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ml.chartshap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NFSVNAS01\share\企画部\統計課\03 企画分析班\県民共通\令和５年県民経済計算\県民報告書\印刷用＆ＨＰ掲載用\R5HP掲載用\2_R5HP担当へ提出用\３　補助ツール\"/>
    </mc:Choice>
  </mc:AlternateContent>
  <xr:revisionPtr revIDLastSave="0" documentId="13_ncr:1_{221F5003-B3AD-48F4-ACA3-9F12B5035EAD}" xr6:coauthVersionLast="47" xr6:coauthVersionMax="47" xr10:uidLastSave="{00000000-0000-0000-0000-000000000000}"/>
  <workbookProtection workbookAlgorithmName="SHA-512" workbookHashValue="Nl/uqAdrNSTp5sco++r/hX1Ho7JpYKk0xdnzAfZdzshSjhVFruvC94qLBXTgy2OyxD/1/7TPT3Yv+g7E2ni78Q==" workbookSaltValue="j6bfwbxI0HFkVgeTf0D7Bw==" workbookSpinCount="100000" lockStructure="1"/>
  <bookViews>
    <workbookView xWindow="28680" yWindow="-120" windowWidth="29040" windowHeight="15720" tabRatio="734" firstSheet="5" activeTab="5" xr2:uid="{F45400B2-7CE0-4159-AD8F-334689E268AA}"/>
  </bookViews>
  <sheets>
    <sheet name="分析用→" sheetId="27" state="hidden" r:id="rId1"/>
    <sheet name="経済活動別統計表〔全国〕" sheetId="20" state="hidden" r:id="rId2"/>
    <sheet name="経済活動別統計表〔県〕" sheetId="11" state="hidden" r:id="rId3"/>
    <sheet name="分析BD〔項目別_県〕" sheetId="17" state="hidden" r:id="rId4"/>
    <sheet name="分析BD〔経済活動別_県〕" sheetId="18" state="hidden" r:id="rId5"/>
    <sheet name="分析" sheetId="15" r:id="rId6"/>
    <sheet name="コード表 〔県〕" sheetId="19" state="hidden" r:id="rId7"/>
    <sheet name="コード表 〔全国〕" sheetId="21" state="hidden" r:id="rId8"/>
    <sheet name="←分析用　集計用→" sheetId="26" state="hidden" r:id="rId9"/>
    <sheet name="経済活動別統計表" sheetId="22" state="hidden" r:id="rId10"/>
    <sheet name="項目別集計表" sheetId="23" r:id="rId11"/>
    <sheet name="経済活動別集計表" sheetId="24" r:id="rId12"/>
    <sheet name="コード表" sheetId="25" state="hidden" r:id="rId13"/>
    <sheet name="←集計用" sheetId="28" state="hidden" r:id="rId14"/>
  </sheets>
  <definedNames>
    <definedName name="_xlnm.Print_Area" localSheetId="12">コード表!$A$1:$O$102</definedName>
    <definedName name="_xlnm.Print_Area" localSheetId="6">'コード表 〔県〕'!$A$1:$O$187</definedName>
    <definedName name="_xlnm.Print_Area" localSheetId="7">'コード表 〔全国〕'!$A$1:$O$97</definedName>
    <definedName name="_xlnm.Print_Area" localSheetId="11">経済活動別集計表!$A$1:$P$48</definedName>
    <definedName name="_xlnm.Print_Area" localSheetId="9">経済活動別統計表!$A$1:$L$507</definedName>
    <definedName name="_xlnm.Print_Area" localSheetId="2">経済活動別統計表〔県〕!$A$1:$L$507</definedName>
    <definedName name="_xlnm.Print_Area" localSheetId="1">経済活動別統計表〔全国〕!$A$1:$L$456</definedName>
    <definedName name="_xlnm.Print_Area" localSheetId="10">項目別集計表!$A$1:$P$152</definedName>
    <definedName name="_xlnm.Print_Area" localSheetId="5">分析!$A$1:$K$93</definedName>
    <definedName name="_xlnm.Print_Area" localSheetId="4">分析BD〔経済活動別_県〕!$A$1:$P$115</definedName>
    <definedName name="_xlnm.Print_Area" localSheetId="3">分析BD〔項目別_県〕!$A$1:$P$167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6" i="25" l="1"/>
  <c r="D95" i="25"/>
  <c r="C68" i="25"/>
  <c r="O67" i="25"/>
  <c r="N67" i="25"/>
  <c r="M67" i="25"/>
  <c r="L67" i="25"/>
  <c r="K67" i="25"/>
  <c r="J67" i="25"/>
  <c r="I67" i="25"/>
  <c r="H67" i="25"/>
  <c r="G67" i="25"/>
  <c r="F67" i="25"/>
  <c r="E67" i="25"/>
  <c r="D67" i="25"/>
  <c r="C67" i="25"/>
  <c r="K66" i="25"/>
  <c r="D66" i="25"/>
  <c r="C66" i="25"/>
  <c r="F64" i="25"/>
  <c r="C51" i="25"/>
  <c r="C52" i="25" s="1"/>
  <c r="C53" i="25" s="1"/>
  <c r="C54" i="25" s="1"/>
  <c r="C55" i="25" s="1"/>
  <c r="C56" i="25" s="1"/>
  <c r="C57" i="25" s="1"/>
  <c r="C58" i="25" s="1"/>
  <c r="C38" i="25"/>
  <c r="C39" i="25" s="1"/>
  <c r="E12" i="25"/>
  <c r="F12" i="25" s="1"/>
  <c r="F68" i="25" s="1"/>
  <c r="D12" i="25"/>
  <c r="D68" i="25" s="1"/>
  <c r="M10" i="25"/>
  <c r="L10" i="25"/>
  <c r="L66" i="25" s="1"/>
  <c r="D10" i="25"/>
  <c r="E10" i="25" s="1"/>
  <c r="E66" i="25" s="1"/>
  <c r="D9" i="25"/>
  <c r="E9" i="25" s="1"/>
  <c r="F9" i="25" s="1"/>
  <c r="G9" i="25" s="1"/>
  <c r="H9" i="25" s="1"/>
  <c r="I9" i="25" s="1"/>
  <c r="J9" i="25" s="1"/>
  <c r="K9" i="25" s="1"/>
  <c r="L9" i="25" s="1"/>
  <c r="M9" i="25" s="1"/>
  <c r="N9" i="25" s="1"/>
  <c r="O9" i="25" s="1"/>
  <c r="C9" i="25"/>
  <c r="C13" i="25" s="1"/>
  <c r="M37" i="24"/>
  <c r="L37" i="24"/>
  <c r="K37" i="24"/>
  <c r="I37" i="24"/>
  <c r="H37" i="24"/>
  <c r="G37" i="24"/>
  <c r="L36" i="24"/>
  <c r="D22" i="24"/>
  <c r="D38" i="24" s="1"/>
  <c r="C22" i="24"/>
  <c r="C38" i="24" s="1"/>
  <c r="O21" i="24"/>
  <c r="O37" i="24" s="1"/>
  <c r="N21" i="24"/>
  <c r="N37" i="24" s="1"/>
  <c r="M21" i="24"/>
  <c r="L21" i="24"/>
  <c r="K21" i="24"/>
  <c r="J21" i="24"/>
  <c r="J37" i="24" s="1"/>
  <c r="I21" i="24"/>
  <c r="H21" i="24"/>
  <c r="G21" i="24"/>
  <c r="F21" i="24"/>
  <c r="F37" i="24" s="1"/>
  <c r="E21" i="24"/>
  <c r="E37" i="24" s="1"/>
  <c r="D21" i="24"/>
  <c r="D37" i="24" s="1"/>
  <c r="C21" i="24"/>
  <c r="C37" i="24" s="1"/>
  <c r="K20" i="24"/>
  <c r="K36" i="24" s="1"/>
  <c r="C20" i="24"/>
  <c r="C36" i="24" s="1"/>
  <c r="B18" i="24"/>
  <c r="B34" i="24" s="1"/>
  <c r="D6" i="24"/>
  <c r="E6" i="24" s="1"/>
  <c r="E22" i="24" s="1"/>
  <c r="E38" i="24" s="1"/>
  <c r="M4" i="24"/>
  <c r="N4" i="24" s="1"/>
  <c r="N20" i="24" s="1"/>
  <c r="N36" i="24" s="1"/>
  <c r="L4" i="24"/>
  <c r="L20" i="24" s="1"/>
  <c r="D4" i="24"/>
  <c r="D20" i="24" s="1"/>
  <c r="D36" i="24" s="1"/>
  <c r="A2" i="24"/>
  <c r="A18" i="24" s="1"/>
  <c r="A34" i="24" s="1"/>
  <c r="A1" i="24"/>
  <c r="I81" i="23"/>
  <c r="I119" i="23" s="1"/>
  <c r="H81" i="23"/>
  <c r="H119" i="23" s="1"/>
  <c r="C44" i="23"/>
  <c r="C82" i="23" s="1"/>
  <c r="C120" i="23" s="1"/>
  <c r="O43" i="23"/>
  <c r="O81" i="23" s="1"/>
  <c r="O119" i="23" s="1"/>
  <c r="N43" i="23"/>
  <c r="N81" i="23" s="1"/>
  <c r="N119" i="23" s="1"/>
  <c r="M43" i="23"/>
  <c r="M81" i="23" s="1"/>
  <c r="M119" i="23" s="1"/>
  <c r="L43" i="23"/>
  <c r="L81" i="23" s="1"/>
  <c r="L119" i="23" s="1"/>
  <c r="K43" i="23"/>
  <c r="K81" i="23" s="1"/>
  <c r="K119" i="23" s="1"/>
  <c r="J43" i="23"/>
  <c r="J81" i="23" s="1"/>
  <c r="J119" i="23" s="1"/>
  <c r="I43" i="23"/>
  <c r="H43" i="23"/>
  <c r="G43" i="23"/>
  <c r="G81" i="23" s="1"/>
  <c r="G119" i="23" s="1"/>
  <c r="F43" i="23"/>
  <c r="F81" i="23" s="1"/>
  <c r="F119" i="23" s="1"/>
  <c r="E43" i="23"/>
  <c r="E81" i="23" s="1"/>
  <c r="E119" i="23" s="1"/>
  <c r="D43" i="23"/>
  <c r="D81" i="23" s="1"/>
  <c r="D119" i="23" s="1"/>
  <c r="C43" i="23"/>
  <c r="C81" i="23" s="1"/>
  <c r="C119" i="23" s="1"/>
  <c r="K42" i="23"/>
  <c r="K80" i="23" s="1"/>
  <c r="K118" i="23" s="1"/>
  <c r="C42" i="23"/>
  <c r="C80" i="23" s="1"/>
  <c r="C118" i="23" s="1"/>
  <c r="B40" i="23"/>
  <c r="B78" i="23" s="1"/>
  <c r="B116" i="23" s="1"/>
  <c r="D6" i="23"/>
  <c r="D44" i="23" s="1"/>
  <c r="D82" i="23" s="1"/>
  <c r="D120" i="23" s="1"/>
  <c r="L4" i="23"/>
  <c r="L42" i="23" s="1"/>
  <c r="L80" i="23" s="1"/>
  <c r="L118" i="23" s="1"/>
  <c r="D4" i="23"/>
  <c r="A2" i="23"/>
  <c r="A1" i="23"/>
  <c r="K506" i="22"/>
  <c r="J506" i="22"/>
  <c r="I506" i="22"/>
  <c r="H506" i="22"/>
  <c r="G506" i="22"/>
  <c r="F506" i="22"/>
  <c r="E506" i="22"/>
  <c r="D506" i="22"/>
  <c r="C506" i="22"/>
  <c r="K505" i="22"/>
  <c r="J505" i="22"/>
  <c r="I505" i="22"/>
  <c r="H505" i="22"/>
  <c r="G505" i="22"/>
  <c r="F505" i="22"/>
  <c r="E505" i="22"/>
  <c r="D505" i="22"/>
  <c r="C505" i="22"/>
  <c r="K504" i="22"/>
  <c r="K507" i="22" s="1"/>
  <c r="J504" i="22"/>
  <c r="I504" i="22"/>
  <c r="H504" i="22"/>
  <c r="G504" i="22"/>
  <c r="G507" i="22" s="1"/>
  <c r="F504" i="22"/>
  <c r="E504" i="22"/>
  <c r="D504" i="22"/>
  <c r="D507" i="22" s="1"/>
  <c r="C504" i="22"/>
  <c r="C507" i="22" s="1"/>
  <c r="C468" i="22"/>
  <c r="K467" i="22"/>
  <c r="J467" i="22"/>
  <c r="I467" i="22"/>
  <c r="H467" i="22"/>
  <c r="G467" i="22"/>
  <c r="F467" i="22"/>
  <c r="E467" i="22"/>
  <c r="D467" i="22"/>
  <c r="C467" i="22"/>
  <c r="K466" i="22"/>
  <c r="J466" i="22"/>
  <c r="I466" i="22"/>
  <c r="H466" i="22"/>
  <c r="G466" i="22"/>
  <c r="F466" i="22"/>
  <c r="E466" i="22"/>
  <c r="D466" i="22"/>
  <c r="C466" i="22"/>
  <c r="K465" i="22"/>
  <c r="K468" i="22" s="1"/>
  <c r="J465" i="22"/>
  <c r="J468" i="22" s="1"/>
  <c r="I465" i="22"/>
  <c r="H465" i="22"/>
  <c r="H468" i="22" s="1"/>
  <c r="G465" i="22"/>
  <c r="G468" i="22" s="1"/>
  <c r="F465" i="22"/>
  <c r="F468" i="22" s="1"/>
  <c r="E465" i="22"/>
  <c r="E468" i="22" s="1"/>
  <c r="D465" i="22"/>
  <c r="D468" i="22" s="1"/>
  <c r="C465" i="22"/>
  <c r="E429" i="22"/>
  <c r="D429" i="22"/>
  <c r="C429" i="22"/>
  <c r="K428" i="22"/>
  <c r="J428" i="22"/>
  <c r="I428" i="22"/>
  <c r="H428" i="22"/>
  <c r="G428" i="22"/>
  <c r="F428" i="22"/>
  <c r="E428" i="22"/>
  <c r="D428" i="22"/>
  <c r="C428" i="22"/>
  <c r="K427" i="22"/>
  <c r="J427" i="22"/>
  <c r="I427" i="22"/>
  <c r="H427" i="22"/>
  <c r="G427" i="22"/>
  <c r="F427" i="22"/>
  <c r="E427" i="22"/>
  <c r="D427" i="22"/>
  <c r="C427" i="22"/>
  <c r="K426" i="22"/>
  <c r="J426" i="22"/>
  <c r="I426" i="22"/>
  <c r="I429" i="22" s="1"/>
  <c r="H426" i="22"/>
  <c r="H429" i="22" s="1"/>
  <c r="G426" i="22"/>
  <c r="G429" i="22" s="1"/>
  <c r="F426" i="22"/>
  <c r="F429" i="22" s="1"/>
  <c r="E426" i="22"/>
  <c r="D426" i="22"/>
  <c r="C426" i="22"/>
  <c r="J390" i="22"/>
  <c r="G390" i="22"/>
  <c r="F390" i="22"/>
  <c r="E390" i="22"/>
  <c r="K389" i="22"/>
  <c r="J389" i="22"/>
  <c r="I389" i="22"/>
  <c r="H389" i="22"/>
  <c r="G389" i="22"/>
  <c r="F389" i="22"/>
  <c r="E389" i="22"/>
  <c r="D389" i="22"/>
  <c r="C389" i="22"/>
  <c r="K388" i="22"/>
  <c r="J388" i="22"/>
  <c r="I388" i="22"/>
  <c r="H388" i="22"/>
  <c r="G388" i="22"/>
  <c r="F388" i="22"/>
  <c r="E388" i="22"/>
  <c r="D388" i="22"/>
  <c r="C388" i="22"/>
  <c r="K387" i="22"/>
  <c r="J387" i="22"/>
  <c r="I387" i="22"/>
  <c r="I390" i="22" s="1"/>
  <c r="H387" i="22"/>
  <c r="H390" i="22" s="1"/>
  <c r="G387" i="22"/>
  <c r="F387" i="22"/>
  <c r="E387" i="22"/>
  <c r="D387" i="22"/>
  <c r="C387" i="22"/>
  <c r="A353" i="22"/>
  <c r="H351" i="22"/>
  <c r="G351" i="22"/>
  <c r="K350" i="22"/>
  <c r="J350" i="22"/>
  <c r="I350" i="22"/>
  <c r="I351" i="22" s="1"/>
  <c r="H350" i="22"/>
  <c r="G350" i="22"/>
  <c r="F350" i="22"/>
  <c r="E350" i="22"/>
  <c r="D350" i="22"/>
  <c r="C350" i="22"/>
  <c r="K349" i="22"/>
  <c r="J349" i="22"/>
  <c r="I349" i="22"/>
  <c r="H349" i="22"/>
  <c r="G349" i="22"/>
  <c r="F349" i="22"/>
  <c r="E349" i="22"/>
  <c r="D349" i="22"/>
  <c r="C349" i="22"/>
  <c r="K348" i="22"/>
  <c r="K351" i="22" s="1"/>
  <c r="J348" i="22"/>
  <c r="J351" i="22" s="1"/>
  <c r="I348" i="22"/>
  <c r="H348" i="22"/>
  <c r="G348" i="22"/>
  <c r="F348" i="22"/>
  <c r="E348" i="22"/>
  <c r="E351" i="22" s="1"/>
  <c r="D348" i="22"/>
  <c r="D351" i="22" s="1"/>
  <c r="C348" i="22"/>
  <c r="C351" i="22" s="1"/>
  <c r="B314" i="22"/>
  <c r="I312" i="22"/>
  <c r="H312" i="22"/>
  <c r="K311" i="22"/>
  <c r="J311" i="22"/>
  <c r="J312" i="22" s="1"/>
  <c r="I311" i="22"/>
  <c r="H311" i="22"/>
  <c r="G311" i="22"/>
  <c r="F311" i="22"/>
  <c r="F312" i="22" s="1"/>
  <c r="E311" i="22"/>
  <c r="D311" i="22"/>
  <c r="C311" i="22"/>
  <c r="K310" i="22"/>
  <c r="J310" i="22"/>
  <c r="I310" i="22"/>
  <c r="H310" i="22"/>
  <c r="G310" i="22"/>
  <c r="F310" i="22"/>
  <c r="E310" i="22"/>
  <c r="D310" i="22"/>
  <c r="C310" i="22"/>
  <c r="K309" i="22"/>
  <c r="K312" i="22" s="1"/>
  <c r="J309" i="22"/>
  <c r="I309" i="22"/>
  <c r="H309" i="22"/>
  <c r="G309" i="22"/>
  <c r="F309" i="22"/>
  <c r="E309" i="22"/>
  <c r="D309" i="22"/>
  <c r="C309" i="22"/>
  <c r="K273" i="22"/>
  <c r="J273" i="22"/>
  <c r="C273" i="22"/>
  <c r="K272" i="22"/>
  <c r="J272" i="22"/>
  <c r="I272" i="22"/>
  <c r="H272" i="22"/>
  <c r="H273" i="22" s="1"/>
  <c r="G272" i="22"/>
  <c r="F272" i="22"/>
  <c r="E272" i="22"/>
  <c r="D272" i="22"/>
  <c r="C272" i="22"/>
  <c r="K271" i="22"/>
  <c r="J271" i="22"/>
  <c r="I271" i="22"/>
  <c r="H271" i="22"/>
  <c r="G271" i="22"/>
  <c r="F271" i="22"/>
  <c r="E271" i="22"/>
  <c r="D271" i="22"/>
  <c r="C271" i="22"/>
  <c r="K270" i="22"/>
  <c r="J270" i="22"/>
  <c r="I270" i="22"/>
  <c r="H270" i="22"/>
  <c r="G270" i="22"/>
  <c r="G273" i="22" s="1"/>
  <c r="F270" i="22"/>
  <c r="F273" i="22" s="1"/>
  <c r="E270" i="22"/>
  <c r="E273" i="22" s="1"/>
  <c r="D270" i="22"/>
  <c r="C270" i="22"/>
  <c r="E234" i="22"/>
  <c r="K233" i="22"/>
  <c r="J233" i="22"/>
  <c r="J234" i="22" s="1"/>
  <c r="I233" i="22"/>
  <c r="H233" i="22"/>
  <c r="G233" i="22"/>
  <c r="F233" i="22"/>
  <c r="E233" i="22"/>
  <c r="D233" i="22"/>
  <c r="C233" i="22"/>
  <c r="K232" i="22"/>
  <c r="J232" i="22"/>
  <c r="I232" i="22"/>
  <c r="H232" i="22"/>
  <c r="G232" i="22"/>
  <c r="F232" i="22"/>
  <c r="E232" i="22"/>
  <c r="D232" i="22"/>
  <c r="C232" i="22"/>
  <c r="K231" i="22"/>
  <c r="J231" i="22"/>
  <c r="I231" i="22"/>
  <c r="H231" i="22"/>
  <c r="H234" i="22" s="1"/>
  <c r="G231" i="22"/>
  <c r="G234" i="22" s="1"/>
  <c r="F231" i="22"/>
  <c r="E231" i="22"/>
  <c r="D231" i="22"/>
  <c r="D234" i="22" s="1"/>
  <c r="C231" i="22"/>
  <c r="C234" i="22" s="1"/>
  <c r="E195" i="22"/>
  <c r="D195" i="22"/>
  <c r="C195" i="22"/>
  <c r="K194" i="22"/>
  <c r="J194" i="22"/>
  <c r="I194" i="22"/>
  <c r="H194" i="22"/>
  <c r="G194" i="22"/>
  <c r="F194" i="22"/>
  <c r="E194" i="22"/>
  <c r="D194" i="22"/>
  <c r="C194" i="22"/>
  <c r="K193" i="22"/>
  <c r="J193" i="22"/>
  <c r="I193" i="22"/>
  <c r="H193" i="22"/>
  <c r="G193" i="22"/>
  <c r="F193" i="22"/>
  <c r="E193" i="22"/>
  <c r="D193" i="22"/>
  <c r="C193" i="22"/>
  <c r="K192" i="22"/>
  <c r="J192" i="22"/>
  <c r="I192" i="22"/>
  <c r="I195" i="22" s="1"/>
  <c r="H192" i="22"/>
  <c r="H195" i="22" s="1"/>
  <c r="G192" i="22"/>
  <c r="G195" i="22" s="1"/>
  <c r="F192" i="22"/>
  <c r="F195" i="22" s="1"/>
  <c r="E192" i="22"/>
  <c r="D192" i="22"/>
  <c r="C192" i="22"/>
  <c r="I156" i="22"/>
  <c r="G156" i="22"/>
  <c r="F156" i="22"/>
  <c r="E156" i="22"/>
  <c r="D156" i="22"/>
  <c r="K155" i="22"/>
  <c r="J155" i="22"/>
  <c r="I155" i="22"/>
  <c r="H155" i="22"/>
  <c r="G155" i="22"/>
  <c r="F155" i="22"/>
  <c r="E155" i="22"/>
  <c r="D155" i="22"/>
  <c r="C155" i="22"/>
  <c r="K154" i="22"/>
  <c r="J154" i="22"/>
  <c r="I154" i="22"/>
  <c r="H154" i="22"/>
  <c r="G154" i="22"/>
  <c r="F154" i="22"/>
  <c r="E154" i="22"/>
  <c r="D154" i="22"/>
  <c r="C154" i="22"/>
  <c r="K153" i="22"/>
  <c r="K156" i="22" s="1"/>
  <c r="J153" i="22"/>
  <c r="J156" i="22" s="1"/>
  <c r="I153" i="22"/>
  <c r="H153" i="22"/>
  <c r="H156" i="22" s="1"/>
  <c r="G153" i="22"/>
  <c r="F153" i="22"/>
  <c r="E153" i="22"/>
  <c r="D153" i="22"/>
  <c r="C153" i="22"/>
  <c r="C156" i="22" s="1"/>
  <c r="G117" i="22"/>
  <c r="K116" i="22"/>
  <c r="J116" i="22"/>
  <c r="I116" i="22"/>
  <c r="H116" i="22"/>
  <c r="H117" i="22" s="1"/>
  <c r="G116" i="22"/>
  <c r="F116" i="22"/>
  <c r="F117" i="22" s="1"/>
  <c r="E116" i="22"/>
  <c r="D116" i="22"/>
  <c r="D117" i="22" s="1"/>
  <c r="C116" i="22"/>
  <c r="K115" i="22"/>
  <c r="J115" i="22"/>
  <c r="I115" i="22"/>
  <c r="H115" i="22"/>
  <c r="G115" i="22"/>
  <c r="F115" i="22"/>
  <c r="E115" i="22"/>
  <c r="D115" i="22"/>
  <c r="C115" i="22"/>
  <c r="K114" i="22"/>
  <c r="K117" i="22" s="1"/>
  <c r="J114" i="22"/>
  <c r="J117" i="22" s="1"/>
  <c r="I114" i="22"/>
  <c r="I117" i="22" s="1"/>
  <c r="H114" i="22"/>
  <c r="G114" i="22"/>
  <c r="F114" i="22"/>
  <c r="E114" i="22"/>
  <c r="D114" i="22"/>
  <c r="C114" i="22"/>
  <c r="B80" i="22"/>
  <c r="K78" i="22"/>
  <c r="J78" i="22"/>
  <c r="I78" i="22"/>
  <c r="K77" i="22"/>
  <c r="J77" i="22"/>
  <c r="I77" i="22"/>
  <c r="H77" i="22"/>
  <c r="H78" i="22" s="1"/>
  <c r="G77" i="22"/>
  <c r="F77" i="22"/>
  <c r="F78" i="22" s="1"/>
  <c r="E77" i="22"/>
  <c r="D77" i="22"/>
  <c r="C77" i="22"/>
  <c r="K76" i="22"/>
  <c r="J76" i="22"/>
  <c r="I76" i="22"/>
  <c r="H76" i="22"/>
  <c r="G76" i="22"/>
  <c r="F76" i="22"/>
  <c r="E76" i="22"/>
  <c r="D76" i="22"/>
  <c r="C76" i="22"/>
  <c r="K75" i="22"/>
  <c r="J75" i="22"/>
  <c r="I75" i="22"/>
  <c r="H75" i="22"/>
  <c r="G75" i="22"/>
  <c r="G78" i="22" s="1"/>
  <c r="F75" i="22"/>
  <c r="E75" i="22"/>
  <c r="D75" i="22"/>
  <c r="C75" i="22"/>
  <c r="C78" i="22" s="1"/>
  <c r="B41" i="22"/>
  <c r="A41" i="22"/>
  <c r="A80" i="22" s="1"/>
  <c r="A119" i="22" s="1"/>
  <c r="K39" i="22"/>
  <c r="K38" i="22"/>
  <c r="J38" i="22"/>
  <c r="J39" i="22" s="1"/>
  <c r="I38" i="22"/>
  <c r="H38" i="22"/>
  <c r="H39" i="22" s="1"/>
  <c r="G38" i="22"/>
  <c r="F38" i="22"/>
  <c r="E38" i="22"/>
  <c r="D38" i="22"/>
  <c r="C38" i="22"/>
  <c r="K37" i="22"/>
  <c r="J37" i="22"/>
  <c r="I37" i="22"/>
  <c r="H37" i="22"/>
  <c r="G37" i="22"/>
  <c r="F37" i="22"/>
  <c r="E37" i="22"/>
  <c r="D37" i="22"/>
  <c r="C37" i="22"/>
  <c r="K36" i="22"/>
  <c r="J36" i="22"/>
  <c r="I36" i="22"/>
  <c r="H36" i="22"/>
  <c r="G36" i="22"/>
  <c r="F36" i="22"/>
  <c r="E36" i="22"/>
  <c r="E39" i="22" s="1"/>
  <c r="D36" i="22"/>
  <c r="D39" i="22" s="1"/>
  <c r="C36" i="22"/>
  <c r="C39" i="22" s="1"/>
  <c r="B2" i="22"/>
  <c r="A1" i="22"/>
  <c r="C3" i="25" s="1"/>
  <c r="J195" i="22" l="1"/>
  <c r="G39" i="22"/>
  <c r="C117" i="22"/>
  <c r="K195" i="22"/>
  <c r="I273" i="22"/>
  <c r="K390" i="22"/>
  <c r="I468" i="22"/>
  <c r="C312" i="22"/>
  <c r="E507" i="22"/>
  <c r="E6" i="23"/>
  <c r="I39" i="22"/>
  <c r="A158" i="22"/>
  <c r="B119" i="22"/>
  <c r="E117" i="22"/>
  <c r="F234" i="22"/>
  <c r="D312" i="22"/>
  <c r="A392" i="22"/>
  <c r="B353" i="22"/>
  <c r="F507" i="22"/>
  <c r="F39" i="22"/>
  <c r="E312" i="22"/>
  <c r="D390" i="22"/>
  <c r="C47" i="25"/>
  <c r="A40" i="23"/>
  <c r="A78" i="23" s="1"/>
  <c r="A116" i="23" s="1"/>
  <c r="C390" i="22"/>
  <c r="D78" i="22"/>
  <c r="I234" i="22"/>
  <c r="G312" i="22"/>
  <c r="J429" i="22"/>
  <c r="I507" i="22"/>
  <c r="D42" i="23"/>
  <c r="D80" i="23" s="1"/>
  <c r="D118" i="23" s="1"/>
  <c r="E4" i="23"/>
  <c r="F351" i="22"/>
  <c r="D7" i="25"/>
  <c r="D6" i="25"/>
  <c r="E72" i="25"/>
  <c r="E78" i="22"/>
  <c r="K429" i="22"/>
  <c r="J507" i="22"/>
  <c r="K234" i="22"/>
  <c r="D273" i="22"/>
  <c r="H507" i="22"/>
  <c r="M4" i="23"/>
  <c r="F10" i="25"/>
  <c r="C40" i="25"/>
  <c r="D97" i="25"/>
  <c r="E4" i="24"/>
  <c r="O4" i="24"/>
  <c r="O20" i="24" s="1"/>
  <c r="O36" i="24" s="1"/>
  <c r="F6" i="24"/>
  <c r="M66" i="25"/>
  <c r="N10" i="25"/>
  <c r="C14" i="25"/>
  <c r="D13" i="25"/>
  <c r="D72" i="25"/>
  <c r="M20" i="24"/>
  <c r="M36" i="24" s="1"/>
  <c r="G12" i="25"/>
  <c r="E68" i="25"/>
  <c r="D37" i="25"/>
  <c r="D38" i="25" l="1"/>
  <c r="D39" i="25" s="1"/>
  <c r="D40" i="25" s="1"/>
  <c r="D41" i="25" s="1"/>
  <c r="D42" i="25" s="1"/>
  <c r="D43" i="25" s="1"/>
  <c r="E37" i="25"/>
  <c r="C41" i="25"/>
  <c r="D98" i="25"/>
  <c r="G68" i="25"/>
  <c r="H12" i="25"/>
  <c r="N4" i="23"/>
  <c r="M42" i="23"/>
  <c r="M80" i="23" s="1"/>
  <c r="M118" i="23" s="1"/>
  <c r="E20" i="24"/>
  <c r="E36" i="24" s="1"/>
  <c r="F4" i="24"/>
  <c r="F66" i="25"/>
  <c r="G10" i="25"/>
  <c r="O10" i="25"/>
  <c r="O66" i="25" s="1"/>
  <c r="N66" i="25"/>
  <c r="E42" i="23"/>
  <c r="E80" i="23" s="1"/>
  <c r="E118" i="23" s="1"/>
  <c r="F4" i="23"/>
  <c r="G6" i="24"/>
  <c r="F22" i="24"/>
  <c r="F38" i="24" s="1"/>
  <c r="D14" i="25"/>
  <c r="D15" i="25" s="1"/>
  <c r="D16" i="25" s="1"/>
  <c r="D17" i="25" s="1"/>
  <c r="D18" i="25" s="1"/>
  <c r="D19" i="25" s="1"/>
  <c r="D20" i="25" s="1"/>
  <c r="D21" i="25" s="1"/>
  <c r="D22" i="25" s="1"/>
  <c r="D23" i="25" s="1"/>
  <c r="D24" i="25" s="1"/>
  <c r="D25" i="25" s="1"/>
  <c r="D26" i="25" s="1"/>
  <c r="E13" i="25"/>
  <c r="A197" i="22"/>
  <c r="B158" i="22"/>
  <c r="E44" i="23"/>
  <c r="E82" i="23" s="1"/>
  <c r="E120" i="23" s="1"/>
  <c r="F6" i="23"/>
  <c r="A431" i="22"/>
  <c r="B392" i="22"/>
  <c r="C15" i="25"/>
  <c r="D73" i="25"/>
  <c r="D7" i="23" a="1"/>
  <c r="C31" i="23" a="1"/>
  <c r="C35" i="23" a="1"/>
  <c r="C34" i="23" a="1"/>
  <c r="C7" i="23" a="1"/>
  <c r="D14" i="23" a="1"/>
  <c r="C8" i="23" a="1"/>
  <c r="D36" i="23" a="1"/>
  <c r="D33" i="23" a="1"/>
  <c r="C32" i="23" a="1"/>
  <c r="D31" i="23" a="1"/>
  <c r="C33" i="23" a="1"/>
  <c r="D37" i="23" a="1"/>
  <c r="E7" i="23" a="1"/>
  <c r="C9" i="23" a="1"/>
  <c r="E7" i="23" l="1"/>
  <c r="D37" i="23"/>
  <c r="D7" i="23"/>
  <c r="C34" i="23"/>
  <c r="C35" i="23"/>
  <c r="C31" i="23"/>
  <c r="C8" i="23"/>
  <c r="C33" i="23"/>
  <c r="D31" i="23"/>
  <c r="D14" i="23"/>
  <c r="C32" i="23"/>
  <c r="C9" i="23"/>
  <c r="D33" i="23"/>
  <c r="D36" i="23"/>
  <c r="C7" i="23"/>
  <c r="D27" i="25"/>
  <c r="F20" i="24"/>
  <c r="F36" i="24" s="1"/>
  <c r="G4" i="24"/>
  <c r="B197" i="22"/>
  <c r="A236" i="22"/>
  <c r="F44" i="23"/>
  <c r="F82" i="23" s="1"/>
  <c r="F120" i="23" s="1"/>
  <c r="G6" i="23"/>
  <c r="A470" i="22"/>
  <c r="B470" i="22" s="1"/>
  <c r="B431" i="22"/>
  <c r="D99" i="25"/>
  <c r="C42" i="25"/>
  <c r="G22" i="24"/>
  <c r="G38" i="24" s="1"/>
  <c r="H6" i="24"/>
  <c r="O4" i="23"/>
  <c r="O42" i="23" s="1"/>
  <c r="O80" i="23" s="1"/>
  <c r="O118" i="23" s="1"/>
  <c r="N42" i="23"/>
  <c r="N80" i="23" s="1"/>
  <c r="N118" i="23" s="1"/>
  <c r="E14" i="25"/>
  <c r="F13" i="25"/>
  <c r="H68" i="25"/>
  <c r="I12" i="25"/>
  <c r="F42" i="23"/>
  <c r="F80" i="23" s="1"/>
  <c r="F118" i="23" s="1"/>
  <c r="G4" i="23"/>
  <c r="E38" i="25"/>
  <c r="F37" i="25"/>
  <c r="D74" i="25"/>
  <c r="C16" i="25"/>
  <c r="G66" i="25"/>
  <c r="H10" i="25"/>
  <c r="D13" i="23" a="1"/>
  <c r="D18" i="23" a="1"/>
  <c r="D15" i="23" a="1"/>
  <c r="D17" i="23" a="1"/>
  <c r="D16" i="23" a="1"/>
  <c r="E31" i="23" a="1"/>
  <c r="D10" i="23" a="1"/>
  <c r="D8" i="23" a="1"/>
  <c r="D19" i="23" a="1"/>
  <c r="D12" i="23" a="1"/>
  <c r="D9" i="23" a="1"/>
  <c r="D32" i="23" a="1"/>
  <c r="D20" i="23" a="1"/>
  <c r="D34" i="23" a="1"/>
  <c r="D11" i="23" a="1"/>
  <c r="D35" i="23" a="1"/>
  <c r="D12" i="23" l="1"/>
  <c r="E31" i="23"/>
  <c r="E69" i="23" s="1"/>
  <c r="D8" i="23"/>
  <c r="D46" i="23" s="1"/>
  <c r="D17" i="23"/>
  <c r="D11" i="23"/>
  <c r="D15" i="23"/>
  <c r="D34" i="23"/>
  <c r="D72" i="23" s="1"/>
  <c r="D20" i="23"/>
  <c r="D18" i="23"/>
  <c r="D13" i="23"/>
  <c r="D32" i="23"/>
  <c r="D70" i="23" s="1"/>
  <c r="D9" i="23"/>
  <c r="D47" i="23" s="1"/>
  <c r="D19" i="23"/>
  <c r="D16" i="23"/>
  <c r="D35" i="23"/>
  <c r="D10" i="23"/>
  <c r="D28" i="25"/>
  <c r="E39" i="25"/>
  <c r="G20" i="24"/>
  <c r="G36" i="24" s="1"/>
  <c r="H4" i="24"/>
  <c r="G44" i="23"/>
  <c r="G82" i="23" s="1"/>
  <c r="G120" i="23" s="1"/>
  <c r="H6" i="23"/>
  <c r="F38" i="25"/>
  <c r="G37" i="25"/>
  <c r="E45" i="23"/>
  <c r="B236" i="22"/>
  <c r="A275" i="22"/>
  <c r="B275" i="22" s="1"/>
  <c r="I68" i="25"/>
  <c r="J12" i="25"/>
  <c r="H66" i="25"/>
  <c r="I10" i="25"/>
  <c r="D100" i="25"/>
  <c r="C43" i="25"/>
  <c r="D75" i="25"/>
  <c r="C17" i="25"/>
  <c r="D45" i="23"/>
  <c r="H22" i="24"/>
  <c r="H38" i="24" s="1"/>
  <c r="I6" i="24"/>
  <c r="G42" i="23"/>
  <c r="G80" i="23" s="1"/>
  <c r="G118" i="23" s="1"/>
  <c r="H4" i="23"/>
  <c r="D71" i="23"/>
  <c r="F14" i="25"/>
  <c r="G13" i="25"/>
  <c r="E15" i="25"/>
  <c r="D69" i="23"/>
  <c r="E32" i="23" a="1"/>
  <c r="C36" i="23" a="1"/>
  <c r="F7" i="23" a="1"/>
  <c r="F31" i="23" a="1"/>
  <c r="D21" i="23" a="1"/>
  <c r="C10" i="23" a="1"/>
  <c r="E8" i="23" a="1"/>
  <c r="F31" i="23" l="1"/>
  <c r="F69" i="23" s="1"/>
  <c r="F7" i="23"/>
  <c r="C36" i="23"/>
  <c r="E32" i="23"/>
  <c r="E70" i="23" s="1"/>
  <c r="E8" i="23"/>
  <c r="E46" i="23" s="1"/>
  <c r="D21" i="23"/>
  <c r="C10" i="23"/>
  <c r="E16" i="25"/>
  <c r="H42" i="23"/>
  <c r="H80" i="23" s="1"/>
  <c r="H118" i="23" s="1"/>
  <c r="I4" i="23"/>
  <c r="G14" i="25"/>
  <c r="H13" i="25"/>
  <c r="F15" i="25"/>
  <c r="I22" i="24"/>
  <c r="I38" i="24" s="1"/>
  <c r="J6" i="24"/>
  <c r="G38" i="25"/>
  <c r="H37" i="25"/>
  <c r="J68" i="25"/>
  <c r="K12" i="25"/>
  <c r="F39" i="25"/>
  <c r="D76" i="25"/>
  <c r="C18" i="25"/>
  <c r="H44" i="23"/>
  <c r="H82" i="23" s="1"/>
  <c r="H120" i="23" s="1"/>
  <c r="I6" i="23"/>
  <c r="D29" i="25"/>
  <c r="D101" i="25"/>
  <c r="D73" i="23"/>
  <c r="E40" i="25"/>
  <c r="I66" i="25"/>
  <c r="J10" i="25"/>
  <c r="J66" i="25" s="1"/>
  <c r="H20" i="24"/>
  <c r="H36" i="24" s="1"/>
  <c r="I4" i="24"/>
  <c r="F8" i="23" a="1"/>
  <c r="C11" i="23" a="1"/>
  <c r="F32" i="23" a="1"/>
  <c r="C37" i="23" a="1"/>
  <c r="E9" i="23" a="1"/>
  <c r="G31" i="23" a="1"/>
  <c r="G7" i="23" a="1"/>
  <c r="D22" i="23" a="1"/>
  <c r="E33" i="23" a="1"/>
  <c r="G7" i="23" l="1"/>
  <c r="G45" i="23" s="1"/>
  <c r="G31" i="23"/>
  <c r="G69" i="23" s="1"/>
  <c r="E9" i="23"/>
  <c r="C37" i="23"/>
  <c r="F32" i="23"/>
  <c r="F70" i="23" s="1"/>
  <c r="C11" i="23"/>
  <c r="F8" i="23"/>
  <c r="F46" i="23" s="1"/>
  <c r="E33" i="23"/>
  <c r="D22" i="23"/>
  <c r="I44" i="23"/>
  <c r="I82" i="23" s="1"/>
  <c r="I120" i="23" s="1"/>
  <c r="J6" i="23"/>
  <c r="F40" i="25"/>
  <c r="G15" i="25"/>
  <c r="H14" i="25"/>
  <c r="I13" i="25"/>
  <c r="G39" i="25"/>
  <c r="E17" i="25"/>
  <c r="J22" i="24"/>
  <c r="J38" i="24" s="1"/>
  <c r="K6" i="24"/>
  <c r="D48" i="23"/>
  <c r="H38" i="25"/>
  <c r="I37" i="25"/>
  <c r="D77" i="25"/>
  <c r="C19" i="25"/>
  <c r="F16" i="25"/>
  <c r="K68" i="25"/>
  <c r="L12" i="25"/>
  <c r="D74" i="23"/>
  <c r="I20" i="24"/>
  <c r="I36" i="24" s="1"/>
  <c r="J4" i="24"/>
  <c r="J20" i="24" s="1"/>
  <c r="J36" i="24" s="1"/>
  <c r="E41" i="25"/>
  <c r="D30" i="25"/>
  <c r="I42" i="23"/>
  <c r="I80" i="23" s="1"/>
  <c r="I118" i="23" s="1"/>
  <c r="J4" i="23"/>
  <c r="J42" i="23" s="1"/>
  <c r="J80" i="23" s="1"/>
  <c r="J118" i="23" s="1"/>
  <c r="F45" i="23"/>
  <c r="H31" i="23" a="1"/>
  <c r="F9" i="23" a="1"/>
  <c r="G32" i="23" a="1"/>
  <c r="F33" i="23" a="1"/>
  <c r="C12" i="23" a="1"/>
  <c r="H7" i="23" a="1"/>
  <c r="E34" i="23" a="1"/>
  <c r="E10" i="23" a="1"/>
  <c r="D23" i="23" a="1"/>
  <c r="G8" i="23" a="1"/>
  <c r="G32" i="23" l="1"/>
  <c r="G70" i="23" s="1"/>
  <c r="D23" i="23"/>
  <c r="E10" i="23"/>
  <c r="E34" i="23"/>
  <c r="F9" i="23"/>
  <c r="H7" i="23"/>
  <c r="C12" i="23"/>
  <c r="H31" i="23"/>
  <c r="H69" i="23" s="1"/>
  <c r="G8" i="23"/>
  <c r="F33" i="23"/>
  <c r="F71" i="23" s="1"/>
  <c r="E18" i="25"/>
  <c r="F41" i="25"/>
  <c r="L68" i="25"/>
  <c r="M12" i="25"/>
  <c r="G40" i="25"/>
  <c r="E71" i="23"/>
  <c r="L6" i="24"/>
  <c r="K22" i="24"/>
  <c r="K38" i="24" s="1"/>
  <c r="I38" i="25"/>
  <c r="J37" i="25"/>
  <c r="I14" i="25"/>
  <c r="J13" i="25"/>
  <c r="D49" i="23"/>
  <c r="E42" i="25"/>
  <c r="F17" i="25"/>
  <c r="H39" i="25"/>
  <c r="H15" i="25"/>
  <c r="J44" i="23"/>
  <c r="J82" i="23" s="1"/>
  <c r="J120" i="23" s="1"/>
  <c r="K6" i="23"/>
  <c r="D31" i="25"/>
  <c r="D75" i="23"/>
  <c r="C20" i="25"/>
  <c r="D78" i="25"/>
  <c r="E47" i="23"/>
  <c r="G16" i="25"/>
  <c r="C13" i="23" a="1"/>
  <c r="E35" i="23" a="1"/>
  <c r="D24" i="23" a="1"/>
  <c r="F10" i="23" a="1"/>
  <c r="I31" i="23" a="1"/>
  <c r="G33" i="23" a="1"/>
  <c r="H32" i="23" a="1"/>
  <c r="G9" i="23" a="1"/>
  <c r="E11" i="23" a="1"/>
  <c r="H8" i="23" a="1"/>
  <c r="F34" i="23" a="1"/>
  <c r="I7" i="23" a="1"/>
  <c r="E11" i="23" l="1"/>
  <c r="G9" i="23"/>
  <c r="G47" i="23" s="1"/>
  <c r="F34" i="23"/>
  <c r="F72" i="23" s="1"/>
  <c r="H32" i="23"/>
  <c r="H70" i="23" s="1"/>
  <c r="H8" i="23"/>
  <c r="G33" i="23"/>
  <c r="G71" i="23" s="1"/>
  <c r="I31" i="23"/>
  <c r="I69" i="23" s="1"/>
  <c r="F10" i="23"/>
  <c r="F48" i="23" s="1"/>
  <c r="D24" i="23"/>
  <c r="E35" i="23"/>
  <c r="C13" i="23"/>
  <c r="I7" i="23"/>
  <c r="I45" i="23" s="1"/>
  <c r="H40" i="25"/>
  <c r="G41" i="25"/>
  <c r="N12" i="25"/>
  <c r="M68" i="25"/>
  <c r="D50" i="23"/>
  <c r="I15" i="25"/>
  <c r="C21" i="25"/>
  <c r="D79" i="25"/>
  <c r="J38" i="25"/>
  <c r="K37" i="25"/>
  <c r="F42" i="25"/>
  <c r="E72" i="23"/>
  <c r="H16" i="25"/>
  <c r="G46" i="23"/>
  <c r="L6" i="23"/>
  <c r="K44" i="23"/>
  <c r="K82" i="23" s="1"/>
  <c r="K120" i="23" s="1"/>
  <c r="M6" i="24"/>
  <c r="L22" i="24"/>
  <c r="L38" i="24" s="1"/>
  <c r="E48" i="23"/>
  <c r="J14" i="25"/>
  <c r="K13" i="25"/>
  <c r="I39" i="25"/>
  <c r="G17" i="25"/>
  <c r="F18" i="25"/>
  <c r="D32" i="25"/>
  <c r="E43" i="25"/>
  <c r="F47" i="23"/>
  <c r="E19" i="25"/>
  <c r="H46" i="23"/>
  <c r="H45" i="23"/>
  <c r="E12" i="23" a="1"/>
  <c r="H33" i="23" a="1"/>
  <c r="C14" i="23" a="1"/>
  <c r="H9" i="23" a="1"/>
  <c r="E36" i="23" a="1"/>
  <c r="G34" i="23" a="1"/>
  <c r="F35" i="23" a="1"/>
  <c r="D25" i="23" a="1"/>
  <c r="J7" i="23" a="1"/>
  <c r="E37" i="23" a="1"/>
  <c r="I8" i="23" a="1"/>
  <c r="J31" i="23" a="1"/>
  <c r="F11" i="23" a="1"/>
  <c r="G10" i="23" a="1"/>
  <c r="I32" i="23" a="1"/>
  <c r="G10" i="23" l="1"/>
  <c r="G48" i="23" s="1"/>
  <c r="F11" i="23"/>
  <c r="F49" i="23" s="1"/>
  <c r="J31" i="23"/>
  <c r="I8" i="23"/>
  <c r="I46" i="23" s="1"/>
  <c r="F35" i="23"/>
  <c r="F73" i="23" s="1"/>
  <c r="G34" i="23"/>
  <c r="G72" i="23" s="1"/>
  <c r="E36" i="23"/>
  <c r="H9" i="23"/>
  <c r="H47" i="23" s="1"/>
  <c r="C14" i="23"/>
  <c r="H33" i="23"/>
  <c r="E12" i="23"/>
  <c r="I32" i="23"/>
  <c r="E37" i="23"/>
  <c r="J7" i="23"/>
  <c r="J45" i="23" s="1"/>
  <c r="D25" i="23"/>
  <c r="E20" i="25"/>
  <c r="F43" i="25"/>
  <c r="D51" i="23"/>
  <c r="I40" i="25"/>
  <c r="D33" i="25"/>
  <c r="F19" i="25"/>
  <c r="E73" i="23"/>
  <c r="K38" i="25"/>
  <c r="L37" i="25"/>
  <c r="O12" i="25"/>
  <c r="O68" i="25" s="1"/>
  <c r="N68" i="25"/>
  <c r="N6" i="24"/>
  <c r="M22" i="24"/>
  <c r="M38" i="24" s="1"/>
  <c r="J39" i="25"/>
  <c r="G42" i="25"/>
  <c r="I16" i="25"/>
  <c r="M6" i="23"/>
  <c r="L44" i="23"/>
  <c r="L82" i="23" s="1"/>
  <c r="L120" i="23" s="1"/>
  <c r="J15" i="25"/>
  <c r="G18" i="25"/>
  <c r="H17" i="25"/>
  <c r="H41" i="25"/>
  <c r="K14" i="25"/>
  <c r="L13" i="25"/>
  <c r="C22" i="25"/>
  <c r="D80" i="25"/>
  <c r="E49" i="23"/>
  <c r="H10" i="23" a="1"/>
  <c r="G35" i="23" a="1"/>
  <c r="I9" i="23" a="1"/>
  <c r="D26" i="23" a="1"/>
  <c r="J8" i="23" a="1"/>
  <c r="C15" i="23" a="1"/>
  <c r="G11" i="23" a="1"/>
  <c r="F36" i="23" a="1"/>
  <c r="H34" i="23" a="1"/>
  <c r="I33" i="23" a="1"/>
  <c r="F12" i="23" a="1"/>
  <c r="F37" i="23" a="1"/>
  <c r="K31" i="23" a="1"/>
  <c r="K7" i="23" a="1"/>
  <c r="E13" i="23" a="1"/>
  <c r="J32" i="23" a="1"/>
  <c r="H34" i="23" l="1"/>
  <c r="H72" i="23" s="1"/>
  <c r="F36" i="23"/>
  <c r="F74" i="23" s="1"/>
  <c r="F37" i="23"/>
  <c r="F75" i="23" s="1"/>
  <c r="F12" i="23"/>
  <c r="F50" i="23" s="1"/>
  <c r="G11" i="23"/>
  <c r="G49" i="23" s="1"/>
  <c r="E13" i="23"/>
  <c r="I33" i="23"/>
  <c r="I71" i="23" s="1"/>
  <c r="D26" i="23"/>
  <c r="I9" i="23"/>
  <c r="G35" i="23"/>
  <c r="G73" i="23" s="1"/>
  <c r="H10" i="23"/>
  <c r="C15" i="23"/>
  <c r="K7" i="23"/>
  <c r="K45" i="23" s="1"/>
  <c r="K31" i="23"/>
  <c r="K69" i="23" s="1"/>
  <c r="J32" i="23"/>
  <c r="J70" i="23" s="1"/>
  <c r="J8" i="23"/>
  <c r="J46" i="23" s="1"/>
  <c r="D52" i="23"/>
  <c r="N22" i="24"/>
  <c r="N38" i="24" s="1"/>
  <c r="O6" i="24"/>
  <c r="O22" i="24" s="1"/>
  <c r="O38" i="24" s="1"/>
  <c r="I41" i="25"/>
  <c r="J16" i="25"/>
  <c r="F20" i="25"/>
  <c r="E74" i="23"/>
  <c r="I17" i="25"/>
  <c r="E50" i="23"/>
  <c r="I70" i="23"/>
  <c r="C23" i="25"/>
  <c r="D81" i="25"/>
  <c r="G19" i="25"/>
  <c r="H18" i="25"/>
  <c r="E21" i="25"/>
  <c r="H42" i="25"/>
  <c r="G43" i="25"/>
  <c r="L38" i="25"/>
  <c r="M37" i="25"/>
  <c r="N6" i="23"/>
  <c r="M44" i="23"/>
  <c r="M82" i="23" s="1"/>
  <c r="M120" i="23" s="1"/>
  <c r="D34" i="25"/>
  <c r="L14" i="25"/>
  <c r="M13" i="25"/>
  <c r="K15" i="25"/>
  <c r="K39" i="25"/>
  <c r="J40" i="25"/>
  <c r="H71" i="23"/>
  <c r="J69" i="23"/>
  <c r="E75" i="23"/>
  <c r="E14" i="23" a="1"/>
  <c r="D27" i="23" a="1"/>
  <c r="G36" i="23" a="1"/>
  <c r="G12" i="23" a="1"/>
  <c r="I34" i="23" a="1"/>
  <c r="G37" i="23" a="1"/>
  <c r="H35" i="23" a="1"/>
  <c r="J33" i="23" a="1"/>
  <c r="I10" i="23" a="1"/>
  <c r="K32" i="23" a="1"/>
  <c r="H11" i="23" a="1"/>
  <c r="C16" i="23" a="1"/>
  <c r="L31" i="23" a="1"/>
  <c r="J9" i="23" a="1"/>
  <c r="L7" i="23" a="1"/>
  <c r="K8" i="23" a="1"/>
  <c r="F13" i="23" a="1"/>
  <c r="F13" i="23" l="1"/>
  <c r="F51" i="23" s="1"/>
  <c r="C16" i="23"/>
  <c r="G12" i="23"/>
  <c r="G50" i="23" s="1"/>
  <c r="G36" i="23"/>
  <c r="G74" i="23" s="1"/>
  <c r="H35" i="23"/>
  <c r="H73" i="23" s="1"/>
  <c r="G37" i="23"/>
  <c r="G75" i="23" s="1"/>
  <c r="E14" i="23"/>
  <c r="I34" i="23"/>
  <c r="I72" i="23" s="1"/>
  <c r="K8" i="23"/>
  <c r="K46" i="23" s="1"/>
  <c r="L7" i="23"/>
  <c r="L45" i="23" s="1"/>
  <c r="I10" i="23"/>
  <c r="I48" i="23" s="1"/>
  <c r="J9" i="23"/>
  <c r="J47" i="23" s="1"/>
  <c r="L31" i="23"/>
  <c r="L69" i="23" s="1"/>
  <c r="H11" i="23"/>
  <c r="H49" i="23" s="1"/>
  <c r="J33" i="23"/>
  <c r="J71" i="23" s="1"/>
  <c r="K32" i="23"/>
  <c r="K70" i="23" s="1"/>
  <c r="D27" i="23"/>
  <c r="H43" i="25"/>
  <c r="J17" i="25"/>
  <c r="K16" i="25"/>
  <c r="M14" i="25"/>
  <c r="N13" i="25"/>
  <c r="I47" i="23"/>
  <c r="D35" i="25"/>
  <c r="D53" i="23"/>
  <c r="C24" i="25"/>
  <c r="D82" i="25"/>
  <c r="I18" i="25"/>
  <c r="E51" i="23"/>
  <c r="G20" i="25"/>
  <c r="F21" i="25"/>
  <c r="E22" i="25"/>
  <c r="I42" i="25"/>
  <c r="O6" i="23"/>
  <c r="O44" i="23" s="1"/>
  <c r="O82" i="23" s="1"/>
  <c r="O120" i="23" s="1"/>
  <c r="N44" i="23"/>
  <c r="N82" i="23" s="1"/>
  <c r="N120" i="23" s="1"/>
  <c r="H19" i="25"/>
  <c r="L15" i="25"/>
  <c r="J41" i="25"/>
  <c r="M38" i="25"/>
  <c r="N37" i="25"/>
  <c r="H48" i="23"/>
  <c r="K40" i="25"/>
  <c r="L39" i="25"/>
  <c r="K9" i="23" a="1"/>
  <c r="D28" i="23" a="1"/>
  <c r="M31" i="23" a="1"/>
  <c r="H37" i="23" a="1"/>
  <c r="K33" i="23" a="1"/>
  <c r="H36" i="23" a="1"/>
  <c r="I35" i="23" a="1"/>
  <c r="J34" i="23" a="1"/>
  <c r="C17" i="23" a="1"/>
  <c r="E15" i="23" a="1"/>
  <c r="G13" i="23" a="1"/>
  <c r="I11" i="23" a="1"/>
  <c r="J10" i="23" a="1"/>
  <c r="D29" i="23" a="1"/>
  <c r="M7" i="23" a="1"/>
  <c r="L8" i="23" a="1"/>
  <c r="F14" i="23" a="1"/>
  <c r="L32" i="23" a="1"/>
  <c r="H12" i="23" a="1"/>
  <c r="J10" i="23" l="1"/>
  <c r="J48" i="23" s="1"/>
  <c r="C17" i="23"/>
  <c r="H36" i="23"/>
  <c r="H74" i="23" s="1"/>
  <c r="H37" i="23"/>
  <c r="H75" i="23" s="1"/>
  <c r="D28" i="23"/>
  <c r="I11" i="23"/>
  <c r="I49" i="23" s="1"/>
  <c r="L8" i="23"/>
  <c r="M7" i="23"/>
  <c r="M45" i="23" s="1"/>
  <c r="D29" i="23"/>
  <c r="E128" i="23" s="1"/>
  <c r="G13" i="23"/>
  <c r="E15" i="23"/>
  <c r="L32" i="23"/>
  <c r="J34" i="23"/>
  <c r="I35" i="23"/>
  <c r="I73" i="23" s="1"/>
  <c r="K33" i="23"/>
  <c r="K71" i="23" s="1"/>
  <c r="M31" i="23"/>
  <c r="M69" i="23" s="1"/>
  <c r="K9" i="23"/>
  <c r="K47" i="23" s="1"/>
  <c r="F14" i="23"/>
  <c r="H12" i="23"/>
  <c r="H50" i="23" s="1"/>
  <c r="F22" i="25"/>
  <c r="I19" i="25"/>
  <c r="M39" i="25"/>
  <c r="J42" i="25"/>
  <c r="J18" i="25"/>
  <c r="J72" i="23"/>
  <c r="E52" i="23"/>
  <c r="G21" i="25"/>
  <c r="K41" i="25"/>
  <c r="N14" i="25"/>
  <c r="O13" i="25"/>
  <c r="E23" i="25"/>
  <c r="M15" i="25"/>
  <c r="H20" i="25"/>
  <c r="L40" i="25"/>
  <c r="D54" i="23"/>
  <c r="L16" i="25"/>
  <c r="C25" i="25"/>
  <c r="D83" i="25"/>
  <c r="I43" i="25"/>
  <c r="N38" i="25"/>
  <c r="O37" i="25"/>
  <c r="K17" i="25"/>
  <c r="C18" i="23" a="1"/>
  <c r="I12" i="23" a="1"/>
  <c r="E16" i="23" a="1"/>
  <c r="J11" i="23" a="1"/>
  <c r="M8" i="23" a="1"/>
  <c r="K10" i="23" a="1"/>
  <c r="I36" i="23" a="1"/>
  <c r="J35" i="23" a="1"/>
  <c r="I37" i="23" a="1"/>
  <c r="K34" i="23" a="1"/>
  <c r="L9" i="23" a="1"/>
  <c r="N31" i="23" a="1"/>
  <c r="N7" i="23" a="1"/>
  <c r="L33" i="23" a="1"/>
  <c r="M32" i="23" a="1"/>
  <c r="G14" i="23" a="1"/>
  <c r="F15" i="23" a="1"/>
  <c r="H13" i="23" a="1"/>
  <c r="J35" i="23" l="1"/>
  <c r="J73" i="23" s="1"/>
  <c r="I12" i="23"/>
  <c r="I50" i="23" s="1"/>
  <c r="K10" i="23"/>
  <c r="K48" i="23" s="1"/>
  <c r="H13" i="23"/>
  <c r="H51" i="23" s="1"/>
  <c r="F15" i="23"/>
  <c r="J11" i="23"/>
  <c r="M32" i="23"/>
  <c r="M70" i="23" s="1"/>
  <c r="L9" i="23"/>
  <c r="L47" i="23" s="1"/>
  <c r="K34" i="23"/>
  <c r="E16" i="23"/>
  <c r="I37" i="23"/>
  <c r="L33" i="23"/>
  <c r="I36" i="23"/>
  <c r="I74" i="23" s="1"/>
  <c r="C18" i="23"/>
  <c r="M8" i="23"/>
  <c r="M46" i="23" s="1"/>
  <c r="N7" i="23"/>
  <c r="N45" i="23" s="1"/>
  <c r="N31" i="23"/>
  <c r="N69" i="23" s="1"/>
  <c r="G14" i="23"/>
  <c r="J19" i="25"/>
  <c r="F23" i="25"/>
  <c r="G22" i="25"/>
  <c r="I20" i="25"/>
  <c r="E129" i="23"/>
  <c r="E53" i="23"/>
  <c r="J43" i="25"/>
  <c r="E24" i="25"/>
  <c r="K42" i="25"/>
  <c r="D104" i="23"/>
  <c r="C26" i="25"/>
  <c r="D84" i="25"/>
  <c r="L41" i="25"/>
  <c r="O14" i="25"/>
  <c r="N15" i="25"/>
  <c r="N39" i="25"/>
  <c r="M40" i="25"/>
  <c r="H21" i="25"/>
  <c r="L70" i="23"/>
  <c r="F52" i="23"/>
  <c r="L46" i="23"/>
  <c r="K18" i="25"/>
  <c r="D105" i="23"/>
  <c r="D107" i="23"/>
  <c r="D109" i="23"/>
  <c r="D112" i="23"/>
  <c r="D83" i="23"/>
  <c r="E121" i="23"/>
  <c r="D90" i="23"/>
  <c r="D113" i="23"/>
  <c r="D85" i="23"/>
  <c r="E122" i="23"/>
  <c r="D84" i="23"/>
  <c r="D93" i="23"/>
  <c r="D95" i="23"/>
  <c r="D110" i="23"/>
  <c r="D87" i="23"/>
  <c r="D89" i="23"/>
  <c r="D92" i="23"/>
  <c r="D86" i="23"/>
  <c r="D88" i="23"/>
  <c r="D108" i="23"/>
  <c r="D111" i="23"/>
  <c r="D91" i="23"/>
  <c r="D94" i="23"/>
  <c r="D96" i="23"/>
  <c r="E145" i="23"/>
  <c r="E146" i="23"/>
  <c r="D97" i="23"/>
  <c r="D98" i="23"/>
  <c r="E147" i="23"/>
  <c r="E123" i="23"/>
  <c r="E148" i="23"/>
  <c r="E124" i="23"/>
  <c r="D99" i="23"/>
  <c r="E125" i="23"/>
  <c r="D100" i="23"/>
  <c r="E149" i="23"/>
  <c r="E150" i="23"/>
  <c r="E126" i="23"/>
  <c r="D101" i="23"/>
  <c r="E151" i="23"/>
  <c r="E127" i="23"/>
  <c r="D102" i="23"/>
  <c r="D103" i="23"/>
  <c r="D55" i="23"/>
  <c r="L17" i="25"/>
  <c r="O38" i="25"/>
  <c r="G51" i="23"/>
  <c r="M16" i="25"/>
  <c r="F16" i="23" a="1"/>
  <c r="G15" i="23" a="1"/>
  <c r="L34" i="23" a="1"/>
  <c r="J12" i="23" a="1"/>
  <c r="N32" i="23" a="1"/>
  <c r="I13" i="23" a="1"/>
  <c r="K11" i="23" a="1"/>
  <c r="M9" i="23" a="1"/>
  <c r="J37" i="23" a="1"/>
  <c r="O31" i="23" a="1"/>
  <c r="M33" i="23" a="1"/>
  <c r="N8" i="23" a="1"/>
  <c r="C19" i="23" a="1"/>
  <c r="H14" i="23" a="1"/>
  <c r="K35" i="23" a="1"/>
  <c r="J36" i="23" a="1"/>
  <c r="O7" i="23" a="1"/>
  <c r="E17" i="23" a="1"/>
  <c r="L10" i="23" a="1"/>
  <c r="O31" i="23" l="1"/>
  <c r="O69" i="23" s="1"/>
  <c r="K35" i="23"/>
  <c r="J12" i="23"/>
  <c r="J50" i="23" s="1"/>
  <c r="N8" i="23"/>
  <c r="N46" i="23" s="1"/>
  <c r="L34" i="23"/>
  <c r="L72" i="23" s="1"/>
  <c r="I13" i="23"/>
  <c r="I51" i="23" s="1"/>
  <c r="G15" i="23"/>
  <c r="G53" i="23" s="1"/>
  <c r="E17" i="23"/>
  <c r="O7" i="23"/>
  <c r="O45" i="23" s="1"/>
  <c r="C19" i="23"/>
  <c r="L10" i="23"/>
  <c r="L48" i="23" s="1"/>
  <c r="M33" i="23"/>
  <c r="J36" i="23"/>
  <c r="J74" i="23" s="1"/>
  <c r="H14" i="23"/>
  <c r="J37" i="23"/>
  <c r="J75" i="23" s="1"/>
  <c r="M9" i="23"/>
  <c r="M47" i="23" s="1"/>
  <c r="K11" i="23"/>
  <c r="K49" i="23" s="1"/>
  <c r="N32" i="23"/>
  <c r="N70" i="23" s="1"/>
  <c r="F16" i="23"/>
  <c r="F54" i="23" s="1"/>
  <c r="I21" i="25"/>
  <c r="G23" i="25"/>
  <c r="K19" i="25"/>
  <c r="I75" i="23"/>
  <c r="K43" i="25"/>
  <c r="J20" i="25"/>
  <c r="O15" i="25"/>
  <c r="L42" i="25"/>
  <c r="H52" i="23"/>
  <c r="E25" i="25"/>
  <c r="E54" i="23"/>
  <c r="E130" i="23"/>
  <c r="K72" i="23"/>
  <c r="J49" i="23"/>
  <c r="N16" i="25"/>
  <c r="C27" i="25"/>
  <c r="D85" i="25"/>
  <c r="M17" i="25"/>
  <c r="F24" i="25"/>
  <c r="O39" i="25"/>
  <c r="L71" i="23"/>
  <c r="M41" i="25"/>
  <c r="D56" i="23"/>
  <c r="N40" i="25"/>
  <c r="L18" i="25"/>
  <c r="H22" i="25"/>
  <c r="G52" i="23"/>
  <c r="F53" i="23"/>
  <c r="K73" i="23"/>
  <c r="J13" i="23" a="1"/>
  <c r="M34" i="23" a="1"/>
  <c r="N9" i="23" a="1"/>
  <c r="K37" i="23" a="1"/>
  <c r="G16" i="23" a="1"/>
  <c r="O8" i="23" a="1"/>
  <c r="N33" i="23" a="1"/>
  <c r="M10" i="23" a="1"/>
  <c r="F17" i="23" a="1"/>
  <c r="I14" i="23" a="1"/>
  <c r="L11" i="23" a="1"/>
  <c r="C20" i="23" a="1"/>
  <c r="E18" i="23" a="1"/>
  <c r="K12" i="23" a="1"/>
  <c r="L35" i="23" a="1"/>
  <c r="H15" i="23" a="1"/>
  <c r="K36" i="23" a="1"/>
  <c r="O32" i="23" a="1"/>
  <c r="K37" i="23" l="1"/>
  <c r="K75" i="23" s="1"/>
  <c r="M34" i="23"/>
  <c r="M72" i="23" s="1"/>
  <c r="L35" i="23"/>
  <c r="L73" i="23" s="1"/>
  <c r="N33" i="23"/>
  <c r="N71" i="23" s="1"/>
  <c r="O8" i="23"/>
  <c r="O46" i="23" s="1"/>
  <c r="K12" i="23"/>
  <c r="K50" i="23" s="1"/>
  <c r="E18" i="23"/>
  <c r="C20" i="23"/>
  <c r="L11" i="23"/>
  <c r="L49" i="23" s="1"/>
  <c r="I14" i="23"/>
  <c r="I52" i="23" s="1"/>
  <c r="F17" i="23"/>
  <c r="M10" i="23"/>
  <c r="N9" i="23"/>
  <c r="N47" i="23" s="1"/>
  <c r="J13" i="23"/>
  <c r="J51" i="23" s="1"/>
  <c r="K36" i="23"/>
  <c r="K74" i="23" s="1"/>
  <c r="O32" i="23"/>
  <c r="O70" i="23" s="1"/>
  <c r="H15" i="23"/>
  <c r="H53" i="23" s="1"/>
  <c r="G16" i="23"/>
  <c r="I22" i="25"/>
  <c r="D57" i="23"/>
  <c r="M71" i="23"/>
  <c r="L43" i="25"/>
  <c r="E131" i="23"/>
  <c r="E55" i="23"/>
  <c r="M42" i="25"/>
  <c r="O16" i="25"/>
  <c r="O40" i="25"/>
  <c r="K20" i="25"/>
  <c r="N41" i="25"/>
  <c r="D86" i="25"/>
  <c r="C28" i="25"/>
  <c r="E26" i="25"/>
  <c r="G24" i="25"/>
  <c r="H23" i="25"/>
  <c r="F25" i="25"/>
  <c r="L19" i="25"/>
  <c r="M18" i="25"/>
  <c r="N17" i="25"/>
  <c r="J21" i="25"/>
  <c r="M35" i="23" a="1"/>
  <c r="F18" i="23" a="1"/>
  <c r="M11" i="23" a="1"/>
  <c r="N34" i="23" a="1"/>
  <c r="J14" i="23" a="1"/>
  <c r="L37" i="23" a="1"/>
  <c r="L36" i="23" a="1"/>
  <c r="C21" i="23" a="1"/>
  <c r="O9" i="23" a="1"/>
  <c r="G17" i="23" a="1"/>
  <c r="K13" i="23" a="1"/>
  <c r="H16" i="23" a="1"/>
  <c r="E19" i="23" a="1"/>
  <c r="I15" i="23" a="1"/>
  <c r="L12" i="23" a="1"/>
  <c r="N10" i="23" a="1"/>
  <c r="O33" i="23" a="1"/>
  <c r="F18" i="23" l="1"/>
  <c r="E19" i="23"/>
  <c r="I15" i="23"/>
  <c r="I53" i="23" s="1"/>
  <c r="K13" i="23"/>
  <c r="K51" i="23" s="1"/>
  <c r="L36" i="23"/>
  <c r="L74" i="23" s="1"/>
  <c r="L37" i="23"/>
  <c r="L75" i="23" s="1"/>
  <c r="L12" i="23"/>
  <c r="L50" i="23" s="1"/>
  <c r="J14" i="23"/>
  <c r="O9" i="23"/>
  <c r="N34" i="23"/>
  <c r="N72" i="23" s="1"/>
  <c r="C21" i="23"/>
  <c r="M11" i="23"/>
  <c r="M49" i="23" s="1"/>
  <c r="M35" i="23"/>
  <c r="N10" i="23"/>
  <c r="N48" i="23" s="1"/>
  <c r="H16" i="23"/>
  <c r="H54" i="23" s="1"/>
  <c r="O33" i="23"/>
  <c r="O71" i="23" s="1"/>
  <c r="G17" i="23"/>
  <c r="G55" i="23" s="1"/>
  <c r="J22" i="25"/>
  <c r="O17" i="25"/>
  <c r="F55" i="23"/>
  <c r="E27" i="25"/>
  <c r="I23" i="25"/>
  <c r="K21" i="25"/>
  <c r="D58" i="23"/>
  <c r="F56" i="23"/>
  <c r="E56" i="23"/>
  <c r="E132" i="23"/>
  <c r="O41" i="25"/>
  <c r="H24" i="25"/>
  <c r="D87" i="25"/>
  <c r="C29" i="25"/>
  <c r="M19" i="25"/>
  <c r="G25" i="25"/>
  <c r="N42" i="25"/>
  <c r="G54" i="23"/>
  <c r="L20" i="25"/>
  <c r="M73" i="23"/>
  <c r="F26" i="25"/>
  <c r="M43" i="25"/>
  <c r="N18" i="25"/>
  <c r="M48" i="23"/>
  <c r="N35" i="23" a="1"/>
  <c r="M12" i="23" a="1"/>
  <c r="F19" i="23" a="1"/>
  <c r="M36" i="23" a="1"/>
  <c r="H17" i="23" a="1"/>
  <c r="C22" i="23" a="1"/>
  <c r="L13" i="23" a="1"/>
  <c r="O34" i="23" a="1"/>
  <c r="I16" i="23" a="1"/>
  <c r="G18" i="23" a="1"/>
  <c r="E20" i="23" a="1"/>
  <c r="O10" i="23" a="1"/>
  <c r="N11" i="23" a="1"/>
  <c r="K14" i="23" a="1"/>
  <c r="M37" i="23" a="1"/>
  <c r="J15" i="23" a="1"/>
  <c r="J15" i="23" l="1"/>
  <c r="J53" i="23" s="1"/>
  <c r="K14" i="23"/>
  <c r="K52" i="23" s="1"/>
  <c r="I16" i="23"/>
  <c r="I54" i="23" s="1"/>
  <c r="C22" i="23"/>
  <c r="O10" i="23"/>
  <c r="L13" i="23"/>
  <c r="L51" i="23" s="1"/>
  <c r="E20" i="23"/>
  <c r="H17" i="23"/>
  <c r="H55" i="23" s="1"/>
  <c r="M36" i="23"/>
  <c r="F19" i="23"/>
  <c r="F57" i="23" s="1"/>
  <c r="M12" i="23"/>
  <c r="N35" i="23"/>
  <c r="N73" i="23" s="1"/>
  <c r="M37" i="23"/>
  <c r="M75" i="23" s="1"/>
  <c r="G18" i="23"/>
  <c r="G56" i="23" s="1"/>
  <c r="N11" i="23"/>
  <c r="N49" i="23" s="1"/>
  <c r="O34" i="23"/>
  <c r="O72" i="23" s="1"/>
  <c r="O18" i="25"/>
  <c r="D88" i="25"/>
  <c r="C30" i="25"/>
  <c r="D59" i="23"/>
  <c r="J23" i="25"/>
  <c r="I24" i="25"/>
  <c r="H25" i="25"/>
  <c r="O47" i="23"/>
  <c r="K22" i="25"/>
  <c r="E28" i="25"/>
  <c r="J52" i="23"/>
  <c r="L21" i="25"/>
  <c r="O48" i="23"/>
  <c r="E133" i="23"/>
  <c r="E57" i="23"/>
  <c r="O42" i="25"/>
  <c r="N43" i="25"/>
  <c r="F27" i="25"/>
  <c r="G26" i="25"/>
  <c r="N19" i="25"/>
  <c r="M20" i="25"/>
  <c r="I17" i="23" a="1"/>
  <c r="G19" i="23" a="1"/>
  <c r="N12" i="23" a="1"/>
  <c r="N37" i="23" a="1"/>
  <c r="O35" i="23" a="1"/>
  <c r="K15" i="23" a="1"/>
  <c r="H18" i="23" a="1"/>
  <c r="M13" i="23" a="1"/>
  <c r="F20" i="23" a="1"/>
  <c r="O11" i="23" a="1"/>
  <c r="J16" i="23" a="1"/>
  <c r="N36" i="23" a="1"/>
  <c r="L14" i="23" a="1"/>
  <c r="E21" i="23" a="1"/>
  <c r="C23" i="23" a="1"/>
  <c r="C23" i="23" l="1"/>
  <c r="N36" i="23"/>
  <c r="N74" i="23" s="1"/>
  <c r="M13" i="23"/>
  <c r="M51" i="23" s="1"/>
  <c r="L14" i="23"/>
  <c r="L52" i="23" s="1"/>
  <c r="H18" i="23"/>
  <c r="H56" i="23" s="1"/>
  <c r="K15" i="23"/>
  <c r="K53" i="23" s="1"/>
  <c r="O35" i="23"/>
  <c r="G19" i="23"/>
  <c r="I17" i="23"/>
  <c r="I55" i="23" s="1"/>
  <c r="N37" i="23"/>
  <c r="E21" i="23"/>
  <c r="N12" i="23"/>
  <c r="N50" i="23" s="1"/>
  <c r="O11" i="23"/>
  <c r="O49" i="23" s="1"/>
  <c r="F20" i="23"/>
  <c r="F58" i="23" s="1"/>
  <c r="J16" i="23"/>
  <c r="J54" i="23" s="1"/>
  <c r="D89" i="25"/>
  <c r="C31" i="25"/>
  <c r="M21" i="25"/>
  <c r="H26" i="25"/>
  <c r="N20" i="25"/>
  <c r="L22" i="25"/>
  <c r="K23" i="25"/>
  <c r="D60" i="23"/>
  <c r="E29" i="25"/>
  <c r="O43" i="25"/>
  <c r="O19" i="25"/>
  <c r="G27" i="25"/>
  <c r="M74" i="23"/>
  <c r="E134" i="23"/>
  <c r="E58" i="23"/>
  <c r="I25" i="25"/>
  <c r="J24" i="25"/>
  <c r="F28" i="25"/>
  <c r="M50" i="23"/>
  <c r="C24" i="23" a="1"/>
  <c r="O12" i="23" a="1"/>
  <c r="E22" i="23" a="1"/>
  <c r="O36" i="23" a="1"/>
  <c r="L15" i="23" a="1"/>
  <c r="K16" i="23" a="1"/>
  <c r="H19" i="23" a="1"/>
  <c r="J17" i="23" a="1"/>
  <c r="I18" i="23" a="1"/>
  <c r="G20" i="23" a="1"/>
  <c r="O37" i="23" a="1"/>
  <c r="M14" i="23" a="1"/>
  <c r="N13" i="23" a="1"/>
  <c r="F21" i="23" a="1"/>
  <c r="G20" i="23" l="1"/>
  <c r="G58" i="23" s="1"/>
  <c r="J17" i="23"/>
  <c r="J55" i="23" s="1"/>
  <c r="O12" i="23"/>
  <c r="O50" i="23" s="1"/>
  <c r="C24" i="23"/>
  <c r="K16" i="23"/>
  <c r="K54" i="23" s="1"/>
  <c r="M14" i="23"/>
  <c r="M52" i="23" s="1"/>
  <c r="O37" i="23"/>
  <c r="F21" i="23"/>
  <c r="F59" i="23" s="1"/>
  <c r="L15" i="23"/>
  <c r="L53" i="23" s="1"/>
  <c r="O36" i="23"/>
  <c r="N13" i="23"/>
  <c r="E22" i="23"/>
  <c r="I18" i="23"/>
  <c r="I56" i="23" s="1"/>
  <c r="H19" i="23"/>
  <c r="H57" i="23" s="1"/>
  <c r="E59" i="23"/>
  <c r="E135" i="23"/>
  <c r="G28" i="25"/>
  <c r="C32" i="25"/>
  <c r="D90" i="25"/>
  <c r="J25" i="25"/>
  <c r="L23" i="25"/>
  <c r="O73" i="23"/>
  <c r="I26" i="25"/>
  <c r="N75" i="23"/>
  <c r="O20" i="25"/>
  <c r="M22" i="25"/>
  <c r="N21" i="25"/>
  <c r="H27" i="25"/>
  <c r="F29" i="25"/>
  <c r="K24" i="25"/>
  <c r="E30" i="25"/>
  <c r="G57" i="23"/>
  <c r="D61" i="23"/>
  <c r="C25" i="23" a="1"/>
  <c r="G21" i="23" a="1"/>
  <c r="L16" i="23" a="1"/>
  <c r="I19" i="23" a="1"/>
  <c r="F22" i="23" a="1"/>
  <c r="O13" i="23" a="1"/>
  <c r="N14" i="23" a="1"/>
  <c r="M15" i="23" a="1"/>
  <c r="E23" i="23" a="1"/>
  <c r="J18" i="23" a="1"/>
  <c r="H20" i="23" a="1"/>
  <c r="K17" i="23" a="1"/>
  <c r="G21" i="23" l="1"/>
  <c r="G59" i="23" s="1"/>
  <c r="C25" i="23"/>
  <c r="K17" i="23"/>
  <c r="K55" i="23" s="1"/>
  <c r="N14" i="23"/>
  <c r="H20" i="23"/>
  <c r="O13" i="23"/>
  <c r="O51" i="23" s="1"/>
  <c r="J18" i="23"/>
  <c r="J56" i="23" s="1"/>
  <c r="E23" i="23"/>
  <c r="F22" i="23"/>
  <c r="M15" i="23"/>
  <c r="I19" i="23"/>
  <c r="I57" i="23" s="1"/>
  <c r="L16" i="23"/>
  <c r="E60" i="23"/>
  <c r="E136" i="23"/>
  <c r="G29" i="25"/>
  <c r="O21" i="25"/>
  <c r="C33" i="25"/>
  <c r="D91" i="25"/>
  <c r="I27" i="25"/>
  <c r="K25" i="25"/>
  <c r="N52" i="23"/>
  <c r="M23" i="25"/>
  <c r="L24" i="25"/>
  <c r="E31" i="25"/>
  <c r="N22" i="25"/>
  <c r="H28" i="25"/>
  <c r="N51" i="23"/>
  <c r="O75" i="23"/>
  <c r="D62" i="23"/>
  <c r="F30" i="25"/>
  <c r="O74" i="23"/>
  <c r="J26" i="25"/>
  <c r="H58" i="23"/>
  <c r="O14" i="23" a="1"/>
  <c r="E24" i="23" a="1"/>
  <c r="F23" i="23" a="1"/>
  <c r="N15" i="23" a="1"/>
  <c r="G22" i="23" a="1"/>
  <c r="C26" i="23" a="1"/>
  <c r="I20" i="23" a="1"/>
  <c r="K18" i="23" a="1"/>
  <c r="J19" i="23" a="1"/>
  <c r="M16" i="23" a="1"/>
  <c r="H21" i="23" a="1"/>
  <c r="L17" i="23" a="1"/>
  <c r="L17" i="23" l="1"/>
  <c r="H21" i="23"/>
  <c r="H59" i="23" s="1"/>
  <c r="M16" i="23"/>
  <c r="M54" i="23" s="1"/>
  <c r="C26" i="23"/>
  <c r="G22" i="23"/>
  <c r="G60" i="23" s="1"/>
  <c r="J19" i="23"/>
  <c r="N15" i="23"/>
  <c r="F23" i="23"/>
  <c r="F61" i="23" s="1"/>
  <c r="E24" i="23"/>
  <c r="K18" i="23"/>
  <c r="K56" i="23" s="1"/>
  <c r="O14" i="23"/>
  <c r="O52" i="23" s="1"/>
  <c r="I20" i="23"/>
  <c r="I28" i="25"/>
  <c r="L25" i="25"/>
  <c r="E137" i="23"/>
  <c r="E61" i="23"/>
  <c r="M24" i="25"/>
  <c r="G30" i="25"/>
  <c r="J27" i="25"/>
  <c r="C34" i="25"/>
  <c r="D92" i="25"/>
  <c r="M53" i="23"/>
  <c r="N23" i="25"/>
  <c r="H29" i="25"/>
  <c r="L55" i="23"/>
  <c r="F31" i="25"/>
  <c r="E32" i="25"/>
  <c r="K26" i="25"/>
  <c r="F60" i="23"/>
  <c r="D63" i="23"/>
  <c r="L54" i="23"/>
  <c r="O22" i="25"/>
  <c r="I21" i="23" a="1"/>
  <c r="J20" i="23" a="1"/>
  <c r="K19" i="23" a="1"/>
  <c r="F24" i="23" a="1"/>
  <c r="C27" i="23" a="1"/>
  <c r="M17" i="23" a="1"/>
  <c r="G23" i="23" a="1"/>
  <c r="H22" i="23" a="1"/>
  <c r="O15" i="23" a="1"/>
  <c r="N16" i="23" a="1"/>
  <c r="L18" i="23" a="1"/>
  <c r="E25" i="23" a="1"/>
  <c r="M17" i="23" l="1"/>
  <c r="M55" i="23" s="1"/>
  <c r="C27" i="23"/>
  <c r="F24" i="23"/>
  <c r="N16" i="23"/>
  <c r="N54" i="23" s="1"/>
  <c r="K19" i="23"/>
  <c r="K57" i="23" s="1"/>
  <c r="O15" i="23"/>
  <c r="J20" i="23"/>
  <c r="J58" i="23" s="1"/>
  <c r="H22" i="23"/>
  <c r="I21" i="23"/>
  <c r="I59" i="23" s="1"/>
  <c r="E25" i="23"/>
  <c r="G23" i="23"/>
  <c r="G61" i="23" s="1"/>
  <c r="L18" i="23"/>
  <c r="L56" i="23" s="1"/>
  <c r="N53" i="23"/>
  <c r="M25" i="25"/>
  <c r="E62" i="23"/>
  <c r="E138" i="23"/>
  <c r="K27" i="25"/>
  <c r="J57" i="23"/>
  <c r="H30" i="25"/>
  <c r="E33" i="25"/>
  <c r="H60" i="23"/>
  <c r="L26" i="25"/>
  <c r="F32" i="25"/>
  <c r="N24" i="25"/>
  <c r="C35" i="25"/>
  <c r="D93" i="25"/>
  <c r="D64" i="23"/>
  <c r="G31" i="25"/>
  <c r="I58" i="23"/>
  <c r="O23" i="25"/>
  <c r="J28" i="25"/>
  <c r="I29" i="25"/>
  <c r="L19" i="23" a="1"/>
  <c r="G24" i="23" a="1"/>
  <c r="E26" i="23" a="1"/>
  <c r="O16" i="23" a="1"/>
  <c r="I22" i="23" a="1"/>
  <c r="K20" i="23" a="1"/>
  <c r="C28" i="23" a="1"/>
  <c r="M18" i="23" a="1"/>
  <c r="H23" i="23" a="1"/>
  <c r="J21" i="23" a="1"/>
  <c r="F25" i="23" a="1"/>
  <c r="N17" i="23" a="1"/>
  <c r="M18" i="23" l="1"/>
  <c r="N17" i="23"/>
  <c r="N55" i="23" s="1"/>
  <c r="C28" i="23"/>
  <c r="K20" i="23"/>
  <c r="K58" i="23" s="1"/>
  <c r="F25" i="23"/>
  <c r="F63" i="23" s="1"/>
  <c r="I22" i="23"/>
  <c r="J21" i="23"/>
  <c r="E26" i="23"/>
  <c r="G24" i="23"/>
  <c r="O16" i="23"/>
  <c r="O54" i="23" s="1"/>
  <c r="L19" i="23"/>
  <c r="L57" i="23" s="1"/>
  <c r="H23" i="23"/>
  <c r="M56" i="23"/>
  <c r="E139" i="23"/>
  <c r="E63" i="23"/>
  <c r="D94" i="25"/>
  <c r="C64" i="25" s="1"/>
  <c r="C69" i="25" s="1"/>
  <c r="J29" i="25"/>
  <c r="M26" i="25"/>
  <c r="L27" i="25"/>
  <c r="F33" i="25"/>
  <c r="O24" i="25"/>
  <c r="E34" i="25"/>
  <c r="I30" i="25"/>
  <c r="O53" i="23"/>
  <c r="K28" i="25"/>
  <c r="N25" i="25"/>
  <c r="F62" i="23"/>
  <c r="D65" i="23"/>
  <c r="H31" i="25"/>
  <c r="G32" i="25"/>
  <c r="C29" i="23" a="1"/>
  <c r="E27" i="23" a="1"/>
  <c r="N18" i="23" a="1"/>
  <c r="M19" i="23" a="1"/>
  <c r="I23" i="23" a="1"/>
  <c r="L20" i="23" a="1"/>
  <c r="F26" i="23" a="1"/>
  <c r="J22" i="23" a="1"/>
  <c r="H24" i="23" a="1"/>
  <c r="O17" i="23" a="1"/>
  <c r="K21" i="23" a="1"/>
  <c r="G25" i="23" a="1"/>
  <c r="M19" i="23" l="1"/>
  <c r="M57" i="23" s="1"/>
  <c r="J22" i="23"/>
  <c r="J60" i="23" s="1"/>
  <c r="K21" i="23"/>
  <c r="K59" i="23" s="1"/>
  <c r="N18" i="23"/>
  <c r="N56" i="23" s="1"/>
  <c r="F26" i="23"/>
  <c r="E27" i="23"/>
  <c r="L20" i="23"/>
  <c r="C29" i="23"/>
  <c r="C104" i="23" s="1"/>
  <c r="I23" i="23"/>
  <c r="G25" i="23"/>
  <c r="O17" i="23"/>
  <c r="O55" i="23" s="1"/>
  <c r="H24" i="23"/>
  <c r="M27" i="25"/>
  <c r="E140" i="23"/>
  <c r="E64" i="23"/>
  <c r="J30" i="25"/>
  <c r="I31" i="25"/>
  <c r="N26" i="25"/>
  <c r="J59" i="23"/>
  <c r="F34" i="25"/>
  <c r="G62" i="23"/>
  <c r="K29" i="25"/>
  <c r="E35" i="25"/>
  <c r="D66" i="23"/>
  <c r="D69" i="25"/>
  <c r="H32" i="25"/>
  <c r="H61" i="23"/>
  <c r="G33" i="25"/>
  <c r="L28" i="25"/>
  <c r="O25" i="25"/>
  <c r="I60" i="23"/>
  <c r="C9" i="24" a="1"/>
  <c r="E29" i="23" a="1"/>
  <c r="E28" i="23" a="1"/>
  <c r="M20" i="23" a="1"/>
  <c r="J23" i="23" a="1"/>
  <c r="C10" i="24" a="1"/>
  <c r="L21" i="23" a="1"/>
  <c r="F27" i="23" a="1"/>
  <c r="K22" i="23" a="1"/>
  <c r="C8" i="24" a="1"/>
  <c r="H25" i="23" a="1"/>
  <c r="C12" i="24" a="1"/>
  <c r="C14" i="24" a="1"/>
  <c r="O18" i="23" a="1"/>
  <c r="C15" i="24" a="1"/>
  <c r="C11" i="24" a="1"/>
  <c r="C13" i="24" a="1"/>
  <c r="G26" i="23" a="1"/>
  <c r="C7" i="24" a="1"/>
  <c r="N19" i="23" a="1"/>
  <c r="I24" i="23" a="1"/>
  <c r="D142" i="23" l="1"/>
  <c r="F27" i="23"/>
  <c r="L21" i="23"/>
  <c r="L59" i="23" s="1"/>
  <c r="C11" i="24"/>
  <c r="J23" i="23"/>
  <c r="J61" i="23" s="1"/>
  <c r="O18" i="23"/>
  <c r="O56" i="23" s="1"/>
  <c r="M20" i="23"/>
  <c r="M58" i="23" s="1"/>
  <c r="C12" i="24"/>
  <c r="E29" i="23"/>
  <c r="F141" i="23" s="1"/>
  <c r="C13" i="24"/>
  <c r="C8" i="24"/>
  <c r="K22" i="23"/>
  <c r="K60" i="23" s="1"/>
  <c r="G26" i="23"/>
  <c r="N19" i="23"/>
  <c r="C7" i="24"/>
  <c r="C10" i="24"/>
  <c r="C15" i="24"/>
  <c r="C14" i="24"/>
  <c r="E28" i="23"/>
  <c r="H25" i="23"/>
  <c r="C9" i="24"/>
  <c r="I24" i="23"/>
  <c r="I62" i="23" s="1"/>
  <c r="H62" i="23"/>
  <c r="F35" i="25"/>
  <c r="O26" i="25"/>
  <c r="C105" i="23"/>
  <c r="D143" i="23"/>
  <c r="D67" i="23"/>
  <c r="C110" i="23"/>
  <c r="D121" i="23"/>
  <c r="D145" i="23"/>
  <c r="C83" i="23"/>
  <c r="D147" i="23"/>
  <c r="C107" i="23"/>
  <c r="D148" i="23"/>
  <c r="C109" i="23"/>
  <c r="D123" i="23"/>
  <c r="C84" i="23"/>
  <c r="C111" i="23"/>
  <c r="C85" i="23"/>
  <c r="C108" i="23"/>
  <c r="D146" i="23"/>
  <c r="D122" i="23"/>
  <c r="D149" i="23"/>
  <c r="C112" i="23"/>
  <c r="D124" i="23"/>
  <c r="C86" i="23"/>
  <c r="D150" i="23"/>
  <c r="D125" i="23"/>
  <c r="C113" i="23"/>
  <c r="D151" i="23"/>
  <c r="C87" i="23"/>
  <c r="D126" i="23"/>
  <c r="C88" i="23"/>
  <c r="C89" i="23"/>
  <c r="D127" i="23"/>
  <c r="C90" i="23"/>
  <c r="D128" i="23"/>
  <c r="C91" i="23"/>
  <c r="D129" i="23"/>
  <c r="D130" i="23"/>
  <c r="C92" i="23"/>
  <c r="D131" i="23"/>
  <c r="C93" i="23"/>
  <c r="C94" i="23"/>
  <c r="D132" i="23"/>
  <c r="C95" i="23"/>
  <c r="D133" i="23"/>
  <c r="D134" i="23"/>
  <c r="C96" i="23"/>
  <c r="D135" i="23"/>
  <c r="C97" i="23"/>
  <c r="D136" i="23"/>
  <c r="C98" i="23"/>
  <c r="D137" i="23"/>
  <c r="C99" i="23"/>
  <c r="C100" i="23"/>
  <c r="D138" i="23"/>
  <c r="D139" i="23"/>
  <c r="C101" i="23"/>
  <c r="D140" i="23"/>
  <c r="C102" i="23"/>
  <c r="C103" i="23"/>
  <c r="D141" i="23"/>
  <c r="H33" i="25"/>
  <c r="N27" i="25"/>
  <c r="M28" i="25"/>
  <c r="F65" i="23"/>
  <c r="E141" i="23"/>
  <c r="E65" i="23"/>
  <c r="G34" i="25"/>
  <c r="I32" i="25"/>
  <c r="G63" i="23"/>
  <c r="F64" i="23"/>
  <c r="I61" i="23"/>
  <c r="E69" i="25"/>
  <c r="L29" i="25"/>
  <c r="K30" i="25"/>
  <c r="J31" i="25"/>
  <c r="L58" i="23"/>
  <c r="N57" i="23"/>
  <c r="F29" i="23" a="1"/>
  <c r="D13" i="24" a="1"/>
  <c r="L22" i="23" a="1"/>
  <c r="O19" i="23" a="1"/>
  <c r="D14" i="24" a="1"/>
  <c r="N20" i="23" a="1"/>
  <c r="D10" i="24" a="1"/>
  <c r="H26" i="23" a="1"/>
  <c r="J24" i="23" a="1"/>
  <c r="D8" i="24" a="1"/>
  <c r="D15" i="24" a="1"/>
  <c r="M21" i="23" a="1"/>
  <c r="I25" i="23" a="1"/>
  <c r="D9" i="24" a="1"/>
  <c r="F28" i="23" a="1"/>
  <c r="K23" i="23" a="1"/>
  <c r="D12" i="24" a="1"/>
  <c r="D11" i="24" a="1"/>
  <c r="G27" i="23" a="1"/>
  <c r="D7" i="24" a="1"/>
  <c r="F140" i="23" l="1"/>
  <c r="E103" i="23"/>
  <c r="J24" i="23"/>
  <c r="O19" i="23"/>
  <c r="O57" i="23" s="1"/>
  <c r="D13" i="24"/>
  <c r="D11" i="24"/>
  <c r="D9" i="24"/>
  <c r="D8" i="24"/>
  <c r="K23" i="23"/>
  <c r="K61" i="23" s="1"/>
  <c r="D7" i="24"/>
  <c r="I25" i="23"/>
  <c r="M21" i="23"/>
  <c r="M59" i="23" s="1"/>
  <c r="F28" i="23"/>
  <c r="D15" i="24"/>
  <c r="H26" i="23"/>
  <c r="L22" i="23"/>
  <c r="F29" i="23"/>
  <c r="F103" i="23" s="1"/>
  <c r="D10" i="24"/>
  <c r="N20" i="23"/>
  <c r="D12" i="24"/>
  <c r="D14" i="24"/>
  <c r="G27" i="23"/>
  <c r="G35" i="25"/>
  <c r="L60" i="23"/>
  <c r="H34" i="25"/>
  <c r="O27" i="25"/>
  <c r="J62" i="23"/>
  <c r="E105" i="23"/>
  <c r="E83" i="23"/>
  <c r="E107" i="23"/>
  <c r="F121" i="23"/>
  <c r="E84" i="23"/>
  <c r="F145" i="23"/>
  <c r="F146" i="23"/>
  <c r="E108" i="23"/>
  <c r="F122" i="23"/>
  <c r="E85" i="23"/>
  <c r="E109" i="23"/>
  <c r="F147" i="23"/>
  <c r="F124" i="23"/>
  <c r="F148" i="23"/>
  <c r="F123" i="23"/>
  <c r="E110" i="23"/>
  <c r="E86" i="23"/>
  <c r="E111" i="23"/>
  <c r="F149" i="23"/>
  <c r="E87" i="23"/>
  <c r="F125" i="23"/>
  <c r="E112" i="23"/>
  <c r="E113" i="23"/>
  <c r="F150" i="23"/>
  <c r="E88" i="23"/>
  <c r="F151" i="23"/>
  <c r="E89" i="23"/>
  <c r="F127" i="23"/>
  <c r="F126" i="23"/>
  <c r="E90" i="23"/>
  <c r="F128" i="23"/>
  <c r="E143" i="23"/>
  <c r="E67" i="23"/>
  <c r="E91" i="23"/>
  <c r="E92" i="23"/>
  <c r="F129" i="23"/>
  <c r="E93" i="23"/>
  <c r="F130" i="23"/>
  <c r="F132" i="23"/>
  <c r="E94" i="23"/>
  <c r="F131" i="23"/>
  <c r="E95" i="23"/>
  <c r="F133" i="23"/>
  <c r="F134" i="23"/>
  <c r="E96" i="23"/>
  <c r="F135" i="23"/>
  <c r="E97" i="23"/>
  <c r="E98" i="23"/>
  <c r="F136" i="23"/>
  <c r="E99" i="23"/>
  <c r="E100" i="23"/>
  <c r="F138" i="23"/>
  <c r="F137" i="23"/>
  <c r="F139" i="23"/>
  <c r="E101" i="23"/>
  <c r="E102" i="23"/>
  <c r="H64" i="23"/>
  <c r="E104" i="23"/>
  <c r="E66" i="23"/>
  <c r="E142" i="23"/>
  <c r="K31" i="25"/>
  <c r="F69" i="25"/>
  <c r="I33" i="25"/>
  <c r="M29" i="25"/>
  <c r="J32" i="25"/>
  <c r="G64" i="23"/>
  <c r="L30" i="25"/>
  <c r="N28" i="25"/>
  <c r="H63" i="23"/>
  <c r="E13" i="24" a="1"/>
  <c r="E8" i="24" a="1"/>
  <c r="J25" i="23" a="1"/>
  <c r="G28" i="23" a="1"/>
  <c r="G29" i="23" a="1"/>
  <c r="O20" i="23" a="1"/>
  <c r="E15" i="24" a="1"/>
  <c r="I26" i="23" a="1"/>
  <c r="E7" i="24" a="1"/>
  <c r="E12" i="24" a="1"/>
  <c r="E14" i="24" a="1"/>
  <c r="E11" i="24" a="1"/>
  <c r="N21" i="23" a="1"/>
  <c r="E10" i="24" a="1"/>
  <c r="K24" i="23" a="1"/>
  <c r="L23" i="23" a="1"/>
  <c r="H27" i="23" a="1"/>
  <c r="M22" i="23" a="1"/>
  <c r="E9" i="24" a="1"/>
  <c r="G141" i="23" l="1"/>
  <c r="G140" i="23"/>
  <c r="G65" i="23"/>
  <c r="E9" i="24"/>
  <c r="G29" i="23"/>
  <c r="G103" i="23" s="1"/>
  <c r="E12" i="24"/>
  <c r="G28" i="23"/>
  <c r="G142" i="23" s="1"/>
  <c r="E10" i="24"/>
  <c r="N21" i="23"/>
  <c r="E15" i="24"/>
  <c r="O20" i="23"/>
  <c r="E13" i="24"/>
  <c r="E14" i="24"/>
  <c r="L23" i="23"/>
  <c r="M22" i="23"/>
  <c r="E11" i="24"/>
  <c r="H27" i="23"/>
  <c r="H141" i="23" s="1"/>
  <c r="K24" i="23"/>
  <c r="K62" i="23" s="1"/>
  <c r="E7" i="24"/>
  <c r="I26" i="23"/>
  <c r="I64" i="23" s="1"/>
  <c r="J25" i="23"/>
  <c r="E8" i="24"/>
  <c r="F104" i="23"/>
  <c r="D23" i="24"/>
  <c r="D39" i="24" s="1"/>
  <c r="D30" i="24"/>
  <c r="D46" i="24" s="1"/>
  <c r="F66" i="23"/>
  <c r="O28" i="25"/>
  <c r="D28" i="24"/>
  <c r="D44" i="24" s="1"/>
  <c r="D24" i="24"/>
  <c r="D40" i="24" s="1"/>
  <c r="N29" i="25"/>
  <c r="F142" i="23"/>
  <c r="D25" i="24"/>
  <c r="D41" i="24" s="1"/>
  <c r="L31" i="25"/>
  <c r="D26" i="24"/>
  <c r="D42" i="24" s="1"/>
  <c r="D27" i="24"/>
  <c r="D43" i="24" s="1"/>
  <c r="D31" i="24"/>
  <c r="D47" i="24" s="1"/>
  <c r="M30" i="25"/>
  <c r="H35" i="25"/>
  <c r="F105" i="23"/>
  <c r="G121" i="23"/>
  <c r="F83" i="23"/>
  <c r="F107" i="23"/>
  <c r="G145" i="23"/>
  <c r="G146" i="23"/>
  <c r="F108" i="23"/>
  <c r="F84" i="23"/>
  <c r="G122" i="23"/>
  <c r="G123" i="23"/>
  <c r="F109" i="23"/>
  <c r="F85" i="23"/>
  <c r="G147" i="23"/>
  <c r="F110" i="23"/>
  <c r="G148" i="23"/>
  <c r="G124" i="23"/>
  <c r="F86" i="23"/>
  <c r="G125" i="23"/>
  <c r="F111" i="23"/>
  <c r="F87" i="23"/>
  <c r="F113" i="23"/>
  <c r="F112" i="23"/>
  <c r="F88" i="23"/>
  <c r="G149" i="23"/>
  <c r="G150" i="23"/>
  <c r="G151" i="23"/>
  <c r="G126" i="23"/>
  <c r="F89" i="23"/>
  <c r="G128" i="23"/>
  <c r="F90" i="23"/>
  <c r="G127" i="23"/>
  <c r="G129" i="23"/>
  <c r="F91" i="23"/>
  <c r="G130" i="23"/>
  <c r="F92" i="23"/>
  <c r="G131" i="23"/>
  <c r="F93" i="23"/>
  <c r="F94" i="23"/>
  <c r="G132" i="23"/>
  <c r="F95" i="23"/>
  <c r="G134" i="23"/>
  <c r="G133" i="23"/>
  <c r="F96" i="23"/>
  <c r="G135" i="23"/>
  <c r="F97" i="23"/>
  <c r="G136" i="23"/>
  <c r="F98" i="23"/>
  <c r="F99" i="23"/>
  <c r="F100" i="23"/>
  <c r="G137" i="23"/>
  <c r="G138" i="23"/>
  <c r="F101" i="23"/>
  <c r="F102" i="23"/>
  <c r="G139" i="23"/>
  <c r="D29" i="24"/>
  <c r="D45" i="24" s="1"/>
  <c r="F67" i="23"/>
  <c r="J33" i="25"/>
  <c r="G69" i="25"/>
  <c r="I34" i="25"/>
  <c r="K32" i="25"/>
  <c r="N58" i="23"/>
  <c r="I63" i="23"/>
  <c r="F143" i="23"/>
  <c r="F12" i="24" a="1"/>
  <c r="O21" i="23" a="1"/>
  <c r="F9" i="24" a="1"/>
  <c r="J26" i="23" a="1"/>
  <c r="N22" i="23" a="1"/>
  <c r="H29" i="23" a="1"/>
  <c r="F8" i="24" a="1"/>
  <c r="K25" i="23" a="1"/>
  <c r="F7" i="24" a="1"/>
  <c r="F11" i="24" a="1"/>
  <c r="L24" i="23" a="1"/>
  <c r="I27" i="23" a="1"/>
  <c r="F13" i="24" a="1"/>
  <c r="F14" i="24" a="1"/>
  <c r="H28" i="23" a="1"/>
  <c r="M23" i="23" a="1"/>
  <c r="F15" i="24" a="1"/>
  <c r="F10" i="24" a="1"/>
  <c r="G66" i="23" l="1"/>
  <c r="H65" i="23"/>
  <c r="G67" i="23"/>
  <c r="G143" i="23"/>
  <c r="J26" i="23"/>
  <c r="J64" i="23" s="1"/>
  <c r="F13" i="24"/>
  <c r="F7" i="24"/>
  <c r="O21" i="23"/>
  <c r="O59" i="23" s="1"/>
  <c r="H28" i="23"/>
  <c r="H66" i="23" s="1"/>
  <c r="F8" i="24"/>
  <c r="F14" i="24"/>
  <c r="M23" i="23"/>
  <c r="M61" i="23" s="1"/>
  <c r="I27" i="23"/>
  <c r="I65" i="23" s="1"/>
  <c r="L24" i="23"/>
  <c r="L62" i="23" s="1"/>
  <c r="H29" i="23"/>
  <c r="H143" i="23" s="1"/>
  <c r="N22" i="23"/>
  <c r="F11" i="24"/>
  <c r="F9" i="24"/>
  <c r="F10" i="24"/>
  <c r="F12" i="24"/>
  <c r="K25" i="23"/>
  <c r="K63" i="23" s="1"/>
  <c r="F15" i="24"/>
  <c r="N30" i="25"/>
  <c r="E30" i="24"/>
  <c r="E46" i="24" s="1"/>
  <c r="E29" i="24"/>
  <c r="E45" i="24" s="1"/>
  <c r="E24" i="24"/>
  <c r="E40" i="24" s="1"/>
  <c r="E31" i="24"/>
  <c r="E47" i="24" s="1"/>
  <c r="K33" i="25"/>
  <c r="O29" i="25"/>
  <c r="E26" i="24"/>
  <c r="E42" i="24" s="1"/>
  <c r="J34" i="25"/>
  <c r="L32" i="25"/>
  <c r="J63" i="23"/>
  <c r="E23" i="24"/>
  <c r="E39" i="24" s="1"/>
  <c r="G104" i="23"/>
  <c r="L61" i="23"/>
  <c r="E28" i="24"/>
  <c r="E44" i="24" s="1"/>
  <c r="I35" i="25"/>
  <c r="M60" i="23"/>
  <c r="O58" i="23"/>
  <c r="N59" i="23"/>
  <c r="G105" i="23"/>
  <c r="H145" i="23"/>
  <c r="G83" i="23"/>
  <c r="G107" i="23"/>
  <c r="H121" i="23"/>
  <c r="H146" i="23"/>
  <c r="G84" i="23"/>
  <c r="G108" i="23"/>
  <c r="H122" i="23"/>
  <c r="G85" i="23"/>
  <c r="H147" i="23"/>
  <c r="G109" i="23"/>
  <c r="H123" i="23"/>
  <c r="G86" i="23"/>
  <c r="H124" i="23"/>
  <c r="G110" i="23"/>
  <c r="H148" i="23"/>
  <c r="H125" i="23"/>
  <c r="G111" i="23"/>
  <c r="G87" i="23"/>
  <c r="G113" i="23"/>
  <c r="H151" i="23"/>
  <c r="G112" i="23"/>
  <c r="H150" i="23"/>
  <c r="H126" i="23"/>
  <c r="G88" i="23"/>
  <c r="H149" i="23"/>
  <c r="H127" i="23"/>
  <c r="G89" i="23"/>
  <c r="G90" i="23"/>
  <c r="H128" i="23"/>
  <c r="H129" i="23"/>
  <c r="G91" i="23"/>
  <c r="H130" i="23"/>
  <c r="G92" i="23"/>
  <c r="H131" i="23"/>
  <c r="G93" i="23"/>
  <c r="H132" i="23"/>
  <c r="G94" i="23"/>
  <c r="G95" i="23"/>
  <c r="H133" i="23"/>
  <c r="H134" i="23"/>
  <c r="G96" i="23"/>
  <c r="G97" i="23"/>
  <c r="H135" i="23"/>
  <c r="G98" i="23"/>
  <c r="H136" i="23"/>
  <c r="G99" i="23"/>
  <c r="H137" i="23"/>
  <c r="G100" i="23"/>
  <c r="G101" i="23"/>
  <c r="H138" i="23"/>
  <c r="H140" i="23"/>
  <c r="G102" i="23"/>
  <c r="H139" i="23"/>
  <c r="H69" i="25"/>
  <c r="M31" i="25"/>
  <c r="E27" i="24"/>
  <c r="E43" i="24" s="1"/>
  <c r="E25" i="24"/>
  <c r="E41" i="24" s="1"/>
  <c r="G15" i="24" a="1"/>
  <c r="I28" i="23" a="1"/>
  <c r="G8" i="24" a="1"/>
  <c r="G7" i="24" a="1"/>
  <c r="G10" i="24" a="1"/>
  <c r="L25" i="23" a="1"/>
  <c r="N23" i="23" a="1"/>
  <c r="I29" i="23" a="1"/>
  <c r="O22" i="23" a="1"/>
  <c r="J27" i="23" a="1"/>
  <c r="G13" i="24" a="1"/>
  <c r="M24" i="23" a="1"/>
  <c r="K26" i="23" a="1"/>
  <c r="G11" i="24" a="1"/>
  <c r="G9" i="24" a="1"/>
  <c r="G14" i="24" a="1"/>
  <c r="G12" i="24" a="1"/>
  <c r="H142" i="23" l="1"/>
  <c r="H103" i="23"/>
  <c r="I141" i="23"/>
  <c r="H67" i="23"/>
  <c r="G11" i="24"/>
  <c r="G8" i="24"/>
  <c r="O22" i="23"/>
  <c r="O60" i="23" s="1"/>
  <c r="I28" i="23"/>
  <c r="I142" i="23" s="1"/>
  <c r="G14" i="24"/>
  <c r="I29" i="23"/>
  <c r="I143" i="23" s="1"/>
  <c r="N23" i="23"/>
  <c r="N61" i="23" s="1"/>
  <c r="G10" i="24"/>
  <c r="G13" i="24"/>
  <c r="L25" i="23"/>
  <c r="G7" i="24"/>
  <c r="G15" i="24"/>
  <c r="G12" i="24"/>
  <c r="J27" i="23"/>
  <c r="K26" i="23"/>
  <c r="K64" i="23" s="1"/>
  <c r="G9" i="24"/>
  <c r="M24" i="23"/>
  <c r="M62" i="23" s="1"/>
  <c r="H105" i="23"/>
  <c r="H83" i="23"/>
  <c r="H107" i="23"/>
  <c r="I121" i="23"/>
  <c r="H108" i="23"/>
  <c r="I122" i="23"/>
  <c r="H84" i="23"/>
  <c r="I145" i="23"/>
  <c r="H85" i="23"/>
  <c r="H109" i="23"/>
  <c r="I146" i="23"/>
  <c r="I147" i="23"/>
  <c r="H110" i="23"/>
  <c r="H86" i="23"/>
  <c r="I123" i="23"/>
  <c r="I125" i="23"/>
  <c r="H87" i="23"/>
  <c r="I148" i="23"/>
  <c r="H111" i="23"/>
  <c r="I149" i="23"/>
  <c r="I124" i="23"/>
  <c r="I126" i="23"/>
  <c r="H112" i="23"/>
  <c r="H88" i="23"/>
  <c r="H113" i="23"/>
  <c r="I150" i="23"/>
  <c r="H89" i="23"/>
  <c r="I151" i="23"/>
  <c r="I127" i="23"/>
  <c r="I128" i="23"/>
  <c r="H90" i="23"/>
  <c r="H91" i="23"/>
  <c r="I129" i="23"/>
  <c r="I130" i="23"/>
  <c r="H92" i="23"/>
  <c r="I131" i="23"/>
  <c r="H93" i="23"/>
  <c r="I132" i="23"/>
  <c r="H94" i="23"/>
  <c r="H95" i="23"/>
  <c r="I133" i="23"/>
  <c r="H96" i="23"/>
  <c r="I134" i="23"/>
  <c r="H97" i="23"/>
  <c r="I135" i="23"/>
  <c r="I136" i="23"/>
  <c r="H98" i="23"/>
  <c r="H99" i="23"/>
  <c r="I137" i="23"/>
  <c r="H100" i="23"/>
  <c r="I138" i="23"/>
  <c r="I139" i="23"/>
  <c r="H101" i="23"/>
  <c r="I140" i="23"/>
  <c r="H102" i="23"/>
  <c r="O30" i="25"/>
  <c r="N31" i="25"/>
  <c r="F30" i="24"/>
  <c r="F46" i="24" s="1"/>
  <c r="L33" i="25"/>
  <c r="F31" i="24"/>
  <c r="F47" i="24" s="1"/>
  <c r="F24" i="24"/>
  <c r="F40" i="24" s="1"/>
  <c r="N60" i="23"/>
  <c r="H104" i="23"/>
  <c r="J35" i="25"/>
  <c r="F28" i="24"/>
  <c r="F44" i="24" s="1"/>
  <c r="I69" i="25"/>
  <c r="F26" i="24"/>
  <c r="F42" i="24" s="1"/>
  <c r="F23" i="24"/>
  <c r="F39" i="24" s="1"/>
  <c r="M32" i="25"/>
  <c r="F25" i="24"/>
  <c r="F41" i="24" s="1"/>
  <c r="F29" i="24"/>
  <c r="F45" i="24" s="1"/>
  <c r="K34" i="25"/>
  <c r="F27" i="24"/>
  <c r="F43" i="24" s="1"/>
  <c r="H11" i="24" a="1"/>
  <c r="L26" i="23" a="1"/>
  <c r="J29" i="23" a="1"/>
  <c r="H12" i="24" a="1"/>
  <c r="H15" i="24" a="1"/>
  <c r="N24" i="23" a="1"/>
  <c r="H7" i="24" a="1"/>
  <c r="H9" i="24" a="1"/>
  <c r="K27" i="23" a="1"/>
  <c r="H13" i="24" a="1"/>
  <c r="J28" i="23" a="1"/>
  <c r="O23" i="23" a="1"/>
  <c r="H10" i="24" a="1"/>
  <c r="H8" i="24" a="1"/>
  <c r="H14" i="24" a="1"/>
  <c r="M25" i="23" a="1"/>
  <c r="J141" i="23" l="1"/>
  <c r="I67" i="23"/>
  <c r="J65" i="23"/>
  <c r="I66" i="23"/>
  <c r="H7" i="24"/>
  <c r="J28" i="23"/>
  <c r="J142" i="23" s="1"/>
  <c r="J29" i="23"/>
  <c r="J143" i="23" s="1"/>
  <c r="L26" i="23"/>
  <c r="L64" i="23" s="1"/>
  <c r="O23" i="23"/>
  <c r="O61" i="23" s="1"/>
  <c r="H9" i="24"/>
  <c r="H15" i="24"/>
  <c r="H11" i="24"/>
  <c r="H10" i="24"/>
  <c r="H8" i="24"/>
  <c r="M25" i="23"/>
  <c r="M63" i="23" s="1"/>
  <c r="H14" i="24"/>
  <c r="H12" i="24"/>
  <c r="N24" i="23"/>
  <c r="N62" i="23" s="1"/>
  <c r="H13" i="24"/>
  <c r="K27" i="23"/>
  <c r="K65" i="23" s="1"/>
  <c r="G31" i="24"/>
  <c r="G47" i="24" s="1"/>
  <c r="G23" i="24"/>
  <c r="G39" i="24" s="1"/>
  <c r="L34" i="25"/>
  <c r="G29" i="24"/>
  <c r="G45" i="24" s="1"/>
  <c r="G26" i="24"/>
  <c r="G42" i="24" s="1"/>
  <c r="O31" i="25"/>
  <c r="I105" i="23"/>
  <c r="J121" i="23"/>
  <c r="I83" i="23"/>
  <c r="J145" i="23"/>
  <c r="I107" i="23"/>
  <c r="I84" i="23"/>
  <c r="I108" i="23"/>
  <c r="J146" i="23"/>
  <c r="J122" i="23"/>
  <c r="I109" i="23"/>
  <c r="J147" i="23"/>
  <c r="I85" i="23"/>
  <c r="I110" i="23"/>
  <c r="J148" i="23"/>
  <c r="J123" i="23"/>
  <c r="I86" i="23"/>
  <c r="J124" i="23"/>
  <c r="J149" i="23"/>
  <c r="I87" i="23"/>
  <c r="I111" i="23"/>
  <c r="J151" i="23"/>
  <c r="J126" i="23"/>
  <c r="I88" i="23"/>
  <c r="I112" i="23"/>
  <c r="I113" i="23"/>
  <c r="J150" i="23"/>
  <c r="J125" i="23"/>
  <c r="J127" i="23"/>
  <c r="I89" i="23"/>
  <c r="I90" i="23"/>
  <c r="J129" i="23"/>
  <c r="I91" i="23"/>
  <c r="J128" i="23"/>
  <c r="J130" i="23"/>
  <c r="I92" i="23"/>
  <c r="I93" i="23"/>
  <c r="J131" i="23"/>
  <c r="I94" i="23"/>
  <c r="J132" i="23"/>
  <c r="I95" i="23"/>
  <c r="J133" i="23"/>
  <c r="I96" i="23"/>
  <c r="J134" i="23"/>
  <c r="I97" i="23"/>
  <c r="J135" i="23"/>
  <c r="J136" i="23"/>
  <c r="I98" i="23"/>
  <c r="I99" i="23"/>
  <c r="J138" i="23"/>
  <c r="J137" i="23"/>
  <c r="I100" i="23"/>
  <c r="I101" i="23"/>
  <c r="J139" i="23"/>
  <c r="J140" i="23"/>
  <c r="I102" i="23"/>
  <c r="L63" i="23"/>
  <c r="G30" i="24"/>
  <c r="G46" i="24" s="1"/>
  <c r="G25" i="24"/>
  <c r="G41" i="24" s="1"/>
  <c r="I104" i="23"/>
  <c r="K35" i="25"/>
  <c r="J69" i="25"/>
  <c r="M33" i="25"/>
  <c r="N32" i="25"/>
  <c r="G24" i="24"/>
  <c r="G40" i="24" s="1"/>
  <c r="I103" i="23"/>
  <c r="G28" i="24"/>
  <c r="G44" i="24" s="1"/>
  <c r="G27" i="24"/>
  <c r="G43" i="24" s="1"/>
  <c r="I15" i="24" a="1"/>
  <c r="K28" i="23" a="1"/>
  <c r="L27" i="23" a="1"/>
  <c r="I7" i="24" a="1"/>
  <c r="I8" i="24" a="1"/>
  <c r="I9" i="24" a="1"/>
  <c r="K29" i="23" a="1"/>
  <c r="M26" i="23" a="1"/>
  <c r="I10" i="24" a="1"/>
  <c r="I13" i="24" a="1"/>
  <c r="N25" i="23" a="1"/>
  <c r="I12" i="24" a="1"/>
  <c r="O24" i="23" a="1"/>
  <c r="I14" i="24" a="1"/>
  <c r="I11" i="24" a="1"/>
  <c r="J103" i="23" l="1"/>
  <c r="K141" i="23"/>
  <c r="J67" i="23"/>
  <c r="J66" i="23"/>
  <c r="I7" i="24"/>
  <c r="K28" i="23"/>
  <c r="K142" i="23" s="1"/>
  <c r="K29" i="23"/>
  <c r="K143" i="23" s="1"/>
  <c r="I9" i="24"/>
  <c r="O24" i="23"/>
  <c r="O62" i="23" s="1"/>
  <c r="I12" i="24"/>
  <c r="I11" i="24"/>
  <c r="I14" i="24"/>
  <c r="N25" i="23"/>
  <c r="N63" i="23" s="1"/>
  <c r="I10" i="24"/>
  <c r="M26" i="23"/>
  <c r="M64" i="23" s="1"/>
  <c r="I8" i="24"/>
  <c r="L27" i="23"/>
  <c r="L65" i="23" s="1"/>
  <c r="I15" i="24"/>
  <c r="I13" i="24"/>
  <c r="H30" i="24"/>
  <c r="H46" i="24" s="1"/>
  <c r="K69" i="25"/>
  <c r="H24" i="24"/>
  <c r="H40" i="24" s="1"/>
  <c r="H26" i="24"/>
  <c r="H42" i="24" s="1"/>
  <c r="H27" i="24"/>
  <c r="H43" i="24" s="1"/>
  <c r="O32" i="25"/>
  <c r="H31" i="24"/>
  <c r="H47" i="24" s="1"/>
  <c r="H25" i="24"/>
  <c r="H41" i="24" s="1"/>
  <c r="N33" i="25"/>
  <c r="H29" i="24"/>
  <c r="H45" i="24" s="1"/>
  <c r="J105" i="23"/>
  <c r="J83" i="23"/>
  <c r="K121" i="23"/>
  <c r="K145" i="23"/>
  <c r="J107" i="23"/>
  <c r="J108" i="23"/>
  <c r="K122" i="23"/>
  <c r="K146" i="23"/>
  <c r="J84" i="23"/>
  <c r="K147" i="23"/>
  <c r="K123" i="23"/>
  <c r="J109" i="23"/>
  <c r="J85" i="23"/>
  <c r="J110" i="23"/>
  <c r="K124" i="23"/>
  <c r="J86" i="23"/>
  <c r="K125" i="23"/>
  <c r="K149" i="23"/>
  <c r="J87" i="23"/>
  <c r="K148" i="23"/>
  <c r="J111" i="23"/>
  <c r="J112" i="23"/>
  <c r="K126" i="23"/>
  <c r="J113" i="23"/>
  <c r="J88" i="23"/>
  <c r="K151" i="23"/>
  <c r="K150" i="23"/>
  <c r="K127" i="23"/>
  <c r="J89" i="23"/>
  <c r="K128" i="23"/>
  <c r="J90" i="23"/>
  <c r="K129" i="23"/>
  <c r="J91" i="23"/>
  <c r="K130" i="23"/>
  <c r="J92" i="23"/>
  <c r="J93" i="23"/>
  <c r="K131" i="23"/>
  <c r="J94" i="23"/>
  <c r="K132" i="23"/>
  <c r="K133" i="23"/>
  <c r="J95" i="23"/>
  <c r="J96" i="23"/>
  <c r="K134" i="23"/>
  <c r="K135" i="23"/>
  <c r="J97" i="23"/>
  <c r="J98" i="23"/>
  <c r="K136" i="23"/>
  <c r="K137" i="23"/>
  <c r="J99" i="23"/>
  <c r="K138" i="23"/>
  <c r="J100" i="23"/>
  <c r="K139" i="23"/>
  <c r="J101" i="23"/>
  <c r="K140" i="23"/>
  <c r="J102" i="23"/>
  <c r="J104" i="23"/>
  <c r="M34" i="25"/>
  <c r="L35" i="25"/>
  <c r="H28" i="24"/>
  <c r="H44" i="24" s="1"/>
  <c r="H23" i="24"/>
  <c r="H39" i="24" s="1"/>
  <c r="J7" i="24" a="1"/>
  <c r="N26" i="23" a="1"/>
  <c r="J15" i="24" a="1"/>
  <c r="J12" i="24" a="1"/>
  <c r="M27" i="23" a="1"/>
  <c r="J10" i="24" a="1"/>
  <c r="J13" i="24" a="1"/>
  <c r="J9" i="24" a="1"/>
  <c r="J14" i="24" a="1"/>
  <c r="J11" i="24" a="1"/>
  <c r="O25" i="23" a="1"/>
  <c r="J8" i="24" a="1"/>
  <c r="L28" i="23" a="1"/>
  <c r="L29" i="23" a="1"/>
  <c r="K67" i="23" l="1"/>
  <c r="K66" i="23"/>
  <c r="L141" i="23"/>
  <c r="K103" i="23"/>
  <c r="L29" i="23"/>
  <c r="L143" i="23" s="1"/>
  <c r="J8" i="24"/>
  <c r="J14" i="24"/>
  <c r="M27" i="23"/>
  <c r="M65" i="23" s="1"/>
  <c r="J13" i="24"/>
  <c r="J10" i="24"/>
  <c r="J12" i="24"/>
  <c r="J15" i="24"/>
  <c r="N26" i="23"/>
  <c r="N64" i="23" s="1"/>
  <c r="J7" i="24"/>
  <c r="O25" i="23"/>
  <c r="J9" i="24"/>
  <c r="L28" i="23"/>
  <c r="L142" i="23" s="1"/>
  <c r="J11" i="24"/>
  <c r="I24" i="24"/>
  <c r="I40" i="24" s="1"/>
  <c r="I26" i="24"/>
  <c r="I42" i="24" s="1"/>
  <c r="I30" i="24"/>
  <c r="I46" i="24" s="1"/>
  <c r="I27" i="24"/>
  <c r="I43" i="24" s="1"/>
  <c r="L69" i="25"/>
  <c r="I28" i="24"/>
  <c r="I44" i="24" s="1"/>
  <c r="I25" i="24"/>
  <c r="I41" i="24" s="1"/>
  <c r="M35" i="25"/>
  <c r="I29" i="24"/>
  <c r="I45" i="24" s="1"/>
  <c r="K105" i="23"/>
  <c r="L145" i="23"/>
  <c r="K107" i="23"/>
  <c r="L121" i="23"/>
  <c r="K83" i="23"/>
  <c r="K108" i="23"/>
  <c r="K84" i="23"/>
  <c r="L122" i="23"/>
  <c r="L123" i="23"/>
  <c r="K109" i="23"/>
  <c r="K85" i="23"/>
  <c r="L146" i="23"/>
  <c r="K86" i="23"/>
  <c r="L147" i="23"/>
  <c r="K110" i="23"/>
  <c r="L148" i="23"/>
  <c r="K111" i="23"/>
  <c r="K87" i="23"/>
  <c r="L149" i="23"/>
  <c r="L124" i="23"/>
  <c r="L125" i="23"/>
  <c r="K88" i="23"/>
  <c r="L151" i="23"/>
  <c r="L150" i="23"/>
  <c r="K112" i="23"/>
  <c r="L126" i="23"/>
  <c r="K113" i="23"/>
  <c r="K89" i="23"/>
  <c r="L127" i="23"/>
  <c r="K90" i="23"/>
  <c r="L128" i="23"/>
  <c r="K91" i="23"/>
  <c r="K92" i="23"/>
  <c r="L129" i="23"/>
  <c r="L130" i="23"/>
  <c r="L131" i="23"/>
  <c r="K93" i="23"/>
  <c r="K94" i="23"/>
  <c r="L132" i="23"/>
  <c r="K95" i="23"/>
  <c r="K96" i="23"/>
  <c r="L134" i="23"/>
  <c r="L133" i="23"/>
  <c r="K97" i="23"/>
  <c r="L135" i="23"/>
  <c r="K98" i="23"/>
  <c r="L136" i="23"/>
  <c r="K99" i="23"/>
  <c r="L138" i="23"/>
  <c r="K100" i="23"/>
  <c r="L137" i="23"/>
  <c r="K101" i="23"/>
  <c r="L139" i="23"/>
  <c r="L140" i="23"/>
  <c r="K102" i="23"/>
  <c r="N34" i="25"/>
  <c r="I31" i="24"/>
  <c r="I47" i="24" s="1"/>
  <c r="K104" i="23"/>
  <c r="O33" i="25"/>
  <c r="I23" i="24"/>
  <c r="I39" i="24" s="1"/>
  <c r="K14" i="24" a="1"/>
  <c r="K13" i="24" a="1"/>
  <c r="K10" i="24" a="1"/>
  <c r="M28" i="23" a="1"/>
  <c r="K9" i="24" a="1"/>
  <c r="K12" i="24" a="1"/>
  <c r="O26" i="23" a="1"/>
  <c r="K8" i="24" a="1"/>
  <c r="N27" i="23" a="1"/>
  <c r="K11" i="24" a="1"/>
  <c r="K7" i="24" a="1"/>
  <c r="M29" i="23" a="1"/>
  <c r="K15" i="24" a="1"/>
  <c r="L103" i="23" l="1"/>
  <c r="M141" i="23"/>
  <c r="L67" i="23"/>
  <c r="L66" i="23"/>
  <c r="M29" i="23"/>
  <c r="M143" i="23" s="1"/>
  <c r="K7" i="24"/>
  <c r="K11" i="24"/>
  <c r="K10" i="24"/>
  <c r="K9" i="24"/>
  <c r="K8" i="24"/>
  <c r="O26" i="23"/>
  <c r="O64" i="23" s="1"/>
  <c r="M28" i="23"/>
  <c r="M66" i="23" s="1"/>
  <c r="K13" i="24"/>
  <c r="K14" i="24"/>
  <c r="K12" i="24"/>
  <c r="N27" i="23"/>
  <c r="K15" i="24"/>
  <c r="J23" i="24"/>
  <c r="J39" i="24" s="1"/>
  <c r="J25" i="24"/>
  <c r="J41" i="24" s="1"/>
  <c r="J31" i="24"/>
  <c r="J47" i="24" s="1"/>
  <c r="J28" i="24"/>
  <c r="J44" i="24" s="1"/>
  <c r="N35" i="25"/>
  <c r="M69" i="25"/>
  <c r="J26" i="24"/>
  <c r="J42" i="24" s="1"/>
  <c r="J29" i="24"/>
  <c r="J45" i="24" s="1"/>
  <c r="O34" i="25"/>
  <c r="J30" i="24"/>
  <c r="J46" i="24" s="1"/>
  <c r="J27" i="24"/>
  <c r="J43" i="24" s="1"/>
  <c r="J24" i="24"/>
  <c r="J40" i="24" s="1"/>
  <c r="O63" i="23"/>
  <c r="L104" i="23"/>
  <c r="L105" i="23"/>
  <c r="L107" i="23"/>
  <c r="M145" i="23"/>
  <c r="L83" i="23"/>
  <c r="M146" i="23"/>
  <c r="L108" i="23"/>
  <c r="M122" i="23"/>
  <c r="L84" i="23"/>
  <c r="M121" i="23"/>
  <c r="L85" i="23"/>
  <c r="L109" i="23"/>
  <c r="M148" i="23"/>
  <c r="M123" i="23"/>
  <c r="L110" i="23"/>
  <c r="L86" i="23"/>
  <c r="M147" i="23"/>
  <c r="L111" i="23"/>
  <c r="L87" i="23"/>
  <c r="M124" i="23"/>
  <c r="M149" i="23"/>
  <c r="L112" i="23"/>
  <c r="M151" i="23"/>
  <c r="L113" i="23"/>
  <c r="M125" i="23"/>
  <c r="M126" i="23"/>
  <c r="L88" i="23"/>
  <c r="M150" i="23"/>
  <c r="M127" i="23"/>
  <c r="L89" i="23"/>
  <c r="L90" i="23"/>
  <c r="M128" i="23"/>
  <c r="L91" i="23"/>
  <c r="M129" i="23"/>
  <c r="M130" i="23"/>
  <c r="L92" i="23"/>
  <c r="M131" i="23"/>
  <c r="L93" i="23"/>
  <c r="M132" i="23"/>
  <c r="L94" i="23"/>
  <c r="M133" i="23"/>
  <c r="L95" i="23"/>
  <c r="L96" i="23"/>
  <c r="M134" i="23"/>
  <c r="M135" i="23"/>
  <c r="L97" i="23"/>
  <c r="L98" i="23"/>
  <c r="M136" i="23"/>
  <c r="M137" i="23"/>
  <c r="L99" i="23"/>
  <c r="M138" i="23"/>
  <c r="L100" i="23"/>
  <c r="L101" i="23"/>
  <c r="M139" i="23"/>
  <c r="M140" i="23"/>
  <c r="L102" i="23"/>
  <c r="O27" i="23" a="1"/>
  <c r="L15" i="24" a="1"/>
  <c r="L11" i="24" a="1"/>
  <c r="N29" i="23" a="1"/>
  <c r="L10" i="24" a="1"/>
  <c r="L7" i="24" a="1"/>
  <c r="L9" i="24" a="1"/>
  <c r="N28" i="23" a="1"/>
  <c r="L13" i="24" a="1"/>
  <c r="L8" i="24" a="1"/>
  <c r="L14" i="24" a="1"/>
  <c r="L12" i="24" a="1"/>
  <c r="M103" i="23" l="1"/>
  <c r="M67" i="23"/>
  <c r="N141" i="23"/>
  <c r="M142" i="23"/>
  <c r="O27" i="23"/>
  <c r="O65" i="23" s="1"/>
  <c r="L12" i="24"/>
  <c r="L9" i="24"/>
  <c r="L14" i="24"/>
  <c r="L7" i="24"/>
  <c r="L8" i="24"/>
  <c r="L13" i="24"/>
  <c r="L10" i="24"/>
  <c r="N28" i="23"/>
  <c r="N66" i="23" s="1"/>
  <c r="N29" i="23"/>
  <c r="N67" i="23" s="1"/>
  <c r="L11" i="24"/>
  <c r="L15" i="24"/>
  <c r="N65" i="23"/>
  <c r="K30" i="24"/>
  <c r="K46" i="24" s="1"/>
  <c r="K29" i="24"/>
  <c r="K45" i="24" s="1"/>
  <c r="M104" i="23"/>
  <c r="O35" i="25"/>
  <c r="K24" i="24"/>
  <c r="K40" i="24" s="1"/>
  <c r="K25" i="24"/>
  <c r="K41" i="24" s="1"/>
  <c r="N69" i="25"/>
  <c r="K26" i="24"/>
  <c r="K42" i="24" s="1"/>
  <c r="K27" i="24"/>
  <c r="K43" i="24" s="1"/>
  <c r="K28" i="24"/>
  <c r="K44" i="24" s="1"/>
  <c r="K23" i="24"/>
  <c r="K39" i="24" s="1"/>
  <c r="K31" i="24"/>
  <c r="K47" i="24" s="1"/>
  <c r="M105" i="23"/>
  <c r="M107" i="23"/>
  <c r="N145" i="23"/>
  <c r="N121" i="23"/>
  <c r="M83" i="23"/>
  <c r="M108" i="23"/>
  <c r="N146" i="23"/>
  <c r="N122" i="23"/>
  <c r="M84" i="23"/>
  <c r="M85" i="23"/>
  <c r="N147" i="23"/>
  <c r="M109" i="23"/>
  <c r="N123" i="23"/>
  <c r="M86" i="23"/>
  <c r="N148" i="23"/>
  <c r="M110" i="23"/>
  <c r="N124" i="23"/>
  <c r="M111" i="23"/>
  <c r="N125" i="23"/>
  <c r="N149" i="23"/>
  <c r="M87" i="23"/>
  <c r="N151" i="23"/>
  <c r="N150" i="23"/>
  <c r="M113" i="23"/>
  <c r="M112" i="23"/>
  <c r="M88" i="23"/>
  <c r="N126" i="23"/>
  <c r="M89" i="23"/>
  <c r="N127" i="23"/>
  <c r="N128" i="23"/>
  <c r="M90" i="23"/>
  <c r="M91" i="23"/>
  <c r="N129" i="23"/>
  <c r="M92" i="23"/>
  <c r="N130" i="23"/>
  <c r="N131" i="23"/>
  <c r="M93" i="23"/>
  <c r="N132" i="23"/>
  <c r="M94" i="23"/>
  <c r="N133" i="23"/>
  <c r="M95" i="23"/>
  <c r="M96" i="23"/>
  <c r="N134" i="23"/>
  <c r="M97" i="23"/>
  <c r="N135" i="23"/>
  <c r="M98" i="23"/>
  <c r="N136" i="23"/>
  <c r="N137" i="23"/>
  <c r="M99" i="23"/>
  <c r="N138" i="23"/>
  <c r="M100" i="23"/>
  <c r="M101" i="23"/>
  <c r="N140" i="23"/>
  <c r="M102" i="23"/>
  <c r="N139" i="23"/>
  <c r="O28" i="23" a="1"/>
  <c r="M11" i="24" a="1"/>
  <c r="M15" i="24" a="1"/>
  <c r="O29" i="23" a="1"/>
  <c r="M12" i="24" a="1"/>
  <c r="M14" i="24" a="1"/>
  <c r="M13" i="24" a="1"/>
  <c r="M7" i="24" a="1"/>
  <c r="M8" i="24" a="1"/>
  <c r="M9" i="24" a="1"/>
  <c r="M10" i="24" a="1"/>
  <c r="N103" i="23" l="1"/>
  <c r="N142" i="23"/>
  <c r="M9" i="24"/>
  <c r="M8" i="24"/>
  <c r="M7" i="24"/>
  <c r="M14" i="24"/>
  <c r="M15" i="24"/>
  <c r="M11" i="24"/>
  <c r="M13" i="24"/>
  <c r="M12" i="24"/>
  <c r="O28" i="23"/>
  <c r="O66" i="23" s="1"/>
  <c r="M10" i="24"/>
  <c r="O29" i="23"/>
  <c r="O143" i="23" s="1"/>
  <c r="L27" i="24"/>
  <c r="L43" i="24" s="1"/>
  <c r="N105" i="23"/>
  <c r="O145" i="23"/>
  <c r="N107" i="23"/>
  <c r="O121" i="23"/>
  <c r="N83" i="23"/>
  <c r="N108" i="23"/>
  <c r="O122" i="23"/>
  <c r="N84" i="23"/>
  <c r="O146" i="23"/>
  <c r="N109" i="23"/>
  <c r="N85" i="23"/>
  <c r="O147" i="23"/>
  <c r="O123" i="23"/>
  <c r="O148" i="23"/>
  <c r="N110" i="23"/>
  <c r="O124" i="23"/>
  <c r="N86" i="23"/>
  <c r="O125" i="23"/>
  <c r="N87" i="23"/>
  <c r="N111" i="23"/>
  <c r="N112" i="23"/>
  <c r="O126" i="23"/>
  <c r="N113" i="23"/>
  <c r="N88" i="23"/>
  <c r="O149" i="23"/>
  <c r="O150" i="23"/>
  <c r="O151" i="23"/>
  <c r="O127" i="23"/>
  <c r="N89" i="23"/>
  <c r="N90" i="23"/>
  <c r="O128" i="23"/>
  <c r="N91" i="23"/>
  <c r="O129" i="23"/>
  <c r="O130" i="23"/>
  <c r="N92" i="23"/>
  <c r="N93" i="23"/>
  <c r="O132" i="23"/>
  <c r="N94" i="23"/>
  <c r="O131" i="23"/>
  <c r="O133" i="23"/>
  <c r="N95" i="23"/>
  <c r="N96" i="23"/>
  <c r="O134" i="23"/>
  <c r="O135" i="23"/>
  <c r="N97" i="23"/>
  <c r="O136" i="23"/>
  <c r="N98" i="23"/>
  <c r="O137" i="23"/>
  <c r="N99" i="23"/>
  <c r="O138" i="23"/>
  <c r="N100" i="23"/>
  <c r="N101" i="23"/>
  <c r="O140" i="23"/>
  <c r="N102" i="23"/>
  <c r="O139" i="23"/>
  <c r="O141" i="23"/>
  <c r="N104" i="23"/>
  <c r="L26" i="24"/>
  <c r="L42" i="24" s="1"/>
  <c r="L29" i="24"/>
  <c r="L45" i="24" s="1"/>
  <c r="L24" i="24"/>
  <c r="L40" i="24" s="1"/>
  <c r="N143" i="23"/>
  <c r="L23" i="24"/>
  <c r="L39" i="24" s="1"/>
  <c r="L30" i="24"/>
  <c r="L46" i="24" s="1"/>
  <c r="L25" i="24"/>
  <c r="L41" i="24" s="1"/>
  <c r="L31" i="24"/>
  <c r="L47" i="24" s="1"/>
  <c r="O69" i="25"/>
  <c r="L28" i="24"/>
  <c r="L44" i="24" s="1"/>
  <c r="N15" i="24" a="1"/>
  <c r="N7" i="24" a="1"/>
  <c r="N14" i="24" a="1"/>
  <c r="N11" i="24" a="1"/>
  <c r="N9" i="24" a="1"/>
  <c r="N8" i="24" a="1"/>
  <c r="N13" i="24" a="1"/>
  <c r="N12" i="24" a="1"/>
  <c r="N10" i="24" a="1"/>
  <c r="O142" i="23" l="1"/>
  <c r="O67" i="23"/>
  <c r="O103" i="23"/>
  <c r="N10" i="24"/>
  <c r="N13" i="24"/>
  <c r="N8" i="24"/>
  <c r="N9" i="24"/>
  <c r="N11" i="24"/>
  <c r="N14" i="24"/>
  <c r="N15" i="24"/>
  <c r="N7" i="24"/>
  <c r="N12" i="24"/>
  <c r="O105" i="23"/>
  <c r="O83" i="23"/>
  <c r="O107" i="23"/>
  <c r="O84" i="23"/>
  <c r="O108" i="23"/>
  <c r="O85" i="23"/>
  <c r="O109" i="23"/>
  <c r="O86" i="23"/>
  <c r="O110" i="23"/>
  <c r="O87" i="23"/>
  <c r="O111" i="23"/>
  <c r="O113" i="23"/>
  <c r="O88" i="23"/>
  <c r="O112" i="23"/>
  <c r="O89" i="23"/>
  <c r="O90" i="23"/>
  <c r="O91" i="23"/>
  <c r="O92" i="23"/>
  <c r="O93" i="23"/>
  <c r="O94" i="23"/>
  <c r="O95" i="23"/>
  <c r="O96" i="23"/>
  <c r="O97" i="23"/>
  <c r="O98" i="23"/>
  <c r="O99" i="23"/>
  <c r="O100" i="23"/>
  <c r="O101" i="23"/>
  <c r="O102" i="23"/>
  <c r="M26" i="24"/>
  <c r="M42" i="24" s="1"/>
  <c r="O104" i="23"/>
  <c r="M28" i="24"/>
  <c r="M44" i="24" s="1"/>
  <c r="M29" i="24"/>
  <c r="M45" i="24" s="1"/>
  <c r="M27" i="24"/>
  <c r="M43" i="24" s="1"/>
  <c r="M31" i="24"/>
  <c r="M47" i="24" s="1"/>
  <c r="M30" i="24"/>
  <c r="M46" i="24" s="1"/>
  <c r="M23" i="24"/>
  <c r="M39" i="24" s="1"/>
  <c r="M24" i="24"/>
  <c r="M40" i="24" s="1"/>
  <c r="M25" i="24"/>
  <c r="M41" i="24" s="1"/>
  <c r="O11" i="24" a="1"/>
  <c r="O13" i="24" a="1"/>
  <c r="O8" i="24" a="1"/>
  <c r="O14" i="24" a="1"/>
  <c r="O12" i="24" a="1"/>
  <c r="O15" i="24" a="1"/>
  <c r="O10" i="24" a="1"/>
  <c r="O7" i="24" a="1"/>
  <c r="O9" i="24" a="1"/>
  <c r="O9" i="24" l="1"/>
  <c r="O25" i="24" s="1"/>
  <c r="O8" i="24"/>
  <c r="O24" i="24" s="1"/>
  <c r="O40" i="24" s="1"/>
  <c r="O7" i="24"/>
  <c r="O23" i="24" s="1"/>
  <c r="O39" i="24" s="1"/>
  <c r="O10" i="24"/>
  <c r="O26" i="24" s="1"/>
  <c r="O13" i="24"/>
  <c r="O29" i="24" s="1"/>
  <c r="O12" i="24"/>
  <c r="O28" i="24" s="1"/>
  <c r="O15" i="24"/>
  <c r="O31" i="24" s="1"/>
  <c r="O14" i="24"/>
  <c r="O30" i="24" s="1"/>
  <c r="O11" i="24"/>
  <c r="O27" i="24" s="1"/>
  <c r="N28" i="24"/>
  <c r="N44" i="24" s="1"/>
  <c r="N23" i="24"/>
  <c r="N39" i="24" s="1"/>
  <c r="N31" i="24"/>
  <c r="N47" i="24" s="1"/>
  <c r="N30" i="24"/>
  <c r="N46" i="24" s="1"/>
  <c r="N27" i="24"/>
  <c r="N43" i="24" s="1"/>
  <c r="N25" i="24"/>
  <c r="N41" i="24" s="1"/>
  <c r="N24" i="24"/>
  <c r="N40" i="24" s="1"/>
  <c r="N29" i="24"/>
  <c r="N45" i="24" s="1"/>
  <c r="N26" i="24"/>
  <c r="N42" i="24" s="1"/>
  <c r="E154" i="17"/>
  <c r="O42" i="24" l="1"/>
  <c r="O41" i="24"/>
  <c r="O43" i="24"/>
  <c r="O46" i="24"/>
  <c r="O47" i="24"/>
  <c r="O45" i="24"/>
  <c r="O44" i="24"/>
  <c r="K105" i="18"/>
  <c r="D106" i="18"/>
  <c r="E106" i="18"/>
  <c r="F106" i="18"/>
  <c r="G106" i="18"/>
  <c r="H106" i="18"/>
  <c r="I106" i="18"/>
  <c r="J106" i="18"/>
  <c r="K106" i="18"/>
  <c r="L106" i="18"/>
  <c r="M106" i="18"/>
  <c r="N106" i="18"/>
  <c r="O106" i="18"/>
  <c r="C106" i="18"/>
  <c r="C107" i="18"/>
  <c r="C105" i="18"/>
  <c r="D90" i="21"/>
  <c r="C35" i="21"/>
  <c r="C36" i="21" s="1"/>
  <c r="C37" i="21" s="1"/>
  <c r="D93" i="21" s="1"/>
  <c r="C66" i="21"/>
  <c r="O65" i="21"/>
  <c r="N65" i="21"/>
  <c r="M65" i="21"/>
  <c r="L65" i="21"/>
  <c r="K65" i="21"/>
  <c r="J65" i="21"/>
  <c r="I65" i="21"/>
  <c r="H65" i="21"/>
  <c r="G65" i="21"/>
  <c r="F65" i="21"/>
  <c r="E65" i="21"/>
  <c r="D65" i="21"/>
  <c r="C65" i="21"/>
  <c r="K64" i="21"/>
  <c r="C64" i="21"/>
  <c r="F62" i="21"/>
  <c r="C49" i="21"/>
  <c r="C50" i="21" s="1"/>
  <c r="D12" i="21"/>
  <c r="E12" i="21" s="1"/>
  <c r="L10" i="21"/>
  <c r="M10" i="21" s="1"/>
  <c r="M64" i="21" s="1"/>
  <c r="D10" i="21"/>
  <c r="D64" i="21" s="1"/>
  <c r="D9" i="21"/>
  <c r="D34" i="21" s="1"/>
  <c r="C9" i="21"/>
  <c r="C13" i="21" s="1"/>
  <c r="D13" i="21" s="1"/>
  <c r="K455" i="20"/>
  <c r="J455" i="20"/>
  <c r="I455" i="20"/>
  <c r="H455" i="20"/>
  <c r="G455" i="20"/>
  <c r="F455" i="20"/>
  <c r="E455" i="20"/>
  <c r="D455" i="20"/>
  <c r="C455" i="20"/>
  <c r="K454" i="20"/>
  <c r="J454" i="20"/>
  <c r="I454" i="20"/>
  <c r="H454" i="20"/>
  <c r="G454" i="20"/>
  <c r="F454" i="20"/>
  <c r="F456" i="20" s="1"/>
  <c r="E454" i="20"/>
  <c r="E456" i="20" s="1"/>
  <c r="D454" i="20"/>
  <c r="C454" i="20"/>
  <c r="K453" i="20"/>
  <c r="J453" i="20"/>
  <c r="J456" i="20" s="1"/>
  <c r="I453" i="20"/>
  <c r="H453" i="20"/>
  <c r="G453" i="20"/>
  <c r="F453" i="20"/>
  <c r="E453" i="20"/>
  <c r="D453" i="20"/>
  <c r="C453" i="20"/>
  <c r="C456" i="20" s="1"/>
  <c r="A317" i="20"/>
  <c r="B317" i="20" s="1"/>
  <c r="A37" i="20"/>
  <c r="B37" i="20" s="1"/>
  <c r="K420" i="20"/>
  <c r="J420" i="20"/>
  <c r="I420" i="20"/>
  <c r="H420" i="20"/>
  <c r="G420" i="20"/>
  <c r="F420" i="20"/>
  <c r="E420" i="20"/>
  <c r="D420" i="20"/>
  <c r="C420" i="20"/>
  <c r="K419" i="20"/>
  <c r="J419" i="20"/>
  <c r="I419" i="20"/>
  <c r="H419" i="20"/>
  <c r="G419" i="20"/>
  <c r="F419" i="20"/>
  <c r="E419" i="20"/>
  <c r="D419" i="20"/>
  <c r="C419" i="20"/>
  <c r="K418" i="20"/>
  <c r="J418" i="20"/>
  <c r="I418" i="20"/>
  <c r="H418" i="20"/>
  <c r="G418" i="20"/>
  <c r="F418" i="20"/>
  <c r="E418" i="20"/>
  <c r="D418" i="20"/>
  <c r="C418" i="20"/>
  <c r="K385" i="20"/>
  <c r="J385" i="20"/>
  <c r="I385" i="20"/>
  <c r="H385" i="20"/>
  <c r="G385" i="20"/>
  <c r="F385" i="20"/>
  <c r="E385" i="20"/>
  <c r="D385" i="20"/>
  <c r="C385" i="20"/>
  <c r="K384" i="20"/>
  <c r="J384" i="20"/>
  <c r="I384" i="20"/>
  <c r="H384" i="20"/>
  <c r="G384" i="20"/>
  <c r="F384" i="20"/>
  <c r="E384" i="20"/>
  <c r="D384" i="20"/>
  <c r="C384" i="20"/>
  <c r="K383" i="20"/>
  <c r="J383" i="20"/>
  <c r="I383" i="20"/>
  <c r="H383" i="20"/>
  <c r="G383" i="20"/>
  <c r="F383" i="20"/>
  <c r="E383" i="20"/>
  <c r="D383" i="20"/>
  <c r="C383" i="20"/>
  <c r="K350" i="20"/>
  <c r="J350" i="20"/>
  <c r="I350" i="20"/>
  <c r="H350" i="20"/>
  <c r="G350" i="20"/>
  <c r="F350" i="20"/>
  <c r="E350" i="20"/>
  <c r="D350" i="20"/>
  <c r="C350" i="20"/>
  <c r="K349" i="20"/>
  <c r="J349" i="20"/>
  <c r="I349" i="20"/>
  <c r="H349" i="20"/>
  <c r="G349" i="20"/>
  <c r="F349" i="20"/>
  <c r="E349" i="20"/>
  <c r="D349" i="20"/>
  <c r="C349" i="20"/>
  <c r="K348" i="20"/>
  <c r="J348" i="20"/>
  <c r="I348" i="20"/>
  <c r="H348" i="20"/>
  <c r="G348" i="20"/>
  <c r="F348" i="20"/>
  <c r="E348" i="20"/>
  <c r="D348" i="20"/>
  <c r="C348" i="20"/>
  <c r="K315" i="20"/>
  <c r="J315" i="20"/>
  <c r="I315" i="20"/>
  <c r="H315" i="20"/>
  <c r="G315" i="20"/>
  <c r="F315" i="20"/>
  <c r="E315" i="20"/>
  <c r="D315" i="20"/>
  <c r="C315" i="20"/>
  <c r="K314" i="20"/>
  <c r="J314" i="20"/>
  <c r="I314" i="20"/>
  <c r="H314" i="20"/>
  <c r="G314" i="20"/>
  <c r="F314" i="20"/>
  <c r="E314" i="20"/>
  <c r="D314" i="20"/>
  <c r="C314" i="20"/>
  <c r="K313" i="20"/>
  <c r="J313" i="20"/>
  <c r="I313" i="20"/>
  <c r="H313" i="20"/>
  <c r="G313" i="20"/>
  <c r="F313" i="20"/>
  <c r="E313" i="20"/>
  <c r="D313" i="20"/>
  <c r="C313" i="20"/>
  <c r="B282" i="20"/>
  <c r="K280" i="20"/>
  <c r="J280" i="20"/>
  <c r="I280" i="20"/>
  <c r="H280" i="20"/>
  <c r="G280" i="20"/>
  <c r="F280" i="20"/>
  <c r="E280" i="20"/>
  <c r="D280" i="20"/>
  <c r="C280" i="20"/>
  <c r="K279" i="20"/>
  <c r="J279" i="20"/>
  <c r="I279" i="20"/>
  <c r="H279" i="20"/>
  <c r="G279" i="20"/>
  <c r="F279" i="20"/>
  <c r="E279" i="20"/>
  <c r="D279" i="20"/>
  <c r="C279" i="20"/>
  <c r="K278" i="20"/>
  <c r="J278" i="20"/>
  <c r="I278" i="20"/>
  <c r="H278" i="20"/>
  <c r="G278" i="20"/>
  <c r="F278" i="20"/>
  <c r="E278" i="20"/>
  <c r="D278" i="20"/>
  <c r="C278" i="20"/>
  <c r="K245" i="20"/>
  <c r="J245" i="20"/>
  <c r="I245" i="20"/>
  <c r="H245" i="20"/>
  <c r="G245" i="20"/>
  <c r="F245" i="20"/>
  <c r="E245" i="20"/>
  <c r="D245" i="20"/>
  <c r="C245" i="20"/>
  <c r="K244" i="20"/>
  <c r="J244" i="20"/>
  <c r="I244" i="20"/>
  <c r="H244" i="20"/>
  <c r="G244" i="20"/>
  <c r="F244" i="20"/>
  <c r="E244" i="20"/>
  <c r="D244" i="20"/>
  <c r="C244" i="20"/>
  <c r="K243" i="20"/>
  <c r="J243" i="20"/>
  <c r="I243" i="20"/>
  <c r="H243" i="20"/>
  <c r="G243" i="20"/>
  <c r="G246" i="20" s="1"/>
  <c r="F243" i="20"/>
  <c r="E243" i="20"/>
  <c r="D243" i="20"/>
  <c r="C243" i="20"/>
  <c r="K210" i="20"/>
  <c r="J210" i="20"/>
  <c r="I210" i="20"/>
  <c r="H210" i="20"/>
  <c r="G210" i="20"/>
  <c r="F210" i="20"/>
  <c r="E210" i="20"/>
  <c r="D210" i="20"/>
  <c r="C210" i="20"/>
  <c r="K209" i="20"/>
  <c r="J209" i="20"/>
  <c r="I209" i="20"/>
  <c r="H209" i="20"/>
  <c r="G209" i="20"/>
  <c r="F209" i="20"/>
  <c r="E209" i="20"/>
  <c r="D209" i="20"/>
  <c r="C209" i="20"/>
  <c r="K208" i="20"/>
  <c r="J208" i="20"/>
  <c r="I208" i="20"/>
  <c r="H208" i="20"/>
  <c r="G208" i="20"/>
  <c r="F208" i="20"/>
  <c r="E208" i="20"/>
  <c r="D208" i="20"/>
  <c r="C208" i="20"/>
  <c r="K175" i="20"/>
  <c r="J175" i="20"/>
  <c r="I175" i="20"/>
  <c r="H175" i="20"/>
  <c r="G175" i="20"/>
  <c r="F175" i="20"/>
  <c r="E175" i="20"/>
  <c r="D175" i="20"/>
  <c r="C175" i="20"/>
  <c r="K174" i="20"/>
  <c r="J174" i="20"/>
  <c r="I174" i="20"/>
  <c r="H174" i="20"/>
  <c r="G174" i="20"/>
  <c r="F174" i="20"/>
  <c r="E174" i="20"/>
  <c r="D174" i="20"/>
  <c r="C174" i="20"/>
  <c r="K173" i="20"/>
  <c r="J173" i="20"/>
  <c r="I173" i="20"/>
  <c r="H173" i="20"/>
  <c r="G173" i="20"/>
  <c r="F173" i="20"/>
  <c r="E173" i="20"/>
  <c r="D173" i="20"/>
  <c r="C173" i="20"/>
  <c r="K140" i="20"/>
  <c r="J140" i="20"/>
  <c r="I140" i="20"/>
  <c r="H140" i="20"/>
  <c r="G140" i="20"/>
  <c r="F140" i="20"/>
  <c r="E140" i="20"/>
  <c r="D140" i="20"/>
  <c r="C140" i="20"/>
  <c r="K139" i="20"/>
  <c r="J139" i="20"/>
  <c r="I139" i="20"/>
  <c r="H139" i="20"/>
  <c r="G139" i="20"/>
  <c r="F139" i="20"/>
  <c r="E139" i="20"/>
  <c r="D139" i="20"/>
  <c r="C139" i="20"/>
  <c r="K138" i="20"/>
  <c r="J138" i="20"/>
  <c r="I138" i="20"/>
  <c r="H138" i="20"/>
  <c r="G138" i="20"/>
  <c r="F138" i="20"/>
  <c r="E138" i="20"/>
  <c r="D138" i="20"/>
  <c r="C138" i="20"/>
  <c r="K105" i="20"/>
  <c r="J105" i="20"/>
  <c r="I105" i="20"/>
  <c r="H105" i="20"/>
  <c r="G105" i="20"/>
  <c r="F105" i="20"/>
  <c r="E105" i="20"/>
  <c r="D105" i="20"/>
  <c r="C105" i="20"/>
  <c r="K104" i="20"/>
  <c r="J104" i="20"/>
  <c r="I104" i="20"/>
  <c r="H104" i="20"/>
  <c r="G104" i="20"/>
  <c r="F104" i="20"/>
  <c r="E104" i="20"/>
  <c r="D104" i="20"/>
  <c r="C104" i="20"/>
  <c r="K103" i="20"/>
  <c r="J103" i="20"/>
  <c r="I103" i="20"/>
  <c r="H103" i="20"/>
  <c r="G103" i="20"/>
  <c r="F103" i="20"/>
  <c r="E103" i="20"/>
  <c r="D103" i="20"/>
  <c r="C103" i="20"/>
  <c r="K70" i="20"/>
  <c r="J70" i="20"/>
  <c r="I70" i="20"/>
  <c r="H70" i="20"/>
  <c r="G70" i="20"/>
  <c r="F70" i="20"/>
  <c r="E70" i="20"/>
  <c r="D70" i="20"/>
  <c r="C70" i="20"/>
  <c r="K69" i="20"/>
  <c r="J69" i="20"/>
  <c r="I69" i="20"/>
  <c r="H69" i="20"/>
  <c r="G69" i="20"/>
  <c r="F69" i="20"/>
  <c r="E69" i="20"/>
  <c r="D69" i="20"/>
  <c r="C69" i="20"/>
  <c r="K68" i="20"/>
  <c r="J68" i="20"/>
  <c r="I68" i="20"/>
  <c r="H68" i="20"/>
  <c r="G68" i="20"/>
  <c r="F68" i="20"/>
  <c r="E68" i="20"/>
  <c r="D68" i="20"/>
  <c r="C68" i="20"/>
  <c r="K35" i="20"/>
  <c r="J35" i="20"/>
  <c r="I35" i="20"/>
  <c r="H35" i="20"/>
  <c r="G35" i="20"/>
  <c r="F35" i="20"/>
  <c r="E35" i="20"/>
  <c r="D35" i="20"/>
  <c r="C35" i="20"/>
  <c r="K34" i="20"/>
  <c r="J34" i="20"/>
  <c r="I34" i="20"/>
  <c r="H34" i="20"/>
  <c r="H36" i="20" s="1"/>
  <c r="G34" i="20"/>
  <c r="F34" i="20"/>
  <c r="E34" i="20"/>
  <c r="D34" i="20"/>
  <c r="C34" i="20"/>
  <c r="K33" i="20"/>
  <c r="J33" i="20"/>
  <c r="I33" i="20"/>
  <c r="H33" i="20"/>
  <c r="G33" i="20"/>
  <c r="F33" i="20"/>
  <c r="E33" i="20"/>
  <c r="D33" i="20"/>
  <c r="C33" i="20"/>
  <c r="B2" i="20"/>
  <c r="A1" i="20"/>
  <c r="C3" i="21" s="1"/>
  <c r="D70" i="18"/>
  <c r="E70" i="18" s="1"/>
  <c r="F70" i="18" s="1"/>
  <c r="G70" i="18" s="1"/>
  <c r="H70" i="18" s="1"/>
  <c r="I70" i="18" s="1"/>
  <c r="J70" i="18" s="1"/>
  <c r="K70" i="18" s="1"/>
  <c r="L70" i="18" s="1"/>
  <c r="M70" i="18" s="1"/>
  <c r="N70" i="18" s="1"/>
  <c r="O70" i="18" s="1"/>
  <c r="C66" i="18"/>
  <c r="D66" i="18" s="1"/>
  <c r="E66" i="18" s="1"/>
  <c r="F66" i="18" s="1"/>
  <c r="G66" i="18" s="1"/>
  <c r="H66" i="18" s="1"/>
  <c r="I66" i="18" s="1"/>
  <c r="J66" i="18" s="1"/>
  <c r="K66" i="18" s="1"/>
  <c r="L66" i="18" s="1"/>
  <c r="M66" i="18" s="1"/>
  <c r="N66" i="18" s="1"/>
  <c r="O66" i="18" s="1"/>
  <c r="K67" i="18"/>
  <c r="D68" i="18"/>
  <c r="E68" i="18"/>
  <c r="F68" i="18"/>
  <c r="G68" i="18"/>
  <c r="H68" i="18"/>
  <c r="I68" i="18"/>
  <c r="J68" i="18"/>
  <c r="K68" i="18"/>
  <c r="L68" i="18"/>
  <c r="M68" i="18"/>
  <c r="N68" i="18"/>
  <c r="O68" i="18"/>
  <c r="C68" i="18"/>
  <c r="C67" i="18"/>
  <c r="N21" i="18"/>
  <c r="N37" i="18" s="1"/>
  <c r="O21" i="18"/>
  <c r="O37" i="18" s="1"/>
  <c r="N55" i="18"/>
  <c r="O55" i="18"/>
  <c r="N4" i="17"/>
  <c r="O4" i="17" s="1"/>
  <c r="N6" i="17"/>
  <c r="N44" i="17" s="1"/>
  <c r="N82" i="17" s="1"/>
  <c r="N120" i="17" s="1"/>
  <c r="O6" i="17"/>
  <c r="O44" i="17" s="1"/>
  <c r="O82" i="17" s="1"/>
  <c r="O120" i="17" s="1"/>
  <c r="N42" i="17"/>
  <c r="N80" i="17" s="1"/>
  <c r="N118" i="17" s="1"/>
  <c r="O42" i="17"/>
  <c r="O80" i="17" s="1"/>
  <c r="N43" i="17"/>
  <c r="O43" i="17"/>
  <c r="N81" i="17"/>
  <c r="N119" i="17" s="1"/>
  <c r="O81" i="17"/>
  <c r="O119" i="17" s="1"/>
  <c r="O118" i="17"/>
  <c r="N66" i="19"/>
  <c r="O66" i="19"/>
  <c r="N67" i="19"/>
  <c r="O67" i="19"/>
  <c r="N68" i="19"/>
  <c r="O68" i="19"/>
  <c r="N9" i="19"/>
  <c r="O9" i="19"/>
  <c r="N10" i="19"/>
  <c r="O10" i="19"/>
  <c r="N12" i="19"/>
  <c r="O12" i="19"/>
  <c r="N13" i="19"/>
  <c r="O13" i="19"/>
  <c r="N14" i="19"/>
  <c r="O14" i="19"/>
  <c r="N15" i="19"/>
  <c r="N16" i="19" s="1"/>
  <c r="N17" i="19" s="1"/>
  <c r="N18" i="19" s="1"/>
  <c r="N19" i="19" s="1"/>
  <c r="N20" i="19" s="1"/>
  <c r="N21" i="19" s="1"/>
  <c r="N22" i="19" s="1"/>
  <c r="N23" i="19" s="1"/>
  <c r="N24" i="19" s="1"/>
  <c r="N25" i="19" s="1"/>
  <c r="N26" i="19" s="1"/>
  <c r="N27" i="19" s="1"/>
  <c r="N28" i="19" s="1"/>
  <c r="N29" i="19" s="1"/>
  <c r="N30" i="19" s="1"/>
  <c r="N31" i="19" s="1"/>
  <c r="N32" i="19" s="1"/>
  <c r="N33" i="19" s="1"/>
  <c r="N34" i="19" s="1"/>
  <c r="N35" i="19" s="1"/>
  <c r="O15" i="19"/>
  <c r="O16" i="19" s="1"/>
  <c r="O17" i="19" s="1"/>
  <c r="O18" i="19" s="1"/>
  <c r="O19" i="19" s="1"/>
  <c r="O20" i="19" s="1"/>
  <c r="O21" i="19" s="1"/>
  <c r="O22" i="19" s="1"/>
  <c r="O23" i="19" s="1"/>
  <c r="O24" i="19" s="1"/>
  <c r="O25" i="19" s="1"/>
  <c r="O26" i="19" s="1"/>
  <c r="O27" i="19" s="1"/>
  <c r="O28" i="19" s="1"/>
  <c r="O29" i="19" s="1"/>
  <c r="O30" i="19" s="1"/>
  <c r="O31" i="19" s="1"/>
  <c r="O32" i="19" s="1"/>
  <c r="O33" i="19" s="1"/>
  <c r="O34" i="19" s="1"/>
  <c r="O35" i="19" s="1"/>
  <c r="N37" i="19"/>
  <c r="O37" i="19"/>
  <c r="N38" i="19"/>
  <c r="O38" i="19"/>
  <c r="N39" i="19"/>
  <c r="O39" i="19"/>
  <c r="N40" i="19"/>
  <c r="N41" i="19" s="1"/>
  <c r="N42" i="19" s="1"/>
  <c r="N43" i="19" s="1"/>
  <c r="O40" i="19"/>
  <c r="O41" i="19" s="1"/>
  <c r="O42" i="19" s="1"/>
  <c r="O43" i="19" s="1"/>
  <c r="K506" i="11"/>
  <c r="J506" i="11"/>
  <c r="I506" i="11"/>
  <c r="H506" i="11"/>
  <c r="G506" i="11"/>
  <c r="F506" i="11"/>
  <c r="E506" i="11"/>
  <c r="D506" i="11"/>
  <c r="C506" i="11"/>
  <c r="K505" i="11"/>
  <c r="J505" i="11"/>
  <c r="I505" i="11"/>
  <c r="H505" i="11"/>
  <c r="G505" i="11"/>
  <c r="F505" i="11"/>
  <c r="E505" i="11"/>
  <c r="E507" i="11" s="1"/>
  <c r="D505" i="11"/>
  <c r="C505" i="11"/>
  <c r="K504" i="11"/>
  <c r="J504" i="11"/>
  <c r="I504" i="11"/>
  <c r="H504" i="11"/>
  <c r="G504" i="11"/>
  <c r="G507" i="11" s="1"/>
  <c r="F504" i="11"/>
  <c r="F507" i="11" s="1"/>
  <c r="E504" i="11"/>
  <c r="D504" i="11"/>
  <c r="D507" i="11" s="1"/>
  <c r="C504" i="11"/>
  <c r="C507" i="11" s="1"/>
  <c r="S12" i="18"/>
  <c r="S46" i="17"/>
  <c r="J113" i="19"/>
  <c r="T46" i="17"/>
  <c r="S84" i="17"/>
  <c r="D92" i="21" l="1"/>
  <c r="D91" i="21"/>
  <c r="C14" i="21"/>
  <c r="C15" i="21" s="1"/>
  <c r="C16" i="21" s="1"/>
  <c r="C17" i="21" s="1"/>
  <c r="C18" i="21" s="1"/>
  <c r="C19" i="21" s="1"/>
  <c r="C20" i="21" s="1"/>
  <c r="C21" i="21" s="1"/>
  <c r="C22" i="21" s="1"/>
  <c r="C23" i="21" s="1"/>
  <c r="C24" i="21" s="1"/>
  <c r="C25" i="21" s="1"/>
  <c r="C26" i="21" s="1"/>
  <c r="C27" i="21" s="1"/>
  <c r="C28" i="21" s="1"/>
  <c r="C29" i="21" s="1"/>
  <c r="C30" i="21" s="1"/>
  <c r="C31" i="21" s="1"/>
  <c r="C32" i="21" s="1"/>
  <c r="L64" i="21"/>
  <c r="C51" i="21"/>
  <c r="C52" i="21" s="1"/>
  <c r="C53" i="21" s="1"/>
  <c r="C54" i="21" s="1"/>
  <c r="C55" i="21" s="1"/>
  <c r="C56" i="21" s="1"/>
  <c r="D35" i="21"/>
  <c r="D36" i="21" s="1"/>
  <c r="D37" i="21" s="1"/>
  <c r="D38" i="21" s="1"/>
  <c r="D39" i="21" s="1"/>
  <c r="D40" i="21" s="1"/>
  <c r="E13" i="21"/>
  <c r="D14" i="21"/>
  <c r="D15" i="21" s="1"/>
  <c r="D16" i="21" s="1"/>
  <c r="D17" i="21" s="1"/>
  <c r="D18" i="21" s="1"/>
  <c r="D19" i="21" s="1"/>
  <c r="D20" i="21" s="1"/>
  <c r="D21" i="21" s="1"/>
  <c r="D22" i="21" s="1"/>
  <c r="D23" i="21" s="1"/>
  <c r="D24" i="21" s="1"/>
  <c r="D25" i="21" s="1"/>
  <c r="D26" i="21" s="1"/>
  <c r="D27" i="21" s="1"/>
  <c r="D28" i="21" s="1"/>
  <c r="D29" i="21" s="1"/>
  <c r="D30" i="21" s="1"/>
  <c r="D31" i="21" s="1"/>
  <c r="D32" i="21" s="1"/>
  <c r="E10" i="21"/>
  <c r="F10" i="21" s="1"/>
  <c r="N10" i="21"/>
  <c r="N64" i="21" s="1"/>
  <c r="C38" i="21"/>
  <c r="D94" i="21" s="1"/>
  <c r="E9" i="21"/>
  <c r="F9" i="21" s="1"/>
  <c r="G9" i="21" s="1"/>
  <c r="H9" i="21" s="1"/>
  <c r="I9" i="21" s="1"/>
  <c r="J9" i="21" s="1"/>
  <c r="K9" i="21" s="1"/>
  <c r="L9" i="21" s="1"/>
  <c r="M9" i="21" s="1"/>
  <c r="N9" i="21" s="1"/>
  <c r="O9" i="21" s="1"/>
  <c r="G10" i="21"/>
  <c r="F64" i="21"/>
  <c r="F12" i="21"/>
  <c r="E66" i="21"/>
  <c r="D70" i="21"/>
  <c r="D66" i="21"/>
  <c r="G456" i="20"/>
  <c r="H456" i="20"/>
  <c r="D456" i="20"/>
  <c r="I456" i="20"/>
  <c r="K456" i="20"/>
  <c r="C281" i="20"/>
  <c r="C141" i="20"/>
  <c r="G106" i="20"/>
  <c r="F106" i="20"/>
  <c r="K71" i="20"/>
  <c r="F71" i="20"/>
  <c r="G176" i="20"/>
  <c r="A72" i="20"/>
  <c r="K141" i="20"/>
  <c r="H176" i="20"/>
  <c r="D106" i="20"/>
  <c r="F386" i="20"/>
  <c r="A352" i="20"/>
  <c r="F36" i="20"/>
  <c r="C421" i="20"/>
  <c r="D176" i="20"/>
  <c r="J246" i="20"/>
  <c r="F281" i="20"/>
  <c r="E36" i="20"/>
  <c r="G386" i="20"/>
  <c r="E141" i="20"/>
  <c r="E71" i="20"/>
  <c r="G351" i="20"/>
  <c r="C386" i="20"/>
  <c r="K421" i="20"/>
  <c r="G71" i="20"/>
  <c r="E176" i="20"/>
  <c r="H246" i="20"/>
  <c r="D281" i="20"/>
  <c r="H351" i="20"/>
  <c r="D386" i="20"/>
  <c r="F176" i="20"/>
  <c r="I246" i="20"/>
  <c r="E281" i="20"/>
  <c r="K281" i="20"/>
  <c r="E386" i="20"/>
  <c r="C211" i="20"/>
  <c r="I421" i="20"/>
  <c r="C176" i="20"/>
  <c r="J316" i="20"/>
  <c r="H106" i="20"/>
  <c r="C71" i="20"/>
  <c r="G141" i="20"/>
  <c r="I351" i="20"/>
  <c r="H71" i="20"/>
  <c r="H141" i="20"/>
  <c r="I211" i="20"/>
  <c r="D246" i="20"/>
  <c r="H316" i="20"/>
  <c r="D351" i="20"/>
  <c r="J351" i="20"/>
  <c r="I176" i="20"/>
  <c r="D211" i="20"/>
  <c r="D71" i="20"/>
  <c r="E211" i="20"/>
  <c r="D316" i="20"/>
  <c r="K36" i="20"/>
  <c r="E106" i="20"/>
  <c r="F211" i="20"/>
  <c r="I281" i="20"/>
  <c r="E316" i="20"/>
  <c r="E421" i="20"/>
  <c r="G211" i="20"/>
  <c r="F421" i="20"/>
  <c r="G36" i="20"/>
  <c r="H211" i="20"/>
  <c r="G316" i="20"/>
  <c r="C36" i="20"/>
  <c r="I71" i="20"/>
  <c r="C106" i="20"/>
  <c r="I141" i="20"/>
  <c r="J211" i="20"/>
  <c r="E246" i="20"/>
  <c r="I316" i="20"/>
  <c r="E351" i="20"/>
  <c r="K351" i="20"/>
  <c r="G281" i="20"/>
  <c r="J36" i="20"/>
  <c r="J106" i="20"/>
  <c r="H281" i="20"/>
  <c r="K106" i="20"/>
  <c r="K176" i="20"/>
  <c r="K316" i="20"/>
  <c r="H421" i="20"/>
  <c r="F141" i="20"/>
  <c r="J281" i="20"/>
  <c r="F316" i="20"/>
  <c r="C246" i="20"/>
  <c r="C351" i="20"/>
  <c r="K386" i="20"/>
  <c r="D36" i="20"/>
  <c r="J71" i="20"/>
  <c r="J141" i="20"/>
  <c r="D141" i="20"/>
  <c r="K211" i="20"/>
  <c r="F246" i="20"/>
  <c r="F351" i="20"/>
  <c r="H386" i="20"/>
  <c r="J421" i="20"/>
  <c r="I386" i="20"/>
  <c r="J386" i="20"/>
  <c r="I36" i="20"/>
  <c r="C316" i="20"/>
  <c r="J176" i="20"/>
  <c r="D421" i="20"/>
  <c r="G421" i="20"/>
  <c r="I106" i="20"/>
  <c r="K246" i="20"/>
  <c r="H507" i="11"/>
  <c r="K507" i="11"/>
  <c r="I507" i="11"/>
  <c r="J507" i="11"/>
  <c r="M21" i="18"/>
  <c r="M37" i="18" s="1"/>
  <c r="M55" i="18"/>
  <c r="M43" i="17"/>
  <c r="M81" i="17" s="1"/>
  <c r="M119" i="17" s="1"/>
  <c r="M67" i="19"/>
  <c r="K467" i="11"/>
  <c r="J467" i="11"/>
  <c r="I467" i="11"/>
  <c r="H467" i="11"/>
  <c r="G467" i="11"/>
  <c r="F467" i="11"/>
  <c r="E467" i="11"/>
  <c r="D467" i="11"/>
  <c r="C467" i="11"/>
  <c r="K466" i="11"/>
  <c r="J466" i="11"/>
  <c r="I466" i="11"/>
  <c r="H466" i="11"/>
  <c r="G466" i="11"/>
  <c r="F466" i="11"/>
  <c r="E466" i="11"/>
  <c r="D466" i="11"/>
  <c r="C466" i="11"/>
  <c r="K465" i="11"/>
  <c r="K468" i="11" s="1"/>
  <c r="J465" i="11"/>
  <c r="I465" i="11"/>
  <c r="H465" i="11"/>
  <c r="G465" i="11"/>
  <c r="F465" i="11"/>
  <c r="E465" i="11"/>
  <c r="D465" i="11"/>
  <c r="C465" i="11"/>
  <c r="T8" i="17"/>
  <c r="S8" i="17"/>
  <c r="P59" i="18"/>
  <c r="D174" i="19"/>
  <c r="D175" i="19" s="1"/>
  <c r="D176" i="19" s="1"/>
  <c r="D177" i="19" s="1"/>
  <c r="D178" i="19" s="1"/>
  <c r="D179" i="19" s="1"/>
  <c r="D180" i="19" s="1"/>
  <c r="D181" i="19" s="1"/>
  <c r="C174" i="19"/>
  <c r="C175" i="19" s="1"/>
  <c r="C176" i="19" s="1"/>
  <c r="C177" i="19" s="1"/>
  <c r="C178" i="19" s="1"/>
  <c r="C179" i="19" s="1"/>
  <c r="C180" i="19" s="1"/>
  <c r="C181" i="19" s="1"/>
  <c r="K54" i="18"/>
  <c r="D55" i="18"/>
  <c r="E55" i="18"/>
  <c r="F55" i="18"/>
  <c r="G55" i="18"/>
  <c r="H55" i="18"/>
  <c r="I55" i="18"/>
  <c r="J55" i="18"/>
  <c r="K55" i="18"/>
  <c r="L55" i="18"/>
  <c r="C55" i="18"/>
  <c r="C54" i="18"/>
  <c r="B2" i="18"/>
  <c r="B50" i="18" l="1"/>
  <c r="B58" i="18" s="1"/>
  <c r="P58" i="18" s="1"/>
  <c r="B63" i="18"/>
  <c r="B66" i="18" s="1"/>
  <c r="O10" i="21"/>
  <c r="O64" i="21" s="1"/>
  <c r="E64" i="21"/>
  <c r="F13" i="21"/>
  <c r="E14" i="21"/>
  <c r="E15" i="21" s="1"/>
  <c r="E16" i="21" s="1"/>
  <c r="E17" i="21" s="1"/>
  <c r="E18" i="21" s="1"/>
  <c r="E19" i="21" s="1"/>
  <c r="E20" i="21" s="1"/>
  <c r="E21" i="21" s="1"/>
  <c r="E22" i="21" s="1"/>
  <c r="E23" i="21" s="1"/>
  <c r="E24" i="21" s="1"/>
  <c r="E25" i="21" s="1"/>
  <c r="E26" i="21" s="1"/>
  <c r="E27" i="21" s="1"/>
  <c r="E28" i="21" s="1"/>
  <c r="E29" i="21" s="1"/>
  <c r="E30" i="21" s="1"/>
  <c r="E31" i="21" s="1"/>
  <c r="E32" i="21" s="1"/>
  <c r="E34" i="21"/>
  <c r="C39" i="21"/>
  <c r="D95" i="21" s="1"/>
  <c r="H10" i="21"/>
  <c r="G64" i="21"/>
  <c r="D71" i="21"/>
  <c r="G12" i="21"/>
  <c r="F66" i="21"/>
  <c r="B72" i="20"/>
  <c r="A107" i="20"/>
  <c r="B352" i="20"/>
  <c r="A387" i="20"/>
  <c r="J468" i="11"/>
  <c r="E468" i="11"/>
  <c r="G468" i="11"/>
  <c r="C468" i="11"/>
  <c r="F468" i="11"/>
  <c r="D468" i="11"/>
  <c r="I468" i="11"/>
  <c r="H468" i="11"/>
  <c r="A2" i="18"/>
  <c r="B102" i="18" l="1"/>
  <c r="B103" i="18" s="1"/>
  <c r="E35" i="21"/>
  <c r="E36" i="21" s="1"/>
  <c r="E37" i="21" s="1"/>
  <c r="E38" i="21" s="1"/>
  <c r="E39" i="21" s="1"/>
  <c r="E40" i="21" s="1"/>
  <c r="F34" i="21"/>
  <c r="G13" i="21"/>
  <c r="F14" i="21"/>
  <c r="F15" i="21" s="1"/>
  <c r="F16" i="21" s="1"/>
  <c r="F17" i="21" s="1"/>
  <c r="F18" i="21" s="1"/>
  <c r="F19" i="21" s="1"/>
  <c r="F20" i="21" s="1"/>
  <c r="F21" i="21" s="1"/>
  <c r="F22" i="21" s="1"/>
  <c r="F23" i="21" s="1"/>
  <c r="F24" i="21" s="1"/>
  <c r="F25" i="21" s="1"/>
  <c r="F26" i="21" s="1"/>
  <c r="F27" i="21" s="1"/>
  <c r="F28" i="21" s="1"/>
  <c r="F29" i="21" s="1"/>
  <c r="F30" i="21" s="1"/>
  <c r="F31" i="21" s="1"/>
  <c r="F32" i="21" s="1"/>
  <c r="C40" i="21"/>
  <c r="D96" i="21" s="1"/>
  <c r="D72" i="21"/>
  <c r="H12" i="21"/>
  <c r="G66" i="21"/>
  <c r="H64" i="21"/>
  <c r="I10" i="21"/>
  <c r="B107" i="20"/>
  <c r="A142" i="20"/>
  <c r="A422" i="20"/>
  <c r="B422" i="20" s="1"/>
  <c r="B387" i="20"/>
  <c r="A63" i="18"/>
  <c r="A102" i="18" s="1"/>
  <c r="A50" i="18"/>
  <c r="B2" i="17"/>
  <c r="H13" i="21" l="1"/>
  <c r="G14" i="21"/>
  <c r="G15" i="21" s="1"/>
  <c r="G16" i="21" s="1"/>
  <c r="G17" i="21" s="1"/>
  <c r="G18" i="21" s="1"/>
  <c r="G19" i="21" s="1"/>
  <c r="G20" i="21" s="1"/>
  <c r="G21" i="21" s="1"/>
  <c r="G22" i="21" s="1"/>
  <c r="G23" i="21" s="1"/>
  <c r="G24" i="21" s="1"/>
  <c r="G25" i="21" s="1"/>
  <c r="G26" i="21" s="1"/>
  <c r="G27" i="21" s="1"/>
  <c r="G28" i="21" s="1"/>
  <c r="G29" i="21" s="1"/>
  <c r="G30" i="21" s="1"/>
  <c r="G31" i="21" s="1"/>
  <c r="G32" i="21" s="1"/>
  <c r="F35" i="21"/>
  <c r="F36" i="21" s="1"/>
  <c r="F37" i="21" s="1"/>
  <c r="F38" i="21" s="1"/>
  <c r="F39" i="21" s="1"/>
  <c r="F40" i="21" s="1"/>
  <c r="G34" i="21"/>
  <c r="D73" i="21"/>
  <c r="H66" i="21"/>
  <c r="I12" i="21"/>
  <c r="I64" i="21"/>
  <c r="J10" i="21"/>
  <c r="J64" i="21" s="1"/>
  <c r="B142" i="20"/>
  <c r="A177" i="20"/>
  <c r="A2" i="17"/>
  <c r="C45" i="21" s="1"/>
  <c r="B52" i="18"/>
  <c r="B53" i="18" l="1"/>
  <c r="B104" i="18"/>
  <c r="H34" i="21"/>
  <c r="G35" i="21"/>
  <c r="G36" i="21" s="1"/>
  <c r="G37" i="21" s="1"/>
  <c r="G38" i="21" s="1"/>
  <c r="G39" i="21" s="1"/>
  <c r="G40" i="21" s="1"/>
  <c r="I13" i="21"/>
  <c r="H14" i="21"/>
  <c r="H15" i="21" s="1"/>
  <c r="H16" i="21" s="1"/>
  <c r="H17" i="21" s="1"/>
  <c r="H18" i="21" s="1"/>
  <c r="H19" i="21" s="1"/>
  <c r="H20" i="21" s="1"/>
  <c r="H21" i="21" s="1"/>
  <c r="H22" i="21" s="1"/>
  <c r="H23" i="21" s="1"/>
  <c r="H24" i="21" s="1"/>
  <c r="H25" i="21" s="1"/>
  <c r="H26" i="21" s="1"/>
  <c r="H27" i="21" s="1"/>
  <c r="H28" i="21" s="1"/>
  <c r="H29" i="21" s="1"/>
  <c r="H30" i="21" s="1"/>
  <c r="H31" i="21" s="1"/>
  <c r="H32" i="21" s="1"/>
  <c r="D74" i="21"/>
  <c r="I66" i="21"/>
  <c r="J12" i="21"/>
  <c r="B177" i="20"/>
  <c r="A212" i="20"/>
  <c r="A65" i="18"/>
  <c r="C47" i="19"/>
  <c r="A52" i="18"/>
  <c r="A104" i="18" s="1"/>
  <c r="H52" i="18"/>
  <c r="E52" i="18"/>
  <c r="I34" i="21" l="1"/>
  <c r="H35" i="21"/>
  <c r="H36" i="21" s="1"/>
  <c r="H37" i="21" s="1"/>
  <c r="H38" i="21" s="1"/>
  <c r="H39" i="21" s="1"/>
  <c r="H40" i="21" s="1"/>
  <c r="J13" i="21"/>
  <c r="I14" i="21"/>
  <c r="I15" i="21" s="1"/>
  <c r="I16" i="21" s="1"/>
  <c r="I17" i="21" s="1"/>
  <c r="I18" i="21" s="1"/>
  <c r="I19" i="21" s="1"/>
  <c r="I20" i="21" s="1"/>
  <c r="I21" i="21" s="1"/>
  <c r="I22" i="21" s="1"/>
  <c r="I23" i="21" s="1"/>
  <c r="I24" i="21" s="1"/>
  <c r="I25" i="21" s="1"/>
  <c r="I26" i="21" s="1"/>
  <c r="I27" i="21" s="1"/>
  <c r="I28" i="21" s="1"/>
  <c r="I29" i="21" s="1"/>
  <c r="I30" i="21" s="1"/>
  <c r="I31" i="21" s="1"/>
  <c r="I32" i="21" s="1"/>
  <c r="J66" i="21"/>
  <c r="K12" i="21"/>
  <c r="D75" i="21"/>
  <c r="B212" i="20"/>
  <c r="A247" i="20"/>
  <c r="B247" i="20" s="1"/>
  <c r="G116" i="19"/>
  <c r="G117" i="19" s="1"/>
  <c r="G108" i="19"/>
  <c r="C139" i="19"/>
  <c r="C140" i="19" s="1"/>
  <c r="D95" i="19"/>
  <c r="C68" i="19"/>
  <c r="L67" i="19"/>
  <c r="K67" i="19"/>
  <c r="J67" i="19"/>
  <c r="I67" i="19"/>
  <c r="H67" i="19"/>
  <c r="G67" i="19"/>
  <c r="F67" i="19"/>
  <c r="E67" i="19"/>
  <c r="D67" i="19"/>
  <c r="C67" i="19"/>
  <c r="K66" i="19"/>
  <c r="C66" i="19"/>
  <c r="F64" i="19"/>
  <c r="C51" i="19"/>
  <c r="C52" i="19" s="1"/>
  <c r="C53" i="19" s="1"/>
  <c r="C54" i="19" s="1"/>
  <c r="C55" i="19" s="1"/>
  <c r="C56" i="19" s="1"/>
  <c r="C57" i="19" s="1"/>
  <c r="C58" i="19" s="1"/>
  <c r="C38" i="19"/>
  <c r="C39" i="19" s="1"/>
  <c r="C40" i="19" s="1"/>
  <c r="D98" i="19" s="1"/>
  <c r="D12" i="19"/>
  <c r="E12" i="19" s="1"/>
  <c r="L10" i="19"/>
  <c r="D10" i="19"/>
  <c r="D66" i="19" s="1"/>
  <c r="D9" i="19"/>
  <c r="D37" i="19" s="1"/>
  <c r="C9" i="19"/>
  <c r="C13" i="19" s="1"/>
  <c r="D13" i="19" s="1"/>
  <c r="D14" i="19" s="1"/>
  <c r="D15" i="19" s="1"/>
  <c r="D16" i="19" s="1"/>
  <c r="D17" i="19" s="1"/>
  <c r="D18" i="19" s="1"/>
  <c r="D19" i="19" s="1"/>
  <c r="D20" i="19" s="1"/>
  <c r="D21" i="19" s="1"/>
  <c r="D22" i="19" s="1"/>
  <c r="D23" i="19" s="1"/>
  <c r="D24" i="19" s="1"/>
  <c r="D25" i="19" s="1"/>
  <c r="D26" i="19" s="1"/>
  <c r="D27" i="19" s="1"/>
  <c r="D28" i="19" s="1"/>
  <c r="D29" i="19" s="1"/>
  <c r="D30" i="19" s="1"/>
  <c r="D31" i="19" s="1"/>
  <c r="D32" i="19" s="1"/>
  <c r="D33" i="19" s="1"/>
  <c r="D34" i="19" s="1"/>
  <c r="D35" i="19" s="1"/>
  <c r="C22" i="18"/>
  <c r="C38" i="18" s="1"/>
  <c r="L21" i="18"/>
  <c r="L37" i="18" s="1"/>
  <c r="K21" i="18"/>
  <c r="K37" i="18" s="1"/>
  <c r="J21" i="18"/>
  <c r="J37" i="18" s="1"/>
  <c r="I21" i="18"/>
  <c r="I37" i="18" s="1"/>
  <c r="H21" i="18"/>
  <c r="H37" i="18" s="1"/>
  <c r="G21" i="18"/>
  <c r="G37" i="18" s="1"/>
  <c r="F21" i="18"/>
  <c r="F37" i="18" s="1"/>
  <c r="E21" i="18"/>
  <c r="E37" i="18" s="1"/>
  <c r="D21" i="18"/>
  <c r="D37" i="18" s="1"/>
  <c r="C21" i="18"/>
  <c r="C37" i="18" s="1"/>
  <c r="K20" i="18"/>
  <c r="K36" i="18" s="1"/>
  <c r="C20" i="18"/>
  <c r="C36" i="18" s="1"/>
  <c r="B18" i="18"/>
  <c r="B34" i="18" s="1"/>
  <c r="D6" i="18"/>
  <c r="L4" i="18"/>
  <c r="L105" i="18" s="1"/>
  <c r="D4" i="18"/>
  <c r="D105" i="18" s="1"/>
  <c r="A18" i="18"/>
  <c r="A34" i="18" s="1"/>
  <c r="A1" i="18"/>
  <c r="C44" i="17"/>
  <c r="C82" i="17" s="1"/>
  <c r="C120" i="17" s="1"/>
  <c r="L43" i="17"/>
  <c r="L81" i="17" s="1"/>
  <c r="L119" i="17" s="1"/>
  <c r="K43" i="17"/>
  <c r="K81" i="17" s="1"/>
  <c r="K119" i="17" s="1"/>
  <c r="J43" i="17"/>
  <c r="J81" i="17" s="1"/>
  <c r="J119" i="17" s="1"/>
  <c r="I43" i="17"/>
  <c r="I81" i="17" s="1"/>
  <c r="I119" i="17" s="1"/>
  <c r="H43" i="17"/>
  <c r="H81" i="17" s="1"/>
  <c r="H119" i="17" s="1"/>
  <c r="G43" i="17"/>
  <c r="G81" i="17" s="1"/>
  <c r="G119" i="17" s="1"/>
  <c r="F43" i="17"/>
  <c r="F81" i="17" s="1"/>
  <c r="F119" i="17" s="1"/>
  <c r="E43" i="17"/>
  <c r="E81" i="17" s="1"/>
  <c r="E119" i="17" s="1"/>
  <c r="D43" i="17"/>
  <c r="D81" i="17" s="1"/>
  <c r="D119" i="17" s="1"/>
  <c r="C43" i="17"/>
  <c r="C81" i="17" s="1"/>
  <c r="C119" i="17" s="1"/>
  <c r="K42" i="17"/>
  <c r="K80" i="17" s="1"/>
  <c r="K118" i="17" s="1"/>
  <c r="C42" i="17"/>
  <c r="C80" i="17" s="1"/>
  <c r="C118" i="17" s="1"/>
  <c r="B40" i="17"/>
  <c r="D6" i="17"/>
  <c r="D44" i="17" s="1"/>
  <c r="D82" i="17" s="1"/>
  <c r="D120" i="17" s="1"/>
  <c r="L4" i="17"/>
  <c r="D4" i="17"/>
  <c r="A40" i="17"/>
  <c r="A78" i="17" s="1"/>
  <c r="A116" i="17" s="1"/>
  <c r="A1" i="17"/>
  <c r="A1" i="15"/>
  <c r="D22" i="18" l="1"/>
  <c r="D38" i="18" s="1"/>
  <c r="D107" i="18"/>
  <c r="J34" i="21"/>
  <c r="I35" i="21"/>
  <c r="I36" i="21" s="1"/>
  <c r="I37" i="21" s="1"/>
  <c r="I38" i="21" s="1"/>
  <c r="I39" i="21" s="1"/>
  <c r="I40" i="21" s="1"/>
  <c r="K13" i="21"/>
  <c r="J14" i="21"/>
  <c r="J15" i="21" s="1"/>
  <c r="J16" i="21" s="1"/>
  <c r="J17" i="21" s="1"/>
  <c r="J18" i="21" s="1"/>
  <c r="J19" i="21" s="1"/>
  <c r="J20" i="21" s="1"/>
  <c r="J21" i="21" s="1"/>
  <c r="J22" i="21" s="1"/>
  <c r="J23" i="21" s="1"/>
  <c r="J24" i="21" s="1"/>
  <c r="J25" i="21" s="1"/>
  <c r="J26" i="21" s="1"/>
  <c r="J27" i="21" s="1"/>
  <c r="J28" i="21" s="1"/>
  <c r="J29" i="21" s="1"/>
  <c r="J30" i="21" s="1"/>
  <c r="J31" i="21" s="1"/>
  <c r="J32" i="21" s="1"/>
  <c r="E173" i="19"/>
  <c r="D76" i="21"/>
  <c r="K66" i="21"/>
  <c r="L12" i="21"/>
  <c r="B78" i="17"/>
  <c r="B116" i="17" s="1"/>
  <c r="B65" i="18"/>
  <c r="L67" i="18"/>
  <c r="D54" i="18"/>
  <c r="D67" i="18"/>
  <c r="L54" i="18"/>
  <c r="M4" i="18"/>
  <c r="M105" i="18" s="1"/>
  <c r="L66" i="19"/>
  <c r="M10" i="19"/>
  <c r="G109" i="19"/>
  <c r="G110" i="19" s="1"/>
  <c r="G111" i="19" s="1"/>
  <c r="G112" i="19" s="1"/>
  <c r="G113" i="19" s="1"/>
  <c r="G114" i="19" s="1"/>
  <c r="J115" i="19"/>
  <c r="J114" i="19"/>
  <c r="D74" i="18" s="1"/>
  <c r="L42" i="17"/>
  <c r="L80" i="17" s="1"/>
  <c r="L118" i="17" s="1"/>
  <c r="M4" i="17"/>
  <c r="L20" i="18"/>
  <c r="L36" i="18" s="1"/>
  <c r="E6" i="18"/>
  <c r="G118" i="19"/>
  <c r="G119" i="19" s="1"/>
  <c r="G120" i="19" s="1"/>
  <c r="G121" i="19" s="1"/>
  <c r="G122" i="19" s="1"/>
  <c r="G123" i="19" s="1"/>
  <c r="G124" i="19" s="1"/>
  <c r="G125" i="19" s="1"/>
  <c r="G126" i="19" s="1"/>
  <c r="G127" i="19" s="1"/>
  <c r="G128" i="19" s="1"/>
  <c r="G129" i="19" s="1"/>
  <c r="J107" i="19"/>
  <c r="C108" i="19"/>
  <c r="D137" i="19"/>
  <c r="C141" i="19"/>
  <c r="C109" i="19"/>
  <c r="D96" i="19"/>
  <c r="E10" i="19"/>
  <c r="D38" i="19"/>
  <c r="D39" i="19" s="1"/>
  <c r="D40" i="19" s="1"/>
  <c r="D41" i="19" s="1"/>
  <c r="D42" i="19" s="1"/>
  <c r="D43" i="19" s="1"/>
  <c r="F12" i="19"/>
  <c r="E68" i="19"/>
  <c r="C41" i="19"/>
  <c r="D68" i="19"/>
  <c r="D72" i="19"/>
  <c r="C14" i="19"/>
  <c r="E9" i="19"/>
  <c r="F9" i="19" s="1"/>
  <c r="G9" i="19" s="1"/>
  <c r="H9" i="19" s="1"/>
  <c r="I9" i="19" s="1"/>
  <c r="J9" i="19" s="1"/>
  <c r="K9" i="19" s="1"/>
  <c r="L9" i="19" s="1"/>
  <c r="M9" i="19" s="1"/>
  <c r="D97" i="19"/>
  <c r="E4" i="17"/>
  <c r="D42" i="17"/>
  <c r="D80" i="17" s="1"/>
  <c r="D118" i="17" s="1"/>
  <c r="E6" i="17"/>
  <c r="E4" i="18"/>
  <c r="E105" i="18" s="1"/>
  <c r="D20" i="18"/>
  <c r="D36" i="18" s="1"/>
  <c r="B72" i="18" l="1"/>
  <c r="E22" i="18"/>
  <c r="E38" i="18" s="1"/>
  <c r="E107" i="18"/>
  <c r="L13" i="21"/>
  <c r="K14" i="21"/>
  <c r="K15" i="21" s="1"/>
  <c r="K16" i="21" s="1"/>
  <c r="K17" i="21" s="1"/>
  <c r="K18" i="21" s="1"/>
  <c r="K19" i="21" s="1"/>
  <c r="K20" i="21" s="1"/>
  <c r="K21" i="21" s="1"/>
  <c r="K22" i="21" s="1"/>
  <c r="K23" i="21" s="1"/>
  <c r="K24" i="21" s="1"/>
  <c r="K25" i="21" s="1"/>
  <c r="K26" i="21" s="1"/>
  <c r="K27" i="21" s="1"/>
  <c r="K28" i="21" s="1"/>
  <c r="K29" i="21" s="1"/>
  <c r="K30" i="21" s="1"/>
  <c r="K31" i="21" s="1"/>
  <c r="K32" i="21" s="1"/>
  <c r="J35" i="21"/>
  <c r="J36" i="21" s="1"/>
  <c r="J37" i="21" s="1"/>
  <c r="J38" i="21" s="1"/>
  <c r="J39" i="21" s="1"/>
  <c r="J40" i="21" s="1"/>
  <c r="K34" i="21"/>
  <c r="D77" i="21"/>
  <c r="L66" i="21"/>
  <c r="M12" i="21"/>
  <c r="U46" i="17"/>
  <c r="T45" i="17" s="1"/>
  <c r="E54" i="18"/>
  <c r="E67" i="18"/>
  <c r="N4" i="18"/>
  <c r="N105" i="18" s="1"/>
  <c r="M67" i="18"/>
  <c r="F6" i="18"/>
  <c r="M54" i="18"/>
  <c r="M20" i="18"/>
  <c r="M36" i="18" s="1"/>
  <c r="M66" i="19"/>
  <c r="M42" i="17"/>
  <c r="M80" i="17" s="1"/>
  <c r="M118" i="17" s="1"/>
  <c r="E37" i="19"/>
  <c r="E38" i="19" s="1"/>
  <c r="E39" i="19" s="1"/>
  <c r="E40" i="19" s="1"/>
  <c r="E41" i="19" s="1"/>
  <c r="E42" i="19" s="1"/>
  <c r="E43" i="19" s="1"/>
  <c r="I107" i="19"/>
  <c r="J109" i="19"/>
  <c r="J108" i="19"/>
  <c r="C142" i="19"/>
  <c r="C110" i="19"/>
  <c r="E66" i="19"/>
  <c r="F10" i="19"/>
  <c r="D99" i="19"/>
  <c r="C64" i="19" s="1"/>
  <c r="C69" i="19" s="1"/>
  <c r="D69" i="19" s="1"/>
  <c r="E69" i="19" s="1"/>
  <c r="C42" i="19"/>
  <c r="F68" i="19"/>
  <c r="G12" i="19"/>
  <c r="C15" i="19"/>
  <c r="D73" i="19"/>
  <c r="F37" i="19"/>
  <c r="E13" i="19"/>
  <c r="E44" i="17"/>
  <c r="E82" i="17" s="1"/>
  <c r="E120" i="17" s="1"/>
  <c r="F6" i="17"/>
  <c r="E42" i="17"/>
  <c r="E80" i="17" s="1"/>
  <c r="E118" i="17" s="1"/>
  <c r="F4" i="17"/>
  <c r="F4" i="18"/>
  <c r="F105" i="18" s="1"/>
  <c r="E20" i="18"/>
  <c r="E36" i="18" s="1"/>
  <c r="F22" i="18" l="1"/>
  <c r="F38" i="18" s="1"/>
  <c r="F107" i="18"/>
  <c r="X46" i="17"/>
  <c r="L34" i="21"/>
  <c r="K35" i="21"/>
  <c r="K36" i="21" s="1"/>
  <c r="K37" i="21" s="1"/>
  <c r="K38" i="21" s="1"/>
  <c r="K39" i="21" s="1"/>
  <c r="K40" i="21" s="1"/>
  <c r="M13" i="21"/>
  <c r="L14" i="21"/>
  <c r="L15" i="21" s="1"/>
  <c r="L16" i="21" s="1"/>
  <c r="L17" i="21" s="1"/>
  <c r="L18" i="21" s="1"/>
  <c r="L19" i="21" s="1"/>
  <c r="L20" i="21" s="1"/>
  <c r="L21" i="21" s="1"/>
  <c r="L22" i="21" s="1"/>
  <c r="L23" i="21" s="1"/>
  <c r="L24" i="21" s="1"/>
  <c r="L25" i="21" s="1"/>
  <c r="L26" i="21" s="1"/>
  <c r="L27" i="21" s="1"/>
  <c r="L28" i="21" s="1"/>
  <c r="L29" i="21" s="1"/>
  <c r="L30" i="21" s="1"/>
  <c r="L31" i="21" s="1"/>
  <c r="L32" i="21" s="1"/>
  <c r="M66" i="21"/>
  <c r="N12" i="21"/>
  <c r="D78" i="21"/>
  <c r="N67" i="18"/>
  <c r="X45" i="17"/>
  <c r="N20" i="18"/>
  <c r="N36" i="18" s="1"/>
  <c r="O4" i="18"/>
  <c r="O105" i="18" s="1"/>
  <c r="N54" i="18"/>
  <c r="F54" i="18"/>
  <c r="F67" i="18"/>
  <c r="G6" i="18"/>
  <c r="E6" i="15"/>
  <c r="S122" i="17"/>
  <c r="K6" i="15"/>
  <c r="I6" i="15"/>
  <c r="G6" i="15"/>
  <c r="F69" i="19"/>
  <c r="I108" i="19"/>
  <c r="D6" i="15" s="1"/>
  <c r="I109" i="19"/>
  <c r="H107" i="19"/>
  <c r="C143" i="19"/>
  <c r="C112" i="19"/>
  <c r="F66" i="19"/>
  <c r="G10" i="19"/>
  <c r="E14" i="19"/>
  <c r="E15" i="19" s="1"/>
  <c r="E16" i="19" s="1"/>
  <c r="E17" i="19" s="1"/>
  <c r="E18" i="19" s="1"/>
  <c r="E19" i="19" s="1"/>
  <c r="E20" i="19" s="1"/>
  <c r="E21" i="19" s="1"/>
  <c r="E22" i="19" s="1"/>
  <c r="E23" i="19" s="1"/>
  <c r="E24" i="19" s="1"/>
  <c r="E25" i="19" s="1"/>
  <c r="E26" i="19" s="1"/>
  <c r="E27" i="19" s="1"/>
  <c r="E28" i="19" s="1"/>
  <c r="E29" i="19" s="1"/>
  <c r="E30" i="19" s="1"/>
  <c r="E31" i="19" s="1"/>
  <c r="E32" i="19" s="1"/>
  <c r="E33" i="19" s="1"/>
  <c r="E34" i="19" s="1"/>
  <c r="E35" i="19" s="1"/>
  <c r="F13" i="19"/>
  <c r="G37" i="19"/>
  <c r="F38" i="19"/>
  <c r="F39" i="19" s="1"/>
  <c r="F40" i="19" s="1"/>
  <c r="F41" i="19" s="1"/>
  <c r="F42" i="19" s="1"/>
  <c r="F43" i="19" s="1"/>
  <c r="C16" i="19"/>
  <c r="D74" i="19"/>
  <c r="G68" i="19"/>
  <c r="H12" i="19"/>
  <c r="D100" i="19"/>
  <c r="C43" i="19"/>
  <c r="D101" i="19" s="1"/>
  <c r="G4" i="18"/>
  <c r="G105" i="18" s="1"/>
  <c r="F20" i="18"/>
  <c r="F36" i="18" s="1"/>
  <c r="F42" i="17"/>
  <c r="F80" i="17" s="1"/>
  <c r="F118" i="17" s="1"/>
  <c r="G4" i="17"/>
  <c r="F44" i="17"/>
  <c r="F82" i="17" s="1"/>
  <c r="F120" i="17" s="1"/>
  <c r="G6" i="17"/>
  <c r="H6" i="18" l="1"/>
  <c r="H107" i="18" s="1"/>
  <c r="G107" i="18"/>
  <c r="N13" i="21"/>
  <c r="M14" i="21"/>
  <c r="M15" i="21" s="1"/>
  <c r="M16" i="21" s="1"/>
  <c r="M17" i="21" s="1"/>
  <c r="M18" i="21" s="1"/>
  <c r="M19" i="21" s="1"/>
  <c r="M20" i="21" s="1"/>
  <c r="M21" i="21" s="1"/>
  <c r="M22" i="21" s="1"/>
  <c r="M23" i="21" s="1"/>
  <c r="M24" i="21" s="1"/>
  <c r="M25" i="21" s="1"/>
  <c r="M26" i="21" s="1"/>
  <c r="M27" i="21" s="1"/>
  <c r="M28" i="21" s="1"/>
  <c r="M29" i="21" s="1"/>
  <c r="M30" i="21" s="1"/>
  <c r="M31" i="21" s="1"/>
  <c r="M32" i="21" s="1"/>
  <c r="M34" i="21"/>
  <c r="L35" i="21"/>
  <c r="L36" i="21" s="1"/>
  <c r="L37" i="21" s="1"/>
  <c r="L38" i="21" s="1"/>
  <c r="L39" i="21" s="1"/>
  <c r="L40" i="21" s="1"/>
  <c r="D79" i="21"/>
  <c r="O12" i="21"/>
  <c r="O66" i="21" s="1"/>
  <c r="N66" i="21"/>
  <c r="O67" i="18"/>
  <c r="G22" i="18"/>
  <c r="G38" i="18" s="1"/>
  <c r="O54" i="18"/>
  <c r="O20" i="18"/>
  <c r="O36" i="18" s="1"/>
  <c r="G54" i="18"/>
  <c r="G67" i="18"/>
  <c r="J6" i="15"/>
  <c r="H6" i="15"/>
  <c r="F6" i="15"/>
  <c r="G69" i="19"/>
  <c r="H108" i="19"/>
  <c r="C6" i="15" s="1"/>
  <c r="H109" i="19"/>
  <c r="C144" i="19"/>
  <c r="C113" i="19"/>
  <c r="G66" i="19"/>
  <c r="H10" i="19"/>
  <c r="H68" i="19"/>
  <c r="I12" i="19"/>
  <c r="D75" i="19"/>
  <c r="C17" i="19"/>
  <c r="H37" i="19"/>
  <c r="G38" i="19"/>
  <c r="G39" i="19" s="1"/>
  <c r="G40" i="19" s="1"/>
  <c r="G41" i="19" s="1"/>
  <c r="G42" i="19" s="1"/>
  <c r="G43" i="19" s="1"/>
  <c r="G13" i="19"/>
  <c r="F14" i="19"/>
  <c r="F15" i="19" s="1"/>
  <c r="F16" i="19" s="1"/>
  <c r="F17" i="19" s="1"/>
  <c r="F18" i="19" s="1"/>
  <c r="F19" i="19" s="1"/>
  <c r="F20" i="19" s="1"/>
  <c r="F21" i="19" s="1"/>
  <c r="F22" i="19" s="1"/>
  <c r="F23" i="19" s="1"/>
  <c r="F24" i="19" s="1"/>
  <c r="F25" i="19" s="1"/>
  <c r="F26" i="19" s="1"/>
  <c r="F27" i="19" s="1"/>
  <c r="F28" i="19" s="1"/>
  <c r="F29" i="19" s="1"/>
  <c r="F30" i="19" s="1"/>
  <c r="F31" i="19" s="1"/>
  <c r="F32" i="19" s="1"/>
  <c r="F33" i="19" s="1"/>
  <c r="F34" i="19" s="1"/>
  <c r="F35" i="19" s="1"/>
  <c r="G20" i="18"/>
  <c r="G36" i="18" s="1"/>
  <c r="H4" i="18"/>
  <c r="H105" i="18" s="1"/>
  <c r="H6" i="17"/>
  <c r="G44" i="17"/>
  <c r="G82" i="17" s="1"/>
  <c r="G120" i="17" s="1"/>
  <c r="G42" i="17"/>
  <c r="G80" i="17" s="1"/>
  <c r="G118" i="17" s="1"/>
  <c r="H4" i="17"/>
  <c r="I6" i="18"/>
  <c r="I107" i="18" s="1"/>
  <c r="H22" i="18" l="1"/>
  <c r="H38" i="18" s="1"/>
  <c r="N34" i="21"/>
  <c r="M35" i="21"/>
  <c r="M36" i="21" s="1"/>
  <c r="M37" i="21" s="1"/>
  <c r="M38" i="21" s="1"/>
  <c r="M39" i="21" s="1"/>
  <c r="M40" i="21" s="1"/>
  <c r="O13" i="21"/>
  <c r="O14" i="21" s="1"/>
  <c r="O15" i="21" s="1"/>
  <c r="O16" i="21" s="1"/>
  <c r="O17" i="21" s="1"/>
  <c r="O18" i="21" s="1"/>
  <c r="O19" i="21" s="1"/>
  <c r="O20" i="21" s="1"/>
  <c r="O21" i="21" s="1"/>
  <c r="O22" i="21" s="1"/>
  <c r="O23" i="21" s="1"/>
  <c r="O24" i="21" s="1"/>
  <c r="O25" i="21" s="1"/>
  <c r="O26" i="21" s="1"/>
  <c r="O27" i="21" s="1"/>
  <c r="O28" i="21" s="1"/>
  <c r="O29" i="21" s="1"/>
  <c r="O30" i="21" s="1"/>
  <c r="O31" i="21" s="1"/>
  <c r="O32" i="21" s="1"/>
  <c r="N14" i="21"/>
  <c r="N15" i="21" s="1"/>
  <c r="N16" i="21" s="1"/>
  <c r="N17" i="21" s="1"/>
  <c r="N18" i="21" s="1"/>
  <c r="N19" i="21" s="1"/>
  <c r="N20" i="21" s="1"/>
  <c r="N21" i="21" s="1"/>
  <c r="N22" i="21" s="1"/>
  <c r="N23" i="21" s="1"/>
  <c r="N24" i="21" s="1"/>
  <c r="N25" i="21" s="1"/>
  <c r="N26" i="21" s="1"/>
  <c r="N27" i="21" s="1"/>
  <c r="N28" i="21" s="1"/>
  <c r="N29" i="21" s="1"/>
  <c r="N30" i="21" s="1"/>
  <c r="N31" i="21" s="1"/>
  <c r="N32" i="21" s="1"/>
  <c r="D80" i="21"/>
  <c r="H54" i="18"/>
  <c r="H67" i="18"/>
  <c r="H69" i="19"/>
  <c r="C145" i="19"/>
  <c r="C116" i="19"/>
  <c r="H66" i="19"/>
  <c r="I10" i="19"/>
  <c r="H13" i="19"/>
  <c r="G14" i="19"/>
  <c r="G15" i="19" s="1"/>
  <c r="G16" i="19" s="1"/>
  <c r="G17" i="19" s="1"/>
  <c r="G18" i="19" s="1"/>
  <c r="G19" i="19" s="1"/>
  <c r="G20" i="19" s="1"/>
  <c r="G21" i="19" s="1"/>
  <c r="G22" i="19" s="1"/>
  <c r="G23" i="19" s="1"/>
  <c r="G24" i="19" s="1"/>
  <c r="G25" i="19" s="1"/>
  <c r="G26" i="19" s="1"/>
  <c r="G27" i="19" s="1"/>
  <c r="G28" i="19" s="1"/>
  <c r="G29" i="19" s="1"/>
  <c r="G30" i="19" s="1"/>
  <c r="G31" i="19" s="1"/>
  <c r="G32" i="19" s="1"/>
  <c r="G33" i="19" s="1"/>
  <c r="G34" i="19" s="1"/>
  <c r="G35" i="19" s="1"/>
  <c r="H38" i="19"/>
  <c r="H39" i="19" s="1"/>
  <c r="H40" i="19" s="1"/>
  <c r="H41" i="19" s="1"/>
  <c r="H42" i="19" s="1"/>
  <c r="H43" i="19" s="1"/>
  <c r="I37" i="19"/>
  <c r="D76" i="19"/>
  <c r="C18" i="19"/>
  <c r="I68" i="19"/>
  <c r="J12" i="19"/>
  <c r="J6" i="18"/>
  <c r="J107" i="18" s="1"/>
  <c r="I22" i="18"/>
  <c r="I38" i="18" s="1"/>
  <c r="I4" i="17"/>
  <c r="H42" i="17"/>
  <c r="H80" i="17" s="1"/>
  <c r="H118" i="17" s="1"/>
  <c r="I6" i="17"/>
  <c r="H44" i="17"/>
  <c r="H82" i="17" s="1"/>
  <c r="H120" i="17" s="1"/>
  <c r="I4" i="18"/>
  <c r="I105" i="18" s="1"/>
  <c r="H20" i="18"/>
  <c r="H36" i="18" s="1"/>
  <c r="O34" i="21" l="1"/>
  <c r="O35" i="21" s="1"/>
  <c r="O36" i="21" s="1"/>
  <c r="O37" i="21" s="1"/>
  <c r="O38" i="21" s="1"/>
  <c r="O39" i="21" s="1"/>
  <c r="O40" i="21" s="1"/>
  <c r="N35" i="21"/>
  <c r="N36" i="21" s="1"/>
  <c r="N37" i="21" s="1"/>
  <c r="N38" i="21" s="1"/>
  <c r="N39" i="21" s="1"/>
  <c r="N40" i="21" s="1"/>
  <c r="D81" i="21"/>
  <c r="I54" i="18"/>
  <c r="I67" i="18"/>
  <c r="I69" i="19"/>
  <c r="C146" i="19"/>
  <c r="C114" i="19"/>
  <c r="J10" i="19"/>
  <c r="J66" i="19" s="1"/>
  <c r="I66" i="19"/>
  <c r="I38" i="19"/>
  <c r="I39" i="19" s="1"/>
  <c r="I40" i="19" s="1"/>
  <c r="I41" i="19" s="1"/>
  <c r="I42" i="19" s="1"/>
  <c r="I43" i="19" s="1"/>
  <c r="J37" i="19"/>
  <c r="J68" i="19"/>
  <c r="K12" i="19"/>
  <c r="D77" i="19"/>
  <c r="C19" i="19"/>
  <c r="I13" i="19"/>
  <c r="H14" i="19"/>
  <c r="H15" i="19" s="1"/>
  <c r="H16" i="19" s="1"/>
  <c r="H17" i="19" s="1"/>
  <c r="H18" i="19" s="1"/>
  <c r="H19" i="19" s="1"/>
  <c r="H20" i="19" s="1"/>
  <c r="H21" i="19" s="1"/>
  <c r="H22" i="19" s="1"/>
  <c r="H23" i="19" s="1"/>
  <c r="H24" i="19" s="1"/>
  <c r="H25" i="19" s="1"/>
  <c r="H26" i="19" s="1"/>
  <c r="H27" i="19" s="1"/>
  <c r="H28" i="19" s="1"/>
  <c r="H29" i="19" s="1"/>
  <c r="H30" i="19" s="1"/>
  <c r="H31" i="19" s="1"/>
  <c r="H32" i="19" s="1"/>
  <c r="H33" i="19" s="1"/>
  <c r="H34" i="19" s="1"/>
  <c r="H35" i="19" s="1"/>
  <c r="J4" i="18"/>
  <c r="J105" i="18" s="1"/>
  <c r="I20" i="18"/>
  <c r="I36" i="18" s="1"/>
  <c r="I44" i="17"/>
  <c r="I82" i="17" s="1"/>
  <c r="I120" i="17" s="1"/>
  <c r="J6" i="17"/>
  <c r="J4" i="17"/>
  <c r="J42" i="17" s="1"/>
  <c r="J80" i="17" s="1"/>
  <c r="J118" i="17" s="1"/>
  <c r="I42" i="17"/>
  <c r="I80" i="17" s="1"/>
  <c r="I118" i="17" s="1"/>
  <c r="J22" i="18"/>
  <c r="J38" i="18" s="1"/>
  <c r="K6" i="18"/>
  <c r="K107" i="18" s="1"/>
  <c r="D82" i="21" l="1"/>
  <c r="J67" i="18"/>
  <c r="J20" i="18"/>
  <c r="J36" i="18" s="1"/>
  <c r="J54" i="18"/>
  <c r="J69" i="19"/>
  <c r="C147" i="19"/>
  <c r="C117" i="19"/>
  <c r="K68" i="19"/>
  <c r="L12" i="19"/>
  <c r="M12" i="19" s="1"/>
  <c r="J13" i="19"/>
  <c r="I14" i="19"/>
  <c r="I15" i="19" s="1"/>
  <c r="I16" i="19" s="1"/>
  <c r="I17" i="19" s="1"/>
  <c r="I18" i="19" s="1"/>
  <c r="I19" i="19" s="1"/>
  <c r="I20" i="19" s="1"/>
  <c r="I21" i="19" s="1"/>
  <c r="I22" i="19" s="1"/>
  <c r="I23" i="19" s="1"/>
  <c r="I24" i="19" s="1"/>
  <c r="I25" i="19" s="1"/>
  <c r="I26" i="19" s="1"/>
  <c r="I27" i="19" s="1"/>
  <c r="I28" i="19" s="1"/>
  <c r="I29" i="19" s="1"/>
  <c r="I30" i="19" s="1"/>
  <c r="I31" i="19" s="1"/>
  <c r="I32" i="19" s="1"/>
  <c r="I33" i="19" s="1"/>
  <c r="I34" i="19" s="1"/>
  <c r="I35" i="19" s="1"/>
  <c r="J38" i="19"/>
  <c r="J39" i="19" s="1"/>
  <c r="J40" i="19" s="1"/>
  <c r="J41" i="19" s="1"/>
  <c r="J42" i="19" s="1"/>
  <c r="J43" i="19" s="1"/>
  <c r="K37" i="19"/>
  <c r="D78" i="19"/>
  <c r="C20" i="19"/>
  <c r="L6" i="18"/>
  <c r="K22" i="18"/>
  <c r="K38" i="18" s="1"/>
  <c r="J44" i="17"/>
  <c r="J82" i="17" s="1"/>
  <c r="J120" i="17" s="1"/>
  <c r="K6" i="17"/>
  <c r="M6" i="18" l="1"/>
  <c r="L107" i="18"/>
  <c r="D83" i="21"/>
  <c r="M22" i="18"/>
  <c r="M38" i="18" s="1"/>
  <c r="M68" i="19"/>
  <c r="K69" i="19"/>
  <c r="C148" i="19"/>
  <c r="C118" i="19"/>
  <c r="L37" i="19"/>
  <c r="M37" i="19" s="1"/>
  <c r="K38" i="19"/>
  <c r="K39" i="19" s="1"/>
  <c r="K40" i="19" s="1"/>
  <c r="K41" i="19" s="1"/>
  <c r="K42" i="19" s="1"/>
  <c r="K43" i="19" s="1"/>
  <c r="J14" i="19"/>
  <c r="J15" i="19" s="1"/>
  <c r="J16" i="19" s="1"/>
  <c r="J17" i="19" s="1"/>
  <c r="J18" i="19" s="1"/>
  <c r="J19" i="19" s="1"/>
  <c r="J20" i="19" s="1"/>
  <c r="J21" i="19" s="1"/>
  <c r="J22" i="19" s="1"/>
  <c r="J23" i="19" s="1"/>
  <c r="J24" i="19" s="1"/>
  <c r="J25" i="19" s="1"/>
  <c r="J26" i="19" s="1"/>
  <c r="J27" i="19" s="1"/>
  <c r="J28" i="19" s="1"/>
  <c r="J29" i="19" s="1"/>
  <c r="J30" i="19" s="1"/>
  <c r="J31" i="19" s="1"/>
  <c r="J32" i="19" s="1"/>
  <c r="J33" i="19" s="1"/>
  <c r="J34" i="19" s="1"/>
  <c r="J35" i="19" s="1"/>
  <c r="K13" i="19"/>
  <c r="L68" i="19"/>
  <c r="C21" i="19"/>
  <c r="D79" i="19"/>
  <c r="L6" i="17"/>
  <c r="M6" i="17" s="1"/>
  <c r="K44" i="17"/>
  <c r="K82" i="17" s="1"/>
  <c r="K120" i="17" s="1"/>
  <c r="L22" i="18"/>
  <c r="L38" i="18" s="1"/>
  <c r="N6" i="18" l="1"/>
  <c r="M107" i="18"/>
  <c r="D84" i="21"/>
  <c r="M38" i="19"/>
  <c r="M39" i="19" s="1"/>
  <c r="M40" i="19" s="1"/>
  <c r="M41" i="19" s="1"/>
  <c r="M42" i="19" s="1"/>
  <c r="M43" i="19" s="1"/>
  <c r="M44" i="17"/>
  <c r="M82" i="17" s="1"/>
  <c r="M120" i="17" s="1"/>
  <c r="L69" i="19"/>
  <c r="M69" i="19" s="1"/>
  <c r="N69" i="19" s="1"/>
  <c r="O69" i="19" s="1"/>
  <c r="C149" i="19"/>
  <c r="C119" i="19"/>
  <c r="D80" i="19"/>
  <c r="C22" i="19"/>
  <c r="L13" i="19"/>
  <c r="M13" i="19" s="1"/>
  <c r="K14" i="19"/>
  <c r="K15" i="19" s="1"/>
  <c r="K16" i="19" s="1"/>
  <c r="K17" i="19" s="1"/>
  <c r="K18" i="19" s="1"/>
  <c r="K19" i="19" s="1"/>
  <c r="K20" i="19" s="1"/>
  <c r="K21" i="19" s="1"/>
  <c r="K22" i="19" s="1"/>
  <c r="K23" i="19" s="1"/>
  <c r="K24" i="19" s="1"/>
  <c r="K25" i="19" s="1"/>
  <c r="K26" i="19" s="1"/>
  <c r="K27" i="19" s="1"/>
  <c r="K28" i="19" s="1"/>
  <c r="K29" i="19" s="1"/>
  <c r="K30" i="19" s="1"/>
  <c r="K31" i="19" s="1"/>
  <c r="K32" i="19" s="1"/>
  <c r="K33" i="19" s="1"/>
  <c r="K34" i="19" s="1"/>
  <c r="K35" i="19" s="1"/>
  <c r="L38" i="19"/>
  <c r="L39" i="19" s="1"/>
  <c r="L40" i="19" s="1"/>
  <c r="L41" i="19" s="1"/>
  <c r="L42" i="19" s="1"/>
  <c r="L43" i="19" s="1"/>
  <c r="L44" i="17"/>
  <c r="L82" i="17" s="1"/>
  <c r="L120" i="17" s="1"/>
  <c r="N107" i="18" l="1"/>
  <c r="N22" i="18"/>
  <c r="N38" i="18" s="1"/>
  <c r="O6" i="18"/>
  <c r="D85" i="21"/>
  <c r="M14" i="19"/>
  <c r="M15" i="19" s="1"/>
  <c r="M16" i="19" s="1"/>
  <c r="M17" i="19" s="1"/>
  <c r="M18" i="19" s="1"/>
  <c r="M19" i="19" s="1"/>
  <c r="M20" i="19" s="1"/>
  <c r="M21" i="19" s="1"/>
  <c r="M22" i="19" s="1"/>
  <c r="M23" i="19" s="1"/>
  <c r="M24" i="19" s="1"/>
  <c r="M25" i="19" s="1"/>
  <c r="M26" i="19" s="1"/>
  <c r="M27" i="19" s="1"/>
  <c r="M28" i="19" s="1"/>
  <c r="M29" i="19" s="1"/>
  <c r="M30" i="19" s="1"/>
  <c r="M31" i="19" s="1"/>
  <c r="M32" i="19" s="1"/>
  <c r="M33" i="19" s="1"/>
  <c r="M34" i="19" s="1"/>
  <c r="M35" i="19" s="1"/>
  <c r="C150" i="19"/>
  <c r="C120" i="19"/>
  <c r="L14" i="19"/>
  <c r="L15" i="19" s="1"/>
  <c r="L16" i="19" s="1"/>
  <c r="L17" i="19" s="1"/>
  <c r="L18" i="19" s="1"/>
  <c r="L19" i="19" s="1"/>
  <c r="L20" i="19" s="1"/>
  <c r="L21" i="19" s="1"/>
  <c r="L22" i="19" s="1"/>
  <c r="L23" i="19" s="1"/>
  <c r="L24" i="19" s="1"/>
  <c r="L25" i="19" s="1"/>
  <c r="L26" i="19" s="1"/>
  <c r="L27" i="19" s="1"/>
  <c r="L28" i="19" s="1"/>
  <c r="L29" i="19" s="1"/>
  <c r="L30" i="19" s="1"/>
  <c r="L31" i="19" s="1"/>
  <c r="L32" i="19" s="1"/>
  <c r="L33" i="19" s="1"/>
  <c r="L34" i="19" s="1"/>
  <c r="L35" i="19" s="1"/>
  <c r="D81" i="19"/>
  <c r="C23" i="19"/>
  <c r="O22" i="18" l="1"/>
  <c r="O38" i="18" s="1"/>
  <c r="O107" i="18"/>
  <c r="D86" i="21"/>
  <c r="C151" i="19"/>
  <c r="C121" i="19"/>
  <c r="D82" i="19"/>
  <c r="C24" i="19"/>
  <c r="D87" i="21" l="1"/>
  <c r="C152" i="19"/>
  <c r="C122" i="19"/>
  <c r="D83" i="19"/>
  <c r="C25" i="19"/>
  <c r="D88" i="21" l="1"/>
  <c r="C153" i="19"/>
  <c r="C123" i="19"/>
  <c r="C26" i="19"/>
  <c r="D84" i="19"/>
  <c r="D89" i="21" l="1"/>
  <c r="C62" i="21" s="1"/>
  <c r="C154" i="19"/>
  <c r="C124" i="19"/>
  <c r="C27" i="19"/>
  <c r="D85" i="19"/>
  <c r="C155" i="19" l="1"/>
  <c r="C125" i="19"/>
  <c r="C28" i="19"/>
  <c r="D86" i="19"/>
  <c r="C67" i="21" l="1"/>
  <c r="C156" i="19"/>
  <c r="C126" i="19"/>
  <c r="C29" i="19"/>
  <c r="D87" i="19"/>
  <c r="C93" i="18" a="1"/>
  <c r="C98" i="18" a="1"/>
  <c r="C99" i="18" a="1"/>
  <c r="C91" i="18" a="1"/>
  <c r="C97" i="18" a="1"/>
  <c r="C92" i="18" a="1"/>
  <c r="C94" i="18" a="1"/>
  <c r="C96" i="18" a="1"/>
  <c r="C95" i="18" a="1"/>
  <c r="C94" i="18" l="1"/>
  <c r="C95" i="18"/>
  <c r="C91" i="18"/>
  <c r="C99" i="18"/>
  <c r="C93" i="18"/>
  <c r="C96" i="18"/>
  <c r="C97" i="18"/>
  <c r="C98" i="18"/>
  <c r="C92" i="18"/>
  <c r="D67" i="21"/>
  <c r="C157" i="19"/>
  <c r="C127" i="19"/>
  <c r="D88" i="19"/>
  <c r="C30" i="19"/>
  <c r="D95" i="18" a="1"/>
  <c r="D98" i="18" a="1"/>
  <c r="D99" i="18" a="1"/>
  <c r="D92" i="18" a="1"/>
  <c r="D91" i="18" a="1"/>
  <c r="D93" i="18" a="1"/>
  <c r="D94" i="18" a="1"/>
  <c r="D97" i="18" a="1"/>
  <c r="D96" i="18" a="1"/>
  <c r="C75" i="18" l="1"/>
  <c r="C111" i="18" s="1"/>
  <c r="C113" i="18" s="1"/>
  <c r="D94" i="18"/>
  <c r="D93" i="18"/>
  <c r="D99" i="18"/>
  <c r="D97" i="18"/>
  <c r="D98" i="18"/>
  <c r="D96" i="18"/>
  <c r="D95" i="18"/>
  <c r="D92" i="18"/>
  <c r="D91" i="18"/>
  <c r="E67" i="21"/>
  <c r="C158" i="19"/>
  <c r="C128" i="19"/>
  <c r="C31" i="19"/>
  <c r="D89" i="19"/>
  <c r="E97" i="18" a="1"/>
  <c r="E94" i="18" a="1"/>
  <c r="E99" i="18" a="1"/>
  <c r="E92" i="18" a="1"/>
  <c r="E98" i="18" a="1"/>
  <c r="E93" i="18" a="1"/>
  <c r="E96" i="18" a="1"/>
  <c r="E91" i="18" a="1"/>
  <c r="E95" i="18" a="1"/>
  <c r="D75" i="18" l="1"/>
  <c r="E92" i="18"/>
  <c r="E93" i="18"/>
  <c r="E99" i="18"/>
  <c r="E98" i="18"/>
  <c r="E95" i="18"/>
  <c r="E96" i="18"/>
  <c r="E94" i="18"/>
  <c r="E97" i="18"/>
  <c r="E91" i="18"/>
  <c r="F67" i="21"/>
  <c r="C159" i="19"/>
  <c r="C129" i="19"/>
  <c r="D90" i="19"/>
  <c r="C32" i="19"/>
  <c r="F92" i="18" a="1"/>
  <c r="F93" i="18" a="1"/>
  <c r="F99" i="18" a="1"/>
  <c r="F97" i="18" a="1"/>
  <c r="F91" i="18" a="1"/>
  <c r="F98" i="18" a="1"/>
  <c r="F94" i="18" a="1"/>
  <c r="F96" i="18" a="1"/>
  <c r="F95" i="18" a="1"/>
  <c r="D111" i="18" l="1"/>
  <c r="D113" i="18" s="1"/>
  <c r="E75" i="18"/>
  <c r="F97" i="18"/>
  <c r="F92" i="18"/>
  <c r="F98" i="18"/>
  <c r="F96" i="18"/>
  <c r="F95" i="18"/>
  <c r="F99" i="18"/>
  <c r="F93" i="18"/>
  <c r="F94" i="18"/>
  <c r="F91" i="18"/>
  <c r="G67" i="21"/>
  <c r="C160" i="19"/>
  <c r="C130" i="19"/>
  <c r="C33" i="19"/>
  <c r="D91" i="19"/>
  <c r="G93" i="18" a="1"/>
  <c r="G95" i="18" a="1"/>
  <c r="G98" i="18" a="1"/>
  <c r="G91" i="18" a="1"/>
  <c r="G97" i="18" a="1"/>
  <c r="G94" i="18" a="1"/>
  <c r="G96" i="18" a="1"/>
  <c r="G99" i="18" a="1"/>
  <c r="G92" i="18" a="1"/>
  <c r="E111" i="18" l="1"/>
  <c r="E113" i="18" s="1"/>
  <c r="F75" i="18"/>
  <c r="G97" i="18"/>
  <c r="G96" i="18"/>
  <c r="G91" i="18"/>
  <c r="G93" i="18"/>
  <c r="G95" i="18"/>
  <c r="G92" i="18"/>
  <c r="G94" i="18"/>
  <c r="G98" i="18"/>
  <c r="G99" i="18"/>
  <c r="H67" i="21"/>
  <c r="C161" i="19"/>
  <c r="C162" i="19" s="1"/>
  <c r="C131" i="19"/>
  <c r="D92" i="19"/>
  <c r="C34" i="19"/>
  <c r="H91" i="18" a="1"/>
  <c r="H92" i="18" a="1"/>
  <c r="H94" i="18" a="1"/>
  <c r="H96" i="18" a="1"/>
  <c r="H98" i="18" a="1"/>
  <c r="H93" i="18" a="1"/>
  <c r="H97" i="18" a="1"/>
  <c r="H95" i="18" a="1"/>
  <c r="H99" i="18" a="1"/>
  <c r="F111" i="18" l="1"/>
  <c r="F113" i="18" s="1"/>
  <c r="G75" i="18"/>
  <c r="H96" i="18"/>
  <c r="H95" i="18"/>
  <c r="H91" i="18"/>
  <c r="H99" i="18"/>
  <c r="H93" i="18"/>
  <c r="H98" i="18"/>
  <c r="H92" i="18"/>
  <c r="H97" i="18"/>
  <c r="H94" i="18"/>
  <c r="I67" i="21"/>
  <c r="C163" i="19"/>
  <c r="C132" i="19"/>
  <c r="D93" i="19"/>
  <c r="C35" i="19"/>
  <c r="D94" i="19" s="1"/>
  <c r="I97" i="18" a="1"/>
  <c r="I95" i="18" a="1"/>
  <c r="I94" i="18" a="1"/>
  <c r="I92" i="18" a="1"/>
  <c r="I96" i="18" a="1"/>
  <c r="I91" i="18" a="1"/>
  <c r="I93" i="18" a="1"/>
  <c r="I99" i="18" a="1"/>
  <c r="I98" i="18" a="1"/>
  <c r="H75" i="18" l="1"/>
  <c r="H111" i="18" s="1"/>
  <c r="H113" i="18" s="1"/>
  <c r="G111" i="18"/>
  <c r="G113" i="18" s="1"/>
  <c r="I94" i="18"/>
  <c r="I95" i="18"/>
  <c r="I98" i="18"/>
  <c r="I92" i="18"/>
  <c r="I99" i="18"/>
  <c r="I97" i="18"/>
  <c r="I96" i="18"/>
  <c r="I93" i="18"/>
  <c r="I91" i="18"/>
  <c r="J67" i="21"/>
  <c r="C164" i="19"/>
  <c r="C133" i="19"/>
  <c r="J92" i="18" a="1"/>
  <c r="J91" i="18" a="1"/>
  <c r="J93" i="18" a="1"/>
  <c r="J95" i="18" a="1"/>
  <c r="J98" i="18" a="1"/>
  <c r="J96" i="18" a="1"/>
  <c r="J99" i="18" a="1"/>
  <c r="J97" i="18" a="1"/>
  <c r="J94" i="18" a="1"/>
  <c r="I75" i="18" l="1"/>
  <c r="J99" i="18"/>
  <c r="J93" i="18"/>
  <c r="J94" i="18"/>
  <c r="J92" i="18"/>
  <c r="J97" i="18"/>
  <c r="J96" i="18"/>
  <c r="J95" i="18"/>
  <c r="J98" i="18"/>
  <c r="J91" i="18"/>
  <c r="K67" i="21"/>
  <c r="C165" i="19"/>
  <c r="C134" i="19"/>
  <c r="K93" i="18" a="1"/>
  <c r="K97" i="18" a="1"/>
  <c r="K91" i="18" a="1"/>
  <c r="K94" i="18" a="1"/>
  <c r="K96" i="18" a="1"/>
  <c r="K99" i="18" a="1"/>
  <c r="K98" i="18" a="1"/>
  <c r="K95" i="18" a="1"/>
  <c r="K92" i="18" a="1"/>
  <c r="I111" i="18" l="1"/>
  <c r="I113" i="18" s="1"/>
  <c r="J75" i="18"/>
  <c r="K93" i="18"/>
  <c r="K92" i="18"/>
  <c r="K98" i="18"/>
  <c r="K99" i="18"/>
  <c r="K96" i="18"/>
  <c r="K97" i="18"/>
  <c r="K95" i="18"/>
  <c r="K94" i="18"/>
  <c r="K91" i="18"/>
  <c r="L67" i="21"/>
  <c r="C166" i="19"/>
  <c r="C135" i="19"/>
  <c r="L95" i="18" a="1"/>
  <c r="L99" i="18" a="1"/>
  <c r="L98" i="18" a="1"/>
  <c r="L93" i="18" a="1"/>
  <c r="L91" i="18" a="1"/>
  <c r="L92" i="18" a="1"/>
  <c r="L94" i="18" a="1"/>
  <c r="L96" i="18" a="1"/>
  <c r="L97" i="18" a="1"/>
  <c r="J111" i="18" l="1"/>
  <c r="J113" i="18" s="1"/>
  <c r="K75" i="18"/>
  <c r="L92" i="18"/>
  <c r="L98" i="18"/>
  <c r="L97" i="18"/>
  <c r="L96" i="18"/>
  <c r="L95" i="18"/>
  <c r="L94" i="18"/>
  <c r="L93" i="18"/>
  <c r="L99" i="18"/>
  <c r="L91" i="18"/>
  <c r="M67" i="21"/>
  <c r="C167" i="19"/>
  <c r="C107" i="19"/>
  <c r="M97" i="18" a="1"/>
  <c r="M94" i="18" a="1"/>
  <c r="M93" i="18" a="1"/>
  <c r="M91" i="18" a="1"/>
  <c r="M92" i="18" a="1"/>
  <c r="M99" i="18" a="1"/>
  <c r="M98" i="18" a="1"/>
  <c r="M95" i="18" a="1"/>
  <c r="M96" i="18" a="1"/>
  <c r="K111" i="18" l="1"/>
  <c r="K113" i="18" s="1"/>
  <c r="L75" i="18"/>
  <c r="M96" i="18"/>
  <c r="M97" i="18"/>
  <c r="M91" i="18"/>
  <c r="M94" i="18"/>
  <c r="M98" i="18"/>
  <c r="M93" i="18"/>
  <c r="M92" i="18"/>
  <c r="M95" i="18"/>
  <c r="M99" i="18"/>
  <c r="N67" i="21"/>
  <c r="C168" i="19"/>
  <c r="C115" i="19" s="1"/>
  <c r="C111" i="19"/>
  <c r="N91" i="18" a="1"/>
  <c r="N95" i="18" a="1"/>
  <c r="N94" i="18" a="1"/>
  <c r="N97" i="18" a="1"/>
  <c r="N96" i="18" a="1"/>
  <c r="N99" i="18" a="1"/>
  <c r="N92" i="18" a="1"/>
  <c r="N98" i="18" a="1"/>
  <c r="N93" i="18" a="1"/>
  <c r="L111" i="18" l="1"/>
  <c r="L113" i="18" s="1"/>
  <c r="M75" i="18"/>
  <c r="N96" i="18"/>
  <c r="N95" i="18"/>
  <c r="N92" i="18"/>
  <c r="N98" i="18"/>
  <c r="N97" i="18"/>
  <c r="N94" i="18"/>
  <c r="N99" i="18"/>
  <c r="N93" i="18"/>
  <c r="N91" i="18"/>
  <c r="O67" i="21"/>
  <c r="A353" i="11"/>
  <c r="B353" i="11" s="1"/>
  <c r="K428" i="11"/>
  <c r="J428" i="11"/>
  <c r="I428" i="11"/>
  <c r="H428" i="11"/>
  <c r="G428" i="11"/>
  <c r="F428" i="11"/>
  <c r="E428" i="11"/>
  <c r="D428" i="11"/>
  <c r="C428" i="11"/>
  <c r="K427" i="11"/>
  <c r="J427" i="11"/>
  <c r="I427" i="11"/>
  <c r="H427" i="11"/>
  <c r="G427" i="11"/>
  <c r="F427" i="11"/>
  <c r="E427" i="11"/>
  <c r="D427" i="11"/>
  <c r="C427" i="11"/>
  <c r="K426" i="11"/>
  <c r="J426" i="11"/>
  <c r="I426" i="11"/>
  <c r="H426" i="11"/>
  <c r="G426" i="11"/>
  <c r="F426" i="11"/>
  <c r="E426" i="11"/>
  <c r="D426" i="11"/>
  <c r="C426" i="11"/>
  <c r="K389" i="11"/>
  <c r="J389" i="11"/>
  <c r="I389" i="11"/>
  <c r="H389" i="11"/>
  <c r="G389" i="11"/>
  <c r="F389" i="11"/>
  <c r="E389" i="11"/>
  <c r="D389" i="11"/>
  <c r="C389" i="11"/>
  <c r="K388" i="11"/>
  <c r="J388" i="11"/>
  <c r="I388" i="11"/>
  <c r="H388" i="11"/>
  <c r="G388" i="11"/>
  <c r="F388" i="11"/>
  <c r="E388" i="11"/>
  <c r="D388" i="11"/>
  <c r="C388" i="11"/>
  <c r="K387" i="11"/>
  <c r="J387" i="11"/>
  <c r="I387" i="11"/>
  <c r="H387" i="11"/>
  <c r="G387" i="11"/>
  <c r="F387" i="11"/>
  <c r="E387" i="11"/>
  <c r="D387" i="11"/>
  <c r="C387" i="11"/>
  <c r="K350" i="11"/>
  <c r="J350" i="11"/>
  <c r="I350" i="11"/>
  <c r="H350" i="11"/>
  <c r="G350" i="11"/>
  <c r="F350" i="11"/>
  <c r="E350" i="11"/>
  <c r="D350" i="11"/>
  <c r="C350" i="11"/>
  <c r="K349" i="11"/>
  <c r="J349" i="11"/>
  <c r="I349" i="11"/>
  <c r="H349" i="11"/>
  <c r="G349" i="11"/>
  <c r="F349" i="11"/>
  <c r="E349" i="11"/>
  <c r="D349" i="11"/>
  <c r="C349" i="11"/>
  <c r="K348" i="11"/>
  <c r="J348" i="11"/>
  <c r="I348" i="11"/>
  <c r="H348" i="11"/>
  <c r="G348" i="11"/>
  <c r="F348" i="11"/>
  <c r="E348" i="11"/>
  <c r="D348" i="11"/>
  <c r="C348" i="11"/>
  <c r="C351" i="11" s="1"/>
  <c r="B314" i="11"/>
  <c r="K311" i="11"/>
  <c r="J311" i="11"/>
  <c r="I311" i="11"/>
  <c r="H311" i="11"/>
  <c r="G311" i="11"/>
  <c r="F311" i="11"/>
  <c r="E311" i="11"/>
  <c r="D311" i="11"/>
  <c r="C311" i="11"/>
  <c r="K310" i="11"/>
  <c r="J310" i="11"/>
  <c r="I310" i="11"/>
  <c r="H310" i="11"/>
  <c r="G310" i="11"/>
  <c r="F310" i="11"/>
  <c r="E310" i="11"/>
  <c r="D310" i="11"/>
  <c r="C310" i="11"/>
  <c r="K309" i="11"/>
  <c r="J309" i="11"/>
  <c r="I309" i="11"/>
  <c r="H309" i="11"/>
  <c r="G309" i="11"/>
  <c r="G312" i="11" s="1"/>
  <c r="F309" i="11"/>
  <c r="F312" i="11" s="1"/>
  <c r="E309" i="11"/>
  <c r="D309" i="11"/>
  <c r="C309" i="11"/>
  <c r="K272" i="11"/>
  <c r="J272" i="11"/>
  <c r="I272" i="11"/>
  <c r="H272" i="11"/>
  <c r="G272" i="11"/>
  <c r="F272" i="11"/>
  <c r="E272" i="11"/>
  <c r="D272" i="11"/>
  <c r="D273" i="11" s="1"/>
  <c r="C272" i="11"/>
  <c r="K271" i="11"/>
  <c r="J271" i="11"/>
  <c r="I271" i="11"/>
  <c r="H271" i="11"/>
  <c r="G271" i="11"/>
  <c r="F271" i="11"/>
  <c r="E271" i="11"/>
  <c r="D271" i="11"/>
  <c r="C271" i="11"/>
  <c r="K270" i="11"/>
  <c r="J270" i="11"/>
  <c r="J273" i="11" s="1"/>
  <c r="I270" i="11"/>
  <c r="H270" i="11"/>
  <c r="G270" i="11"/>
  <c r="F270" i="11"/>
  <c r="E270" i="11"/>
  <c r="D270" i="11"/>
  <c r="C270" i="11"/>
  <c r="K233" i="11"/>
  <c r="J233" i="11"/>
  <c r="I233" i="11"/>
  <c r="H233" i="11"/>
  <c r="G233" i="11"/>
  <c r="F233" i="11"/>
  <c r="E233" i="11"/>
  <c r="D233" i="11"/>
  <c r="C233" i="11"/>
  <c r="K232" i="11"/>
  <c r="J232" i="11"/>
  <c r="I232" i="11"/>
  <c r="H232" i="11"/>
  <c r="G232" i="11"/>
  <c r="F232" i="11"/>
  <c r="E232" i="11"/>
  <c r="D232" i="11"/>
  <c r="C232" i="11"/>
  <c r="K231" i="11"/>
  <c r="J231" i="11"/>
  <c r="I231" i="11"/>
  <c r="H231" i="11"/>
  <c r="G231" i="11"/>
  <c r="F231" i="11"/>
  <c r="E231" i="11"/>
  <c r="D231" i="11"/>
  <c r="C231" i="11"/>
  <c r="K194" i="11"/>
  <c r="J194" i="11"/>
  <c r="I194" i="11"/>
  <c r="H194" i="11"/>
  <c r="G194" i="11"/>
  <c r="F194" i="11"/>
  <c r="E194" i="11"/>
  <c r="D194" i="11"/>
  <c r="C194" i="11"/>
  <c r="K193" i="11"/>
  <c r="J193" i="11"/>
  <c r="I193" i="11"/>
  <c r="H193" i="11"/>
  <c r="G193" i="11"/>
  <c r="F193" i="11"/>
  <c r="E193" i="11"/>
  <c r="D193" i="11"/>
  <c r="C193" i="11"/>
  <c r="K192" i="11"/>
  <c r="J192" i="11"/>
  <c r="I192" i="11"/>
  <c r="H192" i="11"/>
  <c r="G192" i="11"/>
  <c r="F192" i="11"/>
  <c r="E192" i="11"/>
  <c r="D192" i="11"/>
  <c r="C192" i="11"/>
  <c r="K155" i="11"/>
  <c r="J155" i="11"/>
  <c r="I155" i="11"/>
  <c r="H155" i="11"/>
  <c r="G155" i="11"/>
  <c r="F155" i="11"/>
  <c r="E155" i="11"/>
  <c r="D155" i="11"/>
  <c r="C155" i="11"/>
  <c r="K154" i="11"/>
  <c r="J154" i="11"/>
  <c r="I154" i="11"/>
  <c r="H154" i="11"/>
  <c r="G154" i="11"/>
  <c r="F154" i="11"/>
  <c r="E154" i="11"/>
  <c r="D154" i="11"/>
  <c r="C154" i="11"/>
  <c r="K153" i="11"/>
  <c r="J153" i="11"/>
  <c r="J156" i="11" s="1"/>
  <c r="I153" i="11"/>
  <c r="H153" i="11"/>
  <c r="G153" i="11"/>
  <c r="F153" i="11"/>
  <c r="E153" i="11"/>
  <c r="D153" i="11"/>
  <c r="C153" i="11"/>
  <c r="K116" i="11"/>
  <c r="J116" i="11"/>
  <c r="I116" i="11"/>
  <c r="H116" i="11"/>
  <c r="G116" i="11"/>
  <c r="F116" i="11"/>
  <c r="E116" i="11"/>
  <c r="D116" i="11"/>
  <c r="C116" i="11"/>
  <c r="K115" i="11"/>
  <c r="J115" i="11"/>
  <c r="I115" i="11"/>
  <c r="H115" i="11"/>
  <c r="G115" i="11"/>
  <c r="F115" i="11"/>
  <c r="E115" i="11"/>
  <c r="D115" i="11"/>
  <c r="C115" i="11"/>
  <c r="K114" i="11"/>
  <c r="J114" i="11"/>
  <c r="I114" i="11"/>
  <c r="H114" i="11"/>
  <c r="G114" i="11"/>
  <c r="F114" i="11"/>
  <c r="E114" i="11"/>
  <c r="D114" i="11"/>
  <c r="C114" i="11"/>
  <c r="A41" i="11"/>
  <c r="A80" i="11" s="1"/>
  <c r="O96" i="18" a="1"/>
  <c r="O95" i="18" a="1"/>
  <c r="O98" i="18" a="1"/>
  <c r="O97" i="18" a="1"/>
  <c r="O94" i="18" a="1"/>
  <c r="O99" i="18" a="1"/>
  <c r="O93" i="18" a="1"/>
  <c r="O91" i="18" a="1"/>
  <c r="O92" i="18" a="1"/>
  <c r="M111" i="18" l="1"/>
  <c r="M113" i="18" s="1"/>
  <c r="N75" i="18"/>
  <c r="O94" i="18"/>
  <c r="O95" i="18"/>
  <c r="O93" i="18"/>
  <c r="O97" i="18"/>
  <c r="O99" i="18"/>
  <c r="O96" i="18"/>
  <c r="O92" i="18"/>
  <c r="O98" i="18"/>
  <c r="O91" i="18"/>
  <c r="H429" i="11"/>
  <c r="J429" i="11"/>
  <c r="H390" i="11"/>
  <c r="G351" i="11"/>
  <c r="D234" i="11"/>
  <c r="F195" i="11"/>
  <c r="G195" i="11"/>
  <c r="K156" i="11"/>
  <c r="E117" i="11"/>
  <c r="B80" i="11"/>
  <c r="A119" i="11"/>
  <c r="F117" i="11"/>
  <c r="E351" i="11"/>
  <c r="K429" i="11"/>
  <c r="F351" i="11"/>
  <c r="H117" i="11"/>
  <c r="H234" i="11"/>
  <c r="I234" i="11"/>
  <c r="E273" i="11"/>
  <c r="C429" i="11"/>
  <c r="F429" i="11"/>
  <c r="F156" i="11"/>
  <c r="J234" i="11"/>
  <c r="D429" i="11"/>
  <c r="G117" i="11"/>
  <c r="G156" i="11"/>
  <c r="C195" i="11"/>
  <c r="K234" i="11"/>
  <c r="G273" i="11"/>
  <c r="K390" i="11"/>
  <c r="E429" i="11"/>
  <c r="D195" i="11"/>
  <c r="H156" i="11"/>
  <c r="E312" i="11"/>
  <c r="A392" i="11"/>
  <c r="G429" i="11"/>
  <c r="I429" i="11"/>
  <c r="C390" i="11"/>
  <c r="I390" i="11"/>
  <c r="D390" i="11"/>
  <c r="E390" i="11"/>
  <c r="F390" i="11"/>
  <c r="G390" i="11"/>
  <c r="J390" i="11"/>
  <c r="I351" i="11"/>
  <c r="J351" i="11"/>
  <c r="H351" i="11"/>
  <c r="K351" i="11"/>
  <c r="D351" i="11"/>
  <c r="C312" i="11"/>
  <c r="D312" i="11"/>
  <c r="H312" i="11"/>
  <c r="I312" i="11"/>
  <c r="J312" i="11"/>
  <c r="K312" i="11"/>
  <c r="K273" i="11"/>
  <c r="C273" i="11"/>
  <c r="F273" i="11"/>
  <c r="H273" i="11"/>
  <c r="I273" i="11"/>
  <c r="F234" i="11"/>
  <c r="G234" i="11"/>
  <c r="E234" i="11"/>
  <c r="C234" i="11"/>
  <c r="J195" i="11"/>
  <c r="I195" i="11"/>
  <c r="K195" i="11"/>
  <c r="E195" i="11"/>
  <c r="H195" i="11"/>
  <c r="E156" i="11"/>
  <c r="D156" i="11"/>
  <c r="I156" i="11"/>
  <c r="C156" i="11"/>
  <c r="C117" i="11"/>
  <c r="D117" i="11"/>
  <c r="K117" i="11"/>
  <c r="I117" i="11"/>
  <c r="J117" i="11"/>
  <c r="N111" i="18" l="1"/>
  <c r="N113" i="18" s="1"/>
  <c r="C77" i="18"/>
  <c r="N76" i="18" s="1"/>
  <c r="O75" i="18"/>
  <c r="B392" i="11"/>
  <c r="A431" i="11"/>
  <c r="B119" i="11"/>
  <c r="A158" i="11"/>
  <c r="K77" i="11"/>
  <c r="J77" i="11"/>
  <c r="I77" i="11"/>
  <c r="H77" i="11"/>
  <c r="G77" i="11"/>
  <c r="F77" i="11"/>
  <c r="E77" i="11"/>
  <c r="D77" i="11"/>
  <c r="C77" i="11"/>
  <c r="K76" i="11"/>
  <c r="J76" i="11"/>
  <c r="I76" i="11"/>
  <c r="H76" i="11"/>
  <c r="G76" i="11"/>
  <c r="F76" i="11"/>
  <c r="E76" i="11"/>
  <c r="D76" i="11"/>
  <c r="C76" i="11"/>
  <c r="K75" i="11"/>
  <c r="K78" i="11" s="1"/>
  <c r="J75" i="11"/>
  <c r="I75" i="11"/>
  <c r="H75" i="11"/>
  <c r="G75" i="11"/>
  <c r="F75" i="11"/>
  <c r="E75" i="11"/>
  <c r="D75" i="11"/>
  <c r="C75" i="11"/>
  <c r="B41" i="11"/>
  <c r="D36" i="11"/>
  <c r="E36" i="11"/>
  <c r="E39" i="11" s="1"/>
  <c r="F36" i="11"/>
  <c r="F39" i="11" s="1"/>
  <c r="G36" i="11"/>
  <c r="H36" i="11"/>
  <c r="I36" i="11"/>
  <c r="J36" i="11"/>
  <c r="K36" i="11"/>
  <c r="D37" i="11"/>
  <c r="E37" i="11"/>
  <c r="F37" i="11"/>
  <c r="G37" i="11"/>
  <c r="H37" i="11"/>
  <c r="I37" i="11"/>
  <c r="J37" i="11"/>
  <c r="J39" i="11" s="1"/>
  <c r="K37" i="11"/>
  <c r="D38" i="11"/>
  <c r="E38" i="11"/>
  <c r="F38" i="11"/>
  <c r="G38" i="11"/>
  <c r="H38" i="11"/>
  <c r="I38" i="11"/>
  <c r="J38" i="11"/>
  <c r="K38" i="11"/>
  <c r="C38" i="11"/>
  <c r="C37" i="11"/>
  <c r="C36" i="11"/>
  <c r="C39" i="11" s="1"/>
  <c r="O111" i="18" l="1"/>
  <c r="O113" i="18" s="1"/>
  <c r="O76" i="18"/>
  <c r="L76" i="18"/>
  <c r="J76" i="18"/>
  <c r="D76" i="18"/>
  <c r="C76" i="18"/>
  <c r="I76" i="18"/>
  <c r="H76" i="18"/>
  <c r="E76" i="18"/>
  <c r="G76" i="18"/>
  <c r="F76" i="18"/>
  <c r="K76" i="18"/>
  <c r="M76" i="18"/>
  <c r="B158" i="11"/>
  <c r="A197" i="11"/>
  <c r="B431" i="11"/>
  <c r="A470" i="11"/>
  <c r="B470" i="11" s="1"/>
  <c r="I78" i="11"/>
  <c r="E78" i="11"/>
  <c r="F78" i="11"/>
  <c r="J78" i="11"/>
  <c r="G78" i="11"/>
  <c r="I39" i="11"/>
  <c r="C78" i="11"/>
  <c r="H39" i="11"/>
  <c r="D39" i="11"/>
  <c r="D78" i="11"/>
  <c r="G39" i="11"/>
  <c r="K39" i="11"/>
  <c r="H78" i="11"/>
  <c r="B197" i="11" l="1"/>
  <c r="A236" i="11"/>
  <c r="B2" i="11"/>
  <c r="A1" i="11"/>
  <c r="C3" i="19" l="1"/>
  <c r="B236" i="11"/>
  <c r="A275" i="11"/>
  <c r="B275" i="11" s="1"/>
  <c r="H19" i="17" a="1"/>
  <c r="I24" i="17" a="1"/>
  <c r="O21" i="17" a="1"/>
  <c r="J7" i="18" a="1"/>
  <c r="D9" i="17" a="1"/>
  <c r="I7" i="18" a="1"/>
  <c r="L29" i="17" a="1"/>
  <c r="O14" i="18" a="1"/>
  <c r="M7" i="18" a="1"/>
  <c r="M36" i="17" a="1"/>
  <c r="E8" i="18" a="1"/>
  <c r="N32" i="17" a="1"/>
  <c r="M8" i="17" a="1"/>
  <c r="O11" i="17" a="1"/>
  <c r="L13" i="17" a="1"/>
  <c r="O8" i="18" a="1"/>
  <c r="O17" i="17" a="1"/>
  <c r="G26" i="17" a="1"/>
  <c r="G28" i="17" a="1"/>
  <c r="C10" i="18" a="1"/>
  <c r="L14" i="18" a="1"/>
  <c r="G24" i="17" a="1"/>
  <c r="M18" i="17" a="1"/>
  <c r="C36" i="17" a="1"/>
  <c r="G7" i="17" a="1"/>
  <c r="J33" i="17" a="1"/>
  <c r="K14" i="17" a="1"/>
  <c r="D7" i="18" a="1"/>
  <c r="E20" i="17" a="1"/>
  <c r="K8" i="17" a="1"/>
  <c r="M17" i="17" a="1"/>
  <c r="K20" i="17" a="1"/>
  <c r="L11" i="17" a="1"/>
  <c r="F15" i="18" a="1"/>
  <c r="N20" i="17" a="1"/>
  <c r="D8" i="17" a="1"/>
  <c r="N10" i="18" a="1"/>
  <c r="D10" i="18" a="1"/>
  <c r="E8" i="17" a="1"/>
  <c r="H15" i="18" a="1"/>
  <c r="I11" i="18" a="1"/>
  <c r="K22" i="17" a="1"/>
  <c r="E22" i="17" a="1"/>
  <c r="M13" i="18" a="1"/>
  <c r="C18" i="17" a="1"/>
  <c r="H27" i="17" a="1"/>
  <c r="K21" i="17" a="1"/>
  <c r="L7" i="18" a="1"/>
  <c r="K8" i="18" a="1"/>
  <c r="I29" i="17" a="1"/>
  <c r="O20" i="17" a="1"/>
  <c r="G10" i="18" a="1"/>
  <c r="G8" i="18" a="1"/>
  <c r="O15" i="17" a="1"/>
  <c r="H7" i="18" a="1"/>
  <c r="L21" i="17" a="1"/>
  <c r="J36" i="17" a="1"/>
  <c r="I17" i="17" a="1"/>
  <c r="H22" i="17" a="1"/>
  <c r="F21" i="17" a="1"/>
  <c r="L25" i="17" a="1"/>
  <c r="C9" i="17" a="1"/>
  <c r="J27" i="17" a="1"/>
  <c r="D23" i="17" a="1"/>
  <c r="J16" i="17" a="1"/>
  <c r="J32" i="17" a="1"/>
  <c r="O22" i="17" a="1"/>
  <c r="C21" i="17" a="1"/>
  <c r="D12" i="17" a="1"/>
  <c r="K11" i="17" a="1"/>
  <c r="M16" i="17" a="1"/>
  <c r="H12" i="17" a="1"/>
  <c r="C17" i="17" a="1"/>
  <c r="G13" i="17" a="1"/>
  <c r="E9" i="18" a="1"/>
  <c r="F33" i="17" a="1"/>
  <c r="M11" i="18" a="1"/>
  <c r="H8" i="18" a="1"/>
  <c r="N8" i="17" a="1"/>
  <c r="I36" i="17" a="1"/>
  <c r="K7" i="18" a="1"/>
  <c r="N15" i="18" a="1"/>
  <c r="L32" i="17" a="1"/>
  <c r="O12" i="18" a="1"/>
  <c r="J37" i="17" a="1"/>
  <c r="I26" i="17" a="1"/>
  <c r="H12" i="18" a="1"/>
  <c r="F22" i="17" a="1"/>
  <c r="N16" i="17" a="1"/>
  <c r="C14" i="17" a="1"/>
  <c r="N31" i="17" a="1"/>
  <c r="O28" i="17" a="1"/>
  <c r="G31" i="17" a="1"/>
  <c r="J11" i="17" a="1"/>
  <c r="J17" i="17" a="1"/>
  <c r="D14" i="17" a="1"/>
  <c r="F11" i="18" a="1"/>
  <c r="D32" i="17" a="1"/>
  <c r="O37" i="17" a="1"/>
  <c r="D13" i="17" a="1"/>
  <c r="N22" i="17" a="1"/>
  <c r="C29" i="17" a="1"/>
  <c r="I14" i="18" a="1"/>
  <c r="H16" i="17" a="1"/>
  <c r="L11" i="18" a="1"/>
  <c r="D27" i="17" a="1"/>
  <c r="H9" i="17" a="1"/>
  <c r="J11" i="18" a="1"/>
  <c r="D25" i="17" a="1"/>
  <c r="G9" i="17" a="1"/>
  <c r="O34" i="17" a="1"/>
  <c r="C37" i="17" a="1"/>
  <c r="H8" i="17" a="1"/>
  <c r="J20" i="17" a="1"/>
  <c r="N18" i="17" a="1"/>
  <c r="E21" i="17" a="1"/>
  <c r="K12" i="18" a="1"/>
  <c r="K12" i="17" a="1"/>
  <c r="E14" i="18" a="1"/>
  <c r="G10" i="17" a="1"/>
  <c r="D19" i="17" a="1"/>
  <c r="L34" i="17" a="1"/>
  <c r="E7" i="17" a="1"/>
  <c r="D34" i="17" a="1"/>
  <c r="K28" i="17" a="1"/>
  <c r="H14" i="18" a="1"/>
  <c r="L27" i="17" a="1"/>
  <c r="F24" i="17" a="1"/>
  <c r="M19" i="17" a="1"/>
  <c r="I14" i="17" a="1"/>
  <c r="J26" i="17" a="1"/>
  <c r="D16" i="17" a="1"/>
  <c r="C11" i="18" a="1"/>
  <c r="I25" i="17" a="1"/>
  <c r="O15" i="18" a="1"/>
  <c r="N17" i="17" a="1"/>
  <c r="N13" i="18" a="1"/>
  <c r="H34" i="17" a="1"/>
  <c r="N9" i="18" a="1"/>
  <c r="N12" i="18" a="1"/>
  <c r="L7" i="17" a="1"/>
  <c r="C32" i="17" a="1"/>
  <c r="F14" i="18" a="1"/>
  <c r="D15" i="18" a="1"/>
  <c r="O35" i="17" a="1"/>
  <c r="N10" i="17" a="1"/>
  <c r="G12" i="18" a="1"/>
  <c r="J13" i="18" a="1"/>
  <c r="F9" i="17" a="1"/>
  <c r="C26" i="17" a="1"/>
  <c r="I13" i="17" a="1"/>
  <c r="D22" i="17" a="1"/>
  <c r="O12" i="17" a="1"/>
  <c r="K24" i="17" a="1"/>
  <c r="I8" i="18" a="1"/>
  <c r="H24" i="17" a="1"/>
  <c r="I21" i="17" a="1"/>
  <c r="E7" i="18" a="1"/>
  <c r="G32" i="17" a="1"/>
  <c r="O10" i="17" a="1"/>
  <c r="E33" i="17" a="1"/>
  <c r="C15" i="18" a="1"/>
  <c r="H7" i="17" a="1"/>
  <c r="K16" i="17" a="1"/>
  <c r="F15" i="17" a="1"/>
  <c r="D9" i="18" a="1"/>
  <c r="I37" i="17" a="1"/>
  <c r="K25" i="17" a="1"/>
  <c r="H26" i="17" a="1"/>
  <c r="H21" i="17" a="1"/>
  <c r="F37" i="17" a="1"/>
  <c r="J19" i="17" a="1"/>
  <c r="J31" i="17" a="1"/>
  <c r="M25" i="17" a="1"/>
  <c r="J7" i="17" a="1"/>
  <c r="E37" i="17" a="1"/>
  <c r="D18" i="17" a="1"/>
  <c r="M15" i="18" a="1"/>
  <c r="I35" i="17" a="1"/>
  <c r="E13" i="17" a="1"/>
  <c r="G7" i="18" a="1"/>
  <c r="O9" i="17" a="1"/>
  <c r="J12" i="17" a="1"/>
  <c r="I20" i="17" a="1"/>
  <c r="H10" i="18" a="1"/>
  <c r="M29" i="17" a="1"/>
  <c r="H25" i="17" a="1"/>
  <c r="H28" i="17" a="1"/>
  <c r="H14" i="17" a="1"/>
  <c r="K32" i="17" a="1"/>
  <c r="F35" i="17" a="1"/>
  <c r="I9" i="18" a="1"/>
  <c r="I19" i="17" a="1"/>
  <c r="E11" i="17" a="1"/>
  <c r="F28" i="17" a="1"/>
  <c r="F25" i="17" a="1"/>
  <c r="G11" i="18" a="1"/>
  <c r="N12" i="17" a="1"/>
  <c r="G15" i="17" a="1"/>
  <c r="I15" i="17" a="1"/>
  <c r="N35" i="17" a="1"/>
  <c r="K26" i="17" a="1"/>
  <c r="N21" i="17" a="1"/>
  <c r="G14" i="18" a="1"/>
  <c r="G25" i="17" a="1"/>
  <c r="F7" i="18" a="1"/>
  <c r="N24" i="17" a="1"/>
  <c r="M37" i="17" a="1"/>
  <c r="E13" i="18" a="1"/>
  <c r="H17" i="17" a="1"/>
  <c r="L15" i="17" a="1"/>
  <c r="D8" i="18" a="1"/>
  <c r="J24" i="17" a="1"/>
  <c r="C25" i="17" a="1"/>
  <c r="N9" i="17" a="1"/>
  <c r="E18" i="17" a="1"/>
  <c r="E24" i="17" a="1"/>
  <c r="F36" i="17" a="1"/>
  <c r="J8" i="18" a="1"/>
  <c r="I7" i="17" a="1"/>
  <c r="K10" i="17" a="1"/>
  <c r="G11" i="17" a="1"/>
  <c r="G27" i="17" a="1"/>
  <c r="M33" i="17" a="1"/>
  <c r="L16" i="17" a="1"/>
  <c r="G8" i="17" a="1"/>
  <c r="C8" i="17" a="1"/>
  <c r="E16" i="17" a="1"/>
  <c r="L26" i="17" a="1"/>
  <c r="M14" i="17" a="1"/>
  <c r="J15" i="18" a="1"/>
  <c r="J28" i="17" a="1"/>
  <c r="G35" i="17" a="1"/>
  <c r="M15" i="17" a="1"/>
  <c r="N7" i="18" a="1"/>
  <c r="G12" i="17" a="1"/>
  <c r="F18" i="17" a="1"/>
  <c r="J14" i="18" a="1"/>
  <c r="H11" i="18" a="1"/>
  <c r="L12" i="18" a="1"/>
  <c r="G15" i="18" a="1"/>
  <c r="E28" i="17" a="1"/>
  <c r="J9" i="18" a="1"/>
  <c r="G13" i="18" a="1"/>
  <c r="C22" i="17" a="1"/>
  <c r="H36" i="17" a="1"/>
  <c r="E31" i="17" a="1"/>
  <c r="L10" i="17" a="1"/>
  <c r="M7" i="17" a="1"/>
  <c r="L35" i="17" a="1"/>
  <c r="J25" i="17" a="1"/>
  <c r="G29" i="17" a="1"/>
  <c r="G18" i="17" a="1"/>
  <c r="C24" i="17" a="1"/>
  <c r="E19" i="17" a="1"/>
  <c r="K36" i="17" a="1"/>
  <c r="D37" i="17" a="1"/>
  <c r="O10" i="18" a="1"/>
  <c r="H35" i="17" a="1"/>
  <c r="F12" i="18" a="1"/>
  <c r="D11" i="18" a="1"/>
  <c r="H29" i="17" a="1"/>
  <c r="I31" i="17" a="1"/>
  <c r="O29" i="17" a="1"/>
  <c r="D15" i="17" a="1"/>
  <c r="H9" i="18" a="1"/>
  <c r="F10" i="18" a="1"/>
  <c r="O36" i="17" a="1"/>
  <c r="E35" i="17" a="1"/>
  <c r="M35" i="17" a="1"/>
  <c r="I28" i="17" a="1"/>
  <c r="K34" i="17" a="1"/>
  <c r="L22" i="17" a="1"/>
  <c r="J34" i="17" a="1"/>
  <c r="F7" i="17" a="1"/>
  <c r="F12" i="17" a="1"/>
  <c r="G36" i="17" a="1"/>
  <c r="J10" i="17" a="1"/>
  <c r="F8" i="18" a="1"/>
  <c r="M14" i="18" a="1"/>
  <c r="F34" i="17" a="1"/>
  <c r="K14" i="18" a="1"/>
  <c r="K23" i="17" a="1"/>
  <c r="F14" i="17" a="1"/>
  <c r="F31" i="17" a="1"/>
  <c r="L15" i="18" a="1"/>
  <c r="D17" i="17" a="1"/>
  <c r="I27" i="17" a="1"/>
  <c r="G21" i="17" a="1"/>
  <c r="O11" i="18" a="1"/>
  <c r="E10" i="18" a="1"/>
  <c r="L24" i="17" a="1"/>
  <c r="E25" i="17" a="1"/>
  <c r="M22" i="17" a="1"/>
  <c r="J9" i="17" a="1"/>
  <c r="E34" i="17" a="1"/>
  <c r="M34" i="17" a="1"/>
  <c r="L36" i="17" a="1"/>
  <c r="E10" i="17" a="1"/>
  <c r="I32" i="17" a="1"/>
  <c r="K9" i="18" a="1"/>
  <c r="C10" i="17" a="1"/>
  <c r="F26" i="17" a="1"/>
  <c r="L20" i="17" a="1"/>
  <c r="N25" i="17" a="1"/>
  <c r="L37" i="17" a="1"/>
  <c r="G9" i="18" a="1"/>
  <c r="N14" i="18" a="1"/>
  <c r="I12" i="18" a="1"/>
  <c r="M10" i="18" a="1"/>
  <c r="O7" i="17" a="1"/>
  <c r="H33" i="17" a="1"/>
  <c r="L18" i="17" a="1"/>
  <c r="E26" i="17" a="1"/>
  <c r="N14" i="17" a="1"/>
  <c r="J13" i="17" a="1"/>
  <c r="G34" i="17" a="1"/>
  <c r="O14" i="17" a="1"/>
  <c r="O19" i="17" a="1"/>
  <c r="G22" i="17" a="1"/>
  <c r="J12" i="18" a="1"/>
  <c r="O24" i="17" a="1"/>
  <c r="L31" i="17" a="1"/>
  <c r="J15" i="17" a="1"/>
  <c r="H11" i="17" a="1"/>
  <c r="H32" i="17" a="1"/>
  <c r="L19" i="17" a="1"/>
  <c r="J10" i="18" a="1"/>
  <c r="E12" i="17" a="1"/>
  <c r="J23" i="17" a="1"/>
  <c r="L8" i="18" a="1"/>
  <c r="C14" i="18" a="1"/>
  <c r="O33" i="17" a="1"/>
  <c r="C7" i="18" a="1"/>
  <c r="F11" i="17" a="1"/>
  <c r="D36" i="17" a="1"/>
  <c r="K15" i="17" a="1"/>
  <c r="E11" i="18" a="1"/>
  <c r="K29" i="17" a="1"/>
  <c r="N37" i="17" a="1"/>
  <c r="C15" i="17" a="1"/>
  <c r="I15" i="18" a="1"/>
  <c r="O16" i="17" a="1"/>
  <c r="E14" i="17" a="1"/>
  <c r="I10" i="18" a="1"/>
  <c r="N33" i="17" a="1"/>
  <c r="C19" i="17" a="1"/>
  <c r="N11" i="17" a="1"/>
  <c r="E15" i="17" a="1"/>
  <c r="J14" i="17" a="1"/>
  <c r="F9" i="18" a="1"/>
  <c r="M32" i="17" a="1"/>
  <c r="M12" i="17" a="1"/>
  <c r="C23" i="17" a="1"/>
  <c r="G23" i="17" a="1"/>
  <c r="F13" i="17" a="1"/>
  <c r="C27" i="17" a="1"/>
  <c r="D35" i="17" a="1"/>
  <c r="K31" i="17" a="1"/>
  <c r="M20" i="17" a="1"/>
  <c r="K33" i="17" a="1"/>
  <c r="H13" i="17" a="1"/>
  <c r="L14" i="17" a="1"/>
  <c r="M8" i="18" a="1"/>
  <c r="J29" i="17" a="1"/>
  <c r="M26" i="17" a="1"/>
  <c r="H13" i="18" a="1"/>
  <c r="E9" i="17" a="1"/>
  <c r="H31" i="17" a="1"/>
  <c r="H15" i="17" a="1"/>
  <c r="K19" i="17" a="1"/>
  <c r="L12" i="17" a="1"/>
  <c r="H20" i="17" a="1"/>
  <c r="K35" i="17" a="1"/>
  <c r="D20" i="17" a="1"/>
  <c r="C9" i="18" a="1"/>
  <c r="G17" i="17" a="1"/>
  <c r="I34" i="17" a="1"/>
  <c r="N23" i="17" a="1"/>
  <c r="N29" i="17" a="1"/>
  <c r="C31" i="17" a="1"/>
  <c r="I13" i="18" a="1"/>
  <c r="L28" i="17" a="1"/>
  <c r="C13" i="17" a="1"/>
  <c r="F10" i="17" a="1"/>
  <c r="E23" i="17" a="1"/>
  <c r="E12" i="18" a="1"/>
  <c r="K11" i="18" a="1"/>
  <c r="O23" i="17" a="1"/>
  <c r="L9" i="17" a="1"/>
  <c r="K13" i="18" a="1"/>
  <c r="K17" i="17" a="1"/>
  <c r="O13" i="17" a="1"/>
  <c r="I33" i="17" a="1"/>
  <c r="L9" i="18" a="1"/>
  <c r="I22" i="17" a="1"/>
  <c r="N34" i="17" a="1"/>
  <c r="E29" i="17" a="1"/>
  <c r="M11" i="17" a="1"/>
  <c r="I12" i="17" a="1"/>
  <c r="F27" i="17" a="1"/>
  <c r="J21" i="17" a="1"/>
  <c r="M21" i="17" a="1"/>
  <c r="J18" i="17" a="1"/>
  <c r="G16" i="17" a="1"/>
  <c r="G14" i="17" a="1"/>
  <c r="D31" i="17" a="1"/>
  <c r="M9" i="18" a="1"/>
  <c r="I9" i="17" a="1"/>
  <c r="O32" i="17" a="1"/>
  <c r="O25" i="17" a="1"/>
  <c r="C8" i="18" a="1"/>
  <c r="N13" i="17" a="1"/>
  <c r="N7" i="17" a="1"/>
  <c r="H23" i="17" a="1"/>
  <c r="K13" i="17" a="1"/>
  <c r="D24" i="17" a="1"/>
  <c r="C20" i="17" a="1"/>
  <c r="N28" i="17" a="1"/>
  <c r="F8" i="17" a="1"/>
  <c r="N8" i="18" a="1"/>
  <c r="O27" i="17" a="1"/>
  <c r="J22" i="17" a="1"/>
  <c r="O7" i="18" a="1"/>
  <c r="M13" i="17" a="1"/>
  <c r="H18" i="17" a="1"/>
  <c r="F32" i="17" a="1"/>
  <c r="E36" i="17" a="1"/>
  <c r="C28" i="17" a="1"/>
  <c r="I11" i="17" a="1"/>
  <c r="G19" i="17" a="1"/>
  <c r="I23" i="17" a="1"/>
  <c r="D7" i="19" l="1"/>
  <c r="D6" i="19"/>
  <c r="E72" i="19"/>
  <c r="D7" i="21"/>
  <c r="D6" i="21"/>
  <c r="E70" i="21"/>
  <c r="G12" i="18"/>
  <c r="G85" i="18" s="1"/>
  <c r="O14" i="18"/>
  <c r="O87" i="18" s="1"/>
  <c r="O11" i="18"/>
  <c r="O84" i="18" s="1"/>
  <c r="N14" i="18"/>
  <c r="N87" i="18" s="1"/>
  <c r="N8" i="18"/>
  <c r="N81" i="18" s="1"/>
  <c r="O10" i="18"/>
  <c r="O83" i="18" s="1"/>
  <c r="N7" i="18"/>
  <c r="N80" i="18" s="1"/>
  <c r="N10" i="18"/>
  <c r="N83" i="18" s="1"/>
  <c r="N13" i="18"/>
  <c r="N86" i="18" s="1"/>
  <c r="N15" i="18"/>
  <c r="N88" i="18" s="1"/>
  <c r="N12" i="18"/>
  <c r="N85" i="18" s="1"/>
  <c r="O8" i="18"/>
  <c r="O81" i="18" s="1"/>
  <c r="O7" i="18"/>
  <c r="O80" i="18" s="1"/>
  <c r="O15" i="18"/>
  <c r="O88" i="18" s="1"/>
  <c r="O12" i="18"/>
  <c r="O85" i="18" s="1"/>
  <c r="N9" i="18"/>
  <c r="N82" i="18" s="1"/>
  <c r="O11" i="17"/>
  <c r="N16" i="17"/>
  <c r="O10" i="17"/>
  <c r="N25" i="17"/>
  <c r="N23" i="17"/>
  <c r="O32" i="17"/>
  <c r="N10" i="17"/>
  <c r="O7" i="17"/>
  <c r="N29" i="17"/>
  <c r="O24" i="17"/>
  <c r="O37" i="17"/>
  <c r="O34" i="17"/>
  <c r="N9" i="17"/>
  <c r="N33" i="17"/>
  <c r="N7" i="17"/>
  <c r="N13" i="17"/>
  <c r="N20" i="17"/>
  <c r="N17" i="17"/>
  <c r="O25" i="17"/>
  <c r="O12" i="17"/>
  <c r="O33" i="17"/>
  <c r="O20" i="17"/>
  <c r="O14" i="17"/>
  <c r="O35" i="17"/>
  <c r="O21" i="17"/>
  <c r="O28" i="17"/>
  <c r="O15" i="17"/>
  <c r="O27" i="17"/>
  <c r="O9" i="17"/>
  <c r="O22" i="17"/>
  <c r="N37" i="17"/>
  <c r="N35" i="17"/>
  <c r="O23" i="17"/>
  <c r="N32" i="17"/>
  <c r="N11" i="17"/>
  <c r="O19" i="17"/>
  <c r="N22" i="17"/>
  <c r="N34" i="17"/>
  <c r="N18" i="17"/>
  <c r="N31" i="17"/>
  <c r="N24" i="17"/>
  <c r="N14" i="17"/>
  <c r="O29" i="17"/>
  <c r="O105" i="17" s="1"/>
  <c r="N8" i="17"/>
  <c r="N21" i="17"/>
  <c r="O16" i="17"/>
  <c r="O17" i="17"/>
  <c r="N28" i="17"/>
  <c r="O36" i="17"/>
  <c r="O13" i="17"/>
  <c r="N12" i="17"/>
  <c r="D34" i="17"/>
  <c r="D8" i="18"/>
  <c r="D81" i="18" s="1"/>
  <c r="C31" i="17"/>
  <c r="I14" i="18"/>
  <c r="I87" i="18" s="1"/>
  <c r="L28" i="17"/>
  <c r="J21" i="17"/>
  <c r="K25" i="17"/>
  <c r="L7" i="18"/>
  <c r="L80" i="18" s="1"/>
  <c r="D18" i="17"/>
  <c r="G9" i="18"/>
  <c r="G82" i="18" s="1"/>
  <c r="H7" i="17"/>
  <c r="D9" i="18"/>
  <c r="D82" i="18" s="1"/>
  <c r="L16" i="17"/>
  <c r="D8" i="17"/>
  <c r="C17" i="17"/>
  <c r="F7" i="18"/>
  <c r="F80" i="18" s="1"/>
  <c r="L12" i="18"/>
  <c r="L85" i="18" s="1"/>
  <c r="J8" i="18"/>
  <c r="J81" i="18" s="1"/>
  <c r="F14" i="17"/>
  <c r="I15" i="18"/>
  <c r="I88" i="18" s="1"/>
  <c r="L9" i="18"/>
  <c r="L82" i="18" s="1"/>
  <c r="H13" i="17"/>
  <c r="J24" i="17"/>
  <c r="H25" i="17"/>
  <c r="J32" i="17"/>
  <c r="C23" i="17"/>
  <c r="L24" i="17"/>
  <c r="F7" i="17"/>
  <c r="G31" i="17"/>
  <c r="K21" i="17"/>
  <c r="E7" i="18"/>
  <c r="E80" i="18" s="1"/>
  <c r="J18" i="17"/>
  <c r="C8" i="17"/>
  <c r="J26" i="17"/>
  <c r="H36" i="17"/>
  <c r="F14" i="18"/>
  <c r="F87" i="18" s="1"/>
  <c r="H12" i="17"/>
  <c r="K8" i="18"/>
  <c r="K81" i="18" s="1"/>
  <c r="J13" i="18"/>
  <c r="J86" i="18" s="1"/>
  <c r="K7" i="18"/>
  <c r="K80" i="18" s="1"/>
  <c r="H8" i="17"/>
  <c r="F12" i="18"/>
  <c r="F85" i="18" s="1"/>
  <c r="D13" i="17"/>
  <c r="F33" i="17"/>
  <c r="G12" i="17"/>
  <c r="D24" i="17"/>
  <c r="E24" i="17"/>
  <c r="F22" i="17"/>
  <c r="H9" i="18"/>
  <c r="H82" i="18" s="1"/>
  <c r="E37" i="17"/>
  <c r="I25" i="17"/>
  <c r="D35" i="17"/>
  <c r="H8" i="18"/>
  <c r="H81" i="18" s="1"/>
  <c r="L26" i="17"/>
  <c r="L27" i="17"/>
  <c r="L25" i="17"/>
  <c r="F28" i="17"/>
  <c r="H21" i="17"/>
  <c r="L11" i="17"/>
  <c r="G18" i="17"/>
  <c r="I31" i="17"/>
  <c r="H23" i="17"/>
  <c r="L14" i="17"/>
  <c r="G28" i="17"/>
  <c r="C36" i="17"/>
  <c r="G25" i="17"/>
  <c r="E18" i="17"/>
  <c r="D15" i="17"/>
  <c r="H12" i="18"/>
  <c r="H85" i="18" s="1"/>
  <c r="E10" i="18"/>
  <c r="E83" i="18" s="1"/>
  <c r="G35" i="17"/>
  <c r="C10" i="18"/>
  <c r="C83" i="18" s="1"/>
  <c r="D12" i="17"/>
  <c r="F15" i="17"/>
  <c r="J34" i="17"/>
  <c r="I7" i="17"/>
  <c r="G11" i="18"/>
  <c r="G84" i="18" s="1"/>
  <c r="F31" i="17"/>
  <c r="G7" i="18"/>
  <c r="G80" i="18" s="1"/>
  <c r="G9" i="17"/>
  <c r="K10" i="17"/>
  <c r="C7" i="18"/>
  <c r="C80" i="18" s="1"/>
  <c r="K28" i="17"/>
  <c r="J12" i="17"/>
  <c r="E31" i="17"/>
  <c r="J13" i="17"/>
  <c r="J10" i="17"/>
  <c r="G14" i="17"/>
  <c r="E25" i="17"/>
  <c r="K26" i="17"/>
  <c r="D7" i="18"/>
  <c r="D80" i="18" s="1"/>
  <c r="H17" i="17"/>
  <c r="C25" i="17"/>
  <c r="H20" i="17"/>
  <c r="H15" i="17"/>
  <c r="I21" i="17"/>
  <c r="C15" i="18"/>
  <c r="C88" i="18" s="1"/>
  <c r="K32" i="17"/>
  <c r="H19" i="17"/>
  <c r="L15" i="17"/>
  <c r="I34" i="17"/>
  <c r="K11" i="18"/>
  <c r="K84" i="18" s="1"/>
  <c r="E13" i="17"/>
  <c r="E13" i="18"/>
  <c r="E86" i="18" s="1"/>
  <c r="C28" i="17"/>
  <c r="I27" i="17"/>
  <c r="G27" i="17"/>
  <c r="L29" i="17"/>
  <c r="F8" i="17"/>
  <c r="C37" i="17"/>
  <c r="C9" i="17"/>
  <c r="D37" i="17"/>
  <c r="K14" i="18"/>
  <c r="K87" i="18" s="1"/>
  <c r="K8" i="17"/>
  <c r="I12" i="17"/>
  <c r="C29" i="17"/>
  <c r="C105" i="17" s="1"/>
  <c r="F9" i="18"/>
  <c r="F82" i="18" s="1"/>
  <c r="I37" i="17"/>
  <c r="E8" i="18"/>
  <c r="E81" i="18" s="1"/>
  <c r="E10" i="17"/>
  <c r="I26" i="17"/>
  <c r="I9" i="17"/>
  <c r="E16" i="17"/>
  <c r="K24" i="17"/>
  <c r="L21" i="17"/>
  <c r="L34" i="17"/>
  <c r="C13" i="17"/>
  <c r="K14" i="17"/>
  <c r="J9" i="17"/>
  <c r="D31" i="17"/>
  <c r="J23" i="17"/>
  <c r="J27" i="17"/>
  <c r="D10" i="18"/>
  <c r="D83" i="18" s="1"/>
  <c r="E11" i="17"/>
  <c r="C21" i="17"/>
  <c r="C14" i="17"/>
  <c r="L10" i="17"/>
  <c r="D22" i="17"/>
  <c r="K12" i="18"/>
  <c r="K85" i="18" s="1"/>
  <c r="J7" i="17"/>
  <c r="G14" i="18"/>
  <c r="G87" i="18" s="1"/>
  <c r="K29" i="17"/>
  <c r="L13" i="17"/>
  <c r="F13" i="17"/>
  <c r="H13" i="18"/>
  <c r="H86" i="18" s="1"/>
  <c r="H10" i="18"/>
  <c r="H83" i="18" s="1"/>
  <c r="D32" i="17"/>
  <c r="G10" i="17"/>
  <c r="L32" i="17"/>
  <c r="K31" i="17"/>
  <c r="F36" i="17"/>
  <c r="I28" i="17"/>
  <c r="J29" i="17"/>
  <c r="E21" i="17"/>
  <c r="F37" i="17"/>
  <c r="I19" i="17"/>
  <c r="G34" i="17"/>
  <c r="L35" i="17"/>
  <c r="E26" i="17"/>
  <c r="F9" i="17"/>
  <c r="K12" i="17"/>
  <c r="J19" i="17"/>
  <c r="K17" i="17"/>
  <c r="F11" i="17"/>
  <c r="K22" i="17"/>
  <c r="H32" i="17"/>
  <c r="G36" i="17"/>
  <c r="K36" i="17"/>
  <c r="I32" i="17"/>
  <c r="D36" i="17"/>
  <c r="E14" i="18"/>
  <c r="E87" i="18" s="1"/>
  <c r="E22" i="17"/>
  <c r="E9" i="17"/>
  <c r="C14" i="18"/>
  <c r="C87" i="18" s="1"/>
  <c r="K11" i="17"/>
  <c r="C9" i="18"/>
  <c r="C82" i="18" s="1"/>
  <c r="I24" i="17"/>
  <c r="G29" i="17"/>
  <c r="G105" i="17" s="1"/>
  <c r="I22" i="17"/>
  <c r="E12" i="17"/>
  <c r="D23" i="17"/>
  <c r="J10" i="18"/>
  <c r="J83" i="18" s="1"/>
  <c r="D11" i="18"/>
  <c r="D84" i="18" s="1"/>
  <c r="H14" i="17"/>
  <c r="J20" i="17"/>
  <c r="E35" i="17"/>
  <c r="C19" i="17"/>
  <c r="I13" i="17"/>
  <c r="L31" i="17"/>
  <c r="E20" i="17"/>
  <c r="F27" i="17"/>
  <c r="E12" i="18"/>
  <c r="E85" i="18" s="1"/>
  <c r="G24" i="17"/>
  <c r="H24" i="17"/>
  <c r="C18" i="17"/>
  <c r="F18" i="17"/>
  <c r="F21" i="17"/>
  <c r="F34" i="17"/>
  <c r="J36" i="17"/>
  <c r="D17" i="17"/>
  <c r="H22" i="17"/>
  <c r="H14" i="18"/>
  <c r="H87" i="18" s="1"/>
  <c r="H7" i="18"/>
  <c r="H80" i="18" s="1"/>
  <c r="I36" i="17"/>
  <c r="K34" i="17"/>
  <c r="L20" i="17"/>
  <c r="L19" i="17"/>
  <c r="C26" i="17"/>
  <c r="L14" i="18"/>
  <c r="L87" i="18" s="1"/>
  <c r="H27" i="17"/>
  <c r="F10" i="17"/>
  <c r="C10" i="17"/>
  <c r="K33" i="17"/>
  <c r="L12" i="17"/>
  <c r="I29" i="17"/>
  <c r="E7" i="17"/>
  <c r="K13" i="17"/>
  <c r="J22" i="17"/>
  <c r="E33" i="17"/>
  <c r="G8" i="18"/>
  <c r="G81" i="18" s="1"/>
  <c r="I14" i="17"/>
  <c r="D15" i="18"/>
  <c r="D88" i="18" s="1"/>
  <c r="H29" i="17"/>
  <c r="H105" i="17" s="1"/>
  <c r="L22" i="17"/>
  <c r="C24" i="17"/>
  <c r="D27" i="17"/>
  <c r="E11" i="18"/>
  <c r="E84" i="18" s="1"/>
  <c r="K19" i="17"/>
  <c r="H28" i="17"/>
  <c r="F8" i="18"/>
  <c r="F81" i="18" s="1"/>
  <c r="F10" i="18"/>
  <c r="F83" i="18" s="1"/>
  <c r="C20" i="17"/>
  <c r="I7" i="18"/>
  <c r="I80" i="18" s="1"/>
  <c r="E15" i="17"/>
  <c r="G7" i="17"/>
  <c r="J25" i="17"/>
  <c r="I10" i="18"/>
  <c r="I83" i="18" s="1"/>
  <c r="K15" i="17"/>
  <c r="F35" i="17"/>
  <c r="E34" i="17"/>
  <c r="F32" i="17"/>
  <c r="F24" i="17"/>
  <c r="K16" i="17"/>
  <c r="F26" i="17"/>
  <c r="I11" i="17"/>
  <c r="L9" i="17"/>
  <c r="H31" i="17"/>
  <c r="G17" i="17"/>
  <c r="I17" i="17"/>
  <c r="C8" i="18"/>
  <c r="C81" i="18" s="1"/>
  <c r="I15" i="17"/>
  <c r="M15" i="18"/>
  <c r="M88" i="18" s="1"/>
  <c r="M9" i="18"/>
  <c r="M82" i="18" s="1"/>
  <c r="M14" i="18"/>
  <c r="M87" i="18" s="1"/>
  <c r="M11" i="18"/>
  <c r="M84" i="18" s="1"/>
  <c r="M8" i="18"/>
  <c r="M81" i="18" s="1"/>
  <c r="M7" i="18"/>
  <c r="M80" i="18" s="1"/>
  <c r="M10" i="18"/>
  <c r="M83" i="18" s="1"/>
  <c r="M13" i="18"/>
  <c r="M86" i="18" s="1"/>
  <c r="M16" i="17"/>
  <c r="M17" i="17"/>
  <c r="M11" i="17"/>
  <c r="M7" i="17"/>
  <c r="M8" i="17"/>
  <c r="M35" i="17"/>
  <c r="M32" i="17"/>
  <c r="M13" i="17"/>
  <c r="M36" i="17"/>
  <c r="M25" i="17"/>
  <c r="M33" i="17"/>
  <c r="M37" i="17"/>
  <c r="M34" i="17"/>
  <c r="M22" i="17"/>
  <c r="M29" i="17"/>
  <c r="M21" i="17"/>
  <c r="M18" i="17"/>
  <c r="M26" i="17"/>
  <c r="M15" i="17"/>
  <c r="M14" i="17"/>
  <c r="M19" i="17"/>
  <c r="M20" i="17"/>
  <c r="M12" i="17"/>
  <c r="G32" i="17"/>
  <c r="F15" i="18"/>
  <c r="F88" i="18" s="1"/>
  <c r="J17" i="17"/>
  <c r="G13" i="17"/>
  <c r="K13" i="18"/>
  <c r="K86" i="18" s="1"/>
  <c r="G11" i="17"/>
  <c r="H18" i="17"/>
  <c r="E36" i="17"/>
  <c r="H34" i="17"/>
  <c r="E8" i="17"/>
  <c r="K23" i="17"/>
  <c r="I8" i="18"/>
  <c r="I81" i="18" s="1"/>
  <c r="E9" i="18"/>
  <c r="E82" i="18" s="1"/>
  <c r="J31" i="17"/>
  <c r="J15" i="18"/>
  <c r="J88" i="18" s="1"/>
  <c r="J9" i="18"/>
  <c r="J82" i="18" s="1"/>
  <c r="J12" i="18"/>
  <c r="J85" i="18" s="1"/>
  <c r="I12" i="18"/>
  <c r="I85" i="18" s="1"/>
  <c r="J16" i="17"/>
  <c r="J33" i="17"/>
  <c r="E19" i="17"/>
  <c r="J28" i="17"/>
  <c r="L7" i="17"/>
  <c r="C22" i="17"/>
  <c r="K35" i="17"/>
  <c r="J14" i="17"/>
  <c r="J11" i="17"/>
  <c r="H15" i="18"/>
  <c r="H88" i="18" s="1"/>
  <c r="D14" i="17"/>
  <c r="G26" i="17"/>
  <c r="G23" i="17"/>
  <c r="G22" i="17"/>
  <c r="I13" i="18"/>
  <c r="I86" i="18" s="1"/>
  <c r="I9" i="18"/>
  <c r="I82" i="18" s="1"/>
  <c r="G15" i="18"/>
  <c r="G88" i="18" s="1"/>
  <c r="C27" i="17"/>
  <c r="H35" i="17"/>
  <c r="J37" i="17"/>
  <c r="L36" i="17"/>
  <c r="J14" i="18"/>
  <c r="J87" i="18" s="1"/>
  <c r="E28" i="17"/>
  <c r="J11" i="18"/>
  <c r="J84" i="18" s="1"/>
  <c r="J15" i="17"/>
  <c r="G19" i="17"/>
  <c r="D9" i="17"/>
  <c r="G8" i="17"/>
  <c r="L37" i="17"/>
  <c r="H26" i="17"/>
  <c r="L18" i="17"/>
  <c r="H33" i="17"/>
  <c r="G21" i="17"/>
  <c r="L8" i="18"/>
  <c r="L81" i="18" s="1"/>
  <c r="K9" i="18"/>
  <c r="K82" i="18" s="1"/>
  <c r="F25" i="17"/>
  <c r="E14" i="17"/>
  <c r="G10" i="18"/>
  <c r="G83" i="18" s="1"/>
  <c r="G15" i="17"/>
  <c r="C11" i="18"/>
  <c r="C84" i="18" s="1"/>
  <c r="K20" i="17"/>
  <c r="G13" i="18"/>
  <c r="G86" i="18" s="1"/>
  <c r="I33" i="17"/>
  <c r="D19" i="17"/>
  <c r="H11" i="18"/>
  <c r="H84" i="18" s="1"/>
  <c r="I20" i="17"/>
  <c r="H9" i="17"/>
  <c r="J7" i="18"/>
  <c r="J80" i="18" s="1"/>
  <c r="H11" i="17"/>
  <c r="D25" i="17"/>
  <c r="F11" i="18"/>
  <c r="F84" i="18" s="1"/>
  <c r="G16" i="17"/>
  <c r="E29" i="17"/>
  <c r="I35" i="17"/>
  <c r="L11" i="18"/>
  <c r="L84" i="18" s="1"/>
  <c r="E23" i="17"/>
  <c r="H16" i="17"/>
  <c r="D20" i="17"/>
  <c r="L15" i="18"/>
  <c r="L88" i="18" s="1"/>
  <c r="F12" i="17"/>
  <c r="I23" i="17"/>
  <c r="C32" i="17"/>
  <c r="I11" i="18"/>
  <c r="I84" i="18" s="1"/>
  <c r="C15" i="17"/>
  <c r="D16" i="17"/>
  <c r="E32" i="17" a="1"/>
  <c r="M23" i="17" a="1"/>
  <c r="L13" i="18" a="1"/>
  <c r="C12" i="18" a="1"/>
  <c r="I58" i="18" a="1"/>
  <c r="O9" i="18" a="1"/>
  <c r="N26" i="17" a="1"/>
  <c r="E17" i="17" a="1"/>
  <c r="E15" i="18" a="1"/>
  <c r="M12" i="18" a="1"/>
  <c r="D12" i="18" a="1"/>
  <c r="D13" i="18" a="1"/>
  <c r="J35" i="17" a="1"/>
  <c r="H10" i="17" a="1"/>
  <c r="F17" i="17" a="1"/>
  <c r="L10" i="18" a="1"/>
  <c r="H58" i="18" a="1"/>
  <c r="O18" i="17" a="1"/>
  <c r="F19" i="17" a="1"/>
  <c r="D29" i="17" a="1"/>
  <c r="K18" i="17" a="1"/>
  <c r="D14" i="18" a="1"/>
  <c r="M28" i="17" a="1"/>
  <c r="C13" i="18" a="1"/>
  <c r="N11" i="18" a="1"/>
  <c r="L33" i="17" a="1"/>
  <c r="C12" i="17" a="1"/>
  <c r="J58" i="18" a="1"/>
  <c r="G20" i="17" a="1"/>
  <c r="I16" i="17" a="1"/>
  <c r="M27" i="17" a="1"/>
  <c r="K15" i="18" a="1"/>
  <c r="G58" i="18" a="1"/>
  <c r="I10" i="17" a="1"/>
  <c r="H37" i="17" a="1"/>
  <c r="K37" i="17" a="1"/>
  <c r="L17" i="17" a="1"/>
  <c r="M10" i="17" a="1"/>
  <c r="F13" i="18" a="1"/>
  <c r="M9" i="17" a="1"/>
  <c r="O26" i="17" a="1"/>
  <c r="F29" i="17" a="1"/>
  <c r="L8" i="17" a="1"/>
  <c r="F20" i="17" a="1"/>
  <c r="N27" i="17" a="1"/>
  <c r="C34" i="17" a="1"/>
  <c r="O31" i="17" a="1"/>
  <c r="C16" i="17" a="1"/>
  <c r="F23" i="17" a="1"/>
  <c r="C7" i="17" a="1"/>
  <c r="E27" i="17" a="1"/>
  <c r="F16" i="17" a="1"/>
  <c r="J8" i="17" a="1"/>
  <c r="M31" i="17" a="1"/>
  <c r="N58" i="18" a="1"/>
  <c r="N19" i="17" a="1"/>
  <c r="K10" i="18" a="1"/>
  <c r="L23" i="17" a="1"/>
  <c r="G33" i="17" a="1"/>
  <c r="D26" i="17" a="1"/>
  <c r="C35" i="17" a="1"/>
  <c r="O8" i="17" a="1"/>
  <c r="O13" i="18" a="1"/>
  <c r="K9" i="17" a="1"/>
  <c r="M24" i="17" a="1"/>
  <c r="I18" i="17" a="1"/>
  <c r="I8" i="17" a="1"/>
  <c r="C33" i="17" a="1"/>
  <c r="D7" i="17" a="1"/>
  <c r="N36" i="17" a="1"/>
  <c r="F58" i="18" a="1"/>
  <c r="C11" i="17" a="1"/>
  <c r="K7" i="17" a="1"/>
  <c r="N15" i="17" a="1"/>
  <c r="D33" i="17" a="1"/>
  <c r="G37" i="17" a="1"/>
  <c r="D28" i="17" a="1"/>
  <c r="K27" i="17" a="1"/>
  <c r="D11" i="17" a="1"/>
  <c r="D10" i="17" a="1"/>
  <c r="D21" i="17" a="1"/>
  <c r="L58" i="18" a="1"/>
  <c r="K37" i="17" l="1"/>
  <c r="L75" i="17" s="1"/>
  <c r="O18" i="17"/>
  <c r="O56" i="17" s="1"/>
  <c r="L10" i="18"/>
  <c r="L83" i="18" s="1"/>
  <c r="N26" i="17"/>
  <c r="N64" i="17" s="1"/>
  <c r="N36" i="17"/>
  <c r="N74" i="17" s="1"/>
  <c r="I8" i="17"/>
  <c r="I46" i="17" s="1"/>
  <c r="L23" i="17"/>
  <c r="L61" i="17" s="1"/>
  <c r="M28" i="17"/>
  <c r="N142" i="17" s="1"/>
  <c r="C7" i="17"/>
  <c r="C83" i="17" s="1"/>
  <c r="O26" i="17"/>
  <c r="T103" i="17" s="1"/>
  <c r="D29" i="17"/>
  <c r="D88" i="17" s="1"/>
  <c r="M27" i="17"/>
  <c r="M65" i="17" s="1"/>
  <c r="O9" i="18"/>
  <c r="O25" i="18" s="1"/>
  <c r="O41" i="18" s="1"/>
  <c r="D26" i="17"/>
  <c r="D140" i="17" s="1"/>
  <c r="D28" i="17"/>
  <c r="D142" i="17" s="1"/>
  <c r="G33" i="17"/>
  <c r="G109" i="17" s="1"/>
  <c r="I18" i="17"/>
  <c r="I94" i="17" s="1"/>
  <c r="J8" i="17"/>
  <c r="K46" i="17" s="1"/>
  <c r="F20" i="17"/>
  <c r="F58" i="17" s="1"/>
  <c r="F23" i="17"/>
  <c r="K18" i="17"/>
  <c r="U54" i="17" s="1"/>
  <c r="H37" i="17"/>
  <c r="H113" i="17" s="1"/>
  <c r="G37" i="17"/>
  <c r="G113" i="17" s="1"/>
  <c r="L33" i="17"/>
  <c r="L147" i="17" s="1"/>
  <c r="M24" i="17"/>
  <c r="C26" i="15" s="1"/>
  <c r="N11" i="18"/>
  <c r="N84" i="18" s="1"/>
  <c r="L8" i="17"/>
  <c r="M122" i="17" s="1"/>
  <c r="F13" i="18"/>
  <c r="F86" i="18" s="1"/>
  <c r="F19" i="17"/>
  <c r="F133" i="17" s="1"/>
  <c r="I16" i="17"/>
  <c r="J130" i="17" s="1"/>
  <c r="D33" i="17"/>
  <c r="E71" i="17" s="1"/>
  <c r="K9" i="17"/>
  <c r="U63" i="17" s="1"/>
  <c r="E27" i="17"/>
  <c r="E103" i="17" s="1"/>
  <c r="O31" i="17"/>
  <c r="O145" i="17" s="1"/>
  <c r="M10" i="17"/>
  <c r="N48" i="17" s="1"/>
  <c r="I10" i="17"/>
  <c r="D13" i="18"/>
  <c r="D86" i="18" s="1"/>
  <c r="L13" i="18"/>
  <c r="L86" i="18" s="1"/>
  <c r="D21" i="17"/>
  <c r="D135" i="17" s="1"/>
  <c r="N15" i="17"/>
  <c r="O129" i="17" s="1"/>
  <c r="D7" i="17"/>
  <c r="E45" i="17" s="1"/>
  <c r="O13" i="18"/>
  <c r="O86" i="18" s="1"/>
  <c r="F16" i="17"/>
  <c r="F130" i="17" s="1"/>
  <c r="D14" i="18"/>
  <c r="D87" i="18" s="1"/>
  <c r="C34" i="17"/>
  <c r="D72" i="17" s="1"/>
  <c r="M23" i="17"/>
  <c r="N137" i="17" s="1"/>
  <c r="D10" i="17"/>
  <c r="D48" i="17" s="1"/>
  <c r="K7" i="17"/>
  <c r="K45" i="17" s="1"/>
  <c r="M31" i="17"/>
  <c r="N69" i="17" s="1"/>
  <c r="O8" i="17"/>
  <c r="O84" i="17" s="1"/>
  <c r="K10" i="18"/>
  <c r="K83" i="18" s="1"/>
  <c r="L17" i="17"/>
  <c r="L55" i="17" s="1"/>
  <c r="C11" i="17"/>
  <c r="C87" i="17" s="1"/>
  <c r="C33" i="17"/>
  <c r="C109" i="17" s="1"/>
  <c r="C35" i="17"/>
  <c r="D149" i="17" s="1"/>
  <c r="E17" i="17"/>
  <c r="E55" i="17" s="1"/>
  <c r="F29" i="17"/>
  <c r="F143" i="17" s="1"/>
  <c r="H10" i="17"/>
  <c r="H48" i="17" s="1"/>
  <c r="C12" i="18"/>
  <c r="C85" i="18" s="1"/>
  <c r="C72" i="18" s="1"/>
  <c r="C108" i="18" s="1"/>
  <c r="C110" i="18" s="1"/>
  <c r="C114" i="18" s="1"/>
  <c r="T58" i="17"/>
  <c r="M9" i="17"/>
  <c r="N123" i="17" s="1"/>
  <c r="N19" i="17"/>
  <c r="O133" i="17" s="1"/>
  <c r="E15" i="18"/>
  <c r="E31" i="18" s="1"/>
  <c r="E47" i="18" s="1"/>
  <c r="K15" i="18"/>
  <c r="K88" i="18" s="1"/>
  <c r="K72" i="18" s="1"/>
  <c r="K108" i="18" s="1"/>
  <c r="N27" i="17"/>
  <c r="N103" i="17" s="1"/>
  <c r="K27" i="17"/>
  <c r="L141" i="17" s="1"/>
  <c r="D12" i="18"/>
  <c r="D85" i="18" s="1"/>
  <c r="D72" i="18" s="1"/>
  <c r="D108" i="18" s="1"/>
  <c r="F72" i="18"/>
  <c r="F108" i="18" s="1"/>
  <c r="J35" i="17"/>
  <c r="J111" i="17" s="1"/>
  <c r="F17" i="17"/>
  <c r="C16" i="17"/>
  <c r="C92" i="17" s="1"/>
  <c r="H72" i="18"/>
  <c r="H108" i="18" s="1"/>
  <c r="M12" i="18"/>
  <c r="C13" i="18"/>
  <c r="G20" i="17"/>
  <c r="G96" i="17" s="1"/>
  <c r="D11" i="17"/>
  <c r="E32" i="17"/>
  <c r="E108" i="17" s="1"/>
  <c r="C12" i="17"/>
  <c r="D126" i="17" s="1"/>
  <c r="T53" i="17"/>
  <c r="T49" i="17"/>
  <c r="G28" i="18"/>
  <c r="G44" i="18" s="1"/>
  <c r="H28" i="18"/>
  <c r="H44" i="18" s="1"/>
  <c r="J72" i="18"/>
  <c r="J108" i="18" s="1"/>
  <c r="I72" i="18"/>
  <c r="I108" i="18" s="1"/>
  <c r="N72" i="18"/>
  <c r="N108" i="18" s="1"/>
  <c r="L72" i="18"/>
  <c r="L108" i="18" s="1"/>
  <c r="G72" i="18"/>
  <c r="G108" i="18" s="1"/>
  <c r="T51" i="17"/>
  <c r="T55" i="17"/>
  <c r="T60" i="17"/>
  <c r="T61" i="17"/>
  <c r="T57" i="17"/>
  <c r="C34" i="15"/>
  <c r="T56" i="17"/>
  <c r="O28" i="18"/>
  <c r="O44" i="18" s="1"/>
  <c r="C35" i="15"/>
  <c r="O90" i="17"/>
  <c r="C8" i="15"/>
  <c r="C14" i="15"/>
  <c r="T47" i="17"/>
  <c r="C23" i="15"/>
  <c r="T50" i="17"/>
  <c r="C12" i="15"/>
  <c r="O26" i="18"/>
  <c r="O42" i="18" s="1"/>
  <c r="O85" i="17"/>
  <c r="O83" i="17"/>
  <c r="O103" i="17"/>
  <c r="O89" i="17"/>
  <c r="N58" i="18"/>
  <c r="N29" i="18"/>
  <c r="N45" i="18" s="1"/>
  <c r="N26" i="18"/>
  <c r="N42" i="18" s="1"/>
  <c r="N31" i="18"/>
  <c r="N47" i="18" s="1"/>
  <c r="N23" i="18"/>
  <c r="N39" i="18" s="1"/>
  <c r="N25" i="18"/>
  <c r="N41" i="18" s="1"/>
  <c r="N24" i="18"/>
  <c r="N40" i="18" s="1"/>
  <c r="O31" i="18"/>
  <c r="O47" i="18" s="1"/>
  <c r="N30" i="18"/>
  <c r="N46" i="18" s="1"/>
  <c r="O104" i="17"/>
  <c r="O108" i="17"/>
  <c r="O23" i="18"/>
  <c r="O39" i="18" s="1"/>
  <c r="O24" i="18"/>
  <c r="O40" i="18" s="1"/>
  <c r="O30" i="18"/>
  <c r="O46" i="18" s="1"/>
  <c r="O96" i="17"/>
  <c r="O110" i="17"/>
  <c r="O112" i="17"/>
  <c r="O91" i="17"/>
  <c r="O93" i="17"/>
  <c r="O97" i="17"/>
  <c r="O92" i="17"/>
  <c r="O95" i="17"/>
  <c r="O111" i="17"/>
  <c r="N72" i="17"/>
  <c r="N148" i="17"/>
  <c r="O50" i="17"/>
  <c r="O126" i="17"/>
  <c r="N88" i="17"/>
  <c r="N107" i="17"/>
  <c r="O55" i="17"/>
  <c r="O131" i="17"/>
  <c r="N93" i="17"/>
  <c r="N121" i="17"/>
  <c r="N45" i="17"/>
  <c r="N55" i="17"/>
  <c r="N131" i="17"/>
  <c r="N94" i="17"/>
  <c r="O134" i="17"/>
  <c r="O58" i="17"/>
  <c r="N96" i="17"/>
  <c r="N86" i="17"/>
  <c r="O124" i="17"/>
  <c r="O48" i="17"/>
  <c r="N130" i="17"/>
  <c r="N54" i="17"/>
  <c r="O148" i="17"/>
  <c r="O72" i="17"/>
  <c r="N110" i="17"/>
  <c r="O127" i="17"/>
  <c r="N89" i="17"/>
  <c r="O51" i="17"/>
  <c r="N146" i="17"/>
  <c r="N70" i="17"/>
  <c r="N75" i="17"/>
  <c r="N151" i="17"/>
  <c r="N104" i="17"/>
  <c r="O66" i="17"/>
  <c r="O142" i="17"/>
  <c r="N98" i="17"/>
  <c r="O60" i="17"/>
  <c r="O136" i="17"/>
  <c r="N102" i="17"/>
  <c r="N71" i="17"/>
  <c r="N147" i="17"/>
  <c r="N149" i="17"/>
  <c r="N73" i="17"/>
  <c r="O121" i="17"/>
  <c r="O45" i="17"/>
  <c r="N83" i="17"/>
  <c r="O61" i="17"/>
  <c r="O137" i="17"/>
  <c r="N99" i="17"/>
  <c r="N50" i="17"/>
  <c r="N126" i="17"/>
  <c r="N56" i="17"/>
  <c r="N132" i="17"/>
  <c r="N63" i="17"/>
  <c r="N139" i="17"/>
  <c r="O71" i="17"/>
  <c r="O147" i="17"/>
  <c r="N109" i="17"/>
  <c r="N122" i="17"/>
  <c r="N46" i="17"/>
  <c r="N58" i="17"/>
  <c r="N134" i="17"/>
  <c r="N59" i="17"/>
  <c r="N135" i="17"/>
  <c r="O59" i="17"/>
  <c r="O135" i="17"/>
  <c r="N97" i="17"/>
  <c r="O49" i="17"/>
  <c r="O125" i="17"/>
  <c r="N87" i="17"/>
  <c r="O47" i="17"/>
  <c r="N85" i="17"/>
  <c r="O123" i="17"/>
  <c r="N101" i="17"/>
  <c r="O63" i="17"/>
  <c r="O139" i="17"/>
  <c r="N84" i="17"/>
  <c r="O146" i="17"/>
  <c r="N108" i="17"/>
  <c r="O70" i="17"/>
  <c r="O86" i="17"/>
  <c r="O99" i="17"/>
  <c r="O113" i="17"/>
  <c r="N52" i="17"/>
  <c r="N128" i="17"/>
  <c r="N49" i="17"/>
  <c r="N125" i="17"/>
  <c r="O52" i="17"/>
  <c r="N90" i="17"/>
  <c r="O128" i="17"/>
  <c r="N111" i="17"/>
  <c r="O149" i="17"/>
  <c r="O73" i="17"/>
  <c r="O109" i="17"/>
  <c r="O100" i="17"/>
  <c r="N92" i="17"/>
  <c r="O54" i="17"/>
  <c r="O130" i="17"/>
  <c r="N67" i="17"/>
  <c r="N143" i="17"/>
  <c r="O75" i="17"/>
  <c r="O151" i="17"/>
  <c r="N113" i="17"/>
  <c r="O88" i="17"/>
  <c r="N60" i="17"/>
  <c r="N136" i="17"/>
  <c r="N51" i="17"/>
  <c r="N127" i="17"/>
  <c r="O138" i="17"/>
  <c r="N100" i="17"/>
  <c r="O62" i="17"/>
  <c r="O98" i="17"/>
  <c r="O101" i="17"/>
  <c r="O67" i="17"/>
  <c r="O143" i="17"/>
  <c r="N105" i="17"/>
  <c r="O87" i="17"/>
  <c r="D35" i="15"/>
  <c r="D23" i="15"/>
  <c r="T63" i="17"/>
  <c r="D25" i="15"/>
  <c r="D13" i="15"/>
  <c r="D24" i="15"/>
  <c r="E72" i="17"/>
  <c r="J30" i="18"/>
  <c r="J46" i="18" s="1"/>
  <c r="L23" i="18"/>
  <c r="L39" i="18" s="1"/>
  <c r="D24" i="18"/>
  <c r="D40" i="18" s="1"/>
  <c r="U49" i="17"/>
  <c r="U55" i="17"/>
  <c r="U53" i="17"/>
  <c r="U47" i="17"/>
  <c r="U56" i="17"/>
  <c r="U57" i="17"/>
  <c r="U62" i="17"/>
  <c r="U61" i="17"/>
  <c r="U64" i="17"/>
  <c r="U48" i="17"/>
  <c r="U51" i="17"/>
  <c r="U50" i="17"/>
  <c r="U58" i="17"/>
  <c r="U60" i="17"/>
  <c r="U59" i="17"/>
  <c r="J24" i="18"/>
  <c r="J40" i="18" s="1"/>
  <c r="F52" i="17"/>
  <c r="T101" i="17"/>
  <c r="T48" i="17"/>
  <c r="T91" i="17"/>
  <c r="T59" i="17"/>
  <c r="T102" i="17"/>
  <c r="C11" i="15"/>
  <c r="C21" i="15"/>
  <c r="D27" i="15"/>
  <c r="T87" i="17"/>
  <c r="C28" i="15"/>
  <c r="M66" i="17"/>
  <c r="D33" i="15"/>
  <c r="C17" i="15"/>
  <c r="C16" i="15"/>
  <c r="D12" i="15"/>
  <c r="C18" i="15"/>
  <c r="D9" i="15"/>
  <c r="D19" i="15"/>
  <c r="K28" i="18"/>
  <c r="K44" i="18" s="1"/>
  <c r="L101" i="17"/>
  <c r="L66" i="17"/>
  <c r="T96" i="17"/>
  <c r="T100" i="17"/>
  <c r="C36" i="15"/>
  <c r="D34" i="15"/>
  <c r="T88" i="17"/>
  <c r="T99" i="17"/>
  <c r="T104" i="17"/>
  <c r="T98" i="17"/>
  <c r="T89" i="17"/>
  <c r="E36" i="15"/>
  <c r="D10" i="15"/>
  <c r="C24" i="15"/>
  <c r="T92" i="17"/>
  <c r="C101" i="17"/>
  <c r="C104" i="17"/>
  <c r="E89" i="17"/>
  <c r="D138" i="17"/>
  <c r="I31" i="18"/>
  <c r="I47" i="18" s="1"/>
  <c r="M52" i="17"/>
  <c r="G25" i="18"/>
  <c r="G41" i="18" s="1"/>
  <c r="J31" i="18"/>
  <c r="J47" i="18" s="1"/>
  <c r="D31" i="18"/>
  <c r="D47" i="18" s="1"/>
  <c r="C96" i="17"/>
  <c r="C112" i="17"/>
  <c r="D127" i="17"/>
  <c r="D23" i="18"/>
  <c r="D39" i="18" s="1"/>
  <c r="G107" i="17"/>
  <c r="H25" i="18"/>
  <c r="H41" i="18" s="1"/>
  <c r="L50" i="17"/>
  <c r="G56" i="17"/>
  <c r="E75" i="17"/>
  <c r="G26" i="18"/>
  <c r="G42" i="18" s="1"/>
  <c r="T106" i="17"/>
  <c r="E30" i="15"/>
  <c r="T105" i="17"/>
  <c r="E18" i="15"/>
  <c r="T93" i="17"/>
  <c r="E58" i="17"/>
  <c r="E19" i="15"/>
  <c r="T94" i="17"/>
  <c r="E16" i="15"/>
  <c r="T90" i="17"/>
  <c r="G48" i="17"/>
  <c r="F28" i="18"/>
  <c r="F44" i="18" s="1"/>
  <c r="E9" i="15"/>
  <c r="T86" i="17"/>
  <c r="H29" i="18"/>
  <c r="H45" i="18" s="1"/>
  <c r="G94" i="17"/>
  <c r="G24" i="18"/>
  <c r="G40" i="18" s="1"/>
  <c r="D51" i="17"/>
  <c r="C102" i="17"/>
  <c r="D60" i="17"/>
  <c r="F73" i="17"/>
  <c r="I60" i="17"/>
  <c r="G91" i="17"/>
  <c r="H73" i="17"/>
  <c r="G72" i="17"/>
  <c r="G64" i="17"/>
  <c r="E51" i="17"/>
  <c r="F64" i="17"/>
  <c r="K63" i="17"/>
  <c r="G99" i="17"/>
  <c r="J50" i="17"/>
  <c r="K48" i="17"/>
  <c r="I69" i="17"/>
  <c r="F51" i="17"/>
  <c r="J60" i="17"/>
  <c r="E107" i="17"/>
  <c r="F26" i="18"/>
  <c r="F42" i="18" s="1"/>
  <c r="H69" i="17"/>
  <c r="L48" i="17"/>
  <c r="C97" i="17"/>
  <c r="I59" i="17"/>
  <c r="E87" i="17"/>
  <c r="K74" i="17"/>
  <c r="J72" i="17"/>
  <c r="E105" i="17"/>
  <c r="G111" i="17"/>
  <c r="L59" i="17"/>
  <c r="L28" i="18"/>
  <c r="L44" i="18" s="1"/>
  <c r="K23" i="18"/>
  <c r="K39" i="18" s="1"/>
  <c r="D123" i="17"/>
  <c r="K70" i="17"/>
  <c r="E83" i="17"/>
  <c r="L57" i="17"/>
  <c r="L94" i="17"/>
  <c r="E113" i="17"/>
  <c r="E23" i="18"/>
  <c r="E39" i="18" s="1"/>
  <c r="K60" i="17"/>
  <c r="G87" i="17"/>
  <c r="E31" i="15"/>
  <c r="L49" i="17"/>
  <c r="L142" i="17"/>
  <c r="K24" i="18"/>
  <c r="K40" i="18" s="1"/>
  <c r="F23" i="18"/>
  <c r="F39" i="18" s="1"/>
  <c r="K147" i="17"/>
  <c r="I49" i="17"/>
  <c r="G51" i="17"/>
  <c r="G100" i="17"/>
  <c r="F47" i="17"/>
  <c r="K57" i="17"/>
  <c r="D145" i="17"/>
  <c r="G74" i="17"/>
  <c r="I55" i="17"/>
  <c r="K50" i="17"/>
  <c r="G86" i="17"/>
  <c r="H145" i="17"/>
  <c r="G92" i="17"/>
  <c r="G110" i="17"/>
  <c r="H56" i="17"/>
  <c r="J74" i="17"/>
  <c r="D56" i="17"/>
  <c r="J65" i="17"/>
  <c r="F124" i="17"/>
  <c r="F29" i="18"/>
  <c r="F45" i="18" s="1"/>
  <c r="I63" i="17"/>
  <c r="J63" i="17"/>
  <c r="L69" i="17"/>
  <c r="F148" i="17"/>
  <c r="L52" i="17"/>
  <c r="K72" i="17"/>
  <c r="E63" i="17"/>
  <c r="F127" i="17"/>
  <c r="E92" i="17"/>
  <c r="F140" i="17"/>
  <c r="E102" i="17"/>
  <c r="L30" i="18"/>
  <c r="L46" i="18" s="1"/>
  <c r="E11" i="15"/>
  <c r="F71" i="17"/>
  <c r="G73" i="17"/>
  <c r="E110" i="17"/>
  <c r="I89" i="17"/>
  <c r="L51" i="17"/>
  <c r="E26" i="18"/>
  <c r="E42" i="18" s="1"/>
  <c r="D151" i="17"/>
  <c r="I57" i="17"/>
  <c r="H150" i="17"/>
  <c r="J62" i="17"/>
  <c r="M53" i="17"/>
  <c r="L53" i="17"/>
  <c r="H137" i="17"/>
  <c r="H148" i="17"/>
  <c r="G112" i="17"/>
  <c r="H142" i="17"/>
  <c r="I129" i="17"/>
  <c r="F151" i="17"/>
  <c r="K59" i="17"/>
  <c r="D74" i="17"/>
  <c r="H146" i="17"/>
  <c r="H131" i="17"/>
  <c r="E50" i="17"/>
  <c r="C95" i="17"/>
  <c r="G104" i="17"/>
  <c r="H66" i="17"/>
  <c r="F72" i="17"/>
  <c r="K27" i="18"/>
  <c r="K43" i="18" s="1"/>
  <c r="L54" i="17"/>
  <c r="I93" i="17"/>
  <c r="J140" i="17"/>
  <c r="K64" i="17"/>
  <c r="G85" i="17"/>
  <c r="G66" i="17"/>
  <c r="F60" i="17"/>
  <c r="F121" i="17"/>
  <c r="I98" i="17"/>
  <c r="J125" i="17"/>
  <c r="K29" i="18"/>
  <c r="K45" i="18" s="1"/>
  <c r="D26" i="15"/>
  <c r="E17" i="15"/>
  <c r="J96" i="17"/>
  <c r="F24" i="18"/>
  <c r="F40" i="18" s="1"/>
  <c r="L108" i="17"/>
  <c r="I101" i="17"/>
  <c r="J136" i="17"/>
  <c r="I105" i="17"/>
  <c r="J139" i="17"/>
  <c r="J128" i="17"/>
  <c r="I104" i="17"/>
  <c r="J121" i="17"/>
  <c r="G27" i="18"/>
  <c r="G43" i="18" s="1"/>
  <c r="I28" i="18"/>
  <c r="I44" i="18" s="1"/>
  <c r="I95" i="17"/>
  <c r="F136" i="17"/>
  <c r="J123" i="17"/>
  <c r="I103" i="17"/>
  <c r="I83" i="17"/>
  <c r="I85" i="17"/>
  <c r="I97" i="17"/>
  <c r="G45" i="17"/>
  <c r="I102" i="17"/>
  <c r="D132" i="17"/>
  <c r="D26" i="18"/>
  <c r="D42" i="18" s="1"/>
  <c r="I90" i="17"/>
  <c r="J59" i="17"/>
  <c r="K62" i="17"/>
  <c r="I112" i="17"/>
  <c r="J64" i="17"/>
  <c r="F75" i="17"/>
  <c r="D36" i="15"/>
  <c r="G47" i="17"/>
  <c r="J51" i="17"/>
  <c r="F53" i="17"/>
  <c r="I51" i="17"/>
  <c r="I45" i="17"/>
  <c r="K134" i="17"/>
  <c r="J150" i="17"/>
  <c r="H123" i="17"/>
  <c r="E21" i="15"/>
  <c r="J126" i="17"/>
  <c r="I107" i="17"/>
  <c r="I87" i="17"/>
  <c r="J29" i="18"/>
  <c r="J45" i="18" s="1"/>
  <c r="D18" i="15"/>
  <c r="J134" i="17"/>
  <c r="G60" i="17"/>
  <c r="D75" i="17"/>
  <c r="C113" i="17"/>
  <c r="J138" i="17"/>
  <c r="J148" i="17"/>
  <c r="I100" i="17"/>
  <c r="I108" i="17"/>
  <c r="I110" i="17"/>
  <c r="K54" i="17"/>
  <c r="D20" i="15"/>
  <c r="F45" i="17"/>
  <c r="G50" i="17"/>
  <c r="D150" i="17"/>
  <c r="I74" i="17"/>
  <c r="C89" i="17"/>
  <c r="C94" i="17"/>
  <c r="C103" i="17"/>
  <c r="E25" i="15"/>
  <c r="K51" i="17"/>
  <c r="C85" i="17"/>
  <c r="H55" i="17"/>
  <c r="C91" i="17"/>
  <c r="D122" i="17"/>
  <c r="J135" i="17"/>
  <c r="D146" i="17"/>
  <c r="H98" i="17"/>
  <c r="C84" i="17"/>
  <c r="D148" i="17"/>
  <c r="J127" i="17"/>
  <c r="E26" i="15"/>
  <c r="D133" i="17"/>
  <c r="C107" i="17"/>
  <c r="H47" i="17"/>
  <c r="C90" i="17"/>
  <c r="H30" i="18"/>
  <c r="H46" i="18" s="1"/>
  <c r="F50" i="17"/>
  <c r="D59" i="17"/>
  <c r="L64" i="17"/>
  <c r="H74" i="17"/>
  <c r="E60" i="17"/>
  <c r="H23" i="18"/>
  <c r="H39" i="18" s="1"/>
  <c r="J47" i="17"/>
  <c r="J26" i="18"/>
  <c r="J42" i="18" s="1"/>
  <c r="F74" i="17"/>
  <c r="F149" i="17"/>
  <c r="H140" i="17"/>
  <c r="H141" i="17"/>
  <c r="H139" i="17"/>
  <c r="G88" i="17"/>
  <c r="G93" i="17"/>
  <c r="L103" i="17"/>
  <c r="F30" i="18"/>
  <c r="F46" i="18" s="1"/>
  <c r="G49" i="17"/>
  <c r="H24" i="18"/>
  <c r="H40" i="18" s="1"/>
  <c r="I70" i="17"/>
  <c r="H121" i="17"/>
  <c r="K148" i="17"/>
  <c r="E30" i="18"/>
  <c r="E46" i="18" s="1"/>
  <c r="E111" i="17"/>
  <c r="D25" i="18"/>
  <c r="D41" i="18" s="1"/>
  <c r="D17" i="15"/>
  <c r="F27" i="18"/>
  <c r="F43" i="18" s="1"/>
  <c r="G59" i="17"/>
  <c r="F138" i="17"/>
  <c r="G62" i="17"/>
  <c r="H100" i="17"/>
  <c r="H90" i="17"/>
  <c r="D30" i="18"/>
  <c r="D46" i="18" s="1"/>
  <c r="G30" i="18"/>
  <c r="G46" i="18" s="1"/>
  <c r="J99" i="17"/>
  <c r="E101" i="17"/>
  <c r="F145" i="17"/>
  <c r="F132" i="17"/>
  <c r="I50" i="17"/>
  <c r="D137" i="17"/>
  <c r="D131" i="17"/>
  <c r="K146" i="17"/>
  <c r="D46" i="17"/>
  <c r="G83" i="17"/>
  <c r="I65" i="17"/>
  <c r="H45" i="17"/>
  <c r="L72" i="17"/>
  <c r="I88" i="17"/>
  <c r="I142" i="17"/>
  <c r="I99" i="17"/>
  <c r="E73" i="17"/>
  <c r="E35" i="15"/>
  <c r="I136" i="17"/>
  <c r="H50" i="17"/>
  <c r="G101" i="17"/>
  <c r="L89" i="17"/>
  <c r="G65" i="17"/>
  <c r="H63" i="17"/>
  <c r="L96" i="17"/>
  <c r="I91" i="17"/>
  <c r="I139" i="17"/>
  <c r="J88" i="17"/>
  <c r="H52" i="17"/>
  <c r="L111" i="17"/>
  <c r="J108" i="17"/>
  <c r="H101" i="17"/>
  <c r="J85" i="17"/>
  <c r="J45" i="17"/>
  <c r="I143" i="17"/>
  <c r="I26" i="18"/>
  <c r="I42" i="18" s="1"/>
  <c r="L85" i="17"/>
  <c r="L86" i="17"/>
  <c r="E56" i="17"/>
  <c r="K138" i="17"/>
  <c r="J143" i="17"/>
  <c r="H95" i="17"/>
  <c r="J110" i="17"/>
  <c r="J67" i="17"/>
  <c r="L92" i="17"/>
  <c r="K127" i="17"/>
  <c r="G69" i="17"/>
  <c r="I133" i="17"/>
  <c r="J100" i="17"/>
  <c r="K145" i="17"/>
  <c r="M143" i="17"/>
  <c r="K136" i="17"/>
  <c r="J83" i="17"/>
  <c r="J93" i="17"/>
  <c r="C86" i="17"/>
  <c r="J89" i="17"/>
  <c r="H138" i="17"/>
  <c r="L70" i="17"/>
  <c r="I146" i="17"/>
  <c r="J95" i="17"/>
  <c r="L83" i="17"/>
  <c r="M133" i="17"/>
  <c r="J105" i="17"/>
  <c r="J98" i="17"/>
  <c r="L87" i="17"/>
  <c r="I126" i="17"/>
  <c r="I53" i="17"/>
  <c r="J57" i="17"/>
  <c r="H62" i="17"/>
  <c r="L91" i="17"/>
  <c r="J52" i="17"/>
  <c r="K133" i="17"/>
  <c r="K142" i="17"/>
  <c r="H126" i="17"/>
  <c r="L105" i="17"/>
  <c r="L104" i="17"/>
  <c r="H128" i="17"/>
  <c r="D61" i="17"/>
  <c r="H88" i="17"/>
  <c r="J133" i="17"/>
  <c r="K124" i="17"/>
  <c r="J94" i="17"/>
  <c r="I150" i="17"/>
  <c r="G63" i="17"/>
  <c r="K61" i="17"/>
  <c r="L95" i="17"/>
  <c r="I66" i="17"/>
  <c r="F69" i="17"/>
  <c r="I131" i="17"/>
  <c r="G103" i="17"/>
  <c r="E94" i="17"/>
  <c r="G90" i="17"/>
  <c r="C99" i="17"/>
  <c r="H91" i="17"/>
  <c r="H97" i="17"/>
  <c r="K150" i="17"/>
  <c r="L110" i="17"/>
  <c r="J101" i="17"/>
  <c r="I30" i="18"/>
  <c r="I46" i="18" s="1"/>
  <c r="J86" i="17"/>
  <c r="I127" i="17"/>
  <c r="H112" i="17"/>
  <c r="E24" i="18"/>
  <c r="E40" i="18" s="1"/>
  <c r="I113" i="17"/>
  <c r="L98" i="17"/>
  <c r="J75" i="17"/>
  <c r="I62" i="17"/>
  <c r="J113" i="17"/>
  <c r="J151" i="17"/>
  <c r="G52" i="17"/>
  <c r="I138" i="17"/>
  <c r="F56" i="17"/>
  <c r="D69" i="17"/>
  <c r="L97" i="17"/>
  <c r="I135" i="17"/>
  <c r="J112" i="17"/>
  <c r="C93" i="17"/>
  <c r="J97" i="17"/>
  <c r="K139" i="17"/>
  <c r="H83" i="17"/>
  <c r="H27" i="18"/>
  <c r="H43" i="18" s="1"/>
  <c r="K71" i="17"/>
  <c r="I72" i="17"/>
  <c r="K126" i="17"/>
  <c r="H65" i="17"/>
  <c r="C31" i="15"/>
  <c r="D55" i="17"/>
  <c r="K135" i="17"/>
  <c r="I52" i="17"/>
  <c r="H89" i="17"/>
  <c r="E69" i="17"/>
  <c r="J92" i="17"/>
  <c r="L90" i="17"/>
  <c r="J109" i="17"/>
  <c r="K131" i="17"/>
  <c r="I145" i="17"/>
  <c r="J102" i="17"/>
  <c r="L60" i="17"/>
  <c r="I128" i="17"/>
  <c r="I141" i="17"/>
  <c r="H93" i="17"/>
  <c r="H104" i="17"/>
  <c r="L102" i="17"/>
  <c r="L107" i="17"/>
  <c r="H125" i="17"/>
  <c r="H107" i="17"/>
  <c r="K140" i="17"/>
  <c r="H96" i="17"/>
  <c r="H67" i="17"/>
  <c r="G23" i="18"/>
  <c r="G39" i="18" s="1"/>
  <c r="D15" i="15"/>
  <c r="M149" i="17"/>
  <c r="M60" i="17"/>
  <c r="M127" i="17"/>
  <c r="H72" i="17"/>
  <c r="E98" i="17"/>
  <c r="K67" i="17"/>
  <c r="H84" i="17"/>
  <c r="D27" i="18"/>
  <c r="D43" i="18" s="1"/>
  <c r="H102" i="17"/>
  <c r="J49" i="17"/>
  <c r="L130" i="17"/>
  <c r="H143" i="17"/>
  <c r="I123" i="17"/>
  <c r="J146" i="17"/>
  <c r="H99" i="17"/>
  <c r="H103" i="17"/>
  <c r="I121" i="17"/>
  <c r="H108" i="17"/>
  <c r="I67" i="17"/>
  <c r="J129" i="17"/>
  <c r="M130" i="17"/>
  <c r="J70" i="17"/>
  <c r="I148" i="17"/>
  <c r="M140" i="17"/>
  <c r="C13" i="15"/>
  <c r="E59" i="17"/>
  <c r="K125" i="17"/>
  <c r="K87" i="17"/>
  <c r="H94" i="17"/>
  <c r="M125" i="17"/>
  <c r="E27" i="18"/>
  <c r="E43" i="18" s="1"/>
  <c r="F48" i="17"/>
  <c r="M58" i="17"/>
  <c r="F58" i="18"/>
  <c r="L58" i="18"/>
  <c r="G58" i="18"/>
  <c r="H58" i="18"/>
  <c r="D134" i="17"/>
  <c r="C100" i="17"/>
  <c r="E62" i="17"/>
  <c r="K143" i="17"/>
  <c r="L124" i="17"/>
  <c r="F59" i="17"/>
  <c r="L125" i="17"/>
  <c r="K90" i="17"/>
  <c r="D62" i="17"/>
  <c r="J103" i="17"/>
  <c r="E29" i="18"/>
  <c r="E45" i="18" s="1"/>
  <c r="L149" i="17"/>
  <c r="D58" i="17"/>
  <c r="K105" i="17"/>
  <c r="K86" i="17"/>
  <c r="K109" i="17"/>
  <c r="L100" i="17"/>
  <c r="I23" i="18"/>
  <c r="I39" i="18" s="1"/>
  <c r="L63" i="17"/>
  <c r="F49" i="17"/>
  <c r="L112" i="17"/>
  <c r="J141" i="17"/>
  <c r="D129" i="17"/>
  <c r="K101" i="17"/>
  <c r="L143" i="17"/>
  <c r="F125" i="17"/>
  <c r="K102" i="17"/>
  <c r="K91" i="17"/>
  <c r="K110" i="17"/>
  <c r="D53" i="17"/>
  <c r="L139" i="17"/>
  <c r="L148" i="17"/>
  <c r="L88" i="17"/>
  <c r="F62" i="17"/>
  <c r="C27" i="15"/>
  <c r="L133" i="17"/>
  <c r="L140" i="17"/>
  <c r="L129" i="17"/>
  <c r="L145" i="17"/>
  <c r="K100" i="17"/>
  <c r="L74" i="17"/>
  <c r="K107" i="17"/>
  <c r="E53" i="17"/>
  <c r="H61" i="17"/>
  <c r="L67" i="17"/>
  <c r="D66" i="17"/>
  <c r="K95" i="17"/>
  <c r="L136" i="17"/>
  <c r="K84" i="17"/>
  <c r="L127" i="17"/>
  <c r="K89" i="17"/>
  <c r="E100" i="17"/>
  <c r="L126" i="17"/>
  <c r="K112" i="17"/>
  <c r="J87" i="17"/>
  <c r="E86" i="17"/>
  <c r="K92" i="17"/>
  <c r="K98" i="17"/>
  <c r="K108" i="17"/>
  <c r="K97" i="17"/>
  <c r="K104" i="17"/>
  <c r="M126" i="17"/>
  <c r="L62" i="17"/>
  <c r="K93" i="17"/>
  <c r="L150" i="17"/>
  <c r="L138" i="17"/>
  <c r="K88" i="17"/>
  <c r="K49" i="17"/>
  <c r="L146" i="17"/>
  <c r="L135" i="17"/>
  <c r="L128" i="17"/>
  <c r="M59" i="17"/>
  <c r="E99" i="17"/>
  <c r="L151" i="17"/>
  <c r="I73" i="17"/>
  <c r="H85" i="17"/>
  <c r="J131" i="17"/>
  <c r="D16" i="15"/>
  <c r="C15" i="15"/>
  <c r="K123" i="17"/>
  <c r="I47" i="17"/>
  <c r="E20" i="15"/>
  <c r="E27" i="15"/>
  <c r="H149" i="17"/>
  <c r="J55" i="17"/>
  <c r="K55" i="17"/>
  <c r="G53" i="17"/>
  <c r="I58" i="18"/>
  <c r="E90" i="17"/>
  <c r="I25" i="18"/>
  <c r="I41" i="18" s="1"/>
  <c r="F25" i="18"/>
  <c r="F41" i="18" s="1"/>
  <c r="M129" i="17"/>
  <c r="H53" i="17"/>
  <c r="E54" i="17"/>
  <c r="D31" i="15"/>
  <c r="J69" i="17"/>
  <c r="D14" i="15"/>
  <c r="J23" i="18"/>
  <c r="J39" i="18" s="1"/>
  <c r="E109" i="17"/>
  <c r="H110" i="17"/>
  <c r="D7" i="15"/>
  <c r="E47" i="17"/>
  <c r="E15" i="15"/>
  <c r="E34" i="15"/>
  <c r="E61" i="17"/>
  <c r="D47" i="17"/>
  <c r="E10" i="15"/>
  <c r="J107" i="17"/>
  <c r="D30" i="15"/>
  <c r="C19" i="15"/>
  <c r="K151" i="17"/>
  <c r="E7" i="15"/>
  <c r="H49" i="17"/>
  <c r="D136" i="17"/>
  <c r="C98" i="17"/>
  <c r="G84" i="17"/>
  <c r="H26" i="18"/>
  <c r="H42" i="18" s="1"/>
  <c r="E14" i="15"/>
  <c r="H122" i="17"/>
  <c r="G46" i="17"/>
  <c r="H46" i="17"/>
  <c r="K128" i="17"/>
  <c r="J145" i="17"/>
  <c r="I64" i="17"/>
  <c r="K69" i="17"/>
  <c r="I140" i="17"/>
  <c r="D141" i="17"/>
  <c r="H127" i="17"/>
  <c r="J90" i="17"/>
  <c r="M142" i="17"/>
  <c r="G89" i="17"/>
  <c r="K111" i="17"/>
  <c r="H51" i="17"/>
  <c r="C7" i="15"/>
  <c r="L113" i="17"/>
  <c r="H129" i="17"/>
  <c r="D65" i="17"/>
  <c r="K52" i="17"/>
  <c r="M51" i="17"/>
  <c r="E24" i="15"/>
  <c r="J27" i="18"/>
  <c r="J43" i="18" s="1"/>
  <c r="M54" i="17"/>
  <c r="M26" i="18"/>
  <c r="M42" i="18" s="1"/>
  <c r="M23" i="18"/>
  <c r="M39" i="18" s="1"/>
  <c r="K25" i="18"/>
  <c r="K41" i="18" s="1"/>
  <c r="M134" i="17"/>
  <c r="M29" i="18"/>
  <c r="M45" i="18" s="1"/>
  <c r="M24" i="18"/>
  <c r="M40" i="18" s="1"/>
  <c r="M27" i="18"/>
  <c r="M43" i="18" s="1"/>
  <c r="M30" i="18"/>
  <c r="M46" i="18" s="1"/>
  <c r="M25" i="18"/>
  <c r="M41" i="18" s="1"/>
  <c r="M31" i="18"/>
  <c r="M47" i="18" s="1"/>
  <c r="M73" i="17"/>
  <c r="M57" i="17"/>
  <c r="M128" i="17"/>
  <c r="E13" i="15"/>
  <c r="I111" i="17"/>
  <c r="M139" i="17"/>
  <c r="J66" i="17"/>
  <c r="I58" i="17"/>
  <c r="I24" i="18"/>
  <c r="I40" i="18" s="1"/>
  <c r="M63" i="17"/>
  <c r="J142" i="17"/>
  <c r="F63" i="17"/>
  <c r="F147" i="17"/>
  <c r="I134" i="17"/>
  <c r="E88" i="17"/>
  <c r="F128" i="17"/>
  <c r="D70" i="17"/>
  <c r="M135" i="17"/>
  <c r="F139" i="17"/>
  <c r="C108" i="17"/>
  <c r="E23" i="15"/>
  <c r="K66" i="17"/>
  <c r="H130" i="17"/>
  <c r="J104" i="17"/>
  <c r="I96" i="17"/>
  <c r="J137" i="17"/>
  <c r="E12" i="15"/>
  <c r="L27" i="18"/>
  <c r="L43" i="18" s="1"/>
  <c r="H71" i="17"/>
  <c r="I149" i="17"/>
  <c r="H132" i="17"/>
  <c r="M67" i="17"/>
  <c r="M64" i="17"/>
  <c r="M109" i="17"/>
  <c r="M108" i="17"/>
  <c r="H135" i="17"/>
  <c r="F123" i="17"/>
  <c r="M55" i="17"/>
  <c r="M131" i="17"/>
  <c r="M56" i="17"/>
  <c r="M132" i="17"/>
  <c r="M88" i="17"/>
  <c r="M94" i="17"/>
  <c r="M101" i="17"/>
  <c r="M87" i="17"/>
  <c r="H59" i="17"/>
  <c r="M74" i="17"/>
  <c r="M150" i="17"/>
  <c r="M96" i="17"/>
  <c r="M97" i="17"/>
  <c r="K58" i="17"/>
  <c r="G97" i="17"/>
  <c r="D128" i="17"/>
  <c r="M75" i="17"/>
  <c r="M151" i="17"/>
  <c r="D52" i="17"/>
  <c r="K96" i="17"/>
  <c r="M95" i="17"/>
  <c r="M100" i="17"/>
  <c r="G102" i="17"/>
  <c r="I125" i="17"/>
  <c r="L58" i="17"/>
  <c r="M138" i="17"/>
  <c r="M90" i="17"/>
  <c r="M112" i="17"/>
  <c r="M111" i="17"/>
  <c r="M102" i="17"/>
  <c r="H87" i="17"/>
  <c r="L134" i="17"/>
  <c r="M45" i="17"/>
  <c r="M121" i="17"/>
  <c r="M105" i="17"/>
  <c r="M104" i="17"/>
  <c r="E74" i="17"/>
  <c r="C22" i="15"/>
  <c r="M70" i="17"/>
  <c r="M98" i="17"/>
  <c r="M89" i="17"/>
  <c r="M113" i="17"/>
  <c r="M146" i="17"/>
  <c r="M136" i="17"/>
  <c r="M91" i="17"/>
  <c r="M110" i="17"/>
  <c r="M84" i="17"/>
  <c r="M93" i="17"/>
  <c r="H109" i="17"/>
  <c r="F122" i="17"/>
  <c r="M148" i="17"/>
  <c r="H64" i="17"/>
  <c r="M50" i="17"/>
  <c r="M72" i="17"/>
  <c r="M49" i="17"/>
  <c r="M107" i="17"/>
  <c r="M83" i="17"/>
  <c r="M92" i="17"/>
  <c r="F126" i="17"/>
  <c r="K130" i="17"/>
  <c r="I61" i="17"/>
  <c r="F135" i="17"/>
  <c r="I137" i="17"/>
  <c r="J58" i="17"/>
  <c r="J61" i="17"/>
  <c r="E8" i="15"/>
  <c r="L122" i="17"/>
  <c r="H31" i="18"/>
  <c r="H47" i="18" s="1"/>
  <c r="L29" i="18"/>
  <c r="L45" i="18" s="1"/>
  <c r="H111" i="17"/>
  <c r="E97" i="17"/>
  <c r="E112" i="17"/>
  <c r="L73" i="17"/>
  <c r="J25" i="18"/>
  <c r="J41" i="18" s="1"/>
  <c r="F129" i="17"/>
  <c r="E85" i="17"/>
  <c r="F150" i="17"/>
  <c r="E96" i="17"/>
  <c r="E91" i="17"/>
  <c r="L46" i="17"/>
  <c r="E25" i="18"/>
  <c r="E41" i="18" s="1"/>
  <c r="E104" i="17"/>
  <c r="I27" i="18"/>
  <c r="I43" i="18" s="1"/>
  <c r="G108" i="17"/>
  <c r="G31" i="18"/>
  <c r="G47" i="18" s="1"/>
  <c r="H70" i="17"/>
  <c r="G70" i="17"/>
  <c r="D57" i="17"/>
  <c r="E52" i="17"/>
  <c r="J28" i="18"/>
  <c r="J44" i="18" s="1"/>
  <c r="G98" i="17"/>
  <c r="F142" i="17"/>
  <c r="F66" i="17"/>
  <c r="F86" i="17"/>
  <c r="K30" i="18"/>
  <c r="K46" i="18" s="1"/>
  <c r="K53" i="17"/>
  <c r="E57" i="17"/>
  <c r="F61" i="17"/>
  <c r="I147" i="17"/>
  <c r="J58" i="18"/>
  <c r="K129" i="17"/>
  <c r="H60" i="17"/>
  <c r="J91" i="17"/>
  <c r="H136" i="17"/>
  <c r="H57" i="17"/>
  <c r="D8" i="15"/>
  <c r="I29" i="18"/>
  <c r="I45" i="18" s="1"/>
  <c r="H92" i="17"/>
  <c r="D139" i="17"/>
  <c r="E46" i="17"/>
  <c r="G95" i="17"/>
  <c r="L25" i="18"/>
  <c r="L41" i="18" s="1"/>
  <c r="D63" i="17"/>
  <c r="C20" i="15"/>
  <c r="H133" i="17"/>
  <c r="F137" i="17"/>
  <c r="G61" i="17"/>
  <c r="J53" i="17"/>
  <c r="I109" i="17"/>
  <c r="K99" i="17"/>
  <c r="L24" i="18"/>
  <c r="L40" i="18" s="1"/>
  <c r="H54" i="17"/>
  <c r="J71" i="17"/>
  <c r="K137" i="17"/>
  <c r="J147" i="17"/>
  <c r="F46" i="17"/>
  <c r="E95" i="17"/>
  <c r="E84" i="17"/>
  <c r="I71" i="17"/>
  <c r="G59" i="18" a="1"/>
  <c r="E58" i="18" a="1"/>
  <c r="J59" i="18" a="1"/>
  <c r="C58" i="18" a="1"/>
  <c r="O59" i="18" a="1"/>
  <c r="D58" i="18" a="1"/>
  <c r="M58" i="18" a="1"/>
  <c r="O58" i="18" a="1"/>
  <c r="H59" i="18" a="1"/>
  <c r="K58" i="18" a="1"/>
  <c r="I59" i="18" a="1"/>
  <c r="I130" i="17" l="1"/>
  <c r="M145" i="17"/>
  <c r="J56" i="17"/>
  <c r="F91" i="17"/>
  <c r="G124" i="17"/>
  <c r="F109" i="17"/>
  <c r="E33" i="15"/>
  <c r="F54" i="17"/>
  <c r="I54" i="17"/>
  <c r="M46" i="17"/>
  <c r="F97" i="17"/>
  <c r="N138" i="17"/>
  <c r="F134" i="17"/>
  <c r="G57" i="17"/>
  <c r="F110" i="17"/>
  <c r="J132" i="17"/>
  <c r="O150" i="17"/>
  <c r="K11" i="15" s="1"/>
  <c r="N62" i="17"/>
  <c r="F26" i="15" s="1"/>
  <c r="I132" i="17"/>
  <c r="J122" i="17"/>
  <c r="N91" i="17"/>
  <c r="H17" i="15" s="1"/>
  <c r="L137" i="17"/>
  <c r="L84" i="17"/>
  <c r="F95" i="17"/>
  <c r="I122" i="17"/>
  <c r="D73" i="17"/>
  <c r="K113" i="17"/>
  <c r="K122" i="17"/>
  <c r="G71" i="17"/>
  <c r="F35" i="15" s="1"/>
  <c r="K75" i="17"/>
  <c r="E64" i="17"/>
  <c r="F105" i="17"/>
  <c r="I56" i="17"/>
  <c r="L131" i="17"/>
  <c r="H147" i="17"/>
  <c r="L26" i="18"/>
  <c r="L42" i="18" s="1"/>
  <c r="O74" i="17"/>
  <c r="G11" i="15" s="1"/>
  <c r="C111" i="17"/>
  <c r="F57" i="17"/>
  <c r="L93" i="17"/>
  <c r="N112" i="17"/>
  <c r="H11" i="15" s="1"/>
  <c r="L56" i="17"/>
  <c r="D11" i="15"/>
  <c r="E66" i="17"/>
  <c r="D45" i="17"/>
  <c r="I92" i="17"/>
  <c r="M69" i="17"/>
  <c r="L132" i="17"/>
  <c r="G128" i="17"/>
  <c r="G130" i="17"/>
  <c r="F96" i="17"/>
  <c r="E122" i="17"/>
  <c r="G136" i="17"/>
  <c r="F85" i="17"/>
  <c r="F99" i="17"/>
  <c r="G133" i="17"/>
  <c r="G135" i="17"/>
  <c r="F83" i="17"/>
  <c r="I151" i="17"/>
  <c r="O102" i="17"/>
  <c r="I28" i="15" s="1"/>
  <c r="O107" i="17"/>
  <c r="I33" i="15" s="1"/>
  <c r="G145" i="17"/>
  <c r="F104" i="17"/>
  <c r="C25" i="15"/>
  <c r="F102" i="17"/>
  <c r="G129" i="17"/>
  <c r="O53" i="17"/>
  <c r="G17" i="15" s="1"/>
  <c r="E28" i="15"/>
  <c r="G125" i="17"/>
  <c r="D111" i="17"/>
  <c r="M62" i="17"/>
  <c r="J46" i="17"/>
  <c r="O132" i="17"/>
  <c r="T131" i="17" s="1"/>
  <c r="F94" i="17"/>
  <c r="H86" i="17"/>
  <c r="F141" i="17"/>
  <c r="I75" i="17"/>
  <c r="O69" i="17"/>
  <c r="G33" i="15" s="1"/>
  <c r="O64" i="17"/>
  <c r="G28" i="15" s="1"/>
  <c r="G67" i="17"/>
  <c r="G149" i="17"/>
  <c r="F84" i="17"/>
  <c r="G127" i="17"/>
  <c r="F89" i="17"/>
  <c r="G132" i="17"/>
  <c r="K47" i="17"/>
  <c r="J84" i="17"/>
  <c r="M61" i="17"/>
  <c r="G138" i="17"/>
  <c r="M99" i="17"/>
  <c r="F100" i="17"/>
  <c r="F107" i="17"/>
  <c r="F101" i="17"/>
  <c r="G126" i="17"/>
  <c r="D121" i="17"/>
  <c r="E65" i="17"/>
  <c r="N61" i="17"/>
  <c r="F25" i="15" s="1"/>
  <c r="K94" i="17"/>
  <c r="F90" i="17"/>
  <c r="F92" i="17"/>
  <c r="F108" i="17"/>
  <c r="D147" i="17"/>
  <c r="G54" i="17"/>
  <c r="F87" i="17"/>
  <c r="J54" i="17"/>
  <c r="E139" i="17"/>
  <c r="F98" i="17"/>
  <c r="G123" i="17"/>
  <c r="G141" i="17"/>
  <c r="G147" i="17"/>
  <c r="F113" i="17"/>
  <c r="L123" i="17"/>
  <c r="L99" i="17"/>
  <c r="G29" i="18"/>
  <c r="G45" i="18" s="1"/>
  <c r="E133" i="17"/>
  <c r="G143" i="17"/>
  <c r="F111" i="17"/>
  <c r="F103" i="17"/>
  <c r="G150" i="17"/>
  <c r="G122" i="17"/>
  <c r="D104" i="17"/>
  <c r="M137" i="17"/>
  <c r="I84" i="17"/>
  <c r="G142" i="17"/>
  <c r="J30" i="15" s="1"/>
  <c r="G146" i="17"/>
  <c r="M86" i="17"/>
  <c r="F67" i="17"/>
  <c r="F88" i="17"/>
  <c r="L47" i="17"/>
  <c r="H124" i="17"/>
  <c r="K56" i="17"/>
  <c r="C33" i="15"/>
  <c r="G137" i="17"/>
  <c r="G121" i="17"/>
  <c r="G148" i="17"/>
  <c r="K132" i="17"/>
  <c r="G139" i="17"/>
  <c r="J27" i="15" s="1"/>
  <c r="G140" i="17"/>
  <c r="F112" i="17"/>
  <c r="K85" i="17"/>
  <c r="C110" i="17"/>
  <c r="F65" i="17"/>
  <c r="D95" i="17"/>
  <c r="D108" i="17"/>
  <c r="D93" i="17"/>
  <c r="E148" i="17"/>
  <c r="E145" i="17"/>
  <c r="D143" i="17"/>
  <c r="D113" i="17"/>
  <c r="E132" i="17"/>
  <c r="E143" i="17"/>
  <c r="D100" i="17"/>
  <c r="D124" i="17"/>
  <c r="D107" i="17"/>
  <c r="M124" i="17"/>
  <c r="E134" i="17"/>
  <c r="E130" i="17"/>
  <c r="E93" i="17"/>
  <c r="N27" i="18"/>
  <c r="N43" i="18" s="1"/>
  <c r="T64" i="17"/>
  <c r="X64" i="17" s="1"/>
  <c r="D28" i="15"/>
  <c r="N150" i="17"/>
  <c r="J11" i="15" s="1"/>
  <c r="H16" i="15"/>
  <c r="D64" i="17"/>
  <c r="T85" i="17"/>
  <c r="R85" i="17" s="1"/>
  <c r="O122" i="17"/>
  <c r="T141" i="17" s="1"/>
  <c r="K26" i="18"/>
  <c r="K42" i="18" s="1"/>
  <c r="O94" i="17"/>
  <c r="I20" i="15" s="1"/>
  <c r="T95" i="17"/>
  <c r="R95" i="17" s="1"/>
  <c r="O46" i="17"/>
  <c r="G8" i="15" s="1"/>
  <c r="O27" i="18"/>
  <c r="O43" i="18" s="1"/>
  <c r="T54" i="17"/>
  <c r="X54" i="17" s="1"/>
  <c r="I124" i="17"/>
  <c r="D71" i="17"/>
  <c r="C30" i="15"/>
  <c r="N66" i="17"/>
  <c r="F30" i="15" s="1"/>
  <c r="N53" i="17"/>
  <c r="F17" i="15" s="1"/>
  <c r="O29" i="18"/>
  <c r="O45" i="18" s="1"/>
  <c r="E131" i="17"/>
  <c r="N129" i="17"/>
  <c r="N145" i="17"/>
  <c r="J33" i="15" s="1"/>
  <c r="E126" i="17"/>
  <c r="E138" i="17"/>
  <c r="E140" i="17"/>
  <c r="D102" i="17"/>
  <c r="D89" i="17"/>
  <c r="E128" i="17"/>
  <c r="G151" i="17"/>
  <c r="D103" i="17"/>
  <c r="D86" i="17"/>
  <c r="E141" i="17"/>
  <c r="E142" i="17"/>
  <c r="E123" i="17"/>
  <c r="D90" i="17"/>
  <c r="D105" i="17"/>
  <c r="D99" i="17"/>
  <c r="D96" i="17"/>
  <c r="D94" i="17"/>
  <c r="E127" i="17"/>
  <c r="D83" i="17"/>
  <c r="D85" i="17"/>
  <c r="E121" i="17"/>
  <c r="D112" i="17"/>
  <c r="D97" i="17"/>
  <c r="C10" i="15"/>
  <c r="D101" i="17"/>
  <c r="E151" i="17"/>
  <c r="D67" i="17"/>
  <c r="D110" i="17"/>
  <c r="D92" i="17"/>
  <c r="E67" i="17"/>
  <c r="E137" i="17"/>
  <c r="E124" i="17"/>
  <c r="D91" i="17"/>
  <c r="H151" i="17"/>
  <c r="G75" i="17"/>
  <c r="M71" i="17"/>
  <c r="D98" i="17"/>
  <c r="E150" i="17"/>
  <c r="E135" i="17"/>
  <c r="H75" i="17"/>
  <c r="G15" i="15" s="1"/>
  <c r="L45" i="17"/>
  <c r="D109" i="17"/>
  <c r="M48" i="17"/>
  <c r="E147" i="17"/>
  <c r="E149" i="17"/>
  <c r="N140" i="17"/>
  <c r="E129" i="17"/>
  <c r="E136" i="17"/>
  <c r="D84" i="17"/>
  <c r="E48" i="17"/>
  <c r="I86" i="17"/>
  <c r="L71" i="17"/>
  <c r="L121" i="17"/>
  <c r="F93" i="17"/>
  <c r="L109" i="17"/>
  <c r="J48" i="17"/>
  <c r="K121" i="17"/>
  <c r="M103" i="17"/>
  <c r="I48" i="17"/>
  <c r="K83" i="17"/>
  <c r="M141" i="17"/>
  <c r="N124" i="17"/>
  <c r="J10" i="15" s="1"/>
  <c r="C29" i="15"/>
  <c r="X58" i="17"/>
  <c r="E125" i="17"/>
  <c r="J124" i="17"/>
  <c r="M147" i="17"/>
  <c r="O140" i="17"/>
  <c r="K28" i="15" s="1"/>
  <c r="O58" i="18"/>
  <c r="O82" i="18"/>
  <c r="O72" i="18" s="1"/>
  <c r="O108" i="18" s="1"/>
  <c r="O110" i="18" s="1"/>
  <c r="O114" i="18" s="1"/>
  <c r="T62" i="17"/>
  <c r="X62" i="17" s="1"/>
  <c r="M85" i="17"/>
  <c r="C9" i="15"/>
  <c r="M47" i="17"/>
  <c r="N57" i="17"/>
  <c r="F21" i="15" s="1"/>
  <c r="D21" i="15"/>
  <c r="D29" i="18"/>
  <c r="D45" i="18" s="1"/>
  <c r="C86" i="18"/>
  <c r="N28" i="18"/>
  <c r="N44" i="18" s="1"/>
  <c r="M85" i="18"/>
  <c r="M72" i="18" s="1"/>
  <c r="M108" i="18" s="1"/>
  <c r="M110" i="18" s="1"/>
  <c r="M114" i="18" s="1"/>
  <c r="F31" i="18"/>
  <c r="F47" i="18" s="1"/>
  <c r="E88" i="18"/>
  <c r="E72" i="18" s="1"/>
  <c r="E108" i="18" s="1"/>
  <c r="E110" i="18" s="1"/>
  <c r="E114" i="18" s="1"/>
  <c r="E29" i="15"/>
  <c r="D22" i="15"/>
  <c r="M123" i="17"/>
  <c r="D54" i="17"/>
  <c r="N133" i="17"/>
  <c r="J21" i="15" s="1"/>
  <c r="N95" i="17"/>
  <c r="I21" i="15" s="1"/>
  <c r="N47" i="17"/>
  <c r="G9" i="15" s="1"/>
  <c r="O57" i="17"/>
  <c r="T16" i="17" s="1"/>
  <c r="D130" i="17"/>
  <c r="O141" i="17"/>
  <c r="K29" i="15" s="1"/>
  <c r="O65" i="17"/>
  <c r="G29" i="15" s="1"/>
  <c r="U52" i="17"/>
  <c r="E22" i="15"/>
  <c r="T97" i="17"/>
  <c r="R97" i="17" s="1"/>
  <c r="T52" i="17"/>
  <c r="K58" i="18"/>
  <c r="E58" i="18"/>
  <c r="L31" i="18"/>
  <c r="L47" i="18" s="1"/>
  <c r="G134" i="17"/>
  <c r="N141" i="17"/>
  <c r="J29" i="15" s="1"/>
  <c r="D29" i="15"/>
  <c r="N65" i="17"/>
  <c r="F29" i="15" s="1"/>
  <c r="H134" i="17"/>
  <c r="H58" i="17"/>
  <c r="K65" i="17"/>
  <c r="G58" i="17"/>
  <c r="F22" i="15" s="1"/>
  <c r="D58" i="18"/>
  <c r="M58" i="18"/>
  <c r="D28" i="18"/>
  <c r="D44" i="18" s="1"/>
  <c r="F146" i="17"/>
  <c r="J34" i="15" s="1"/>
  <c r="M28" i="18"/>
  <c r="M44" i="18" s="1"/>
  <c r="K103" i="17"/>
  <c r="L65" i="17"/>
  <c r="D87" i="17"/>
  <c r="D49" i="17"/>
  <c r="F70" i="17"/>
  <c r="F34" i="15" s="1"/>
  <c r="E28" i="18"/>
  <c r="E44" i="18" s="1"/>
  <c r="E70" i="17"/>
  <c r="K141" i="17"/>
  <c r="D125" i="17"/>
  <c r="K31" i="18"/>
  <c r="K47" i="18" s="1"/>
  <c r="D50" i="17"/>
  <c r="E49" i="17"/>
  <c r="E146" i="17"/>
  <c r="C88" i="17"/>
  <c r="C58" i="18"/>
  <c r="F55" i="17"/>
  <c r="K149" i="17"/>
  <c r="G131" i="17"/>
  <c r="T132" i="17" s="1"/>
  <c r="J149" i="17"/>
  <c r="K73" i="17"/>
  <c r="J73" i="17"/>
  <c r="F131" i="17"/>
  <c r="G55" i="17"/>
  <c r="T18" i="17" s="1"/>
  <c r="I110" i="18"/>
  <c r="I114" i="18" s="1"/>
  <c r="J110" i="18"/>
  <c r="J114" i="18" s="1"/>
  <c r="L110" i="18"/>
  <c r="L114" i="18" s="1"/>
  <c r="G110" i="18"/>
  <c r="G114" i="18" s="1"/>
  <c r="F110" i="18"/>
  <c r="F114" i="18" s="1"/>
  <c r="D110" i="18"/>
  <c r="D114" i="18" s="1"/>
  <c r="N110" i="18"/>
  <c r="N114" i="18" s="1"/>
  <c r="H110" i="18"/>
  <c r="H114" i="18" s="1"/>
  <c r="K110" i="18"/>
  <c r="K114" i="18" s="1"/>
  <c r="X53" i="17"/>
  <c r="X49" i="17"/>
  <c r="T19" i="17"/>
  <c r="K33" i="15"/>
  <c r="T140" i="17"/>
  <c r="G10" i="15"/>
  <c r="C74" i="18"/>
  <c r="J73" i="18" s="1"/>
  <c r="H20" i="15"/>
  <c r="X61" i="17"/>
  <c r="X51" i="17"/>
  <c r="X55" i="17"/>
  <c r="X56" i="17"/>
  <c r="X60" i="17"/>
  <c r="X57" i="17"/>
  <c r="F36" i="15"/>
  <c r="J36" i="15"/>
  <c r="J9" i="15"/>
  <c r="F28" i="15"/>
  <c r="H25" i="15"/>
  <c r="F27" i="15"/>
  <c r="H13" i="15"/>
  <c r="H35" i="15"/>
  <c r="F10" i="15"/>
  <c r="K30" i="15"/>
  <c r="H28" i="15"/>
  <c r="T136" i="17"/>
  <c r="X50" i="17"/>
  <c r="H18" i="15"/>
  <c r="F15" i="15"/>
  <c r="J23" i="15"/>
  <c r="J15" i="15"/>
  <c r="F12" i="15"/>
  <c r="X47" i="17"/>
  <c r="T128" i="17"/>
  <c r="O59" i="18"/>
  <c r="X63" i="17"/>
  <c r="X48" i="17"/>
  <c r="X59" i="17"/>
  <c r="G16" i="15"/>
  <c r="T127" i="17"/>
  <c r="K31" i="15"/>
  <c r="G7" i="15"/>
  <c r="F33" i="15"/>
  <c r="F13" i="15"/>
  <c r="T139" i="17"/>
  <c r="F16" i="15"/>
  <c r="H12" i="15"/>
  <c r="T23" i="17"/>
  <c r="F23" i="15"/>
  <c r="J14" i="15"/>
  <c r="T13" i="17"/>
  <c r="H27" i="15"/>
  <c r="R96" i="17"/>
  <c r="F18" i="15"/>
  <c r="T126" i="17"/>
  <c r="H30" i="15"/>
  <c r="H14" i="15"/>
  <c r="T124" i="17"/>
  <c r="K7" i="15"/>
  <c r="K16" i="15"/>
  <c r="T135" i="17"/>
  <c r="K12" i="15"/>
  <c r="T138" i="17"/>
  <c r="K21" i="15"/>
  <c r="T130" i="17"/>
  <c r="K18" i="15"/>
  <c r="T133" i="17"/>
  <c r="K17" i="15"/>
  <c r="T134" i="17"/>
  <c r="K26" i="15"/>
  <c r="T125" i="17"/>
  <c r="K13" i="15"/>
  <c r="T137" i="17"/>
  <c r="F14" i="15"/>
  <c r="K15" i="15"/>
  <c r="T17" i="17"/>
  <c r="J16" i="15"/>
  <c r="F24" i="15"/>
  <c r="J7" i="15"/>
  <c r="H10" i="15"/>
  <c r="J18" i="15"/>
  <c r="G26" i="15"/>
  <c r="J31" i="15"/>
  <c r="J13" i="15"/>
  <c r="J12" i="15"/>
  <c r="R86" i="17"/>
  <c r="R105" i="17"/>
  <c r="R106" i="17"/>
  <c r="R102" i="17"/>
  <c r="R91" i="17"/>
  <c r="R90" i="17"/>
  <c r="R104" i="17"/>
  <c r="R99" i="17"/>
  <c r="R87" i="17"/>
  <c r="R94" i="17"/>
  <c r="R88" i="17"/>
  <c r="R98" i="17"/>
  <c r="R103" i="17"/>
  <c r="R92" i="17"/>
  <c r="R93" i="17"/>
  <c r="R101" i="17"/>
  <c r="R100" i="17"/>
  <c r="R89" i="17"/>
  <c r="K35" i="15"/>
  <c r="I27" i="15"/>
  <c r="I10" i="15"/>
  <c r="T11" i="17"/>
  <c r="K36" i="15"/>
  <c r="I35" i="15"/>
  <c r="G23" i="15"/>
  <c r="G34" i="15"/>
  <c r="I31" i="15"/>
  <c r="K25" i="15"/>
  <c r="G25" i="15"/>
  <c r="K14" i="15"/>
  <c r="G30" i="15"/>
  <c r="T22" i="17"/>
  <c r="T10" i="17"/>
  <c r="I8" i="15"/>
  <c r="H59" i="18"/>
  <c r="G27" i="15"/>
  <c r="J25" i="15"/>
  <c r="T21" i="17"/>
  <c r="G24" i="15"/>
  <c r="J35" i="15"/>
  <c r="G59" i="18"/>
  <c r="G13" i="15"/>
  <c r="G18" i="15"/>
  <c r="G14" i="15"/>
  <c r="F20" i="15"/>
  <c r="F7" i="15"/>
  <c r="G35" i="15"/>
  <c r="F8" i="15"/>
  <c r="T12" i="17"/>
  <c r="K27" i="15"/>
  <c r="J20" i="15"/>
  <c r="K24" i="15"/>
  <c r="I19" i="15"/>
  <c r="I23" i="15"/>
  <c r="I15" i="15"/>
  <c r="I16" i="15"/>
  <c r="K9" i="15"/>
  <c r="G31" i="15"/>
  <c r="H19" i="15"/>
  <c r="I24" i="15"/>
  <c r="H15" i="15"/>
  <c r="G20" i="15"/>
  <c r="H8" i="15"/>
  <c r="I59" i="18"/>
  <c r="I36" i="15"/>
  <c r="I7" i="15"/>
  <c r="I13" i="15"/>
  <c r="H31" i="15"/>
  <c r="J24" i="15"/>
  <c r="J59" i="18"/>
  <c r="J8" i="15"/>
  <c r="I17" i="15"/>
  <c r="I11" i="15"/>
  <c r="I12" i="15"/>
  <c r="I34" i="15"/>
  <c r="F31" i="15"/>
  <c r="H7" i="15"/>
  <c r="I25" i="15"/>
  <c r="K34" i="15"/>
  <c r="F11" i="15"/>
  <c r="H24" i="15"/>
  <c r="H33" i="15"/>
  <c r="I29" i="15"/>
  <c r="T24" i="17"/>
  <c r="I26" i="15"/>
  <c r="H26" i="15"/>
  <c r="K10" i="15"/>
  <c r="K23" i="15"/>
  <c r="H29" i="15"/>
  <c r="H36" i="15"/>
  <c r="G36" i="15"/>
  <c r="I30" i="15"/>
  <c r="I14" i="15"/>
  <c r="I22" i="15"/>
  <c r="H22" i="15"/>
  <c r="I18" i="15"/>
  <c r="I9" i="15"/>
  <c r="H23" i="15"/>
  <c r="H34" i="15"/>
  <c r="H9" i="15"/>
  <c r="T14" i="17"/>
  <c r="T25" i="17"/>
  <c r="G12" i="15"/>
  <c r="E59" i="18" a="1"/>
  <c r="M59" i="18" a="1"/>
  <c r="F59" i="18" a="1"/>
  <c r="K59" i="18" a="1"/>
  <c r="D59" i="18" a="1"/>
  <c r="L59" i="18" a="1"/>
  <c r="N59" i="18" a="1"/>
  <c r="K20" i="15" l="1"/>
  <c r="J26" i="15"/>
  <c r="J17" i="15"/>
  <c r="J28" i="15"/>
  <c r="T20" i="17"/>
  <c r="T27" i="17"/>
  <c r="K8" i="15"/>
  <c r="F59" i="18"/>
  <c r="N59" i="18"/>
  <c r="G21" i="15"/>
  <c r="F9" i="15"/>
  <c r="H21" i="15"/>
  <c r="T26" i="17"/>
  <c r="J19" i="15"/>
  <c r="K22" i="15"/>
  <c r="G22" i="15"/>
  <c r="F19" i="15"/>
  <c r="J22" i="15"/>
  <c r="X52" i="17"/>
  <c r="G19" i="15"/>
  <c r="T129" i="17"/>
  <c r="K19" i="15"/>
  <c r="T15" i="17"/>
  <c r="L59" i="18"/>
  <c r="K59" i="18"/>
  <c r="M59" i="18"/>
  <c r="D59" i="18"/>
  <c r="E59" i="18"/>
  <c r="E73" i="18"/>
  <c r="I73" i="18"/>
  <c r="D73" i="18"/>
  <c r="C73" i="18"/>
  <c r="H73" i="18"/>
  <c r="F73" i="18"/>
  <c r="G73" i="18"/>
  <c r="N73" i="18"/>
  <c r="O73" i="18"/>
  <c r="L73" i="18"/>
  <c r="K73" i="18"/>
  <c r="M73" i="18"/>
  <c r="X87" i="17"/>
  <c r="W87" i="17" s="1"/>
  <c r="X88" i="17"/>
  <c r="W88" i="17" s="1"/>
  <c r="X92" i="17"/>
  <c r="W92" i="17" s="1"/>
  <c r="X93" i="17"/>
  <c r="W93" i="17" s="1"/>
  <c r="X91" i="17"/>
  <c r="W91" i="17" s="1"/>
  <c r="X94" i="17"/>
  <c r="W94" i="17" s="1"/>
  <c r="X89" i="17"/>
  <c r="W89" i="17" s="1"/>
  <c r="X86" i="17"/>
  <c r="W86" i="17" s="1"/>
  <c r="X90" i="17"/>
  <c r="W90" i="17" s="1"/>
  <c r="X85" i="17"/>
  <c r="W85" i="17" s="1"/>
  <c r="X95" i="17" l="1"/>
  <c r="W95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沖縄県</author>
  </authors>
  <commentList>
    <comment ref="B66" authorId="0" shapeId="0" xr:uid="{611618E0-3691-4803-8F32-96A85FA2A8AE}">
      <text>
        <r>
          <rPr>
            <b/>
            <sz val="9"/>
            <color indexed="81"/>
            <rFont val="MS P ゴシック"/>
            <family val="3"/>
            <charset val="128"/>
          </rPr>
          <t>グラフタイトルに使用しています。</t>
        </r>
      </text>
    </comment>
    <comment ref="B103" authorId="0" shapeId="0" xr:uid="{23448B1F-0D3B-4ED0-A7A8-2B1724C1E661}">
      <text>
        <r>
          <rPr>
            <b/>
            <sz val="9"/>
            <color indexed="81"/>
            <rFont val="MS P ゴシック"/>
            <family val="3"/>
            <charset val="128"/>
          </rPr>
          <t>グラフタイトルに使用しています。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</authors>
  <commentList>
    <comment ref="C47" authorId="0" shapeId="0" xr:uid="{7CF3FF4C-2E44-4BBA-B97A-A42407B82ECF}">
      <text>
        <r>
          <rPr>
            <b/>
            <sz val="9"/>
            <color indexed="81"/>
            <rFont val="MS P ゴシック"/>
            <family val="3"/>
            <charset val="128"/>
          </rPr>
          <t>「項目別」シートで要素区分を選択すると、当該項目に対応する列セルの番号（下の記号）が自動で入力される。</t>
        </r>
      </text>
    </comment>
    <comment ref="C64" authorId="0" shapeId="0" xr:uid="{87A830AA-408F-4391-A0AD-38CD3771A157}">
      <text>
        <r>
          <rPr>
            <b/>
            <sz val="9"/>
            <color indexed="81"/>
            <rFont val="MS P ゴシック"/>
            <family val="3"/>
            <charset val="128"/>
          </rPr>
          <t>「経済活動別〔組替表〕」シートで経済活動を選択すると、各経済活動に対応する番号（下の番号）が自動で入力される。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</authors>
  <commentList>
    <comment ref="C45" authorId="0" shapeId="0" xr:uid="{587A1B9D-675A-437A-B9E1-D909AE7D816E}">
      <text>
        <r>
          <rPr>
            <b/>
            <sz val="9"/>
            <color indexed="81"/>
            <rFont val="MS P ゴシック"/>
            <family val="3"/>
            <charset val="128"/>
          </rPr>
          <t>「項目別」シートで要素区分を選択すると、当該項目に対応する列セルの番号（下の記号）が自動で入力される。</t>
        </r>
      </text>
    </comment>
    <comment ref="C62" authorId="0" shapeId="0" xr:uid="{3A7D168A-C9F5-42C7-A665-5DBB9561B7C9}">
      <text>
        <r>
          <rPr>
            <b/>
            <sz val="9"/>
            <color indexed="81"/>
            <rFont val="MS P ゴシック"/>
            <family val="3"/>
            <charset val="128"/>
          </rPr>
          <t>「経済活動別〔組替表〕」シートで経済活動を選択すると、各経済活動に対応する番号（下の番号）が自動で入力される。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</authors>
  <commentList>
    <comment ref="C47" authorId="0" shapeId="0" xr:uid="{E0FDBEAF-3921-4243-9287-062CF5EF0CAA}">
      <text>
        <r>
          <rPr>
            <b/>
            <sz val="9"/>
            <color indexed="81"/>
            <rFont val="MS P ゴシック"/>
            <family val="3"/>
            <charset val="128"/>
          </rPr>
          <t>「項目別」シートで要素区分を選択すると、当該項目に対応する列セルの番号（下の記号）が自動で入力される。</t>
        </r>
      </text>
    </comment>
    <comment ref="C64" authorId="0" shapeId="0" xr:uid="{FD1D5C4E-E88F-4C39-A7FD-B3FFAA4CFFD6}">
      <text>
        <r>
          <rPr>
            <b/>
            <sz val="9"/>
            <color indexed="81"/>
            <rFont val="MS P ゴシック"/>
            <family val="3"/>
            <charset val="128"/>
          </rPr>
          <t>「経済活動別〔組替表〕」シートで経済活動を選択すると、各経済活動に対応する番号（下の番号）が自動で入力される。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<sst xmlns="http://schemas.openxmlformats.org/spreadsheetml/2006/main" count="4773" uniqueCount="314">
  <si>
    <t>令和３年度</t>
    <rPh sb="0" eb="2">
      <t>レイワ</t>
    </rPh>
    <rPh sb="3" eb="5">
      <t>ネンド</t>
    </rPh>
    <phoneticPr fontId="2"/>
  </si>
  <si>
    <t>令和元年度</t>
    <rPh sb="0" eb="2">
      <t>レイワ</t>
    </rPh>
    <rPh sb="2" eb="5">
      <t>ガンネンド</t>
    </rPh>
    <phoneticPr fontId="2"/>
  </si>
  <si>
    <t>令和２年度</t>
    <rPh sb="0" eb="2">
      <t>レイワ</t>
    </rPh>
    <rPh sb="3" eb="5">
      <t>ネンド</t>
    </rPh>
    <phoneticPr fontId="2"/>
  </si>
  <si>
    <t>平成23年度</t>
    <rPh sb="0" eb="2">
      <t>ヘイセイ</t>
    </rPh>
    <rPh sb="4" eb="6">
      <t>ネンド</t>
    </rPh>
    <phoneticPr fontId="2"/>
  </si>
  <si>
    <t>平成24年度</t>
    <rPh sb="0" eb="2">
      <t>ヘイセイ</t>
    </rPh>
    <rPh sb="4" eb="6">
      <t>ネンド</t>
    </rPh>
    <phoneticPr fontId="2"/>
  </si>
  <si>
    <t>平成25年度</t>
    <rPh sb="0" eb="2">
      <t>ヘイセイ</t>
    </rPh>
    <rPh sb="4" eb="6">
      <t>ネンド</t>
    </rPh>
    <phoneticPr fontId="2"/>
  </si>
  <si>
    <t>平成26年度</t>
    <rPh sb="0" eb="2">
      <t>ヘイセイ</t>
    </rPh>
    <rPh sb="4" eb="6">
      <t>ネンド</t>
    </rPh>
    <phoneticPr fontId="2"/>
  </si>
  <si>
    <t>平成27年度</t>
    <rPh sb="0" eb="2">
      <t>ヘイセイ</t>
    </rPh>
    <rPh sb="4" eb="6">
      <t>ネンド</t>
    </rPh>
    <phoneticPr fontId="2"/>
  </si>
  <si>
    <t>平成28年度</t>
    <rPh sb="0" eb="2">
      <t>ヘイセイ</t>
    </rPh>
    <rPh sb="4" eb="6">
      <t>ネンド</t>
    </rPh>
    <phoneticPr fontId="2"/>
  </si>
  <si>
    <t>平成29年度</t>
    <rPh sb="0" eb="2">
      <t>ヘイセイ</t>
    </rPh>
    <rPh sb="4" eb="6">
      <t>ネンド</t>
    </rPh>
    <phoneticPr fontId="2"/>
  </si>
  <si>
    <t>平成30年度</t>
    <rPh sb="0" eb="2">
      <t>ヘイセイ</t>
    </rPh>
    <rPh sb="4" eb="6">
      <t>ネンド</t>
    </rPh>
    <phoneticPr fontId="2"/>
  </si>
  <si>
    <t>小計</t>
    <rPh sb="0" eb="2">
      <t>ショウケイ</t>
    </rPh>
    <phoneticPr fontId="2"/>
  </si>
  <si>
    <t>5-6</t>
  </si>
  <si>
    <t>7-8</t>
  </si>
  <si>
    <t>(2)</t>
  </si>
  <si>
    <t>(3)</t>
  </si>
  <si>
    <t>産出額</t>
    <rPh sb="0" eb="3">
      <t>サンシュツガク</t>
    </rPh>
    <phoneticPr fontId="2"/>
  </si>
  <si>
    <t>中間投入</t>
    <rPh sb="0" eb="4">
      <t>チュウカントウニュウ</t>
    </rPh>
    <phoneticPr fontId="2"/>
  </si>
  <si>
    <t>県内総生産</t>
    <rPh sb="0" eb="5">
      <t>ケンナイソウセイサン</t>
    </rPh>
    <phoneticPr fontId="2"/>
  </si>
  <si>
    <t>固定資本減耗</t>
    <rPh sb="0" eb="6">
      <t>コテイシホンゲンモウ</t>
    </rPh>
    <phoneticPr fontId="2"/>
  </si>
  <si>
    <t>生産・輸入品に課される税（控除）補助金</t>
    <rPh sb="0" eb="2">
      <t>セイサン</t>
    </rPh>
    <rPh sb="3" eb="6">
      <t>ユニュウヒン</t>
    </rPh>
    <rPh sb="7" eb="8">
      <t>カ</t>
    </rPh>
    <rPh sb="11" eb="12">
      <t>ゼイ</t>
    </rPh>
    <rPh sb="13" eb="15">
      <t>コウジョ</t>
    </rPh>
    <rPh sb="16" eb="19">
      <t>ホジョキン</t>
    </rPh>
    <phoneticPr fontId="2"/>
  </si>
  <si>
    <t>県内要素所得（純生産）</t>
    <rPh sb="0" eb="6">
      <t>ケンナイヨウソショトク</t>
    </rPh>
    <rPh sb="7" eb="10">
      <t>ジュンセイサン</t>
    </rPh>
    <phoneticPr fontId="2"/>
  </si>
  <si>
    <t>営業余剰・混合所得</t>
    <rPh sb="0" eb="4">
      <t>エイギョウヨジョウ</t>
    </rPh>
    <rPh sb="5" eb="9">
      <t>コンゴウショトク</t>
    </rPh>
    <phoneticPr fontId="2"/>
  </si>
  <si>
    <t>実数（百万円）</t>
    <rPh sb="0" eb="2">
      <t>ジッスウ</t>
    </rPh>
    <rPh sb="3" eb="6">
      <t>ヒャクマンエン</t>
    </rPh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</si>
  <si>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</si>
  <si>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</si>
  <si>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</si>
  <si>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</si>
  <si>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</si>
  <si>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</si>
  <si>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</si>
  <si>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</si>
  <si>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市場生産者</t>
    <rPh sb="0" eb="5">
      <t>シジョウセイサンシャ</t>
    </rPh>
    <phoneticPr fontId="2"/>
  </si>
  <si>
    <t>一般政府</t>
    <rPh sb="0" eb="4">
      <t>イッパンセイフ</t>
    </rPh>
    <phoneticPr fontId="2"/>
  </si>
  <si>
    <t>対家計民間非営利団体</t>
    <rPh sb="0" eb="3">
      <t>タイカケイ</t>
    </rPh>
    <rPh sb="3" eb="5">
      <t>ミンカン</t>
    </rPh>
    <rPh sb="5" eb="10">
      <t>ヒエイリダンタイ</t>
    </rPh>
    <phoneticPr fontId="2"/>
  </si>
  <si>
    <t>構成比（％）</t>
    <rPh sb="0" eb="3">
      <t>コウセイヒ</t>
    </rPh>
    <phoneticPr fontId="2"/>
  </si>
  <si>
    <t>経済活動別県内総生産及び要素所得（百万円）</t>
    <rPh sb="0" eb="5">
      <t>ケイザイカツドウベツ</t>
    </rPh>
    <rPh sb="5" eb="10">
      <t>ケンナイソウセイサン</t>
    </rPh>
    <rPh sb="10" eb="11">
      <t>オヨ</t>
    </rPh>
    <rPh sb="12" eb="16">
      <t>ヨウソショトク</t>
    </rPh>
    <rPh sb="17" eb="20">
      <t>ヒャクマンエン</t>
    </rPh>
    <phoneticPr fontId="2"/>
  </si>
  <si>
    <t>生産者価格</t>
    <rPh sb="0" eb="3">
      <t>セイサンシャ</t>
    </rPh>
    <rPh sb="3" eb="5">
      <t>カカク</t>
    </rPh>
    <phoneticPr fontId="2"/>
  </si>
  <si>
    <t>表示の産出額</t>
    <rPh sb="0" eb="2">
      <t>ヒョウジ</t>
    </rPh>
    <rPh sb="3" eb="6">
      <t>サンシュツガク</t>
    </rPh>
    <phoneticPr fontId="2"/>
  </si>
  <si>
    <t>（生産者価格表示）</t>
    <rPh sb="1" eb="4">
      <t>セイサンシャ</t>
    </rPh>
    <rPh sb="4" eb="8">
      <t>カカクヒョウジ</t>
    </rPh>
    <phoneticPr fontId="2"/>
  </si>
  <si>
    <t>県内純生産</t>
    <rPh sb="0" eb="5">
      <t>ケンナイジュンセイサン</t>
    </rPh>
    <phoneticPr fontId="2"/>
  </si>
  <si>
    <t>（生産者価格表示）</t>
    <rPh sb="1" eb="4">
      <t>セイサンシャ</t>
    </rPh>
    <rPh sb="4" eb="6">
      <t>カカク</t>
    </rPh>
    <rPh sb="6" eb="8">
      <t>ヒョウジ</t>
    </rPh>
    <phoneticPr fontId="2"/>
  </si>
  <si>
    <t>生産・輸入品に</t>
    <rPh sb="0" eb="2">
      <t>セイサン</t>
    </rPh>
    <rPh sb="3" eb="6">
      <t>ユニュウヒン</t>
    </rPh>
    <phoneticPr fontId="2"/>
  </si>
  <si>
    <t>課される税</t>
    <rPh sb="0" eb="1">
      <t>カ</t>
    </rPh>
    <rPh sb="4" eb="5">
      <t>ゼイ</t>
    </rPh>
    <phoneticPr fontId="2"/>
  </si>
  <si>
    <t>（控除）補助金</t>
    <rPh sb="1" eb="3">
      <t>コウジョ</t>
    </rPh>
    <rPh sb="4" eb="7">
      <t>ホジョキン</t>
    </rPh>
    <phoneticPr fontId="2"/>
  </si>
  <si>
    <t>県内要素所得</t>
    <rPh sb="0" eb="6">
      <t>ケンナイヨウソショトク</t>
    </rPh>
    <phoneticPr fontId="2"/>
  </si>
  <si>
    <t>（純生産）</t>
    <rPh sb="1" eb="4">
      <t>ジュンセイサン</t>
    </rPh>
    <phoneticPr fontId="2"/>
  </si>
  <si>
    <t>県内</t>
    <rPh sb="0" eb="2">
      <t>ケンナイ</t>
    </rPh>
    <phoneticPr fontId="2"/>
  </si>
  <si>
    <t>雇用者報酬</t>
    <rPh sb="0" eb="5">
      <t>コヨウシャホウシュウ</t>
    </rPh>
    <phoneticPr fontId="2"/>
  </si>
  <si>
    <t>営業余剰・</t>
    <rPh sb="0" eb="4">
      <t>エイギョウヨジョウ</t>
    </rPh>
    <phoneticPr fontId="2"/>
  </si>
  <si>
    <t>混合所得</t>
    <rPh sb="0" eb="4">
      <t>コンゴウショトク</t>
    </rPh>
    <phoneticPr fontId="2"/>
  </si>
  <si>
    <t>経済活動</t>
    <rPh sb="0" eb="4">
      <t>ケイザイカツドウ</t>
    </rPh>
    <phoneticPr fontId="2"/>
  </si>
  <si>
    <t>(1)</t>
  </si>
  <si>
    <t>農林水産業</t>
    <rPh sb="0" eb="5">
      <t>ノウリンスイサンギョウ</t>
    </rPh>
    <phoneticPr fontId="1"/>
  </si>
  <si>
    <t>農業</t>
    <rPh sb="0" eb="2">
      <t>ノウギョウ</t>
    </rPh>
    <phoneticPr fontId="1"/>
  </si>
  <si>
    <t>林業</t>
    <rPh sb="0" eb="2">
      <t>リンギョウ</t>
    </rPh>
    <phoneticPr fontId="1"/>
  </si>
  <si>
    <t>水産業</t>
    <rPh sb="0" eb="3">
      <t>スイサンギョウ</t>
    </rPh>
    <phoneticPr fontId="1"/>
  </si>
  <si>
    <t>鉱業</t>
    <rPh sb="0" eb="2">
      <t>コウギョウ</t>
    </rPh>
    <phoneticPr fontId="1"/>
  </si>
  <si>
    <t>製造業</t>
    <rPh sb="0" eb="3">
      <t>セイゾウギョウ</t>
    </rPh>
    <phoneticPr fontId="1"/>
  </si>
  <si>
    <t>電気・ガス・水道・廃棄物処理業</t>
    <rPh sb="0" eb="2">
      <t>デンキ</t>
    </rPh>
    <rPh sb="6" eb="8">
      <t>スイドウ</t>
    </rPh>
    <rPh sb="9" eb="15">
      <t>ハイキブツショリギョウ</t>
    </rPh>
    <phoneticPr fontId="1"/>
  </si>
  <si>
    <t>建設業</t>
    <rPh sb="0" eb="3">
      <t>ケンセツギョウ</t>
    </rPh>
    <phoneticPr fontId="1"/>
  </si>
  <si>
    <t>卸売・小売業</t>
    <rPh sb="0" eb="2">
      <t>オロシウリ</t>
    </rPh>
    <rPh sb="3" eb="6">
      <t>コウリギョウ</t>
    </rPh>
    <phoneticPr fontId="1"/>
  </si>
  <si>
    <t>運輸・郵便業</t>
    <rPh sb="0" eb="2">
      <t>ウンユ</t>
    </rPh>
    <rPh sb="3" eb="6">
      <t>ユウビンギョウ</t>
    </rPh>
    <phoneticPr fontId="1"/>
  </si>
  <si>
    <t>宿泊・飲食サービス業</t>
    <rPh sb="0" eb="2">
      <t>シュクハク</t>
    </rPh>
    <rPh sb="3" eb="5">
      <t>インショク</t>
    </rPh>
    <rPh sb="9" eb="10">
      <t>ギョウ</t>
    </rPh>
    <phoneticPr fontId="1"/>
  </si>
  <si>
    <t>情報通信業</t>
    <rPh sb="0" eb="5">
      <t>ジョウホウツウシンギョウ</t>
    </rPh>
    <phoneticPr fontId="1"/>
  </si>
  <si>
    <t>金融・保険業</t>
    <rPh sb="0" eb="2">
      <t>キンユウ</t>
    </rPh>
    <rPh sb="3" eb="6">
      <t>ホケンギョウ</t>
    </rPh>
    <phoneticPr fontId="1"/>
  </si>
  <si>
    <t>不動産業</t>
    <rPh sb="0" eb="4">
      <t>フドウサンギョウ</t>
    </rPh>
    <phoneticPr fontId="1"/>
  </si>
  <si>
    <t>専門・科学技術、業務支援サービス業</t>
    <rPh sb="0" eb="2">
      <t>センモン</t>
    </rPh>
    <rPh sb="3" eb="7">
      <t>カガクギジュツ</t>
    </rPh>
    <rPh sb="8" eb="12">
      <t>ギョウムシエン</t>
    </rPh>
    <rPh sb="16" eb="17">
      <t>ギョウ</t>
    </rPh>
    <phoneticPr fontId="1"/>
  </si>
  <si>
    <t>公務</t>
    <rPh sb="0" eb="2">
      <t>コウム</t>
    </rPh>
    <phoneticPr fontId="1"/>
  </si>
  <si>
    <t>教育</t>
    <rPh sb="0" eb="2">
      <t>キョウイク</t>
    </rPh>
    <phoneticPr fontId="1"/>
  </si>
  <si>
    <t>保健衛生・社会事業</t>
    <rPh sb="0" eb="4">
      <t>ホケンエイセイ</t>
    </rPh>
    <rPh sb="5" eb="9">
      <t>シャカイジギョウ</t>
    </rPh>
    <phoneticPr fontId="1"/>
  </si>
  <si>
    <t>その他のサービス</t>
    <rPh sb="2" eb="3">
      <t>タ</t>
    </rPh>
    <phoneticPr fontId="1"/>
  </si>
  <si>
    <t>小計</t>
    <rPh sb="0" eb="2">
      <t>ショウケイ</t>
    </rPh>
    <phoneticPr fontId="1"/>
  </si>
  <si>
    <t>輸入品に課される税・関税</t>
    <rPh sb="0" eb="3">
      <t>ユニュウヒン</t>
    </rPh>
    <rPh sb="4" eb="5">
      <t>カ</t>
    </rPh>
    <rPh sb="8" eb="9">
      <t>ゼイ</t>
    </rPh>
    <rPh sb="10" eb="12">
      <t>カンゼイ</t>
    </rPh>
    <phoneticPr fontId="1"/>
  </si>
  <si>
    <t>（控除）総資本形成に係る消費税</t>
    <rPh sb="1" eb="3">
      <t>コウジョ</t>
    </rPh>
    <rPh sb="4" eb="9">
      <t>ソウシホンケイセイ</t>
    </rPh>
    <rPh sb="10" eb="11">
      <t>カカ</t>
    </rPh>
    <rPh sb="12" eb="15">
      <t>ショウヒゼイ</t>
    </rPh>
    <phoneticPr fontId="1"/>
  </si>
  <si>
    <t>合計</t>
    <rPh sb="0" eb="2">
      <t>ゴウケイ</t>
    </rPh>
    <phoneticPr fontId="1"/>
  </si>
  <si>
    <t>（再掲）</t>
    <rPh sb="1" eb="3">
      <t>サイケイ</t>
    </rPh>
    <phoneticPr fontId="1"/>
  </si>
  <si>
    <t>1-2</t>
    <phoneticPr fontId="2"/>
  </si>
  <si>
    <t>3-4</t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</si>
  <si>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</si>
  <si>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項目別</t>
    <rPh sb="0" eb="3">
      <t>コウモクベツ</t>
    </rPh>
    <phoneticPr fontId="2"/>
  </si>
  <si>
    <t>コード</t>
    <phoneticPr fontId="2"/>
  </si>
  <si>
    <t>列セル</t>
    <rPh sb="0" eb="1">
      <t>レツ</t>
    </rPh>
    <phoneticPr fontId="2"/>
  </si>
  <si>
    <t>K</t>
    <phoneticPr fontId="2"/>
  </si>
  <si>
    <t>■　コード表　Ｎｏ．３</t>
    <rPh sb="5" eb="6">
      <t>ヒョウ</t>
    </rPh>
    <phoneticPr fontId="2"/>
  </si>
  <si>
    <t>加算値</t>
    <rPh sb="0" eb="3">
      <t>カサンチ</t>
    </rPh>
    <phoneticPr fontId="2"/>
  </si>
  <si>
    <t>参照先の行番号</t>
    <rPh sb="0" eb="3">
      <t>サンショウサキ</t>
    </rPh>
    <rPh sb="4" eb="7">
      <t>ギョウバンゴウ</t>
    </rPh>
    <phoneticPr fontId="2"/>
  </si>
  <si>
    <t>Ｎｏ．</t>
    <phoneticPr fontId="2"/>
  </si>
  <si>
    <t>開始番号</t>
    <rPh sb="0" eb="4">
      <t>カイシバンゴウ</t>
    </rPh>
    <phoneticPr fontId="2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</si>
  <si>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</si>
  <si>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</si>
  <si>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</si>
  <si>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</si>
  <si>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</si>
  <si>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</si>
  <si>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</si>
  <si>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</si>
  <si>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</si>
  <si>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</si>
  <si>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</si>
  <si>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</si>
  <si>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</si>
  <si>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</si>
  <si>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</si>
  <si>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</si>
  <si>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</si>
  <si>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</si>
  <si>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</si>
  <si>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</si>
  <si>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</si>
  <si>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</si>
  <si>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</si>
  <si>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</si>
  <si>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</si>
  <si>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</si>
  <si>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</si>
  <si>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■　コード表　Ｎｏ．１</t>
    <rPh sb="5" eb="6">
      <t>ヒョウ</t>
    </rPh>
    <phoneticPr fontId="2"/>
  </si>
  <si>
    <t>■　コード表　Ｎｏ．２</t>
    <rPh sb="5" eb="6">
      <t>ヒョウ</t>
    </rPh>
    <phoneticPr fontId="2"/>
  </si>
  <si>
    <t>県内純生産（生産者価格表示）</t>
    <rPh sb="0" eb="5">
      <t>ケンナイジュンセイサン</t>
    </rPh>
    <rPh sb="6" eb="11">
      <t>セイサンシャカカク</t>
    </rPh>
    <rPh sb="11" eb="13">
      <t>ヒョウジ</t>
    </rPh>
    <phoneticPr fontId="2"/>
  </si>
  <si>
    <t>県内雇用者報酬</t>
    <rPh sb="0" eb="7">
      <t>ケンナイコヨウシャホウシュウ</t>
    </rPh>
    <phoneticPr fontId="2"/>
  </si>
  <si>
    <t>選択項目の列セル：</t>
    <rPh sb="0" eb="2">
      <t>センタク</t>
    </rPh>
    <rPh sb="2" eb="4">
      <t>コウモク</t>
    </rPh>
    <rPh sb="5" eb="6">
      <t>レツ</t>
    </rPh>
    <phoneticPr fontId="2"/>
  </si>
  <si>
    <t>参照シート名：</t>
    <rPh sb="0" eb="2">
      <t>サンショウ</t>
    </rPh>
    <rPh sb="5" eb="6">
      <t>メイ</t>
    </rPh>
    <phoneticPr fontId="2"/>
  </si>
  <si>
    <t xml:space="preserve"> ←集計したい項目をリストより選択</t>
    <rPh sb="2" eb="4">
      <t>シュウケイ</t>
    </rPh>
    <rPh sb="7" eb="9">
      <t>コウモク</t>
    </rPh>
    <rPh sb="15" eb="17">
      <t>センタク</t>
    </rPh>
    <phoneticPr fontId="2"/>
  </si>
  <si>
    <t>経済活動別統計表シート：行コード</t>
    <rPh sb="0" eb="4">
      <t>ケイザイカツドウ</t>
    </rPh>
    <rPh sb="4" eb="5">
      <t>ベツ</t>
    </rPh>
    <rPh sb="5" eb="8">
      <t>トウケイヒョウ</t>
    </rPh>
    <rPh sb="12" eb="13">
      <t>ギョウ</t>
    </rPh>
    <phoneticPr fontId="2"/>
  </si>
  <si>
    <t>経　済　活　動</t>
    <rPh sb="0" eb="1">
      <t>ヘ</t>
    </rPh>
    <rPh sb="2" eb="3">
      <t>ズミ</t>
    </rPh>
    <rPh sb="4" eb="5">
      <t>カツ</t>
    </rPh>
    <rPh sb="6" eb="7">
      <t>ドウ</t>
    </rPh>
    <phoneticPr fontId="2"/>
  </si>
  <si>
    <t>対前年度増加率（％）</t>
    <rPh sb="0" eb="4">
      <t>タイゼンネンド</t>
    </rPh>
    <rPh sb="4" eb="7">
      <t>ゾウカリツ</t>
    </rPh>
    <phoneticPr fontId="2"/>
  </si>
  <si>
    <t>経済活動別統計表シート：行コード〔経済活動別選択用〕</t>
    <rPh sb="0" eb="5">
      <t>ケイザイカツドウベツ</t>
    </rPh>
    <rPh sb="5" eb="8">
      <t>トウケイヒョウ</t>
    </rPh>
    <rPh sb="12" eb="13">
      <t>ギョウ</t>
    </rPh>
    <rPh sb="17" eb="22">
      <t>ケイザイカツドウベツ</t>
    </rPh>
    <rPh sb="22" eb="24">
      <t>センタク</t>
    </rPh>
    <rPh sb="24" eb="25">
      <t>ヨウ</t>
    </rPh>
    <phoneticPr fontId="2"/>
  </si>
  <si>
    <t>00</t>
    <phoneticPr fontId="2"/>
  </si>
  <si>
    <t>県内純生産（生産者価格表示）</t>
    <rPh sb="0" eb="5">
      <t>ケンナイジュンセイサン</t>
    </rPh>
    <rPh sb="6" eb="13">
      <t>セイサンシャカカクヒョウジ</t>
    </rPh>
    <phoneticPr fontId="2"/>
  </si>
  <si>
    <t>項　　目</t>
    <rPh sb="0" eb="1">
      <t>コウ</t>
    </rPh>
    <rPh sb="3" eb="4">
      <t>メ</t>
    </rPh>
    <phoneticPr fontId="2"/>
  </si>
  <si>
    <t>選択経済活動の開始番号：</t>
    <rPh sb="0" eb="2">
      <t>センタク</t>
    </rPh>
    <rPh sb="2" eb="6">
      <t>ケイザイカツドウ</t>
    </rPh>
    <rPh sb="7" eb="11">
      <t>カイシバンゴウ</t>
    </rPh>
    <phoneticPr fontId="2"/>
  </si>
  <si>
    <t>対前年度増減額（百万円）</t>
    <rPh sb="0" eb="4">
      <t>タイゼンネンド</t>
    </rPh>
    <rPh sb="4" eb="7">
      <t>ゾウゲンガク</t>
    </rPh>
    <rPh sb="8" eb="11">
      <t>ヒャクマンエン</t>
    </rPh>
    <phoneticPr fontId="2"/>
  </si>
  <si>
    <t xml:space="preserve"> ← コード：各項目の番号（連番）の入力（任意の値）</t>
    <rPh sb="7" eb="10">
      <t>カクコウモク</t>
    </rPh>
    <rPh sb="11" eb="13">
      <t>バンゴウ</t>
    </rPh>
    <rPh sb="14" eb="16">
      <t>レンバン</t>
    </rPh>
    <rPh sb="18" eb="20">
      <t>ニュウリョク</t>
    </rPh>
    <rPh sb="21" eb="23">
      <t>ニンイ</t>
    </rPh>
    <rPh sb="24" eb="25">
      <t>アタイ</t>
    </rPh>
    <phoneticPr fontId="2"/>
  </si>
  <si>
    <t xml:space="preserve"> ← 列セル：「項目別」シートにおける当該項目の列番号を入力〔基本は固定〕</t>
    <rPh sb="3" eb="4">
      <t>レツ</t>
    </rPh>
    <rPh sb="8" eb="11">
      <t>コウモクベツ</t>
    </rPh>
    <rPh sb="19" eb="23">
      <t>トウガイコウモク</t>
    </rPh>
    <rPh sb="24" eb="27">
      <t>レツバンゴウ</t>
    </rPh>
    <rPh sb="28" eb="30">
      <t>ニュウリョク</t>
    </rPh>
    <rPh sb="31" eb="33">
      <t>キホン</t>
    </rPh>
    <rPh sb="34" eb="36">
      <t>コテイ</t>
    </rPh>
    <phoneticPr fontId="2"/>
  </si>
  <si>
    <t>第１次産業</t>
    <rPh sb="0" eb="1">
      <t>ダイ</t>
    </rPh>
    <rPh sb="2" eb="3">
      <t>ツギ</t>
    </rPh>
    <rPh sb="3" eb="5">
      <t>サンギョウ</t>
    </rPh>
    <phoneticPr fontId="2"/>
  </si>
  <si>
    <t>第２次産業</t>
    <rPh sb="0" eb="1">
      <t>ダイ</t>
    </rPh>
    <rPh sb="2" eb="3">
      <t>ツギ</t>
    </rPh>
    <rPh sb="3" eb="5">
      <t>サンギョウ</t>
    </rPh>
    <phoneticPr fontId="2"/>
  </si>
  <si>
    <t>第３次産業</t>
    <rPh sb="0" eb="1">
      <t>ダイ</t>
    </rPh>
    <rPh sb="2" eb="3">
      <t>ツギ</t>
    </rPh>
    <rPh sb="3" eb="5">
      <t>サンギョウ</t>
    </rPh>
    <phoneticPr fontId="2"/>
  </si>
  <si>
    <t>28</t>
  </si>
  <si>
    <t>29</t>
  </si>
  <si>
    <t>増加寄与度（％）</t>
    <rPh sb="0" eb="5">
      <t>ゾウカキヨド</t>
    </rPh>
    <phoneticPr fontId="2"/>
  </si>
  <si>
    <t>増加率（％）</t>
    <rPh sb="0" eb="3">
      <t>ゾウカリツ</t>
    </rPh>
    <phoneticPr fontId="2"/>
  </si>
  <si>
    <t>農業</t>
    <rPh sb="0" eb="2">
      <t>ノウギョウ</t>
    </rPh>
    <phoneticPr fontId="2"/>
  </si>
  <si>
    <t>林業</t>
    <rPh sb="0" eb="2">
      <t>リンギョウ</t>
    </rPh>
    <phoneticPr fontId="2"/>
  </si>
  <si>
    <t>水産業</t>
    <rPh sb="0" eb="3">
      <t>スイサンギョウ</t>
    </rPh>
    <phoneticPr fontId="2"/>
  </si>
  <si>
    <t>鉱業</t>
    <rPh sb="0" eb="2">
      <t>コウギョウ</t>
    </rPh>
    <phoneticPr fontId="2"/>
  </si>
  <si>
    <t>製造業</t>
    <rPh sb="0" eb="3">
      <t>セイゾウギョウ</t>
    </rPh>
    <phoneticPr fontId="2"/>
  </si>
  <si>
    <t>電気・ガス・水道・廃棄物処理業</t>
    <rPh sb="0" eb="2">
      <t>デンキ</t>
    </rPh>
    <rPh sb="6" eb="8">
      <t>スイドウ</t>
    </rPh>
    <rPh sb="9" eb="15">
      <t>ハイキブツショリギョウ</t>
    </rPh>
    <phoneticPr fontId="2"/>
  </si>
  <si>
    <t>建設業</t>
    <rPh sb="0" eb="3">
      <t>ケンセツギョウ</t>
    </rPh>
    <phoneticPr fontId="2"/>
  </si>
  <si>
    <t>小計（=1+2+3）</t>
    <rPh sb="0" eb="2">
      <t>ショウケイ</t>
    </rPh>
    <phoneticPr fontId="1"/>
  </si>
  <si>
    <t>合計（=4+5-6）</t>
    <rPh sb="0" eb="2">
      <t>ゴウケイ</t>
    </rPh>
    <phoneticPr fontId="1"/>
  </si>
  <si>
    <t>■　コード表　Ｎｏ．４</t>
    <rPh sb="5" eb="6">
      <t>ヒョウ</t>
    </rPh>
    <phoneticPr fontId="2"/>
  </si>
  <si>
    <t>（再掲）市場生産者</t>
    <rPh sb="1" eb="3">
      <t>サイケイ</t>
    </rPh>
    <rPh sb="4" eb="9">
      <t>シジョウセイサンシャ</t>
    </rPh>
    <phoneticPr fontId="2"/>
  </si>
  <si>
    <t>（再掲）一般政府</t>
    <rPh sb="1" eb="3">
      <t>サイケイ</t>
    </rPh>
    <rPh sb="4" eb="8">
      <t>イッパンセイフ</t>
    </rPh>
    <phoneticPr fontId="2"/>
  </si>
  <si>
    <t>（再掲）対家計民間非営利団体</t>
    <rPh sb="1" eb="3">
      <t>サイケイ</t>
    </rPh>
    <rPh sb="4" eb="7">
      <t>タイカケイ</t>
    </rPh>
    <rPh sb="7" eb="9">
      <t>ミンカン</t>
    </rPh>
    <rPh sb="9" eb="14">
      <t>ヒエイリダンタイ</t>
    </rPh>
    <phoneticPr fontId="2"/>
  </si>
  <si>
    <t>（再掲）小計</t>
    <rPh sb="1" eb="3">
      <t>サイケイ</t>
    </rPh>
    <rPh sb="4" eb="6">
      <t>ショウケイ</t>
    </rPh>
    <phoneticPr fontId="2"/>
  </si>
  <si>
    <t>H23</t>
  </si>
  <si>
    <t>H24</t>
  </si>
  <si>
    <t>H25</t>
  </si>
  <si>
    <t>H26</t>
  </si>
  <si>
    <t>H27</t>
  </si>
  <si>
    <t>H28</t>
  </si>
  <si>
    <t>H29</t>
  </si>
  <si>
    <t>H30</t>
  </si>
  <si>
    <t>R1</t>
  </si>
  <si>
    <t>R2</t>
  </si>
  <si>
    <t>R3</t>
  </si>
  <si>
    <t>令和４年度</t>
    <rPh sb="0" eb="2">
      <t>レイワ</t>
    </rPh>
    <rPh sb="3" eb="5">
      <t>ネンド</t>
    </rPh>
    <phoneticPr fontId="2"/>
  </si>
  <si>
    <t>R4</t>
  </si>
  <si>
    <t>令和５年度</t>
    <rPh sb="0" eb="2">
      <t>レイワ</t>
    </rPh>
    <rPh sb="3" eb="5">
      <t>ネンド</t>
    </rPh>
    <phoneticPr fontId="2"/>
  </si>
  <si>
    <t>R5</t>
  </si>
  <si>
    <t>令和６年度</t>
    <rPh sb="0" eb="2">
      <t>レイワ</t>
    </rPh>
    <rPh sb="3" eb="5">
      <t>ネンド</t>
    </rPh>
    <phoneticPr fontId="2"/>
  </si>
  <si>
    <t>R6</t>
  </si>
  <si>
    <t>令和７年度</t>
    <rPh sb="0" eb="2">
      <t>レイワ</t>
    </rPh>
    <rPh sb="3" eb="5">
      <t>ネンド</t>
    </rPh>
    <phoneticPr fontId="2"/>
  </si>
  <si>
    <t>R7</t>
  </si>
  <si>
    <t>令和８年度</t>
    <rPh sb="0" eb="2">
      <t>レイワ</t>
    </rPh>
    <rPh sb="3" eb="5">
      <t>ネンド</t>
    </rPh>
    <phoneticPr fontId="2"/>
  </si>
  <si>
    <t>R8</t>
  </si>
  <si>
    <t>令和９年度</t>
    <rPh sb="0" eb="2">
      <t>レイワ</t>
    </rPh>
    <rPh sb="3" eb="5">
      <t>ネンド</t>
    </rPh>
    <phoneticPr fontId="2"/>
  </si>
  <si>
    <t>R9</t>
  </si>
  <si>
    <t>令和10年度</t>
    <rPh sb="0" eb="2">
      <t>レイワ</t>
    </rPh>
    <rPh sb="4" eb="6">
      <t>ネンド</t>
    </rPh>
    <phoneticPr fontId="2"/>
  </si>
  <si>
    <t>R10</t>
  </si>
  <si>
    <t>令和11年度</t>
    <rPh sb="0" eb="2">
      <t>レイワ</t>
    </rPh>
    <rPh sb="4" eb="6">
      <t>ネンド</t>
    </rPh>
    <phoneticPr fontId="2"/>
  </si>
  <si>
    <t>R11</t>
  </si>
  <si>
    <t>令和12年度</t>
    <rPh sb="0" eb="2">
      <t>レイワ</t>
    </rPh>
    <rPh sb="4" eb="6">
      <t>ネンド</t>
    </rPh>
    <phoneticPr fontId="2"/>
  </si>
  <si>
    <t>R12</t>
  </si>
  <si>
    <t>令和13年度</t>
    <rPh sb="0" eb="2">
      <t>レイワ</t>
    </rPh>
    <rPh sb="4" eb="6">
      <t>ネンド</t>
    </rPh>
    <phoneticPr fontId="2"/>
  </si>
  <si>
    <t>R13</t>
  </si>
  <si>
    <t>令和14年度</t>
    <rPh sb="0" eb="2">
      <t>レイワ</t>
    </rPh>
    <rPh sb="4" eb="6">
      <t>ネンド</t>
    </rPh>
    <phoneticPr fontId="2"/>
  </si>
  <si>
    <t>R14</t>
  </si>
  <si>
    <t>令和15年度</t>
    <rPh sb="0" eb="2">
      <t>レイワ</t>
    </rPh>
    <rPh sb="4" eb="6">
      <t>ネンド</t>
    </rPh>
    <phoneticPr fontId="2"/>
  </si>
  <si>
    <t>R15</t>
  </si>
  <si>
    <t>行数</t>
    <rPh sb="0" eb="2">
      <t>ギョウスウ</t>
    </rPh>
    <phoneticPr fontId="2"/>
  </si>
  <si>
    <t>（再掲）市場生産者</t>
    <rPh sb="1" eb="3">
      <t>サイケイ</t>
    </rPh>
    <rPh sb="4" eb="9">
      <t>シジョウセイサンシャ</t>
    </rPh>
    <phoneticPr fontId="1"/>
  </si>
  <si>
    <t>行番号</t>
    <rPh sb="0" eb="3">
      <t>ギョウバンゴウ</t>
    </rPh>
    <phoneticPr fontId="2"/>
  </si>
  <si>
    <t>小　　計</t>
    <rPh sb="0" eb="1">
      <t>ショウ</t>
    </rPh>
    <rPh sb="3" eb="4">
      <t>ケイ</t>
    </rPh>
    <phoneticPr fontId="1"/>
  </si>
  <si>
    <t>（再掲）対家計民間非営利団体</t>
    <rPh sb="1" eb="3">
      <t>サイケイ</t>
    </rPh>
    <rPh sb="4" eb="7">
      <t>タイカケイ</t>
    </rPh>
    <rPh sb="7" eb="14">
      <t>ミンカンヒエイリダンタイ</t>
    </rPh>
    <phoneticPr fontId="2"/>
  </si>
  <si>
    <t>分析シート用選択リスト</t>
    <rPh sb="0" eb="2">
      <t>ブンセキ</t>
    </rPh>
    <rPh sb="5" eb="6">
      <t>ヨウ</t>
    </rPh>
    <rPh sb="6" eb="8">
      <t>センタク</t>
    </rPh>
    <phoneticPr fontId="2"/>
  </si>
  <si>
    <t>（再掲）小計</t>
    <rPh sb="1" eb="3">
      <t>サイケイ</t>
    </rPh>
    <rPh sb="4" eb="6">
      <t>ショウケイ</t>
    </rPh>
    <phoneticPr fontId="1"/>
  </si>
  <si>
    <t>↑</t>
    <phoneticPr fontId="2"/>
  </si>
  <si>
    <t>■　コード表　Ｎｏ．５</t>
    <rPh sb="5" eb="6">
      <t>ヒョウ</t>
    </rPh>
    <phoneticPr fontId="2"/>
  </si>
  <si>
    <t>年度コード</t>
    <rPh sb="0" eb="2">
      <t>ネンド</t>
    </rPh>
    <phoneticPr fontId="2"/>
  </si>
  <si>
    <t>表記</t>
    <rPh sb="0" eb="2">
      <t>ヒョウキ</t>
    </rPh>
    <phoneticPr fontId="2"/>
  </si>
  <si>
    <t>年度</t>
    <rPh sb="0" eb="2">
      <t>ネンド</t>
    </rPh>
    <phoneticPr fontId="2"/>
  </si>
  <si>
    <t>（t-2）年度</t>
    <rPh sb="5" eb="7">
      <t>ネンド</t>
    </rPh>
    <phoneticPr fontId="2"/>
  </si>
  <si>
    <t>（t-1）年度</t>
    <rPh sb="5" eb="7">
      <t>ネンド</t>
    </rPh>
    <phoneticPr fontId="2"/>
  </si>
  <si>
    <t>t年度</t>
    <rPh sb="1" eb="3">
      <t>ネンド</t>
    </rPh>
    <phoneticPr fontId="2"/>
  </si>
  <si>
    <t>「分析」シートで選択した年度↑</t>
    <rPh sb="1" eb="3">
      <t>ブンセキ</t>
    </rPh>
    <rPh sb="8" eb="10">
      <t>センタク</t>
    </rPh>
    <rPh sb="12" eb="14">
      <t>ネンド</t>
    </rPh>
    <phoneticPr fontId="2"/>
  </si>
  <si>
    <t>★〔グラフ〕「各経済活動の推移・対前年度増加率」</t>
    <rPh sb="7" eb="12">
      <t>カクケイザイカツドウ</t>
    </rPh>
    <rPh sb="13" eb="15">
      <t>スイイ</t>
    </rPh>
    <rPh sb="16" eb="20">
      <t>タイゼンネンド</t>
    </rPh>
    <rPh sb="20" eb="23">
      <t>ゾウカリツ</t>
    </rPh>
    <phoneticPr fontId="2"/>
  </si>
  <si>
    <t>H23</t>
    <phoneticPr fontId="2"/>
  </si>
  <si>
    <t>R1</t>
    <phoneticPr fontId="2"/>
  </si>
  <si>
    <t xml:space="preserve">INDIRECT関数の計算用 → </t>
    <rPh sb="8" eb="10">
      <t>カンスウ</t>
    </rPh>
    <rPh sb="11" eb="14">
      <t>ケイサンヨウ</t>
    </rPh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</si>
  <si>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</si>
  <si>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</si>
  <si>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</si>
  <si>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</si>
  <si>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</si>
  <si>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</si>
  <si>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</si>
  <si>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</si>
  <si>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K</t>
    <phoneticPr fontId="2"/>
  </si>
  <si>
    <t>L</t>
    <phoneticPr fontId="2"/>
  </si>
  <si>
    <t>M</t>
    <phoneticPr fontId="2"/>
  </si>
  <si>
    <t>〔グラフ〕「各経済活動の推移・増加率」コード</t>
    <rPh sb="6" eb="11">
      <t>カクケイザイカツドウ</t>
    </rPh>
    <rPh sb="12" eb="14">
      <t>スイイ</t>
    </rPh>
    <rPh sb="15" eb="18">
      <t>ゾウカリツ</t>
    </rPh>
    <phoneticPr fontId="2"/>
  </si>
  <si>
    <t>項目</t>
    <rPh sb="0" eb="2">
      <t>コウモク</t>
    </rPh>
    <phoneticPr fontId="2"/>
  </si>
  <si>
    <t>実数</t>
    <rPh sb="0" eb="2">
      <t>ジッスウ</t>
    </rPh>
    <phoneticPr fontId="2"/>
  </si>
  <si>
    <t>増加率</t>
    <rPh sb="0" eb="3">
      <t>ゾウカリツ</t>
    </rPh>
    <phoneticPr fontId="2"/>
  </si>
  <si>
    <t>対前年度増加率</t>
    <rPh sb="0" eb="7">
      <t>タイゼンネンドゾウカリツ</t>
    </rPh>
    <phoneticPr fontId="2"/>
  </si>
  <si>
    <t>★対前年度増加率データ</t>
    <rPh sb="1" eb="8">
      <t>タイゼンネンドゾウカリツ</t>
    </rPh>
    <phoneticPr fontId="2"/>
  </si>
  <si>
    <t>経済活動別対前年度増加率（％）</t>
    <rPh sb="0" eb="5">
      <t>ケイザイカツドウベツ</t>
    </rPh>
    <rPh sb="5" eb="12">
      <t>タイゼンネンドゾウカリツ</t>
    </rPh>
    <phoneticPr fontId="2"/>
  </si>
  <si>
    <t>その他のサービス</t>
    <rPh sb="2" eb="3">
      <t>タ</t>
    </rPh>
    <phoneticPr fontId="2"/>
  </si>
  <si>
    <t>保健衛生・社会事業</t>
    <rPh sb="0" eb="4">
      <t>ホケンエイセイ</t>
    </rPh>
    <rPh sb="5" eb="9">
      <t>シャカイジギョウ</t>
    </rPh>
    <phoneticPr fontId="2"/>
  </si>
  <si>
    <t>教育</t>
    <rPh sb="0" eb="2">
      <t>キョウイク</t>
    </rPh>
    <phoneticPr fontId="2"/>
  </si>
  <si>
    <t>公務</t>
    <rPh sb="0" eb="2">
      <t>コウム</t>
    </rPh>
    <phoneticPr fontId="2"/>
  </si>
  <si>
    <t>専門・科学技術、業務支援サービス業</t>
    <rPh sb="0" eb="2">
      <t>センモン</t>
    </rPh>
    <rPh sb="3" eb="7">
      <t>カガクギジュツ</t>
    </rPh>
    <rPh sb="8" eb="12">
      <t>ギョウムシエン</t>
    </rPh>
    <rPh sb="16" eb="17">
      <t>ギョウ</t>
    </rPh>
    <phoneticPr fontId="2"/>
  </si>
  <si>
    <t>不動産業</t>
    <rPh sb="0" eb="4">
      <t>フドウサンギョウ</t>
    </rPh>
    <phoneticPr fontId="2"/>
  </si>
  <si>
    <t>金融・保険業</t>
    <rPh sb="0" eb="2">
      <t>キンユウ</t>
    </rPh>
    <rPh sb="3" eb="6">
      <t>ホケンギョウ</t>
    </rPh>
    <phoneticPr fontId="2"/>
  </si>
  <si>
    <t>情報通信業</t>
    <rPh sb="0" eb="5">
      <t>ジョウホウツウシンギョウ</t>
    </rPh>
    <phoneticPr fontId="2"/>
  </si>
  <si>
    <t>宿泊・飲食サービス業</t>
    <rPh sb="0" eb="2">
      <t>シュクハク</t>
    </rPh>
    <rPh sb="3" eb="5">
      <t>インショク</t>
    </rPh>
    <rPh sb="9" eb="10">
      <t>ギョウ</t>
    </rPh>
    <phoneticPr fontId="2"/>
  </si>
  <si>
    <t>運輸・郵便業</t>
    <rPh sb="0" eb="2">
      <t>ウンユ</t>
    </rPh>
    <rPh sb="3" eb="6">
      <t>ユウビンギョウ</t>
    </rPh>
    <phoneticPr fontId="2"/>
  </si>
  <si>
    <t>卸売・小売業</t>
    <rPh sb="0" eb="2">
      <t>オロシウリ</t>
    </rPh>
    <rPh sb="3" eb="6">
      <t>コウリギョウ</t>
    </rPh>
    <phoneticPr fontId="2"/>
  </si>
  <si>
    <t>電気・ガス・水道・廃棄物処理業</t>
    <rPh sb="0" eb="2">
      <t>デンキ</t>
    </rPh>
    <rPh sb="6" eb="8">
      <t>スイドウ</t>
    </rPh>
    <rPh sb="9" eb="15">
      <t>ハイキブツショリギョウ</t>
    </rPh>
    <phoneticPr fontId="2"/>
  </si>
  <si>
    <t>建設業</t>
    <rPh sb="0" eb="3">
      <t>ケンセツギョウ</t>
    </rPh>
    <phoneticPr fontId="2"/>
  </si>
  <si>
    <t>製造業</t>
    <rPh sb="0" eb="3">
      <t>セイゾウギョウ</t>
    </rPh>
    <phoneticPr fontId="2"/>
  </si>
  <si>
    <t>鉱業</t>
    <rPh sb="0" eb="2">
      <t>コウギョウ</t>
    </rPh>
    <phoneticPr fontId="2"/>
  </si>
  <si>
    <t>水産業</t>
    <rPh sb="0" eb="3">
      <t>スイサンギョウ</t>
    </rPh>
    <phoneticPr fontId="2"/>
  </si>
  <si>
    <t>林業</t>
    <rPh sb="0" eb="2">
      <t>リンギョウ</t>
    </rPh>
    <phoneticPr fontId="2"/>
  </si>
  <si>
    <t>農業</t>
    <rPh sb="0" eb="2">
      <t>ノウギョウ</t>
    </rPh>
    <phoneticPr fontId="2"/>
  </si>
  <si>
    <t xml:space="preserve"> ← 分析対象の経済活動を選択（グラフに反映）</t>
    <rPh sb="20" eb="22">
      <t>ハンエイ</t>
    </rPh>
    <phoneticPr fontId="2"/>
  </si>
  <si>
    <t xml:space="preserve"> ← 分析対象の項目を選択</t>
    <rPh sb="3" eb="7">
      <t>ブンセキタイショウ</t>
    </rPh>
    <rPh sb="8" eb="10">
      <t>コウモク</t>
    </rPh>
    <rPh sb="11" eb="13">
      <t>センタク</t>
    </rPh>
    <phoneticPr fontId="2"/>
  </si>
  <si>
    <t xml:space="preserve"> ← 分析対象の年度を選択</t>
    <rPh sb="3" eb="7">
      <t>ブンセキタイショウ</t>
    </rPh>
    <rPh sb="8" eb="10">
      <t>ネンド</t>
    </rPh>
    <rPh sb="11" eb="13">
      <t>センタク</t>
    </rPh>
    <phoneticPr fontId="2"/>
  </si>
  <si>
    <t>N</t>
    <phoneticPr fontId="2"/>
  </si>
  <si>
    <t>★構成比データ</t>
    <rPh sb="1" eb="4">
      <t>コウセイヒ</t>
    </rPh>
    <phoneticPr fontId="2"/>
  </si>
  <si>
    <t>農業</t>
    <rPh sb="0" eb="2">
      <t>ノウギョウ</t>
    </rPh>
    <phoneticPr fontId="2"/>
  </si>
  <si>
    <t>林業</t>
    <rPh sb="0" eb="2">
      <t>リンギョウ</t>
    </rPh>
    <phoneticPr fontId="2"/>
  </si>
  <si>
    <t>水産業</t>
    <rPh sb="0" eb="3">
      <t>スイサンギョウ</t>
    </rPh>
    <phoneticPr fontId="2"/>
  </si>
  <si>
    <t>鉱業</t>
    <rPh sb="0" eb="2">
      <t>コウギョウ</t>
    </rPh>
    <phoneticPr fontId="2"/>
  </si>
  <si>
    <t>製造業</t>
    <rPh sb="0" eb="3">
      <t>セイゾウギョウ</t>
    </rPh>
    <phoneticPr fontId="2"/>
  </si>
  <si>
    <t>電気・ガス・水道・廃棄物処理業</t>
    <rPh sb="0" eb="2">
      <t>デンキ</t>
    </rPh>
    <rPh sb="6" eb="8">
      <t>スイドウ</t>
    </rPh>
    <rPh sb="9" eb="12">
      <t>ハイキブツ</t>
    </rPh>
    <rPh sb="12" eb="15">
      <t>ショリギョウ</t>
    </rPh>
    <phoneticPr fontId="2"/>
  </si>
  <si>
    <t>建設業</t>
    <rPh sb="0" eb="3">
      <t>ケンセツギョウ</t>
    </rPh>
    <phoneticPr fontId="2"/>
  </si>
  <si>
    <t>卸売・小売業</t>
    <rPh sb="0" eb="2">
      <t>オロシウリ</t>
    </rPh>
    <rPh sb="3" eb="6">
      <t>コウリギョウ</t>
    </rPh>
    <phoneticPr fontId="2"/>
  </si>
  <si>
    <t>運輸・郵便業</t>
    <rPh sb="0" eb="2">
      <t>ウンユ</t>
    </rPh>
    <rPh sb="3" eb="6">
      <t>ユウビンギョウ</t>
    </rPh>
    <phoneticPr fontId="2"/>
  </si>
  <si>
    <t>宿泊・飲食サービス業</t>
    <rPh sb="0" eb="2">
      <t>シュクハク</t>
    </rPh>
    <rPh sb="3" eb="5">
      <t>インショク</t>
    </rPh>
    <rPh sb="9" eb="10">
      <t>ギョウ</t>
    </rPh>
    <phoneticPr fontId="2"/>
  </si>
  <si>
    <t>情報通信業</t>
    <rPh sb="0" eb="5">
      <t>ジョウホウツウシンギョウ</t>
    </rPh>
    <phoneticPr fontId="2"/>
  </si>
  <si>
    <t>金融・保険業</t>
    <rPh sb="0" eb="2">
      <t>キンユウ</t>
    </rPh>
    <rPh sb="3" eb="6">
      <t>ホケンギョウ</t>
    </rPh>
    <phoneticPr fontId="2"/>
  </si>
  <si>
    <t>不動産業</t>
    <rPh sb="0" eb="4">
      <t>フドウサンギョウ</t>
    </rPh>
    <phoneticPr fontId="2"/>
  </si>
  <si>
    <t>専門・科学技術、業務支援サービス業</t>
    <rPh sb="0" eb="2">
      <t>センモン</t>
    </rPh>
    <rPh sb="3" eb="7">
      <t>カガクギジュツ</t>
    </rPh>
    <rPh sb="8" eb="12">
      <t>ギョウムシエン</t>
    </rPh>
    <rPh sb="16" eb="17">
      <t>ギョウ</t>
    </rPh>
    <phoneticPr fontId="2"/>
  </si>
  <si>
    <t>公務</t>
    <rPh sb="0" eb="2">
      <t>コウム</t>
    </rPh>
    <phoneticPr fontId="2"/>
  </si>
  <si>
    <t>教育</t>
    <rPh sb="0" eb="2">
      <t>キョウイク</t>
    </rPh>
    <phoneticPr fontId="2"/>
  </si>
  <si>
    <t>保健衛生・社会事業</t>
    <rPh sb="0" eb="4">
      <t>ホケンエイセイ</t>
    </rPh>
    <rPh sb="5" eb="9">
      <t>シャカイジギョウ</t>
    </rPh>
    <phoneticPr fontId="2"/>
  </si>
  <si>
    <t>その他のサービス</t>
    <rPh sb="2" eb="3">
      <t>タ</t>
    </rPh>
    <phoneticPr fontId="2"/>
  </si>
  <si>
    <t>小計</t>
    <rPh sb="0" eb="2">
      <t>ショウケイ</t>
    </rPh>
    <phoneticPr fontId="2"/>
  </si>
  <si>
    <t>輸入品に課される税・関税</t>
    <rPh sb="0" eb="3">
      <t>ユニュウヒン</t>
    </rPh>
    <rPh sb="4" eb="5">
      <t>カ</t>
    </rPh>
    <rPh sb="8" eb="9">
      <t>ゼイ</t>
    </rPh>
    <rPh sb="10" eb="12">
      <t>カンゼイ</t>
    </rPh>
    <phoneticPr fontId="2"/>
  </si>
  <si>
    <t>（控除）総資本形成に係る消費税</t>
    <rPh sb="1" eb="3">
      <t>コウジョ</t>
    </rPh>
    <rPh sb="4" eb="9">
      <t>ソウシホンケイセイ</t>
    </rPh>
    <rPh sb="10" eb="11">
      <t>カカ</t>
    </rPh>
    <rPh sb="12" eb="15">
      <t>ショウヒゼイ</t>
    </rPh>
    <phoneticPr fontId="2"/>
  </si>
  <si>
    <t>合計</t>
    <rPh sb="0" eb="2">
      <t>ゴウケイ</t>
    </rPh>
    <phoneticPr fontId="2"/>
  </si>
  <si>
    <t>○上位10位／降順並び替え</t>
    <rPh sb="1" eb="3">
      <t>ジョウイ</t>
    </rPh>
    <rPh sb="5" eb="6">
      <t>イ</t>
    </rPh>
    <rPh sb="7" eb="9">
      <t>コウジュン</t>
    </rPh>
    <rPh sb="9" eb="10">
      <t>ナラ</t>
    </rPh>
    <rPh sb="11" eb="12">
      <t>カ</t>
    </rPh>
    <phoneticPr fontId="2"/>
  </si>
  <si>
    <t>他</t>
    <rPh sb="0" eb="1">
      <t>ホカ</t>
    </rPh>
    <phoneticPr fontId="2"/>
  </si>
  <si>
    <t>★増加寄与度データ</t>
    <rPh sb="1" eb="6">
      <t>ゾウカキヨド</t>
    </rPh>
    <phoneticPr fontId="2"/>
  </si>
  <si>
    <t>★基準年水準比較データ（R1＝基準）</t>
    <rPh sb="1" eb="4">
      <t>キジュンネン</t>
    </rPh>
    <rPh sb="4" eb="6">
      <t>スイジュン</t>
    </rPh>
    <rPh sb="6" eb="8">
      <t>ヒカク</t>
    </rPh>
    <rPh sb="15" eb="17">
      <t>キジュン</t>
    </rPh>
    <phoneticPr fontId="2"/>
  </si>
  <si>
    <t xml:space="preserve"> ← 比較対象の年度を選択</t>
    <rPh sb="3" eb="7">
      <t>ヒカクタイショウ</t>
    </rPh>
    <rPh sb="8" eb="10">
      <t>ネンド</t>
    </rPh>
    <rPh sb="11" eb="13">
      <t>センタク</t>
    </rPh>
    <phoneticPr fontId="2"/>
  </si>
  <si>
    <t>比較対象年度</t>
    <rPh sb="0" eb="4">
      <t>ヒカクタイショウ</t>
    </rPh>
    <rPh sb="4" eb="6">
      <t>ネンド</t>
    </rPh>
    <phoneticPr fontId="2"/>
  </si>
  <si>
    <t>分析対象年度</t>
    <rPh sb="0" eb="4">
      <t>ブンセキタイショウ</t>
    </rPh>
    <rPh sb="4" eb="6">
      <t>ネンド</t>
    </rPh>
    <phoneticPr fontId="2"/>
  </si>
  <si>
    <t>産出額</t>
    <rPh sb="0" eb="3">
      <t>サンシュツガク</t>
    </rPh>
    <phoneticPr fontId="2"/>
  </si>
  <si>
    <t>中間投入</t>
    <rPh sb="0" eb="4">
      <t>チュウカントウニュウ</t>
    </rPh>
    <phoneticPr fontId="2"/>
  </si>
  <si>
    <t>固定資本減耗</t>
    <rPh sb="0" eb="6">
      <t>コテイシホンゲンモウ</t>
    </rPh>
    <phoneticPr fontId="2"/>
  </si>
  <si>
    <t>生産・輸入品に課される税（控除）補助金</t>
    <rPh sb="0" eb="2">
      <t>セイサン</t>
    </rPh>
    <rPh sb="3" eb="6">
      <t>ユニュウヒン</t>
    </rPh>
    <rPh sb="7" eb="8">
      <t>カ</t>
    </rPh>
    <rPh sb="11" eb="12">
      <t>ゼイ</t>
    </rPh>
    <rPh sb="13" eb="15">
      <t>コウジョ</t>
    </rPh>
    <rPh sb="16" eb="19">
      <t>ホジョキン</t>
    </rPh>
    <phoneticPr fontId="2"/>
  </si>
  <si>
    <t>県内雇用者報酬</t>
    <rPh sb="0" eb="7">
      <t>ケンナイコヨウシャホウシュウ</t>
    </rPh>
    <phoneticPr fontId="2"/>
  </si>
  <si>
    <t>営業余剰・混合所得</t>
    <rPh sb="0" eb="4">
      <t>エイギョウヨジョウ</t>
    </rPh>
    <rPh sb="5" eb="9">
      <t>コンゴウショトク</t>
    </rPh>
    <phoneticPr fontId="2"/>
  </si>
  <si>
    <t>O</t>
    <phoneticPr fontId="2"/>
  </si>
  <si>
    <t>★基準年水準比較データ</t>
    <rPh sb="1" eb="4">
      <t>キジュンネン</t>
    </rPh>
    <rPh sb="4" eb="6">
      <t>スイジュン</t>
    </rPh>
    <rPh sb="6" eb="8">
      <t>ヒカク</t>
    </rPh>
    <phoneticPr fontId="2"/>
  </si>
  <si>
    <t>H23</t>
    <phoneticPr fontId="2"/>
  </si>
  <si>
    <t>行番号〔固定〕</t>
    <rPh sb="0" eb="3">
      <t>ギョウバンゴウ</t>
    </rPh>
    <rPh sb="4" eb="6">
      <t>コテイ</t>
    </rPh>
    <phoneticPr fontId="2"/>
  </si>
  <si>
    <t>加算値〔固定〕</t>
    <rPh sb="0" eb="3">
      <t>カサンチ</t>
    </rPh>
    <rPh sb="4" eb="6">
      <t>コテイ</t>
    </rPh>
    <phoneticPr fontId="2"/>
  </si>
  <si>
    <t xml:space="preserve">VLOOKUP関数の計算用 → </t>
    <rPh sb="7" eb="9">
      <t>カンスウ</t>
    </rPh>
    <rPh sb="10" eb="13">
      <t>ケイサンヨウ</t>
    </rPh>
    <phoneticPr fontId="2"/>
  </si>
  <si>
    <t xml:space="preserve">固定 → </t>
    <rPh sb="0" eb="2">
      <t>コテイ</t>
    </rPh>
    <phoneticPr fontId="2"/>
  </si>
  <si>
    <t>経済活動別国内総生産及び要素所得（10億円）</t>
    <rPh sb="0" eb="5">
      <t>ケイザイカツドウベツ</t>
    </rPh>
    <rPh sb="5" eb="7">
      <t>コクナイ</t>
    </rPh>
    <rPh sb="7" eb="10">
      <t>ソウセイサン</t>
    </rPh>
    <rPh sb="10" eb="11">
      <t>オヨ</t>
    </rPh>
    <rPh sb="12" eb="16">
      <t>ヨウソショトク</t>
    </rPh>
    <rPh sb="19" eb="20">
      <t>オク</t>
    </rPh>
    <rPh sb="20" eb="21">
      <t>エン</t>
    </rPh>
    <phoneticPr fontId="2"/>
  </si>
  <si>
    <t>国内総生産</t>
    <rPh sb="0" eb="5">
      <t>コクナイソウセイサン</t>
    </rPh>
    <phoneticPr fontId="2"/>
  </si>
  <si>
    <t>国内純生産</t>
    <rPh sb="0" eb="5">
      <t>コクナイジュンセイサン</t>
    </rPh>
    <phoneticPr fontId="2"/>
  </si>
  <si>
    <t>国内要素所得</t>
    <rPh sb="0" eb="6">
      <t>コクナイヨウソショトク</t>
    </rPh>
    <phoneticPr fontId="2"/>
  </si>
  <si>
    <t>-</t>
  </si>
  <si>
    <t>【県民経済計算】（単位：百万円）</t>
    <rPh sb="1" eb="7">
      <t>ケンミンケイザイケイサン</t>
    </rPh>
    <rPh sb="9" eb="11">
      <t>タンイ</t>
    </rPh>
    <rPh sb="12" eb="15">
      <t>ヒャクマンエン</t>
    </rPh>
    <phoneticPr fontId="2"/>
  </si>
  <si>
    <t>【国民経済計算】（単位：10億円）</t>
    <rPh sb="1" eb="7">
      <t>コクミンケイザイケイサン</t>
    </rPh>
    <rPh sb="9" eb="11">
      <t>タンイ</t>
    </rPh>
    <rPh sb="14" eb="16">
      <t>オクエン</t>
    </rPh>
    <phoneticPr fontId="2"/>
  </si>
  <si>
    <t>　水準</t>
    <rPh sb="1" eb="3">
      <t>スイジュン</t>
    </rPh>
    <phoneticPr fontId="2"/>
  </si>
  <si>
    <t>　基準年</t>
    <rPh sb="1" eb="4">
      <t>キジュンネン</t>
    </rPh>
    <phoneticPr fontId="2"/>
  </si>
  <si>
    <t>　水準</t>
    <rPh sb="1" eb="3">
      <t>スイジュン</t>
    </rPh>
    <phoneticPr fontId="2"/>
  </si>
  <si>
    <t>【全国】（単位：10億円）</t>
    <rPh sb="1" eb="3">
      <t>ゼンコク</t>
    </rPh>
    <rPh sb="5" eb="7">
      <t>タンイ</t>
    </rPh>
    <rPh sb="10" eb="12">
      <t>オクエン</t>
    </rPh>
    <phoneticPr fontId="2"/>
  </si>
  <si>
    <t>★全国との水準比較データ（国＝100）</t>
    <rPh sb="1" eb="3">
      <t>ゼンコク</t>
    </rPh>
    <rPh sb="5" eb="7">
      <t>スイジュン</t>
    </rPh>
    <rPh sb="7" eb="9">
      <t>ヒカク</t>
    </rPh>
    <rPh sb="13" eb="14">
      <t>クニ</t>
    </rPh>
    <phoneticPr fontId="2"/>
  </si>
  <si>
    <t>県民経済計算（百万円）</t>
    <rPh sb="0" eb="6">
      <t>ケンミンケイザイケイサン</t>
    </rPh>
    <rPh sb="7" eb="10">
      <t>ヒャクマンエン</t>
    </rPh>
    <phoneticPr fontId="2"/>
  </si>
  <si>
    <t>県総人口（人）</t>
    <rPh sb="0" eb="4">
      <t>ケンソウジンコウ</t>
    </rPh>
    <rPh sb="5" eb="6">
      <t>ヒト</t>
    </rPh>
    <phoneticPr fontId="2"/>
  </si>
  <si>
    <t>１人当たり県民経済計算</t>
    <rPh sb="1" eb="2">
      <t>ヒト</t>
    </rPh>
    <rPh sb="2" eb="3">
      <t>ア</t>
    </rPh>
    <rPh sb="5" eb="6">
      <t>ケン</t>
    </rPh>
    <rPh sb="6" eb="11">
      <t>ミンケイザイケイサン</t>
    </rPh>
    <phoneticPr fontId="2"/>
  </si>
  <si>
    <t>国総人口</t>
    <rPh sb="0" eb="4">
      <t>クニソウジンコウ</t>
    </rPh>
    <phoneticPr fontId="2"/>
  </si>
  <si>
    <t>全国（国民経済計算）（10億円）</t>
    <rPh sb="0" eb="2">
      <t>ゼンコク</t>
    </rPh>
    <rPh sb="3" eb="9">
      <t>コクミンケイザイケイサン</t>
    </rPh>
    <rPh sb="13" eb="15">
      <t>オクエン</t>
    </rPh>
    <phoneticPr fontId="2"/>
  </si>
  <si>
    <t>１人当たり国民経済計算</t>
    <rPh sb="1" eb="2">
      <t>ヒト</t>
    </rPh>
    <rPh sb="2" eb="3">
      <t>ア</t>
    </rPh>
    <rPh sb="5" eb="11">
      <t>コクミンケイザイケイサン</t>
    </rPh>
    <phoneticPr fontId="2"/>
  </si>
  <si>
    <t>【全国との乖離差】</t>
    <rPh sb="1" eb="3">
      <t>ゼンコク</t>
    </rPh>
    <rPh sb="5" eb="8">
      <t>カイリサ</t>
    </rPh>
    <phoneticPr fontId="2"/>
  </si>
  <si>
    <t>始期年</t>
    <rPh sb="0" eb="1">
      <t>ハジ</t>
    </rPh>
    <rPh sb="2" eb="3">
      <t>ドシ</t>
    </rPh>
    <phoneticPr fontId="2"/>
  </si>
  <si>
    <t>終期年</t>
    <rPh sb="0" eb="2">
      <t>シュウキ</t>
    </rPh>
    <rPh sb="2" eb="3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</si>
</sst>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▲ &quot;#,##0"/>
    <numFmt numFmtId="177" formatCode="#,##0.0;&quot;▲ &quot;#,##0.0"/>
    <numFmt numFmtId="178" formatCode="0.0"/>
    <numFmt numFmtId="179" formatCode="#,##0.0;[Red]\-#,##0.0"/>
  </numFmts>
  <fonts count="21">
    <font>
      <sz val="11"/>
      <color theme="1"/>
      <name val="游ゴシック"/>
      <family val="2"/>
      <charset val="128"/>
    </font>
    <font>
      <sz val="11"/>
      <color theme="1"/>
      <name val="ＭＳ ゴシック"/>
      <family val="3"/>
      <charset val="128"/>
    </font>
    <font>
      <sz val="6"/>
      <name val="游ゴシック"/>
      <family val="2"/>
      <charset val="128"/>
    </font>
    <font>
      <sz val="11"/>
      <color theme="1"/>
      <name val="游ゴシック"/>
      <family val="2"/>
      <charset val="128"/>
    </font>
    <font>
      <sz val="11"/>
      <name val="明朝"/>
      <family val="1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0"/>
      <color rgb="FF0000FF"/>
      <name val="ＭＳ ゴシック"/>
      <family val="3"/>
      <charset val="128"/>
    </font>
    <font>
      <sz val="10"/>
      <color rgb="FF008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0"/>
      <color rgb="FF0000FF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b/>
      <u/>
      <sz val="10"/>
      <color theme="1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10"/>
      <color rgb="FF0041FF"/>
      <name val="ＭＳ ゴシック"/>
      <family val="3"/>
      <charset val="128"/>
    </font>
    <font>
      <b/>
      <sz val="11"/>
      <color rgb="FF0041FF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</cellStyleXfs>
  <cellXfs count="311">
    <xf numFmtId="0" fontId="0" fillId="0" borderId="0" xfId="0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0" fontId="10" fillId="0" borderId="3" xfId="0" applyFont="1" applyBorder="1">
      <alignment vertical="center"/>
    </xf>
    <xf numFmtId="0" fontId="10" fillId="0" borderId="4" xfId="0" applyFont="1" applyBorder="1">
      <alignment vertical="center"/>
    </xf>
    <xf numFmtId="0" fontId="11" fillId="0" borderId="0" xfId="0" applyFont="1">
      <alignment vertical="center"/>
    </xf>
    <xf numFmtId="0" fontId="8" fillId="0" borderId="0" xfId="0" applyFont="1">
      <alignment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0" xfId="0" applyFont="1" applyBorder="1">
      <alignment vertical="center"/>
    </xf>
    <xf numFmtId="0" fontId="10" fillId="0" borderId="14" xfId="0" applyFont="1" applyBorder="1">
      <alignment vertical="center"/>
    </xf>
    <xf numFmtId="0" fontId="10" fillId="0" borderId="6" xfId="0" applyFont="1" applyBorder="1">
      <alignment vertical="center"/>
    </xf>
    <xf numFmtId="0" fontId="8" fillId="0" borderId="5" xfId="0" applyFont="1" applyBorder="1">
      <alignment vertical="center"/>
    </xf>
    <xf numFmtId="0" fontId="10" fillId="0" borderId="11" xfId="0" applyFont="1" applyBorder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176" fontId="10" fillId="2" borderId="0" xfId="1" applyNumberFormat="1" applyFont="1" applyFill="1" applyBorder="1">
      <alignment vertical="center"/>
    </xf>
    <xf numFmtId="0" fontId="10" fillId="0" borderId="14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6" fillId="2" borderId="2" xfId="0" applyFont="1" applyFill="1" applyBorder="1" applyAlignment="1">
      <alignment horizontal="center" vertical="center"/>
    </xf>
    <xf numFmtId="56" fontId="10" fillId="0" borderId="3" xfId="0" quotePrefix="1" applyNumberFormat="1" applyFont="1" applyBorder="1" applyAlignment="1">
      <alignment horizontal="center" vertical="center"/>
    </xf>
    <xf numFmtId="0" fontId="10" fillId="0" borderId="3" xfId="0" quotePrefix="1" applyFont="1" applyBorder="1" applyAlignment="1">
      <alignment horizontal="center" vertical="center"/>
    </xf>
    <xf numFmtId="0" fontId="10" fillId="0" borderId="9" xfId="0" applyFont="1" applyBorder="1">
      <alignment vertical="center"/>
    </xf>
    <xf numFmtId="0" fontId="10" fillId="2" borderId="16" xfId="0" applyFont="1" applyFill="1" applyBorder="1">
      <alignment vertical="center"/>
    </xf>
    <xf numFmtId="0" fontId="10" fillId="2" borderId="17" xfId="0" applyFont="1" applyFill="1" applyBorder="1">
      <alignment vertical="center"/>
    </xf>
    <xf numFmtId="0" fontId="10" fillId="2" borderId="2" xfId="0" applyFont="1" applyFill="1" applyBorder="1">
      <alignment vertical="center"/>
    </xf>
    <xf numFmtId="0" fontId="8" fillId="0" borderId="2" xfId="0" applyFont="1" applyBorder="1">
      <alignment vertical="center"/>
    </xf>
    <xf numFmtId="0" fontId="6" fillId="2" borderId="3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2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4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4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10" fillId="0" borderId="13" xfId="0" applyFont="1" applyBorder="1">
      <alignment vertical="center"/>
    </xf>
    <xf numFmtId="0" fontId="10" fillId="0" borderId="15" xfId="0" applyFont="1" applyBorder="1">
      <alignment vertical="center"/>
    </xf>
    <xf numFmtId="0" fontId="10" fillId="0" borderId="12" xfId="0" applyFont="1" applyBorder="1">
      <alignment vertical="center"/>
    </xf>
    <xf numFmtId="0" fontId="10" fillId="2" borderId="5" xfId="0" applyFont="1" applyFill="1" applyBorder="1">
      <alignment vertical="center"/>
    </xf>
    <xf numFmtId="0" fontId="6" fillId="2" borderId="2" xfId="0" applyFont="1" applyFill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10" fillId="0" borderId="5" xfId="0" applyFont="1" applyBorder="1">
      <alignment vertical="center"/>
    </xf>
    <xf numFmtId="0" fontId="7" fillId="0" borderId="0" xfId="0" applyFont="1">
      <alignment vertical="center"/>
    </xf>
    <xf numFmtId="0" fontId="10" fillId="2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76" fontId="10" fillId="2" borderId="8" xfId="1" applyNumberFormat="1" applyFont="1" applyFill="1" applyBorder="1">
      <alignment vertical="center"/>
    </xf>
    <xf numFmtId="0" fontId="10" fillId="0" borderId="7" xfId="0" applyFont="1" applyBorder="1">
      <alignment vertical="center"/>
    </xf>
    <xf numFmtId="176" fontId="10" fillId="2" borderId="13" xfId="1" applyNumberFormat="1" applyFont="1" applyFill="1" applyBorder="1">
      <alignment vertical="center"/>
    </xf>
    <xf numFmtId="176" fontId="10" fillId="2" borderId="15" xfId="1" applyNumberFormat="1" applyFont="1" applyFill="1" applyBorder="1">
      <alignment vertical="center"/>
    </xf>
    <xf numFmtId="176" fontId="10" fillId="2" borderId="5" xfId="1" applyNumberFormat="1" applyFont="1" applyFill="1" applyBorder="1">
      <alignment vertical="center"/>
    </xf>
    <xf numFmtId="176" fontId="10" fillId="2" borderId="10" xfId="1" applyNumberFormat="1" applyFont="1" applyFill="1" applyBorder="1">
      <alignment vertical="center"/>
    </xf>
    <xf numFmtId="176" fontId="10" fillId="2" borderId="11" xfId="1" applyNumberFormat="1" applyFont="1" applyFill="1" applyBorder="1">
      <alignment vertical="center"/>
    </xf>
    <xf numFmtId="176" fontId="10" fillId="2" borderId="7" xfId="1" applyNumberFormat="1" applyFont="1" applyFill="1" applyBorder="1">
      <alignment vertical="center"/>
    </xf>
    <xf numFmtId="176" fontId="10" fillId="2" borderId="9" xfId="1" applyNumberFormat="1" applyFont="1" applyFill="1" applyBorder="1">
      <alignment vertical="center"/>
    </xf>
    <xf numFmtId="0" fontId="6" fillId="2" borderId="4" xfId="0" applyFont="1" applyFill="1" applyBorder="1" applyAlignment="1">
      <alignment horizontal="center" vertical="center"/>
    </xf>
    <xf numFmtId="176" fontId="8" fillId="0" borderId="0" xfId="1" applyNumberFormat="1" applyFont="1" applyBorder="1">
      <alignment vertical="center"/>
    </xf>
    <xf numFmtId="176" fontId="8" fillId="0" borderId="12" xfId="1" applyNumberFormat="1" applyFont="1" applyBorder="1">
      <alignment vertical="center"/>
    </xf>
    <xf numFmtId="0" fontId="10" fillId="0" borderId="8" xfId="0" applyFont="1" applyBorder="1">
      <alignment vertical="center"/>
    </xf>
    <xf numFmtId="176" fontId="8" fillId="0" borderId="8" xfId="1" applyNumberFormat="1" applyFont="1" applyBorder="1">
      <alignment vertical="center"/>
    </xf>
    <xf numFmtId="177" fontId="8" fillId="0" borderId="8" xfId="1" applyNumberFormat="1" applyFont="1" applyBorder="1" applyAlignment="1">
      <alignment horizontal="right" vertical="center"/>
    </xf>
    <xf numFmtId="0" fontId="11" fillId="0" borderId="1" xfId="0" applyFont="1" applyBorder="1">
      <alignment vertical="center"/>
    </xf>
    <xf numFmtId="176" fontId="8" fillId="0" borderId="13" xfId="1" applyNumberFormat="1" applyFont="1" applyBorder="1">
      <alignment vertical="center"/>
    </xf>
    <xf numFmtId="176" fontId="8" fillId="0" borderId="15" xfId="1" applyNumberFormat="1" applyFont="1" applyBorder="1">
      <alignment vertical="center"/>
    </xf>
    <xf numFmtId="176" fontId="8" fillId="0" borderId="5" xfId="1" applyNumberFormat="1" applyFont="1" applyBorder="1">
      <alignment vertical="center"/>
    </xf>
    <xf numFmtId="176" fontId="8" fillId="0" borderId="10" xfId="1" applyNumberFormat="1" applyFont="1" applyBorder="1">
      <alignment vertical="center"/>
    </xf>
    <xf numFmtId="176" fontId="8" fillId="0" borderId="11" xfId="1" applyNumberFormat="1" applyFont="1" applyBorder="1">
      <alignment vertical="center"/>
    </xf>
    <xf numFmtId="176" fontId="8" fillId="0" borderId="7" xfId="1" applyNumberFormat="1" applyFont="1" applyBorder="1">
      <alignment vertical="center"/>
    </xf>
    <xf numFmtId="176" fontId="8" fillId="0" borderId="9" xfId="1" applyNumberFormat="1" applyFont="1" applyBorder="1">
      <alignment vertical="center"/>
    </xf>
    <xf numFmtId="176" fontId="8" fillId="0" borderId="14" xfId="1" applyNumberFormat="1" applyFont="1" applyBorder="1">
      <alignment vertical="center"/>
    </xf>
    <xf numFmtId="176" fontId="8" fillId="0" borderId="6" xfId="1" applyNumberFormat="1" applyFont="1" applyBorder="1">
      <alignment vertical="center"/>
    </xf>
    <xf numFmtId="177" fontId="8" fillId="0" borderId="15" xfId="1" applyNumberFormat="1" applyFont="1" applyBorder="1" applyAlignment="1">
      <alignment horizontal="right" vertical="center"/>
    </xf>
    <xf numFmtId="177" fontId="8" fillId="0" borderId="5" xfId="1" applyNumberFormat="1" applyFont="1" applyBorder="1" applyAlignment="1">
      <alignment horizontal="right" vertical="center"/>
    </xf>
    <xf numFmtId="177" fontId="8" fillId="0" borderId="0" xfId="1" applyNumberFormat="1" applyFont="1" applyBorder="1" applyAlignment="1">
      <alignment horizontal="right" vertical="center"/>
    </xf>
    <xf numFmtId="177" fontId="8" fillId="0" borderId="11" xfId="1" applyNumberFormat="1" applyFont="1" applyBorder="1" applyAlignment="1">
      <alignment horizontal="right" vertical="center"/>
    </xf>
    <xf numFmtId="177" fontId="8" fillId="0" borderId="9" xfId="1" applyNumberFormat="1" applyFont="1" applyBorder="1" applyAlignment="1">
      <alignment horizontal="right" vertical="center"/>
    </xf>
    <xf numFmtId="0" fontId="10" fillId="4" borderId="13" xfId="0" applyFont="1" applyFill="1" applyBorder="1">
      <alignment vertical="center"/>
    </xf>
    <xf numFmtId="0" fontId="10" fillId="4" borderId="10" xfId="0" applyFont="1" applyFill="1" applyBorder="1">
      <alignment vertical="center"/>
    </xf>
    <xf numFmtId="0" fontId="10" fillId="4" borderId="7" xfId="0" applyFont="1" applyFill="1" applyBorder="1">
      <alignment vertical="center"/>
    </xf>
    <xf numFmtId="0" fontId="10" fillId="4" borderId="14" xfId="0" applyFont="1" applyFill="1" applyBorder="1">
      <alignment vertical="center"/>
    </xf>
    <xf numFmtId="178" fontId="8" fillId="0" borderId="13" xfId="0" applyNumberFormat="1" applyFont="1" applyBorder="1" applyAlignment="1">
      <alignment horizontal="right" vertical="center"/>
    </xf>
    <xf numFmtId="178" fontId="8" fillId="0" borderId="15" xfId="0" applyNumberFormat="1" applyFont="1" applyBorder="1" applyAlignment="1">
      <alignment horizontal="right" vertical="center"/>
    </xf>
    <xf numFmtId="178" fontId="8" fillId="0" borderId="5" xfId="0" applyNumberFormat="1" applyFont="1" applyBorder="1" applyAlignment="1">
      <alignment horizontal="right" vertical="center"/>
    </xf>
    <xf numFmtId="178" fontId="8" fillId="0" borderId="10" xfId="0" applyNumberFormat="1" applyFont="1" applyBorder="1" applyAlignment="1">
      <alignment horizontal="right" vertical="center"/>
    </xf>
    <xf numFmtId="178" fontId="8" fillId="0" borderId="0" xfId="0" applyNumberFormat="1" applyFont="1" applyAlignment="1">
      <alignment horizontal="right" vertical="center"/>
    </xf>
    <xf numFmtId="178" fontId="8" fillId="0" borderId="11" xfId="0" applyNumberFormat="1" applyFont="1" applyBorder="1" applyAlignment="1">
      <alignment horizontal="right" vertical="center"/>
    </xf>
    <xf numFmtId="178" fontId="8" fillId="0" borderId="7" xfId="0" applyNumberFormat="1" applyFont="1" applyBorder="1" applyAlignment="1">
      <alignment horizontal="right" vertical="center"/>
    </xf>
    <xf numFmtId="178" fontId="8" fillId="0" borderId="8" xfId="0" applyNumberFormat="1" applyFont="1" applyBorder="1" applyAlignment="1">
      <alignment horizontal="right" vertical="center"/>
    </xf>
    <xf numFmtId="178" fontId="8" fillId="0" borderId="9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177" fontId="8" fillId="0" borderId="15" xfId="1" applyNumberFormat="1" applyFont="1" applyBorder="1">
      <alignment vertical="center"/>
    </xf>
    <xf numFmtId="177" fontId="8" fillId="0" borderId="0" xfId="1" applyNumberFormat="1" applyFont="1" applyBorder="1">
      <alignment vertical="center"/>
    </xf>
    <xf numFmtId="177" fontId="8" fillId="0" borderId="12" xfId="1" applyNumberFormat="1" applyFont="1" applyBorder="1">
      <alignment vertical="center"/>
    </xf>
    <xf numFmtId="177" fontId="8" fillId="0" borderId="5" xfId="1" applyNumberFormat="1" applyFont="1" applyBorder="1">
      <alignment vertical="center"/>
    </xf>
    <xf numFmtId="177" fontId="8" fillId="0" borderId="11" xfId="1" applyNumberFormat="1" applyFont="1" applyBorder="1">
      <alignment vertical="center"/>
    </xf>
    <xf numFmtId="177" fontId="8" fillId="0" borderId="6" xfId="1" applyNumberFormat="1" applyFont="1" applyBorder="1">
      <alignment vertical="center"/>
    </xf>
    <xf numFmtId="0" fontId="8" fillId="3" borderId="3" xfId="0" applyFont="1" applyFill="1" applyBorder="1" applyAlignment="1">
      <alignment horizontal="center" vertical="center"/>
    </xf>
    <xf numFmtId="0" fontId="6" fillId="2" borderId="3" xfId="0" quotePrefix="1" applyFont="1" applyFill="1" applyBorder="1" applyAlignment="1">
      <alignment horizontal="center" vertical="center"/>
    </xf>
    <xf numFmtId="0" fontId="6" fillId="2" borderId="4" xfId="0" quotePrefix="1" applyFont="1" applyFill="1" applyBorder="1" applyAlignment="1">
      <alignment horizontal="center" vertical="center"/>
    </xf>
    <xf numFmtId="0" fontId="10" fillId="0" borderId="20" xfId="0" applyFont="1" applyBorder="1" applyAlignment="1">
      <alignment horizontal="right" vertical="center"/>
    </xf>
    <xf numFmtId="0" fontId="6" fillId="0" borderId="18" xfId="0" applyFont="1" applyBorder="1">
      <alignment vertical="center"/>
    </xf>
    <xf numFmtId="176" fontId="8" fillId="0" borderId="0" xfId="1" applyNumberFormat="1" applyFont="1" applyFill="1" applyBorder="1">
      <alignment vertical="center"/>
    </xf>
    <xf numFmtId="176" fontId="8" fillId="0" borderId="12" xfId="1" applyNumberFormat="1" applyFont="1" applyFill="1" applyBorder="1">
      <alignment vertical="center"/>
    </xf>
    <xf numFmtId="176" fontId="7" fillId="0" borderId="0" xfId="1" applyNumberFormat="1" applyFont="1" applyFill="1" applyBorder="1" applyAlignment="1">
      <alignment horizontal="center" vertical="center"/>
    </xf>
    <xf numFmtId="176" fontId="8" fillId="0" borderId="10" xfId="1" applyNumberFormat="1" applyFont="1" applyFill="1" applyBorder="1">
      <alignment vertical="center"/>
    </xf>
    <xf numFmtId="176" fontId="8" fillId="0" borderId="11" xfId="1" applyNumberFormat="1" applyFont="1" applyFill="1" applyBorder="1">
      <alignment vertical="center"/>
    </xf>
    <xf numFmtId="176" fontId="8" fillId="0" borderId="14" xfId="1" applyNumberFormat="1" applyFont="1" applyFill="1" applyBorder="1">
      <alignment vertical="center"/>
    </xf>
    <xf numFmtId="176" fontId="8" fillId="0" borderId="6" xfId="1" applyNumberFormat="1" applyFont="1" applyFill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176" fontId="8" fillId="4" borderId="10" xfId="1" applyNumberFormat="1" applyFont="1" applyFill="1" applyBorder="1">
      <alignment vertical="center"/>
    </xf>
    <xf numFmtId="176" fontId="8" fillId="4" borderId="14" xfId="1" applyNumberFormat="1" applyFont="1" applyFill="1" applyBorder="1">
      <alignment vertical="center"/>
    </xf>
    <xf numFmtId="178" fontId="8" fillId="0" borderId="10" xfId="1" applyNumberFormat="1" applyFont="1" applyFill="1" applyBorder="1">
      <alignment vertical="center"/>
    </xf>
    <xf numFmtId="178" fontId="8" fillId="0" borderId="14" xfId="1" applyNumberFormat="1" applyFont="1" applyFill="1" applyBorder="1">
      <alignment vertical="center"/>
    </xf>
    <xf numFmtId="178" fontId="8" fillId="4" borderId="13" xfId="0" applyNumberFormat="1" applyFont="1" applyFill="1" applyBorder="1" applyAlignment="1">
      <alignment horizontal="right" vertical="center"/>
    </xf>
    <xf numFmtId="178" fontId="8" fillId="4" borderId="10" xfId="0" applyNumberFormat="1" applyFont="1" applyFill="1" applyBorder="1" applyAlignment="1">
      <alignment horizontal="right" vertical="center"/>
    </xf>
    <xf numFmtId="178" fontId="8" fillId="4" borderId="7" xfId="0" applyNumberFormat="1" applyFont="1" applyFill="1" applyBorder="1" applyAlignment="1">
      <alignment horizontal="right" vertical="center"/>
    </xf>
    <xf numFmtId="178" fontId="8" fillId="4" borderId="10" xfId="1" applyNumberFormat="1" applyFont="1" applyFill="1" applyBorder="1">
      <alignment vertical="center"/>
    </xf>
    <xf numFmtId="178" fontId="8" fillId="4" borderId="14" xfId="1" applyNumberFormat="1" applyFont="1" applyFill="1" applyBorder="1">
      <alignment vertical="center"/>
    </xf>
    <xf numFmtId="177" fontId="8" fillId="0" borderId="0" xfId="1" applyNumberFormat="1" applyFont="1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8" fillId="0" borderId="1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0" borderId="11" xfId="0" applyFont="1" applyBorder="1" applyAlignment="1">
      <alignment horizontal="right" vertical="center"/>
    </xf>
    <xf numFmtId="0" fontId="8" fillId="0" borderId="15" xfId="0" applyFont="1" applyBorder="1">
      <alignment vertical="center"/>
    </xf>
    <xf numFmtId="0" fontId="6" fillId="0" borderId="12" xfId="0" applyFont="1" applyBorder="1" applyAlignment="1">
      <alignment horizontal="center" vertical="center"/>
    </xf>
    <xf numFmtId="0" fontId="16" fillId="0" borderId="0" xfId="0" applyFont="1">
      <alignment vertical="center"/>
    </xf>
    <xf numFmtId="177" fontId="8" fillId="0" borderId="2" xfId="1" applyNumberFormat="1" applyFont="1" applyBorder="1">
      <alignment vertical="center"/>
    </xf>
    <xf numFmtId="176" fontId="8" fillId="0" borderId="2" xfId="1" applyNumberFormat="1" applyFont="1" applyBorder="1">
      <alignment vertical="center"/>
    </xf>
    <xf numFmtId="177" fontId="8" fillId="0" borderId="3" xfId="1" applyNumberFormat="1" applyFont="1" applyBorder="1">
      <alignment vertical="center"/>
    </xf>
    <xf numFmtId="176" fontId="8" fillId="0" borderId="3" xfId="1" applyNumberFormat="1" applyFont="1" applyBorder="1">
      <alignment vertical="center"/>
    </xf>
    <xf numFmtId="177" fontId="8" fillId="0" borderId="4" xfId="1" applyNumberFormat="1" applyFont="1" applyBorder="1">
      <alignment vertical="center"/>
    </xf>
    <xf numFmtId="176" fontId="8" fillId="0" borderId="4" xfId="1" applyNumberFormat="1" applyFont="1" applyBorder="1">
      <alignment vertical="center"/>
    </xf>
    <xf numFmtId="179" fontId="8" fillId="0" borderId="2" xfId="1" applyNumberFormat="1" applyFont="1" applyBorder="1">
      <alignment vertical="center"/>
    </xf>
    <xf numFmtId="0" fontId="8" fillId="0" borderId="3" xfId="0" applyFont="1" applyBorder="1">
      <alignment vertical="center"/>
    </xf>
    <xf numFmtId="179" fontId="8" fillId="0" borderId="3" xfId="1" applyNumberFormat="1" applyFont="1" applyBorder="1">
      <alignment vertical="center"/>
    </xf>
    <xf numFmtId="0" fontId="10" fillId="0" borderId="4" xfId="0" applyFont="1" applyBorder="1" applyAlignment="1">
      <alignment horizontal="right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177" fontId="8" fillId="0" borderId="3" xfId="1" applyNumberFormat="1" applyFont="1" applyBorder="1" applyAlignment="1">
      <alignment horizontal="right" vertical="center"/>
    </xf>
    <xf numFmtId="176" fontId="10" fillId="0" borderId="0" xfId="0" applyNumberFormat="1" applyFont="1">
      <alignment vertical="center"/>
    </xf>
    <xf numFmtId="176" fontId="10" fillId="0" borderId="0" xfId="1" applyNumberFormat="1" applyFont="1">
      <alignment vertical="center"/>
    </xf>
    <xf numFmtId="0" fontId="20" fillId="0" borderId="4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38" fontId="8" fillId="0" borderId="0" xfId="1" applyFont="1" applyBorder="1" applyAlignment="1">
      <alignment vertical="center"/>
    </xf>
    <xf numFmtId="179" fontId="8" fillId="0" borderId="0" xfId="1" applyNumberFormat="1" applyFont="1" applyBorder="1" applyAlignment="1">
      <alignment vertical="center"/>
    </xf>
    <xf numFmtId="179" fontId="8" fillId="6" borderId="0" xfId="1" applyNumberFormat="1" applyFont="1" applyFill="1" applyBorder="1" applyAlignment="1">
      <alignment vertical="center"/>
    </xf>
    <xf numFmtId="179" fontId="6" fillId="6" borderId="0" xfId="1" applyNumberFormat="1" applyFont="1" applyFill="1" applyBorder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38" fontId="8" fillId="0" borderId="11" xfId="1" applyFont="1" applyBorder="1" applyAlignment="1">
      <alignment vertical="center"/>
    </xf>
    <xf numFmtId="178" fontId="8" fillId="0" borderId="0" xfId="0" applyNumberFormat="1" applyFont="1">
      <alignment vertical="center"/>
    </xf>
    <xf numFmtId="178" fontId="8" fillId="0" borderId="11" xfId="0" applyNumberFormat="1" applyFont="1" applyBorder="1">
      <alignment vertical="center"/>
    </xf>
    <xf numFmtId="179" fontId="8" fillId="6" borderId="11" xfId="1" applyNumberFormat="1" applyFont="1" applyFill="1" applyBorder="1" applyAlignment="1">
      <alignment vertical="center"/>
    </xf>
    <xf numFmtId="38" fontId="8" fillId="0" borderId="0" xfId="1" applyFont="1" applyBorder="1">
      <alignment vertical="center"/>
    </xf>
    <xf numFmtId="38" fontId="8" fillId="0" borderId="11" xfId="1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38" fontId="8" fillId="0" borderId="32" xfId="1" applyFont="1" applyBorder="1" applyAlignment="1">
      <alignment vertical="center"/>
    </xf>
    <xf numFmtId="0" fontId="10" fillId="6" borderId="11" xfId="0" applyFont="1" applyFill="1" applyBorder="1" applyAlignment="1">
      <alignment horizontal="right" vertical="center"/>
    </xf>
    <xf numFmtId="176" fontId="10" fillId="2" borderId="10" xfId="1" applyNumberFormat="1" applyFont="1" applyFill="1" applyBorder="1" applyAlignment="1">
      <alignment horizontal="right" vertical="center"/>
    </xf>
    <xf numFmtId="176" fontId="10" fillId="2" borderId="0" xfId="1" applyNumberFormat="1" applyFont="1" applyFill="1" applyBorder="1" applyAlignment="1">
      <alignment horizontal="right" vertical="center"/>
    </xf>
    <xf numFmtId="176" fontId="10" fillId="2" borderId="11" xfId="1" applyNumberFormat="1" applyFont="1" applyFill="1" applyBorder="1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6" fillId="2" borderId="2" xfId="0" quotePrefix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38" fontId="8" fillId="0" borderId="0" xfId="1" applyFont="1">
      <alignment vertical="center"/>
    </xf>
    <xf numFmtId="38" fontId="8" fillId="0" borderId="33" xfId="1" applyFont="1" applyBorder="1" applyAlignment="1">
      <alignment vertical="center"/>
    </xf>
    <xf numFmtId="38" fontId="8" fillId="0" borderId="0" xfId="1" applyFont="1" applyBorder="1" applyAlignment="1">
      <alignment horizontal="right" vertical="center"/>
    </xf>
    <xf numFmtId="38" fontId="8" fillId="0" borderId="0" xfId="1" applyFont="1" applyAlignment="1">
      <alignment horizontal="right" vertical="center"/>
    </xf>
    <xf numFmtId="38" fontId="8" fillId="0" borderId="11" xfId="1" applyFont="1" applyBorder="1" applyAlignment="1">
      <alignment horizontal="right" vertical="center"/>
    </xf>
    <xf numFmtId="179" fontId="8" fillId="0" borderId="0" xfId="1" applyNumberFormat="1" applyFont="1" applyBorder="1" applyAlignment="1">
      <alignment horizontal="right" vertical="center"/>
    </xf>
    <xf numFmtId="179" fontId="8" fillId="0" borderId="0" xfId="1" applyNumberFormat="1" applyFont="1" applyAlignment="1">
      <alignment horizontal="right" vertical="center"/>
    </xf>
    <xf numFmtId="179" fontId="8" fillId="0" borderId="11" xfId="1" applyNumberFormat="1" applyFont="1" applyBorder="1" applyAlignment="1">
      <alignment horizontal="right" vertical="center"/>
    </xf>
    <xf numFmtId="38" fontId="8" fillId="0" borderId="0" xfId="0" applyNumberFormat="1" applyFont="1">
      <alignment vertical="center"/>
    </xf>
    <xf numFmtId="38" fontId="8" fillId="0" borderId="11" xfId="0" applyNumberFormat="1" applyFont="1" applyBorder="1">
      <alignment vertical="center"/>
    </xf>
    <xf numFmtId="38" fontId="6" fillId="2" borderId="0" xfId="0" applyNumberFormat="1" applyFont="1" applyFill="1">
      <alignment vertical="center"/>
    </xf>
    <xf numFmtId="38" fontId="6" fillId="2" borderId="11" xfId="0" applyNumberFormat="1" applyFont="1" applyFill="1" applyBorder="1">
      <alignment vertical="center"/>
    </xf>
    <xf numFmtId="38" fontId="10" fillId="2" borderId="0" xfId="1" applyFont="1" applyFill="1" applyBorder="1">
      <alignment vertical="center"/>
    </xf>
    <xf numFmtId="38" fontId="10" fillId="2" borderId="11" xfId="1" applyFont="1" applyFill="1" applyBorder="1">
      <alignment vertical="center"/>
    </xf>
    <xf numFmtId="179" fontId="8" fillId="0" borderId="12" xfId="1" applyNumberFormat="1" applyFont="1" applyBorder="1">
      <alignment vertical="center"/>
    </xf>
    <xf numFmtId="179" fontId="8" fillId="0" borderId="6" xfId="1" applyNumberFormat="1" applyFont="1" applyBorder="1">
      <alignment vertical="center"/>
    </xf>
    <xf numFmtId="177" fontId="8" fillId="0" borderId="6" xfId="1" applyNumberFormat="1" applyFont="1" applyBorder="1" applyAlignment="1">
      <alignment horizontal="right" vertical="center"/>
    </xf>
    <xf numFmtId="0" fontId="7" fillId="2" borderId="1" xfId="0" applyFont="1" applyFill="1" applyBorder="1">
      <alignment vertical="center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19" fillId="5" borderId="1" xfId="0" applyFont="1" applyFill="1" applyBorder="1" applyAlignment="1" applyProtection="1">
      <alignment horizontal="center" vertical="center"/>
      <protection locked="0"/>
    </xf>
    <xf numFmtId="0" fontId="11" fillId="0" borderId="0" xfId="0" applyFont="1" applyProtection="1">
      <alignment vertical="center"/>
    </xf>
    <xf numFmtId="0" fontId="10" fillId="0" borderId="0" xfId="0" applyFont="1" applyProtection="1">
      <alignment vertical="center"/>
    </xf>
    <xf numFmtId="0" fontId="10" fillId="0" borderId="0" xfId="0" applyFont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7" fillId="0" borderId="0" xfId="0" applyFont="1" applyProtection="1">
      <alignment vertical="center"/>
    </xf>
    <xf numFmtId="0" fontId="12" fillId="0" borderId="0" xfId="0" applyFont="1" applyProtection="1">
      <alignment vertical="center"/>
    </xf>
    <xf numFmtId="0" fontId="10" fillId="0" borderId="13" xfId="0" applyFont="1" applyBorder="1" applyProtection="1">
      <alignment vertical="center"/>
    </xf>
    <xf numFmtId="0" fontId="10" fillId="0" borderId="5" xfId="0" applyFont="1" applyBorder="1" applyProtection="1">
      <alignment vertical="center"/>
    </xf>
    <xf numFmtId="0" fontId="10" fillId="2" borderId="2" xfId="0" applyFont="1" applyFill="1" applyBorder="1" applyProtection="1">
      <alignment vertical="center"/>
    </xf>
    <xf numFmtId="0" fontId="8" fillId="0" borderId="2" xfId="0" applyFont="1" applyBorder="1" applyProtection="1">
      <alignment vertical="center"/>
    </xf>
    <xf numFmtId="0" fontId="6" fillId="2" borderId="2" xfId="0" applyFont="1" applyFill="1" applyBorder="1" applyAlignment="1" applyProtection="1">
      <alignment horizontal="right" vertical="center"/>
    </xf>
    <xf numFmtId="0" fontId="8" fillId="0" borderId="2" xfId="0" applyFont="1" applyBorder="1" applyAlignment="1" applyProtection="1">
      <alignment horizontal="right" vertical="center"/>
    </xf>
    <xf numFmtId="0" fontId="10" fillId="0" borderId="10" xfId="0" applyFont="1" applyBorder="1" applyProtection="1">
      <alignment vertical="center"/>
    </xf>
    <xf numFmtId="0" fontId="10" fillId="0" borderId="11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14" xfId="0" applyFont="1" applyBorder="1" applyProtection="1">
      <alignment vertical="center"/>
    </xf>
    <xf numFmtId="0" fontId="10" fillId="0" borderId="6" xfId="0" applyFont="1" applyBorder="1" applyProtection="1">
      <alignment vertical="center"/>
    </xf>
    <xf numFmtId="0" fontId="10" fillId="2" borderId="4" xfId="0" applyFont="1" applyFill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10" fillId="0" borderId="10" xfId="0" applyFont="1" applyBorder="1" applyAlignment="1" applyProtection="1">
      <alignment horizontal="center" vertical="center"/>
    </xf>
    <xf numFmtId="176" fontId="8" fillId="0" borderId="13" xfId="1" applyNumberFormat="1" applyFont="1" applyBorder="1" applyProtection="1">
      <alignment vertical="center"/>
    </xf>
    <xf numFmtId="176" fontId="8" fillId="0" borderId="15" xfId="1" applyNumberFormat="1" applyFont="1" applyBorder="1" applyProtection="1">
      <alignment vertical="center"/>
    </xf>
    <xf numFmtId="176" fontId="8" fillId="0" borderId="5" xfId="1" applyNumberFormat="1" applyFont="1" applyBorder="1" applyProtection="1">
      <alignment vertical="center"/>
    </xf>
    <xf numFmtId="0" fontId="10" fillId="0" borderId="11" xfId="0" applyFont="1" applyBorder="1" applyProtection="1">
      <alignment vertical="center"/>
    </xf>
    <xf numFmtId="176" fontId="8" fillId="0" borderId="10" xfId="1" applyNumberFormat="1" applyFont="1" applyBorder="1" applyProtection="1">
      <alignment vertical="center"/>
    </xf>
    <xf numFmtId="176" fontId="8" fillId="0" borderId="0" xfId="1" applyNumberFormat="1" applyFont="1" applyBorder="1" applyProtection="1">
      <alignment vertical="center"/>
    </xf>
    <xf numFmtId="176" fontId="8" fillId="0" borderId="11" xfId="1" applyNumberFormat="1" applyFont="1" applyBorder="1" applyProtection="1">
      <alignment vertical="center"/>
    </xf>
    <xf numFmtId="0" fontId="10" fillId="0" borderId="7" xfId="0" applyFont="1" applyBorder="1" applyProtection="1">
      <alignment vertical="center"/>
    </xf>
    <xf numFmtId="0" fontId="10" fillId="0" borderId="8" xfId="0" applyFont="1" applyBorder="1" applyProtection="1">
      <alignment vertical="center"/>
    </xf>
    <xf numFmtId="176" fontId="8" fillId="0" borderId="7" xfId="1" applyNumberFormat="1" applyFont="1" applyBorder="1" applyProtection="1">
      <alignment vertical="center"/>
    </xf>
    <xf numFmtId="176" fontId="8" fillId="0" borderId="8" xfId="1" applyNumberFormat="1" applyFont="1" applyBorder="1" applyProtection="1">
      <alignment vertical="center"/>
    </xf>
    <xf numFmtId="176" fontId="8" fillId="0" borderId="9" xfId="1" applyNumberFormat="1" applyFont="1" applyBorder="1" applyProtection="1">
      <alignment vertical="center"/>
    </xf>
    <xf numFmtId="0" fontId="10" fillId="0" borderId="9" xfId="0" applyFont="1" applyBorder="1" applyProtection="1">
      <alignment vertical="center"/>
    </xf>
    <xf numFmtId="176" fontId="8" fillId="0" borderId="14" xfId="1" applyNumberFormat="1" applyFont="1" applyBorder="1" applyProtection="1">
      <alignment vertical="center"/>
    </xf>
    <xf numFmtId="176" fontId="8" fillId="0" borderId="12" xfId="1" applyNumberFormat="1" applyFont="1" applyBorder="1" applyProtection="1">
      <alignment vertical="center"/>
    </xf>
    <xf numFmtId="176" fontId="8" fillId="0" borderId="6" xfId="1" applyNumberFormat="1" applyFont="1" applyBorder="1" applyProtection="1">
      <alignment vertical="center"/>
    </xf>
    <xf numFmtId="0" fontId="11" fillId="0" borderId="1" xfId="0" applyFont="1" applyBorder="1" applyProtection="1">
      <alignment vertical="center"/>
    </xf>
    <xf numFmtId="0" fontId="8" fillId="0" borderId="5" xfId="0" applyFont="1" applyBorder="1" applyProtection="1">
      <alignment vertical="center"/>
    </xf>
    <xf numFmtId="0" fontId="10" fillId="0" borderId="2" xfId="0" applyFont="1" applyBorder="1" applyProtection="1">
      <alignment vertical="center"/>
    </xf>
    <xf numFmtId="0" fontId="8" fillId="0" borderId="11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10" fillId="0" borderId="4" xfId="0" applyFont="1" applyBorder="1" applyProtection="1">
      <alignment vertical="center"/>
    </xf>
    <xf numFmtId="0" fontId="10" fillId="4" borderId="13" xfId="0" applyFont="1" applyFill="1" applyBorder="1" applyProtection="1">
      <alignment vertical="center"/>
    </xf>
    <xf numFmtId="177" fontId="8" fillId="0" borderId="15" xfId="1" applyNumberFormat="1" applyFont="1" applyBorder="1" applyAlignment="1" applyProtection="1">
      <alignment horizontal="right" vertical="center"/>
    </xf>
    <xf numFmtId="0" fontId="10" fillId="0" borderId="3" xfId="0" applyFont="1" applyBorder="1" applyProtection="1">
      <alignment vertical="center"/>
    </xf>
    <xf numFmtId="0" fontId="10" fillId="4" borderId="10" xfId="0" applyFont="1" applyFill="1" applyBorder="1" applyProtection="1">
      <alignment vertical="center"/>
    </xf>
    <xf numFmtId="177" fontId="8" fillId="0" borderId="0" xfId="1" applyNumberFormat="1" applyFont="1" applyBorder="1" applyAlignment="1" applyProtection="1">
      <alignment horizontal="right" vertical="center"/>
    </xf>
    <xf numFmtId="0" fontId="10" fillId="4" borderId="7" xfId="0" applyFont="1" applyFill="1" applyBorder="1" applyProtection="1">
      <alignment vertical="center"/>
    </xf>
    <xf numFmtId="177" fontId="8" fillId="0" borderId="8" xfId="1" applyNumberFormat="1" applyFont="1" applyBorder="1" applyAlignment="1" applyProtection="1">
      <alignment horizontal="right" vertical="center"/>
    </xf>
    <xf numFmtId="0" fontId="10" fillId="0" borderId="1" xfId="0" applyFont="1" applyBorder="1" applyProtection="1">
      <alignment vertical="center"/>
    </xf>
    <xf numFmtId="176" fontId="8" fillId="4" borderId="10" xfId="1" applyNumberFormat="1" applyFont="1" applyFill="1" applyBorder="1" applyProtection="1">
      <alignment vertical="center"/>
    </xf>
    <xf numFmtId="177" fontId="8" fillId="0" borderId="0" xfId="1" applyNumberFormat="1" applyFont="1" applyBorder="1" applyProtection="1">
      <alignment vertical="center"/>
    </xf>
    <xf numFmtId="176" fontId="8" fillId="4" borderId="14" xfId="1" applyNumberFormat="1" applyFont="1" applyFill="1" applyBorder="1" applyProtection="1">
      <alignment vertical="center"/>
    </xf>
    <xf numFmtId="177" fontId="8" fillId="0" borderId="12" xfId="1" applyNumberFormat="1" applyFont="1" applyBorder="1" applyProtection="1">
      <alignment vertical="center"/>
    </xf>
    <xf numFmtId="177" fontId="8" fillId="0" borderId="13" xfId="1" applyNumberFormat="1" applyFont="1" applyBorder="1" applyAlignment="1" applyProtection="1">
      <alignment horizontal="right" vertical="center"/>
    </xf>
    <xf numFmtId="177" fontId="8" fillId="0" borderId="10" xfId="1" applyNumberFormat="1" applyFont="1" applyBorder="1" applyAlignment="1" applyProtection="1">
      <alignment horizontal="right" vertical="center"/>
    </xf>
    <xf numFmtId="177" fontId="8" fillId="0" borderId="0" xfId="1" applyNumberFormat="1" applyFont="1" applyAlignment="1" applyProtection="1">
      <alignment horizontal="right" vertical="center"/>
    </xf>
    <xf numFmtId="177" fontId="8" fillId="0" borderId="7" xfId="1" applyNumberFormat="1" applyFont="1" applyBorder="1" applyAlignment="1" applyProtection="1">
      <alignment horizontal="right" vertical="center"/>
    </xf>
    <xf numFmtId="177" fontId="8" fillId="0" borderId="10" xfId="1" applyNumberFormat="1" applyFont="1" applyFill="1" applyBorder="1" applyProtection="1">
      <alignment vertical="center"/>
    </xf>
    <xf numFmtId="177" fontId="8" fillId="0" borderId="14" xfId="1" applyNumberFormat="1" applyFont="1" applyFill="1" applyBorder="1" applyProtection="1">
      <alignment vertical="center"/>
    </xf>
    <xf numFmtId="178" fontId="8" fillId="4" borderId="13" xfId="0" applyNumberFormat="1" applyFont="1" applyFill="1" applyBorder="1" applyAlignment="1" applyProtection="1">
      <alignment horizontal="right" vertical="center"/>
    </xf>
    <xf numFmtId="178" fontId="8" fillId="4" borderId="10" xfId="0" applyNumberFormat="1" applyFont="1" applyFill="1" applyBorder="1" applyAlignment="1" applyProtection="1">
      <alignment horizontal="right" vertical="center"/>
    </xf>
    <xf numFmtId="178" fontId="8" fillId="4" borderId="7" xfId="0" applyNumberFormat="1" applyFont="1" applyFill="1" applyBorder="1" applyAlignment="1" applyProtection="1">
      <alignment horizontal="right" vertical="center"/>
    </xf>
    <xf numFmtId="178" fontId="8" fillId="4" borderId="10" xfId="1" applyNumberFormat="1" applyFont="1" applyFill="1" applyBorder="1" applyProtection="1">
      <alignment vertical="center"/>
    </xf>
    <xf numFmtId="178" fontId="8" fillId="4" borderId="14" xfId="1" applyNumberFormat="1" applyFont="1" applyFill="1" applyBorder="1" applyProtection="1">
      <alignment vertical="center"/>
    </xf>
    <xf numFmtId="0" fontId="14" fillId="5" borderId="1" xfId="0" applyFont="1" applyFill="1" applyBorder="1" applyProtection="1">
      <alignment vertical="center"/>
      <protection locked="0"/>
    </xf>
    <xf numFmtId="0" fontId="10" fillId="2" borderId="5" xfId="0" applyFont="1" applyFill="1" applyBorder="1" applyProtection="1">
      <alignment vertical="center"/>
    </xf>
    <xf numFmtId="0" fontId="10" fillId="2" borderId="6" xfId="0" applyFont="1" applyFill="1" applyBorder="1" applyAlignment="1" applyProtection="1">
      <alignment horizontal="center" vertical="center"/>
    </xf>
    <xf numFmtId="0" fontId="10" fillId="0" borderId="13" xfId="0" applyFont="1" applyBorder="1" applyAlignment="1" applyProtection="1">
      <alignment horizontal="center" vertical="center"/>
    </xf>
    <xf numFmtId="0" fontId="10" fillId="0" borderId="15" xfId="0" applyFont="1" applyBorder="1" applyProtection="1">
      <alignment vertical="center"/>
    </xf>
    <xf numFmtId="0" fontId="10" fillId="0" borderId="14" xfId="0" applyFont="1" applyBorder="1" applyAlignment="1" applyProtection="1">
      <alignment horizontal="center" vertical="center"/>
    </xf>
    <xf numFmtId="0" fontId="10" fillId="0" borderId="12" xfId="0" applyFont="1" applyBorder="1" applyProtection="1">
      <alignment vertical="center"/>
    </xf>
    <xf numFmtId="0" fontId="10" fillId="4" borderId="14" xfId="0" applyFont="1" applyFill="1" applyBorder="1" applyProtection="1">
      <alignment vertical="center"/>
    </xf>
    <xf numFmtId="177" fontId="8" fillId="0" borderId="15" xfId="1" applyNumberFormat="1" applyFont="1" applyBorder="1" applyProtection="1">
      <alignment vertical="center"/>
    </xf>
    <xf numFmtId="177" fontId="8" fillId="0" borderId="5" xfId="1" applyNumberFormat="1" applyFont="1" applyBorder="1" applyProtection="1">
      <alignment vertical="center"/>
    </xf>
    <xf numFmtId="177" fontId="8" fillId="0" borderId="11" xfId="1" applyNumberFormat="1" applyFont="1" applyBorder="1" applyProtection="1">
      <alignment vertical="center"/>
    </xf>
    <xf numFmtId="177" fontId="8" fillId="0" borderId="6" xfId="1" applyNumberFormat="1" applyFont="1" applyBorder="1" applyProtection="1">
      <alignment vertical="center"/>
    </xf>
    <xf numFmtId="0" fontId="11" fillId="0" borderId="0" xfId="0" applyFont="1" applyAlignment="1" applyProtection="1">
      <alignment horizontal="center" vertical="center"/>
    </xf>
    <xf numFmtId="0" fontId="17" fillId="0" borderId="0" xfId="0" applyFont="1" applyProtection="1">
      <alignment vertical="center"/>
    </xf>
    <xf numFmtId="0" fontId="18" fillId="0" borderId="0" xfId="0" applyFont="1" applyProtection="1">
      <alignment vertical="center"/>
    </xf>
    <xf numFmtId="0" fontId="10" fillId="0" borderId="2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Continuous" vertical="center"/>
    </xf>
    <xf numFmtId="0" fontId="10" fillId="0" borderId="7" xfId="0" applyFont="1" applyBorder="1" applyAlignment="1" applyProtection="1">
      <alignment horizontal="centerContinuous" vertical="center"/>
    </xf>
    <xf numFmtId="0" fontId="10" fillId="0" borderId="9" xfId="0" applyFont="1" applyBorder="1" applyAlignment="1" applyProtection="1">
      <alignment horizontal="centerContinuous" vertical="center"/>
    </xf>
    <xf numFmtId="0" fontId="10" fillId="5" borderId="3" xfId="0" applyFont="1" applyFill="1" applyBorder="1" applyAlignment="1" applyProtection="1">
      <alignment horizontal="center" vertical="center"/>
    </xf>
    <xf numFmtId="0" fontId="10" fillId="5" borderId="11" xfId="0" applyFont="1" applyFill="1" applyBorder="1" applyProtection="1">
      <alignment vertical="center"/>
    </xf>
    <xf numFmtId="176" fontId="6" fillId="5" borderId="3" xfId="1" applyNumberFormat="1" applyFont="1" applyFill="1" applyBorder="1" applyProtection="1">
      <alignment vertical="center"/>
    </xf>
    <xf numFmtId="177" fontId="10" fillId="5" borderId="3" xfId="1" applyNumberFormat="1" applyFont="1" applyFill="1" applyBorder="1" applyAlignment="1" applyProtection="1">
      <alignment horizontal="right" vertical="center"/>
    </xf>
    <xf numFmtId="176" fontId="6" fillId="0" borderId="3" xfId="1" applyNumberFormat="1" applyFont="1" applyBorder="1" applyProtection="1">
      <alignment vertical="center"/>
    </xf>
    <xf numFmtId="177" fontId="10" fillId="0" borderId="3" xfId="1" applyNumberFormat="1" applyFont="1" applyBorder="1" applyAlignment="1" applyProtection="1">
      <alignment horizontal="right" vertical="center"/>
    </xf>
    <xf numFmtId="0" fontId="10" fillId="5" borderId="11" xfId="0" applyFont="1" applyFill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176" fontId="6" fillId="0" borderId="4" xfId="1" applyNumberFormat="1" applyFont="1" applyBorder="1" applyProtection="1">
      <alignment vertical="center"/>
    </xf>
    <xf numFmtId="177" fontId="10" fillId="0" borderId="4" xfId="1" applyNumberFormat="1" applyFont="1" applyBorder="1" applyAlignment="1" applyProtection="1">
      <alignment horizontal="right" vertical="center"/>
    </xf>
  </cellXfs>
  <cellStyles count="3">
    <cellStyle name="桁区切り" xfId="1" builtinId="6"/>
    <cellStyle name="桁区切り 2" xfId="2" xr:uid="{6E28A6E9-D4B4-4382-8918-8C82701B85AC}"/>
    <cellStyle name="標準" xfId="0" builtinId="0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0000FF"/>
      <color rgb="FF03AF7A"/>
      <color rgb="FFFF2800"/>
      <color rgb="FF0041FF"/>
      <color rgb="FF7F878F"/>
      <color rgb="FFC8C8CB"/>
      <color rgb="FFFFD1D1"/>
      <color rgb="FF9A0079"/>
      <color rgb="FFEDC58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分析BD〔経済活動別_県〕!$B$50</c:f>
          <c:strCache>
            <c:ptCount val="1"/>
            <c:pt idx="0">
              <c:v>合計</c:v>
            </c:pt>
          </c:strCache>
        </c:strRef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 algn="r">
            <a:defRPr sz="14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2397017536986982"/>
          <c:y val="0.1424197343247868"/>
          <c:w val="0.77831542201503423"/>
          <c:h val="0.7166352732398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分析BD〔経済活動別_県〕!$B$50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rgbClr val="B4EBFA"/>
            </a:solidFill>
            <a:ln>
              <a:noFill/>
            </a:ln>
            <a:effectLst/>
          </c:spPr>
          <c:invertIfNegative val="0"/>
          <c:cat>
            <c:strRef>
              <c:f>分析BD〔経済活動別_県〕!$C$56:$O$56</c:f>
              <c:strCache>
                <c:ptCount val="13"/>
                <c:pt idx="0">
                  <c:v>H23</c:v>
                </c:pt>
                <c:pt idx="1">
                  <c:v>H24</c:v>
                </c:pt>
                <c:pt idx="2">
                  <c:v>H25</c:v>
                </c:pt>
                <c:pt idx="3">
                  <c:v>H26</c:v>
                </c:pt>
                <c:pt idx="4">
                  <c:v>H27</c:v>
                </c:pt>
                <c:pt idx="5">
                  <c:v>H28</c:v>
                </c:pt>
                <c:pt idx="6">
                  <c:v>H29</c:v>
                </c:pt>
                <c:pt idx="7">
                  <c:v>H30</c:v>
                </c:pt>
                <c:pt idx="8">
                  <c:v>R1</c:v>
                </c:pt>
                <c:pt idx="9">
                  <c:v>R2</c:v>
                </c:pt>
                <c:pt idx="10">
                  <c:v>R3</c:v>
                </c:pt>
                <c:pt idx="11">
                  <c:v>R4</c:v>
                </c:pt>
                <c:pt idx="12">
                  <c:v>R5</c:v>
                </c:pt>
              </c:strCache>
            </c:strRef>
          </c:cat>
          <c:val>
            <c:numRef>
              <c:f>分析BD〔経済活動別_県〕!$C$58:$O$58</c:f>
              <c:numCache>
                <c:formatCode>#,##0;"▲ "#,##0</c:formatCode>
                <c:ptCount val="13"/>
                <c:pt idx="0">
                  <c:v>3763283</c:v>
                </c:pt>
                <c:pt idx="1">
                  <c:v>3780435</c:v>
                </c:pt>
                <c:pt idx="2">
                  <c:v>3913424</c:v>
                </c:pt>
                <c:pt idx="3">
                  <c:v>3982484</c:v>
                </c:pt>
                <c:pt idx="4">
                  <c:v>4181374</c:v>
                </c:pt>
                <c:pt idx="5">
                  <c:v>4344084</c:v>
                </c:pt>
                <c:pt idx="6">
                  <c:v>4425592</c:v>
                </c:pt>
                <c:pt idx="7">
                  <c:v>4453204</c:v>
                </c:pt>
                <c:pt idx="8">
                  <c:v>4478992</c:v>
                </c:pt>
                <c:pt idx="9">
                  <c:v>4200906</c:v>
                </c:pt>
                <c:pt idx="10">
                  <c:v>4392099</c:v>
                </c:pt>
                <c:pt idx="11">
                  <c:v>4434912</c:v>
                </c:pt>
                <c:pt idx="12">
                  <c:v>4642960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38-4F94-BF93-91CC1751A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711815744"/>
        <c:axId val="720329520"/>
      </c:barChart>
      <c:lineChart>
        <c:grouping val="standard"/>
        <c:varyColors val="0"/>
        <c:ser>
          <c:idx val="1"/>
          <c:order val="1"/>
          <c:tx>
            <c:strRef>
              <c:f>分析BD〔経済活動別_県〕!$B$59</c:f>
              <c:strCache>
                <c:ptCount val="1"/>
                <c:pt idx="0">
                  <c:v>対前年度増加率</c:v>
                </c:pt>
              </c:strCache>
            </c:strRef>
          </c:tx>
          <c:spPr>
            <a:ln w="28575" cap="rnd">
              <a:solidFill>
                <a:srgbClr val="FF28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FF2800"/>
              </a:solidFill>
              <a:ln w="9525">
                <a:solidFill>
                  <a:srgbClr val="FF2800"/>
                </a:solidFill>
              </a:ln>
              <a:effectLst/>
            </c:spPr>
          </c:marker>
          <c:cat>
            <c:strRef>
              <c:f>分析BD〔経済活動別_県〕!$C$56:$O$56</c:f>
              <c:strCache>
                <c:ptCount val="13"/>
                <c:pt idx="0">
                  <c:v>H23</c:v>
                </c:pt>
                <c:pt idx="1">
                  <c:v>H24</c:v>
                </c:pt>
                <c:pt idx="2">
                  <c:v>H25</c:v>
                </c:pt>
                <c:pt idx="3">
                  <c:v>H26</c:v>
                </c:pt>
                <c:pt idx="4">
                  <c:v>H27</c:v>
                </c:pt>
                <c:pt idx="5">
                  <c:v>H28</c:v>
                </c:pt>
                <c:pt idx="6">
                  <c:v>H29</c:v>
                </c:pt>
                <c:pt idx="7">
                  <c:v>H30</c:v>
                </c:pt>
                <c:pt idx="8">
                  <c:v>R1</c:v>
                </c:pt>
                <c:pt idx="9">
                  <c:v>R2</c:v>
                </c:pt>
                <c:pt idx="10">
                  <c:v>R3</c:v>
                </c:pt>
                <c:pt idx="11">
                  <c:v>R4</c:v>
                </c:pt>
                <c:pt idx="12">
                  <c:v>R5</c:v>
                </c:pt>
              </c:strCache>
            </c:strRef>
          </c:cat>
          <c:val>
            <c:numRef>
              <c:f>分析BD〔経済活動別_県〕!$C$59:$O$59</c:f>
              <c:numCache>
                <c:formatCode>#,##0.0;"▲ "#,##0.0</c:formatCode>
                <c:ptCount val="13"/>
                <c:pt idx="1">
                  <c:v>0.45600000000000002</c:v>
                </c:pt>
                <c:pt idx="2">
                  <c:v>3.5179999999999998</c:v>
                </c:pt>
                <c:pt idx="3">
                  <c:v>1.7649999999999999</c:v>
                </c:pt>
                <c:pt idx="4">
                  <c:v>4.9939999999999998</c:v>
                </c:pt>
                <c:pt idx="5">
                  <c:v>3.891</c:v>
                </c:pt>
                <c:pt idx="6">
                  <c:v>1.8759999999999999</c:v>
                </c:pt>
                <c:pt idx="7">
                  <c:v>0.624</c:v>
                </c:pt>
                <c:pt idx="8">
                  <c:v>0.57899999999999996</c:v>
                </c:pt>
                <c:pt idx="9">
                  <c:v>-6.2089999999999996</c:v>
                </c:pt>
                <c:pt idx="10">
                  <c:v>4.5510000000000002</c:v>
                </c:pt>
                <c:pt idx="11">
                  <c:v>0.97499999999999998</c:v>
                </c:pt>
                <c:pt idx="12">
                  <c:v>4.6909999999999998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38-4F94-BF93-91CC1751A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1843104"/>
        <c:axId val="720335472"/>
      </c:lineChart>
      <c:catAx>
        <c:axId val="711815744"/>
        <c:scaling>
          <c:orientation val="minMax"/>
        </c:scaling>
        <c:delete val="0"/>
        <c:axPos val="b"/>
        <c:title>
          <c:tx>
            <c:strRef>
              <c:f>分析BD〔経済活動別_県〕!$B$52</c:f>
              <c:strCache>
                <c:ptCount val="1"/>
                <c:pt idx="0">
                  <c:v>県内総生産</c:v>
                </c:pt>
              </c:strCache>
            </c:strRef>
          </c:tx>
          <c:layout>
            <c:manualLayout>
              <c:xMode val="edge"/>
              <c:yMode val="edge"/>
              <c:x val="0.75541141917778065"/>
              <c:y val="1.8398392087591038E-2"/>
            </c:manualLayout>
          </c:layout>
          <c:overlay val="0"/>
          <c:spPr>
            <a:noFill/>
            <a:ln>
              <a:solidFill>
                <a:sysClr val="windowText" lastClr="000000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20329520"/>
        <c:crosses val="autoZero"/>
        <c:auto val="1"/>
        <c:lblAlgn val="ctr"/>
        <c:lblOffset val="100"/>
        <c:noMultiLvlLbl val="0"/>
      </c:catAx>
      <c:valAx>
        <c:axId val="72032952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r>
                  <a:rPr lang="ja-JP" altLang="en-US" sz="800">
                    <a:solidFill>
                      <a:schemeClr val="tx1">
                        <a:lumMod val="95000"/>
                        <a:lumOff val="5000"/>
                      </a:schemeClr>
                    </a:solidFill>
                  </a:rPr>
                  <a:t>（百万円）</a:t>
                </a:r>
              </a:p>
            </c:rich>
          </c:tx>
          <c:layout>
            <c:manualLayout>
              <c:xMode val="edge"/>
              <c:yMode val="edge"/>
              <c:x val="4.5661456497042346E-3"/>
              <c:y val="8.26289567879074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  <a:cs typeface="+mn-cs"/>
                </a:defRPr>
              </a:pPr>
              <a:endParaRPr lang="ja-JP"/>
            </a:p>
          </c:txPr>
        </c:title>
        <c:numFmt formatCode="#,##0;&quot;▲ 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11815744"/>
        <c:crosses val="autoZero"/>
        <c:crossBetween val="between"/>
      </c:valAx>
      <c:valAx>
        <c:axId val="720335472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r>
                  <a:rPr lang="ja-JP" altLang="en-US" sz="800">
                    <a:solidFill>
                      <a:schemeClr val="tx1">
                        <a:lumMod val="95000"/>
                        <a:lumOff val="5000"/>
                      </a:schemeClr>
                    </a:solidFill>
                  </a:rPr>
                  <a:t>（％）</a:t>
                </a:r>
              </a:p>
            </c:rich>
          </c:tx>
          <c:layout>
            <c:manualLayout>
              <c:xMode val="edge"/>
              <c:yMode val="edge"/>
              <c:x val="0.9043255242903423"/>
              <c:y val="6.71213594323188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  <a:cs typeface="+mn-cs"/>
                </a:defRPr>
              </a:pPr>
              <a:endParaRPr lang="ja-JP"/>
            </a:p>
          </c:txPr>
        </c:title>
        <c:numFmt formatCode="#,##0.0;&quot;▲ &quot;#,##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11843104"/>
        <c:crosses val="max"/>
        <c:crossBetween val="between"/>
      </c:valAx>
      <c:catAx>
        <c:axId val="711843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033547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23698630136986301"/>
          <c:y val="0.92289500509683997"/>
          <c:w val="0.52602739726027392"/>
          <c:h val="6.07951070336391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chemeClr val="tx1">
              <a:lumMod val="95000"/>
              <a:lumOff val="5000"/>
            </a:schemeClr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r>
              <a:rPr lang="ja-JP" altLang="en-US"/>
              <a:t>経済活動別対前年度増加率（％）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36232375520759741"/>
          <c:y val="0.14849372863914315"/>
          <c:w val="0.59417434158413718"/>
          <c:h val="0.7517714627829060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2800"/>
            </a:solidFill>
            <a:ln>
              <a:noFill/>
            </a:ln>
            <a:effectLst/>
          </c:spPr>
          <c:invertIfNegative val="1"/>
          <c:cat>
            <c:strRef>
              <c:f>分析BD〔項目別_県〕!$S$10:$S$27</c:f>
              <c:strCache>
                <c:ptCount val="18"/>
                <c:pt idx="0">
                  <c:v>その他のサービス</c:v>
                </c:pt>
                <c:pt idx="1">
                  <c:v>保健衛生・社会事業</c:v>
                </c:pt>
                <c:pt idx="2">
                  <c:v>教育</c:v>
                </c:pt>
                <c:pt idx="3">
                  <c:v>公務</c:v>
                </c:pt>
                <c:pt idx="4">
                  <c:v>専門・科学技術、業務支援サービス業</c:v>
                </c:pt>
                <c:pt idx="5">
                  <c:v>不動産業</c:v>
                </c:pt>
                <c:pt idx="6">
                  <c:v>金融・保険業</c:v>
                </c:pt>
                <c:pt idx="7">
                  <c:v>情報通信業</c:v>
                </c:pt>
                <c:pt idx="8">
                  <c:v>宿泊・飲食サービス業</c:v>
                </c:pt>
                <c:pt idx="9">
                  <c:v>運輸・郵便業</c:v>
                </c:pt>
                <c:pt idx="10">
                  <c:v>卸売・小売業</c:v>
                </c:pt>
                <c:pt idx="11">
                  <c:v>電気・ガス・水道・廃棄物処理業</c:v>
                </c:pt>
                <c:pt idx="12">
                  <c:v>建設業</c:v>
                </c:pt>
                <c:pt idx="13">
                  <c:v>製造業</c:v>
                </c:pt>
                <c:pt idx="14">
                  <c:v>鉱業</c:v>
                </c:pt>
                <c:pt idx="15">
                  <c:v>水産業</c:v>
                </c:pt>
                <c:pt idx="16">
                  <c:v>林業</c:v>
                </c:pt>
                <c:pt idx="17">
                  <c:v>農業</c:v>
                </c:pt>
              </c:strCache>
            </c:strRef>
          </c:cat>
          <c:val>
            <c:numRef>
              <c:f>分析BD〔項目別_県〕!$T$10:$T$27</c:f>
              <c:numCache>
                <c:formatCode>#,##0.0;"▲ "#,##0.0</c:formatCode>
                <c:ptCount val="18"/>
                <c:pt idx="0">
                  <c:v>-3.4689999999999999</c:v>
                </c:pt>
                <c:pt idx="1">
                  <c:v>1.601</c:v>
                </c:pt>
                <c:pt idx="2">
                  <c:v>-0.40200000000000002</c:v>
                </c:pt>
                <c:pt idx="3">
                  <c:v>4.1420000000000003</c:v>
                </c:pt>
                <c:pt idx="4">
                  <c:v>-3.0739999999999998</c:v>
                </c:pt>
                <c:pt idx="5">
                  <c:v>-0.222</c:v>
                </c:pt>
                <c:pt idx="6">
                  <c:v>4.9800000000000004</c:v>
                </c:pt>
                <c:pt idx="7">
                  <c:v>1.49</c:v>
                </c:pt>
                <c:pt idx="8">
                  <c:v>34.482999999999997</c:v>
                </c:pt>
                <c:pt idx="9">
                  <c:v>23.684000000000001</c:v>
                </c:pt>
                <c:pt idx="10">
                  <c:v>4.6260000000000003</c:v>
                </c:pt>
                <c:pt idx="11">
                  <c:v>51.802</c:v>
                </c:pt>
                <c:pt idx="12">
                  <c:v>-2.1030000000000002</c:v>
                </c:pt>
                <c:pt idx="13">
                  <c:v>11.276</c:v>
                </c:pt>
                <c:pt idx="14">
                  <c:v>-0.57799999999999996</c:v>
                </c:pt>
                <c:pt idx="15">
                  <c:v>15.951000000000001</c:v>
                </c:pt>
                <c:pt idx="16">
                  <c:v>-1.944</c:v>
                </c:pt>
                <c:pt idx="17">
                  <c:v>6.3620000000000001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0041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7C8E-4A47-A062-0EC3C912A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85036112"/>
        <c:axId val="971149760"/>
      </c:barChart>
      <c:catAx>
        <c:axId val="985036112"/>
        <c:scaling>
          <c:orientation val="minMax"/>
        </c:scaling>
        <c:delete val="0"/>
        <c:axPos val="l"/>
        <c:title>
          <c:tx>
            <c:strRef>
              <c:f>分析BD〔項目別_県〕!$T$8</c:f>
              <c:strCache>
                <c:ptCount val="1"/>
                <c:pt idx="0">
                  <c:v>県内総生産</c:v>
                </c:pt>
              </c:strCache>
            </c:strRef>
          </c:tx>
          <c:layout>
            <c:manualLayout>
              <c:xMode val="edge"/>
              <c:yMode val="edge"/>
              <c:x val="0.78249048395867316"/>
              <c:y val="3.4583238702276108E-2"/>
            </c:manualLayout>
          </c:layout>
          <c:overlay val="0"/>
          <c:spPr>
            <a:noFill/>
            <a:ln>
              <a:solidFill>
                <a:schemeClr val="tx1">
                  <a:lumMod val="95000"/>
                  <a:lumOff val="5000"/>
                </a:schemeClr>
              </a:solidFill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971149760"/>
        <c:crosses val="autoZero"/>
        <c:auto val="1"/>
        <c:lblAlgn val="ctr"/>
        <c:lblOffset val="100"/>
        <c:noMultiLvlLbl val="0"/>
      </c:catAx>
      <c:valAx>
        <c:axId val="97114976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strRef>
              <c:f>'コード表 〔県〕'!$J$108</c:f>
              <c:strCache>
                <c:ptCount val="1"/>
                <c:pt idx="0">
                  <c:v>令和５年度</c:v>
                </c:pt>
              </c:strCache>
            </c:strRef>
          </c:tx>
          <c:layout>
            <c:manualLayout>
              <c:xMode val="edge"/>
              <c:yMode val="edge"/>
              <c:x val="2.8633329479818285E-2"/>
              <c:y val="3.2069674577312912E-2"/>
            </c:manualLayout>
          </c:layout>
          <c:overlay val="0"/>
          <c:spPr>
            <a:noFill/>
            <a:ln>
              <a:solidFill>
                <a:sysClr val="windowText" lastClr="000000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  <a:cs typeface="+mn-cs"/>
                </a:defRPr>
              </a:pPr>
              <a:endParaRPr lang="ja-JP"/>
            </a:p>
          </c:txPr>
        </c:title>
        <c:numFmt formatCode="#,##0.0;&quot;▲ &quot;#,##0.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95000"/>
                <a:lumOff val="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98503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chemeClr val="tx1">
              <a:lumMod val="95000"/>
              <a:lumOff val="5000"/>
            </a:schemeClr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r>
              <a:rPr lang="ja-JP" altLang="en-US"/>
              <a:t>経済活動別構成比（％）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731177097573609E-2"/>
          <c:y val="0.1736936722653081"/>
          <c:w val="0.50669136555077077"/>
          <c:h val="0.7263963376239362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41F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86-4238-8A8B-E62F00A2557D}"/>
              </c:ext>
            </c:extLst>
          </c:dPt>
          <c:dPt>
            <c:idx val="1"/>
            <c:bubble3D val="0"/>
            <c:spPr>
              <a:solidFill>
                <a:srgbClr val="66CCF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86-4238-8A8B-E62F00A2557D}"/>
              </c:ext>
            </c:extLst>
          </c:dPt>
          <c:dPt>
            <c:idx val="2"/>
            <c:bubble3D val="0"/>
            <c:spPr>
              <a:solidFill>
                <a:srgbClr val="87E7B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86-4238-8A8B-E62F00A2557D}"/>
              </c:ext>
            </c:extLst>
          </c:dPt>
          <c:dPt>
            <c:idx val="3"/>
            <c:bubble3D val="0"/>
            <c:spPr>
              <a:solidFill>
                <a:srgbClr val="35A16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86-4238-8A8B-E62F00A2557D}"/>
              </c:ext>
            </c:extLst>
          </c:dPt>
          <c:dPt>
            <c:idx val="4"/>
            <c:bubble3D val="0"/>
            <c:spPr>
              <a:solidFill>
                <a:srgbClr val="CBF2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86-4238-8A8B-E62F00A2557D}"/>
              </c:ext>
            </c:extLst>
          </c:dPt>
          <c:dPt>
            <c:idx val="5"/>
            <c:bubble3D val="0"/>
            <c:spPr>
              <a:solidFill>
                <a:srgbClr val="FFFF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86-4238-8A8B-E62F00A2557D}"/>
              </c:ext>
            </c:extLst>
          </c:dPt>
          <c:dPt>
            <c:idx val="6"/>
            <c:bubble3D val="0"/>
            <c:spPr>
              <a:solidFill>
                <a:srgbClr val="EDC58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986-4238-8A8B-E62F00A2557D}"/>
              </c:ext>
            </c:extLst>
          </c:dPt>
          <c:dPt>
            <c:idx val="7"/>
            <c:bubble3D val="0"/>
            <c:spPr>
              <a:solidFill>
                <a:srgbClr val="9A007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986-4238-8A8B-E62F00A2557D}"/>
              </c:ext>
            </c:extLst>
          </c:dPt>
          <c:dPt>
            <c:idx val="8"/>
            <c:bubble3D val="0"/>
            <c:spPr>
              <a:solidFill>
                <a:srgbClr val="FFD1D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986-4238-8A8B-E62F00A2557D}"/>
              </c:ext>
            </c:extLst>
          </c:dPt>
          <c:dPt>
            <c:idx val="9"/>
            <c:bubble3D val="0"/>
            <c:spPr>
              <a:solidFill>
                <a:srgbClr val="C8C8C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986-4238-8A8B-E62F00A2557D}"/>
              </c:ext>
            </c:extLst>
          </c:dPt>
          <c:dPt>
            <c:idx val="10"/>
            <c:bubble3D val="0"/>
            <c:spPr>
              <a:solidFill>
                <a:srgbClr val="7F878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986-4238-8A8B-E62F00A2557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分析BD〔項目別_県〕!$W$85:$W$95</c:f>
              <c:strCache>
                <c:ptCount val="11"/>
                <c:pt idx="0">
                  <c:v>不動産業
12.7%</c:v>
                </c:pt>
                <c:pt idx="1">
                  <c:v>保健衛生・社会事業
12.0%</c:v>
                </c:pt>
                <c:pt idx="2">
                  <c:v>専門・科学技術、業務支援サービス業
10.2%</c:v>
                </c:pt>
                <c:pt idx="3">
                  <c:v>公務
9.9%</c:v>
                </c:pt>
                <c:pt idx="4">
                  <c:v>卸売・小売業
9.3%</c:v>
                </c:pt>
                <c:pt idx="5">
                  <c:v>建設業
8.2%</c:v>
                </c:pt>
                <c:pt idx="6">
                  <c:v>運輸・郵便業
6.7%</c:v>
                </c:pt>
                <c:pt idx="7">
                  <c:v>教育
5.6%</c:v>
                </c:pt>
                <c:pt idx="8">
                  <c:v>その他のサービス
5.1%</c:v>
                </c:pt>
                <c:pt idx="9">
                  <c:v>宿泊・飲食サービス業
4.8%</c:v>
                </c:pt>
                <c:pt idx="10">
                  <c:v>その他
16.1%</c:v>
                </c:pt>
              </c:strCache>
            </c:strRef>
          </c:cat>
          <c:val>
            <c:numRef>
              <c:f>分析BD〔項目別_県〕!$X$85:$X$95</c:f>
              <c:numCache>
                <c:formatCode>#,##0.0;[Red]\-#,##0.0</c:formatCode>
                <c:ptCount val="11"/>
                <c:pt idx="0">
                  <c:v>12.690201940141636</c:v>
                </c:pt>
                <c:pt idx="1">
                  <c:v>12.042123989868532</c:v>
                </c:pt>
                <c:pt idx="2">
                  <c:v>10.216025983424368</c:v>
                </c:pt>
                <c:pt idx="3">
                  <c:v>9.8949807881179233</c:v>
                </c:pt>
                <c:pt idx="4">
                  <c:v>9.3281656529455343</c:v>
                </c:pt>
                <c:pt idx="5">
                  <c:v>8.2053259127797791</c:v>
                </c:pt>
                <c:pt idx="6">
                  <c:v>6.749228940158865</c:v>
                </c:pt>
                <c:pt idx="7">
                  <c:v>5.6234384961317785</c:v>
                </c:pt>
                <c:pt idx="8">
                  <c:v>5.0733368368454608</c:v>
                </c:pt>
                <c:pt idx="9">
                  <c:v>4.8039612660888746</c:v>
                </c:pt>
                <c:pt idx="10" formatCode="#,##0.0;&quot;▲ &quot;#,##0.0">
                  <c:v>16.074422351258676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986-4238-8A8B-E62F00A25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2698194237009031"/>
          <c:y val="9.7275355135562167E-2"/>
          <c:w val="0.36018370297038904"/>
          <c:h val="0.88876080464103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95000"/>
          <a:lumOff val="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95000"/>
              <a:lumOff val="5000"/>
            </a:schemeClr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r>
              <a:rPr lang="ja-JP" altLang="en-US"/>
              <a:t>経済活動別対前年度増加寄与度（％）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36232375520759741"/>
          <c:y val="0.14849372863914315"/>
          <c:w val="0.59417434158413718"/>
          <c:h val="0.7517714627829060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2800"/>
            </a:solidFill>
            <a:ln>
              <a:noFill/>
            </a:ln>
            <a:effectLst/>
          </c:spPr>
          <c:invertIfNegative val="1"/>
          <c:cat>
            <c:strRef>
              <c:f>分析BD〔項目別_県〕!$S$124:$S$141</c:f>
              <c:strCache>
                <c:ptCount val="18"/>
                <c:pt idx="0">
                  <c:v>その他のサービス</c:v>
                </c:pt>
                <c:pt idx="1">
                  <c:v>保健衛生・社会事業</c:v>
                </c:pt>
                <c:pt idx="2">
                  <c:v>教育</c:v>
                </c:pt>
                <c:pt idx="3">
                  <c:v>公務</c:v>
                </c:pt>
                <c:pt idx="4">
                  <c:v>専門・科学技術、業務支援サービス業</c:v>
                </c:pt>
                <c:pt idx="5">
                  <c:v>不動産業</c:v>
                </c:pt>
                <c:pt idx="6">
                  <c:v>金融・保険業</c:v>
                </c:pt>
                <c:pt idx="7">
                  <c:v>情報通信業</c:v>
                </c:pt>
                <c:pt idx="8">
                  <c:v>宿泊・飲食サービス業</c:v>
                </c:pt>
                <c:pt idx="9">
                  <c:v>運輸・郵便業</c:v>
                </c:pt>
                <c:pt idx="10">
                  <c:v>卸売・小売業</c:v>
                </c:pt>
                <c:pt idx="11">
                  <c:v>電気・ガス・水道・廃棄物処理業</c:v>
                </c:pt>
                <c:pt idx="12">
                  <c:v>建設業</c:v>
                </c:pt>
                <c:pt idx="13">
                  <c:v>製造業</c:v>
                </c:pt>
                <c:pt idx="14">
                  <c:v>鉱業</c:v>
                </c:pt>
                <c:pt idx="15">
                  <c:v>水産業</c:v>
                </c:pt>
                <c:pt idx="16">
                  <c:v>林業</c:v>
                </c:pt>
                <c:pt idx="17">
                  <c:v>農業</c:v>
                </c:pt>
              </c:strCache>
            </c:strRef>
          </c:cat>
          <c:val>
            <c:numRef>
              <c:f>分析BD〔項目別_県〕!$T$124:$T$141</c:f>
              <c:numCache>
                <c:formatCode>#,##0.0;"▲ "#,##0.0</c:formatCode>
                <c:ptCount val="18"/>
                <c:pt idx="0">
                  <c:v>-0.19087188201254049</c:v>
                </c:pt>
                <c:pt idx="1">
                  <c:v>0.19865106680809</c:v>
                </c:pt>
                <c:pt idx="2">
                  <c:v>-2.3788521621173092E-2</c:v>
                </c:pt>
                <c:pt idx="3">
                  <c:v>0.41204876218513464</c:v>
                </c:pt>
                <c:pt idx="4">
                  <c:v>-0.33914990872423173</c:v>
                </c:pt>
                <c:pt idx="5">
                  <c:v>-2.9583450584814309E-2</c:v>
                </c:pt>
                <c:pt idx="6">
                  <c:v>0.19700503640207515</c:v>
                </c:pt>
                <c:pt idx="7">
                  <c:v>5.7723806019149872E-2</c:v>
                </c:pt>
                <c:pt idx="8">
                  <c:v>1.2895633554848438</c:v>
                </c:pt>
                <c:pt idx="9">
                  <c:v>1.3530144453824562</c:v>
                </c:pt>
                <c:pt idx="10">
                  <c:v>0.43182367541903877</c:v>
                </c:pt>
                <c:pt idx="11">
                  <c:v>1.0299189702073006</c:v>
                </c:pt>
                <c:pt idx="12">
                  <c:v>-0.18451324400574351</c:v>
                </c:pt>
                <c:pt idx="13">
                  <c:v>0.45493574618842492</c:v>
                </c:pt>
                <c:pt idx="14">
                  <c:v>-1.4205467887525164E-3</c:v>
                </c:pt>
                <c:pt idx="15">
                  <c:v>2.8997193179932317E-2</c:v>
                </c:pt>
                <c:pt idx="16">
                  <c:v>-1.5783853208361294E-4</c:v>
                </c:pt>
                <c:pt idx="17">
                  <c:v>4.6224141538772356E-2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0041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584F-4084-BF01-B9A3069DE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85036112"/>
        <c:axId val="971149760"/>
      </c:barChart>
      <c:catAx>
        <c:axId val="985036112"/>
        <c:scaling>
          <c:orientation val="minMax"/>
        </c:scaling>
        <c:delete val="0"/>
        <c:axPos val="l"/>
        <c:title>
          <c:tx>
            <c:strRef>
              <c:f>分析BD〔項目別_県〕!$T$8</c:f>
              <c:strCache>
                <c:ptCount val="1"/>
                <c:pt idx="0">
                  <c:v>県内総生産</c:v>
                </c:pt>
              </c:strCache>
            </c:strRef>
          </c:tx>
          <c:layout>
            <c:manualLayout>
              <c:xMode val="edge"/>
              <c:yMode val="edge"/>
              <c:x val="0.78249048395867316"/>
              <c:y val="3.4583238702276108E-2"/>
            </c:manualLayout>
          </c:layout>
          <c:overlay val="0"/>
          <c:spPr>
            <a:noFill/>
            <a:ln>
              <a:solidFill>
                <a:schemeClr val="tx1">
                  <a:lumMod val="95000"/>
                  <a:lumOff val="5000"/>
                </a:schemeClr>
              </a:solidFill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971149760"/>
        <c:crosses val="autoZero"/>
        <c:auto val="1"/>
        <c:lblAlgn val="ctr"/>
        <c:lblOffset val="100"/>
        <c:noMultiLvlLbl val="0"/>
      </c:catAx>
      <c:valAx>
        <c:axId val="97114976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strRef>
              <c:f>'コード表 〔県〕'!$J$108</c:f>
              <c:strCache>
                <c:ptCount val="1"/>
                <c:pt idx="0">
                  <c:v>令和５年度</c:v>
                </c:pt>
              </c:strCache>
            </c:strRef>
          </c:tx>
          <c:layout>
            <c:manualLayout>
              <c:xMode val="edge"/>
              <c:yMode val="edge"/>
              <c:x val="2.8633329479818285E-2"/>
              <c:y val="3.2069674577312912E-2"/>
            </c:manualLayout>
          </c:layout>
          <c:overlay val="0"/>
          <c:spPr>
            <a:noFill/>
            <a:ln>
              <a:solidFill>
                <a:sysClr val="windowText" lastClr="000000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ＭＳ ゴシック" panose="020B0609070205080204" pitchFamily="49" charset="-128"/>
                  <a:ea typeface="ＭＳ ゴシック" panose="020B0609070205080204" pitchFamily="49" charset="-128"/>
                  <a:cs typeface="+mn-cs"/>
                </a:defRPr>
              </a:pPr>
              <a:endParaRPr lang="ja-JP"/>
            </a:p>
          </c:txPr>
        </c:title>
        <c:numFmt formatCode="#,##0.0;&quot;▲ &quot;#,##0.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95000"/>
                <a:lumOff val="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98503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chemeClr val="tx1">
              <a:lumMod val="95000"/>
              <a:lumOff val="5000"/>
            </a:schemeClr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分析BD〔経済活動別_県〕!$B$66</c:f>
          <c:strCache>
            <c:ptCount val="1"/>
            <c:pt idx="0">
              <c:v>【比較対象年度を基準とした推移】
合計</c:v>
            </c:pt>
          </c:strCache>
        </c:strRef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8189592547914688E-2"/>
          <c:y val="0.15048515272451665"/>
          <c:w val="0.89472019953409965"/>
          <c:h val="0.78048225659690629"/>
        </c:manualLayout>
      </c:layout>
      <c:lineChart>
        <c:grouping val="standard"/>
        <c:varyColors val="0"/>
        <c:ser>
          <c:idx val="0"/>
          <c:order val="0"/>
          <c:tx>
            <c:v>県</c:v>
          </c:tx>
          <c:spPr>
            <a:ln w="38100" cap="rnd">
              <a:solidFill>
                <a:srgbClr val="FF28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FF2800"/>
              </a:solidFill>
              <a:ln w="9525">
                <a:solidFill>
                  <a:srgbClr val="FF28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分析BD〔経済活動別_県〕!$C$69:$O$69</c:f>
              <c:strCache>
                <c:ptCount val="13"/>
                <c:pt idx="0">
                  <c:v>H23</c:v>
                </c:pt>
                <c:pt idx="1">
                  <c:v>H24</c:v>
                </c:pt>
                <c:pt idx="2">
                  <c:v>H25</c:v>
                </c:pt>
                <c:pt idx="3">
                  <c:v>H26</c:v>
                </c:pt>
                <c:pt idx="4">
                  <c:v>H27</c:v>
                </c:pt>
                <c:pt idx="5">
                  <c:v>H28</c:v>
                </c:pt>
                <c:pt idx="6">
                  <c:v>H29</c:v>
                </c:pt>
                <c:pt idx="7">
                  <c:v>H30</c:v>
                </c:pt>
                <c:pt idx="8">
                  <c:v>R1</c:v>
                </c:pt>
                <c:pt idx="9">
                  <c:v>R2</c:v>
                </c:pt>
                <c:pt idx="10">
                  <c:v>R3</c:v>
                </c:pt>
                <c:pt idx="11">
                  <c:v>R4</c:v>
                </c:pt>
                <c:pt idx="12">
                  <c:v>R5</c:v>
                </c:pt>
              </c:strCache>
            </c:strRef>
          </c:cat>
          <c:val>
            <c:numRef>
              <c:f>分析BD〔経済活動別_県〕!$C$73:$O$73</c:f>
              <c:numCache>
                <c:formatCode>#,##0.0;[Red]\-#,##0.0</c:formatCode>
                <c:ptCount val="13"/>
                <c:pt idx="0">
                  <c:v>84.020757348974954</c:v>
                </c:pt>
                <c:pt idx="1">
                  <c:v>84.403700654075749</c:v>
                </c:pt>
                <c:pt idx="2">
                  <c:v>87.372873182180271</c:v>
                </c:pt>
                <c:pt idx="3">
                  <c:v>88.914737958897888</c:v>
                </c:pt>
                <c:pt idx="4">
                  <c:v>93.355246001778966</c:v>
                </c:pt>
                <c:pt idx="5">
                  <c:v>96.987983010463068</c:v>
                </c:pt>
                <c:pt idx="6">
                  <c:v>98.807767461964659</c:v>
                </c:pt>
                <c:pt idx="7">
                  <c:v>99.424245455227421</c:v>
                </c:pt>
                <c:pt idx="8" formatCode="0.0">
                  <c:v>100</c:v>
                </c:pt>
                <c:pt idx="9" formatCode="0.0">
                  <c:v>93.791326262694824</c:v>
                </c:pt>
                <c:pt idx="10" formatCode="0.0">
                  <c:v>98.059987604353836</c:v>
                </c:pt>
                <c:pt idx="11" formatCode="0.0">
                  <c:v>99.015849994820258</c:v>
                </c:pt>
                <c:pt idx="12" formatCode="0.0">
                  <c:v>103.66082368532921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8E-4E5F-8BA4-EF36786DEEFB}"/>
            </c:ext>
          </c:extLst>
        </c:ser>
        <c:ser>
          <c:idx val="1"/>
          <c:order val="1"/>
          <c:tx>
            <c:v>水準線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trendline>
            <c:spPr>
              <a:ln w="15875" cap="rnd">
                <a:solidFill>
                  <a:schemeClr val="tx1">
                    <a:lumMod val="95000"/>
                    <a:lumOff val="5000"/>
                  </a:schemeClr>
                </a:solidFill>
                <a:prstDash val="solid"/>
              </a:ln>
              <a:effectLst/>
            </c:spPr>
            <c:trendlineType val="linear"/>
            <c:forward val="0.5"/>
            <c:backward val="0.5"/>
            <c:dispRSqr val="0"/>
            <c:dispEq val="0"/>
          </c:trendline>
          <c:val>
            <c:numRef>
              <c:f>分析BD〔経済活動別_県〕!$C$78:$O$78</c:f>
              <c:numCache>
                <c:formatCode>#,##0.0;[Red]\-#,##0.0</c:formatCode>
                <c:ptCount val="1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B9-45FF-A18D-730D98CB0F33}"/>
            </c:ext>
          </c:extLst>
        </c:ser>
        <c:ser>
          <c:idx val="2"/>
          <c:order val="2"/>
          <c:tx>
            <c:v>国</c:v>
          </c:tx>
          <c:spPr>
            <a:ln w="38100" cap="rnd">
              <a:solidFill>
                <a:srgbClr val="03AF7A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分析BD〔経済活動別_県〕!$C$76:$O$76</c:f>
              <c:numCache>
                <c:formatCode>#,##0.0;[Red]\-#,##0.0</c:formatCode>
                <c:ptCount val="13"/>
                <c:pt idx="0">
                  <c:v>89.26927701560831</c:v>
                </c:pt>
                <c:pt idx="1">
                  <c:v>89.780860060089807</c:v>
                </c:pt>
                <c:pt idx="2">
                  <c:v>91.281149674320773</c:v>
                </c:pt>
                <c:pt idx="3">
                  <c:v>93.032880767372788</c:v>
                </c:pt>
                <c:pt idx="4">
                  <c:v>96.504717689357392</c:v>
                </c:pt>
                <c:pt idx="5">
                  <c:v>97.654564218031709</c:v>
                </c:pt>
                <c:pt idx="6">
                  <c:v>99.235827424001158</c:v>
                </c:pt>
                <c:pt idx="7">
                  <c:v>99.838698596164761</c:v>
                </c:pt>
                <c:pt idx="8">
                  <c:v>100</c:v>
                </c:pt>
                <c:pt idx="9">
                  <c:v>96.739333020847738</c:v>
                </c:pt>
                <c:pt idx="10">
                  <c:v>99.05133176803524</c:v>
                </c:pt>
                <c:pt idx="11">
                  <c:v>100.59399170209038</c:v>
                </c:pt>
                <c:pt idx="12">
                  <c:v>106.29927545318037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3D-458E-A0CA-1F96E74DD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0009999"/>
        <c:axId val="772468111"/>
      </c:lineChart>
      <c:catAx>
        <c:axId val="520009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72468111"/>
        <c:crosses val="autoZero"/>
        <c:auto val="1"/>
        <c:lblAlgn val="ctr"/>
        <c:lblOffset val="100"/>
        <c:noMultiLvlLbl val="0"/>
      </c:catAx>
      <c:valAx>
        <c:axId val="77246811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;[Red]\-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520009999"/>
        <c:crosses val="autoZero"/>
        <c:crossBetween val="between"/>
      </c:valAx>
      <c:spPr>
        <a:noFill/>
        <a:ln>
          <a:solidFill>
            <a:schemeClr val="tx1">
              <a:lumMod val="95000"/>
              <a:lumOff val="5000"/>
            </a:schemeClr>
          </a:solidFill>
        </a:ln>
        <a:effectLst/>
      </c:spPr>
    </c:plotArea>
    <c:legend>
      <c:legendPos val="r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8.8626020490265342E-2"/>
          <c:y val="0.79668400501335834"/>
          <c:w val="0.11811330652241764"/>
          <c:h val="0.106272039685841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95000"/>
          <a:lumOff val="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95000"/>
              <a:lumOff val="5000"/>
            </a:schemeClr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分析BD〔経済活動別_県〕!$B$103</c:f>
          <c:strCache>
            <c:ptCount val="1"/>
            <c:pt idx="0">
              <c:v>【総人口当たり値の対全国水準】
 合計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6.9598632757250894E-2"/>
          <c:y val="0.15185590082474199"/>
          <c:w val="0.90615738216329933"/>
          <c:h val="0.7698989661312475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dLbls>
            <c:numFmt formatCode="#,##0.0;&quot;▲ &quot;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F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分析BD〔経済活動別_県〕!$C$56:$O$56</c:f>
              <c:strCache>
                <c:ptCount val="13"/>
                <c:pt idx="0">
                  <c:v>H23</c:v>
                </c:pt>
                <c:pt idx="1">
                  <c:v>H24</c:v>
                </c:pt>
                <c:pt idx="2">
                  <c:v>H25</c:v>
                </c:pt>
                <c:pt idx="3">
                  <c:v>H26</c:v>
                </c:pt>
                <c:pt idx="4">
                  <c:v>H27</c:v>
                </c:pt>
                <c:pt idx="5">
                  <c:v>H28</c:v>
                </c:pt>
                <c:pt idx="6">
                  <c:v>H29</c:v>
                </c:pt>
                <c:pt idx="7">
                  <c:v>H30</c:v>
                </c:pt>
                <c:pt idx="8">
                  <c:v>R1</c:v>
                </c:pt>
                <c:pt idx="9">
                  <c:v>R2</c:v>
                </c:pt>
                <c:pt idx="10">
                  <c:v>R3</c:v>
                </c:pt>
                <c:pt idx="11">
                  <c:v>R4</c:v>
                </c:pt>
                <c:pt idx="12">
                  <c:v>R5</c:v>
                </c:pt>
              </c:strCache>
            </c:strRef>
          </c:cat>
          <c:val>
            <c:numRef>
              <c:f>分析BD〔経済活動別_県〕!$C$114:$O$114</c:f>
              <c:numCache>
                <c:formatCode>#,##0.0;[Red]\-#,##0.0</c:formatCode>
                <c:ptCount val="13"/>
                <c:pt idx="0">
                  <c:v>68.904955739479206</c:v>
                </c:pt>
                <c:pt idx="1">
                  <c:v>68.275290576409859</c:v>
                </c:pt>
                <c:pt idx="2">
                  <c:v>69.056276615557223</c:v>
                </c:pt>
                <c:pt idx="3">
                  <c:v>68.523793749875324</c:v>
                </c:pt>
                <c:pt idx="4">
                  <c:v>68.902080736630637</c:v>
                </c:pt>
                <c:pt idx="5">
                  <c:v>70.30374507538049</c:v>
                </c:pt>
                <c:pt idx="6">
                  <c:v>70.127100904643214</c:v>
                </c:pt>
                <c:pt idx="7">
                  <c:v>69.732971674475266</c:v>
                </c:pt>
                <c:pt idx="8">
                  <c:v>69.554764483425174</c:v>
                </c:pt>
                <c:pt idx="9">
                  <c:v>66.969129786099373</c:v>
                </c:pt>
                <c:pt idx="10">
                  <c:v>67.985978471974704</c:v>
                </c:pt>
                <c:pt idx="11">
                  <c:v>67.28589741278725</c:v>
                </c:pt>
                <c:pt idx="12">
                  <c:v>66.366013832087816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4A-4BF9-8306-453EB0D70F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2334191"/>
        <c:axId val="361467135"/>
      </c:lineChart>
      <c:catAx>
        <c:axId val="92334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361467135"/>
        <c:crosses val="autoZero"/>
        <c:auto val="1"/>
        <c:lblAlgn val="ctr"/>
        <c:lblOffset val="100"/>
        <c:noMultiLvlLbl val="0"/>
      </c:catAx>
      <c:valAx>
        <c:axId val="361467135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;[Red]\-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92334191"/>
        <c:crosses val="autoZero"/>
        <c:crossBetween val="between"/>
      </c:valAx>
      <c:spPr>
        <a:noFill/>
        <a:ln>
          <a:solidFill>
            <a:schemeClr val="tx1">
              <a:lumMod val="95000"/>
              <a:lumOff val="5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tx1">
              <a:lumMod val="95000"/>
              <a:lumOff val="5000"/>
            </a:schemeClr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36</xdr:row>
      <xdr:rowOff>96151</xdr:rowOff>
    </xdr:from>
    <xdr:to>
      <xdr:col>4</xdr:col>
      <xdr:colOff>733425</xdr:colOff>
      <xdr:row>54</xdr:row>
      <xdr:rowOff>29308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42EF9B9-BA37-4D18-BA73-43D89B4DB8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96610</xdr:colOff>
      <xdr:row>54</xdr:row>
      <xdr:rowOff>135273</xdr:rowOff>
    </xdr:from>
    <xdr:to>
      <xdr:col>4</xdr:col>
      <xdr:colOff>752475</xdr:colOff>
      <xdr:row>71</xdr:row>
      <xdr:rowOff>59120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13537854-DEF7-47D7-AEC3-E736383D7A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829811</xdr:colOff>
      <xdr:row>36</xdr:row>
      <xdr:rowOff>102054</xdr:rowOff>
    </xdr:from>
    <xdr:to>
      <xdr:col>10</xdr:col>
      <xdr:colOff>831170</xdr:colOff>
      <xdr:row>54</xdr:row>
      <xdr:rowOff>30389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0D8061A-9F38-4254-A205-DA6598C6C4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831435</xdr:colOff>
      <xdr:row>54</xdr:row>
      <xdr:rowOff>136299</xdr:rowOff>
    </xdr:from>
    <xdr:to>
      <xdr:col>10</xdr:col>
      <xdr:colOff>840353</xdr:colOff>
      <xdr:row>71</xdr:row>
      <xdr:rowOff>41413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E80ADC74-8924-4D9D-9126-684064AED8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95064</xdr:colOff>
      <xdr:row>71</xdr:row>
      <xdr:rowOff>139875</xdr:rowOff>
    </xdr:from>
    <xdr:to>
      <xdr:col>4</xdr:col>
      <xdr:colOff>748862</xdr:colOff>
      <xdr:row>90</xdr:row>
      <xdr:rowOff>56456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ED1B1EEC-E809-4FBE-9CD9-1FF226A278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826461</xdr:colOff>
      <xdr:row>71</xdr:row>
      <xdr:rowOff>151670</xdr:rowOff>
    </xdr:from>
    <xdr:to>
      <xdr:col>10</xdr:col>
      <xdr:colOff>837652</xdr:colOff>
      <xdr:row>90</xdr:row>
      <xdr:rowOff>56029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31102C05-7023-447C-94AB-4A53E5E79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819150</xdr:colOff>
      <xdr:row>91</xdr:row>
      <xdr:rowOff>30388</xdr:rowOff>
    </xdr:from>
    <xdr:to>
      <xdr:col>10</xdr:col>
      <xdr:colOff>893991</xdr:colOff>
      <xdr:row>92</xdr:row>
      <xdr:rowOff>63953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2D77120B-B836-7E80-6A4E-3F5E3617A888}"/>
            </a:ext>
          </a:extLst>
        </xdr:cNvPr>
        <xdr:cNvSpPr/>
      </xdr:nvSpPr>
      <xdr:spPr>
        <a:xfrm>
          <a:off x="7305675" y="19499488"/>
          <a:ext cx="4884966" cy="243115"/>
        </a:xfrm>
        <a:prstGeom prst="rect">
          <a:avLst/>
        </a:prstGeom>
        <a:noFill/>
        <a:ln w="12700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050" b="1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50" b="1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計数に負数が含まれるとき、グラフが正しく表示されない場合があります。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0.70629</cdr:x>
      <cdr:y>0.0247</cdr:y>
    </cdr:from>
    <cdr:to>
      <cdr:x>0.99235</cdr:x>
      <cdr:y>0.0937</cdr:y>
    </cdr:to>
    <cdr:sp macro="" textlink="分析BD〔項目別_県〕!$B$2">
      <cdr:nvSpPr>
        <cdr:cNvPr id="2" name="正方形/長方形 1">
          <a:extLst xmlns:a="http://schemas.openxmlformats.org/drawingml/2006/main">
            <a:ext uri="{FF2B5EF4-FFF2-40B4-BE49-F238E27FC236}">
              <a16:creationId xmlns:a16="http://schemas.microsoft.com/office/drawing/2014/main" id="{E328F39C-DD1A-4C15-90F3-7F963AA3F264}"/>
            </a:ext>
          </a:extLst>
        </cdr:cNvPr>
        <cdr:cNvSpPr/>
      </cdr:nvSpPr>
      <cdr:spPr>
        <a:xfrm xmlns:a="http://schemas.openxmlformats.org/drawingml/2006/main">
          <a:off x="4084895" y="92738"/>
          <a:ext cx="1654455" cy="2590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40DF1EB-2528-41E9-9B21-D65F5828FB1D}" type="TxLink">
            <a:rPr kumimoji="1" lang="ja-JP" altLang="en-US" sz="1000" b="0" i="0" u="none" strike="noStrike">
              <a:solidFill>
                <a:schemeClr val="tx1"/>
              </a:solidFill>
              <a:latin typeface="ＭＳ ゴシック"/>
              <a:ea typeface="ＭＳ ゴシック"/>
            </a:rPr>
            <a:pPr algn="ctr"/>
            <a:t>県内総生産</a:t>
          </a:fld>
          <a:endParaRPr kumimoji="1" lang="ja-JP" altLang="en-US" sz="1100" b="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0.0146</cdr:x>
      <cdr:y>0.02543</cdr:y>
    </cdr:from>
    <cdr:to>
      <cdr:x>0.16336</cdr:x>
      <cdr:y>0.08586</cdr:y>
    </cdr:to>
    <cdr:sp macro="" textlink="'コード表 〔県〕'!$J$108">
      <cdr:nvSpPr>
        <cdr:cNvPr id="3" name="正方形/長方形 2">
          <a:extLst xmlns:a="http://schemas.openxmlformats.org/drawingml/2006/main">
            <a:ext uri="{FF2B5EF4-FFF2-40B4-BE49-F238E27FC236}">
              <a16:creationId xmlns:a16="http://schemas.microsoft.com/office/drawing/2014/main" id="{1A88AB53-99A6-41FD-93B1-01CEF170DF80}"/>
            </a:ext>
          </a:extLst>
        </cdr:cNvPr>
        <cdr:cNvSpPr/>
      </cdr:nvSpPr>
      <cdr:spPr>
        <a:xfrm xmlns:a="http://schemas.openxmlformats.org/drawingml/2006/main">
          <a:off x="84417" y="95623"/>
          <a:ext cx="860405" cy="2272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C85CD29-2743-4E97-A905-506631762E98}" type="TxLink">
            <a:rPr kumimoji="1" lang="ja-JP" altLang="en-US" sz="1000" b="0" i="0" u="none" strike="noStrike">
              <a:solidFill>
                <a:schemeClr val="tx1"/>
              </a:solidFill>
              <a:latin typeface="ＭＳ ゴシック"/>
              <a:ea typeface="ＭＳ ゴシック"/>
            </a:rPr>
            <a:pPr algn="ctr"/>
            <a:t>令和５年度</a:t>
          </a:fld>
          <a:endParaRPr kumimoji="1" lang="ja-JP" altLang="en-US" sz="1100" b="1">
            <a:solidFill>
              <a:schemeClr val="tx1"/>
            </a:solidFill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0.76253</cdr:x>
      <cdr:y>0.08263</cdr:y>
    </cdr:from>
    <cdr:to>
      <cdr:x>1</cdr:x>
      <cdr:y>0.13475</cdr:y>
    </cdr:to>
    <cdr:sp macro="" textlink="分析BD〔経済活動別_県〕!$D$74">
      <cdr:nvSpPr>
        <cdr:cNvPr id="2" name="正方形/長方形 1">
          <a:extLst xmlns:a="http://schemas.openxmlformats.org/drawingml/2006/main">
            <a:ext uri="{FF2B5EF4-FFF2-40B4-BE49-F238E27FC236}">
              <a16:creationId xmlns:a16="http://schemas.microsoft.com/office/drawing/2014/main" id="{CCAD4D0D-EC46-7D89-2638-084BB53B0E91}"/>
            </a:ext>
          </a:extLst>
        </cdr:cNvPr>
        <cdr:cNvSpPr/>
      </cdr:nvSpPr>
      <cdr:spPr>
        <a:xfrm xmlns:a="http://schemas.openxmlformats.org/drawingml/2006/main">
          <a:off x="4459322" y="321824"/>
          <a:ext cx="1388776" cy="2029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fld id="{2DF6B398-59CE-46D6-A91A-F0149E6840B4}" type="TxLink">
            <a:rPr lang="en-US" altLang="en-US" sz="9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ctr"/>
            <a:t>（令和元年度＝100）</a:t>
          </a:fld>
          <a:endParaRPr lang="ja-JP" altLang="en-US" sz="1050"/>
        </a:p>
      </cdr:txBody>
    </cdr:sp>
  </cdr:relSizeAnchor>
  <cdr:relSizeAnchor xmlns:cdr="http://schemas.openxmlformats.org/drawingml/2006/chartDrawing">
    <cdr:from>
      <cdr:x>0.70707</cdr:x>
      <cdr:y>0.01981</cdr:y>
    </cdr:from>
    <cdr:to>
      <cdr:x>0.99108</cdr:x>
      <cdr:y>0.08841</cdr:y>
    </cdr:to>
    <cdr:sp macro="" textlink="分析BD〔項目別_県〕!$T$8">
      <cdr:nvSpPr>
        <cdr:cNvPr id="3" name="正方形/長方形 2">
          <a:extLst xmlns:a="http://schemas.openxmlformats.org/drawingml/2006/main">
            <a:ext uri="{FF2B5EF4-FFF2-40B4-BE49-F238E27FC236}">
              <a16:creationId xmlns:a16="http://schemas.microsoft.com/office/drawing/2014/main" id="{2DEC0B0C-1EB0-4A5B-823D-0B1EB81BCD79}"/>
            </a:ext>
          </a:extLst>
        </cdr:cNvPr>
        <cdr:cNvSpPr/>
      </cdr:nvSpPr>
      <cdr:spPr>
        <a:xfrm xmlns:a="http://schemas.openxmlformats.org/drawingml/2006/main">
          <a:off x="4140948" y="78442"/>
          <a:ext cx="1663298" cy="2715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rtlCol="0" anchor="ctr"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0EA22E4A-32F1-4AB4-8B80-89B5073956CA}" type="TxLink">
            <a:rPr kumimoji="1" lang="ja-JP" altLang="en-US" sz="900" b="0" i="0" u="none" strike="noStrike">
              <a:solidFill>
                <a:schemeClr val="tx1"/>
              </a:solidFill>
              <a:latin typeface="ＭＳ ゴシック"/>
              <a:ea typeface="ＭＳ ゴシック"/>
            </a:rPr>
            <a:pPr algn="ctr"/>
            <a:t>県内総生産</a:t>
          </a:fld>
          <a:endParaRPr kumimoji="1" lang="ja-JP" altLang="en-US" sz="1050" b="0">
            <a:solidFill>
              <a:schemeClr val="tx1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0.82387</cdr:x>
      <cdr:y>0.09404</cdr:y>
    </cdr:from>
    <cdr:to>
      <cdr:x>1</cdr:x>
      <cdr:y>0.14236</cdr:y>
    </cdr:to>
    <cdr:sp macro="" textlink="">
      <cdr:nvSpPr>
        <cdr:cNvPr id="2" name="正方形/長方形 1">
          <a:extLst xmlns:a="http://schemas.openxmlformats.org/drawingml/2006/main">
            <a:ext uri="{FF2B5EF4-FFF2-40B4-BE49-F238E27FC236}">
              <a16:creationId xmlns:a16="http://schemas.microsoft.com/office/drawing/2014/main" id="{FF15C438-9445-DEFA-E4F2-ABD0D280ACA6}"/>
            </a:ext>
          </a:extLst>
        </cdr:cNvPr>
        <cdr:cNvSpPr/>
      </cdr:nvSpPr>
      <cdr:spPr>
        <a:xfrm xmlns:a="http://schemas.openxmlformats.org/drawingml/2006/main">
          <a:off x="4764714" y="365417"/>
          <a:ext cx="1018627" cy="1877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ja-JP" altLang="en-US" sz="9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（全国＝</a:t>
          </a:r>
          <a:r>
            <a:rPr lang="en-US" altLang="ja-JP" sz="9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100</a:t>
          </a:r>
          <a:r>
            <a:rPr lang="ja-JP" altLang="en-US" sz="9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）</a:t>
          </a:r>
        </a:p>
      </cdr:txBody>
    </cdr:sp>
  </cdr:relSizeAnchor>
  <cdr:relSizeAnchor xmlns:cdr="http://schemas.openxmlformats.org/drawingml/2006/chartDrawing">
    <cdr:from>
      <cdr:x>0.70546</cdr:x>
      <cdr:y>0.02321</cdr:y>
    </cdr:from>
    <cdr:to>
      <cdr:x>0.99283</cdr:x>
      <cdr:y>0.08458</cdr:y>
    </cdr:to>
    <cdr:sp macro="" textlink="分析BD〔項目別_県〕!$T$8">
      <cdr:nvSpPr>
        <cdr:cNvPr id="3" name="正方形/長方形 2">
          <a:extLst xmlns:a="http://schemas.openxmlformats.org/drawingml/2006/main">
            <a:ext uri="{FF2B5EF4-FFF2-40B4-BE49-F238E27FC236}">
              <a16:creationId xmlns:a16="http://schemas.microsoft.com/office/drawing/2014/main" id="{2DEC0B0C-1EB0-4A5B-823D-0B1EB81BCD79}"/>
            </a:ext>
          </a:extLst>
        </cdr:cNvPr>
        <cdr:cNvSpPr/>
      </cdr:nvSpPr>
      <cdr:spPr>
        <a:xfrm xmlns:a="http://schemas.openxmlformats.org/drawingml/2006/main">
          <a:off x="4084790" y="91681"/>
          <a:ext cx="1663945" cy="2423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CBFE1497-A6BA-431D-9FE7-6448F2DAC057}" type="TxLink">
            <a:rPr kumimoji="1" lang="ja-JP" altLang="en-US" sz="900" b="0" i="0" u="none" strike="noStrike">
              <a:solidFill>
                <a:schemeClr val="tx1"/>
              </a:solidFill>
              <a:latin typeface="ＭＳ ゴシック"/>
              <a:ea typeface="ＭＳ ゴシック"/>
            </a:rPr>
            <a:pPr algn="ctr"/>
            <a:t>県内総生産</a:t>
          </a:fld>
          <a:endParaRPr kumimoji="1" lang="ja-JP" altLang="en-US" sz="1050" b="0">
            <a:solidFill>
              <a:schemeClr val="tx1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E3DD2-D439-4A29-9594-3D053D73C668}">
  <sheetPr>
    <tabColor rgb="FFFFC000"/>
  </sheetPr>
  <dimension ref="A1"/>
  <sheetViews>
    <sheetView workbookViewId="0"/>
  </sheetViews>
  <sheetFormatPr defaultRowHeight="18"/>
  <sheetData/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6EA18-B68C-4BE4-B2A9-AF1F0836CF6E}">
  <dimension ref="A1:S507"/>
  <sheetViews>
    <sheetView showGridLines="0" view="pageBreakPreview" topLeftCell="A121" zoomScaleNormal="100" zoomScaleSheetLayoutView="100" workbookViewId="0"/>
  </sheetViews>
  <sheetFormatPr defaultColWidth="9" defaultRowHeight="16.5" customHeight="1"/>
  <cols>
    <col min="1" max="1" width="4.25" style="1" customWidth="1"/>
    <col min="2" max="2" width="30.75" style="1" customWidth="1"/>
    <col min="3" max="11" width="15.58203125" style="1" customWidth="1"/>
    <col min="12" max="12" width="30.75" style="1" customWidth="1"/>
    <col min="13" max="18" width="12.83203125" style="1" customWidth="1"/>
    <col min="19" max="19" width="12.83203125" style="2" customWidth="1"/>
    <col min="20" max="28" width="12.83203125" style="1" customWidth="1"/>
    <col min="29" max="33" width="12.58203125" style="1" customWidth="1"/>
    <col min="34" max="34" width="4.58203125" style="1" customWidth="1"/>
    <col min="35" max="16384" width="9" style="1"/>
  </cols>
  <sheetData>
    <row r="1" spans="1:12" ht="16.5" customHeight="1">
      <c r="A1" s="7" t="str">
        <f ca="1">RIGHT(CELL("filename",A1),LEN(CELL("filename",A1))-FIND("]",CELL("filename",A1)))</f>
        <v>経済活動別統計表</v>
      </c>
    </row>
    <row r="2" spans="1:12" ht="16.5" customHeight="1">
      <c r="A2" s="9">
        <v>23</v>
      </c>
      <c r="B2" s="7" t="str">
        <f>IF(A2&lt;22,"令和"&amp;A2&amp;"年度","平成"&amp;A2&amp;"年度")</f>
        <v>平成23年度</v>
      </c>
      <c r="C2" s="22" t="s">
        <v>36</v>
      </c>
      <c r="L2" s="8"/>
    </row>
    <row r="3" spans="1:12" ht="16.5" customHeight="1">
      <c r="A3" s="10"/>
      <c r="B3" s="14"/>
      <c r="C3" s="16"/>
      <c r="D3" s="16"/>
      <c r="E3" s="16"/>
      <c r="F3" s="16"/>
      <c r="G3" s="16"/>
      <c r="H3" s="16" t="s">
        <v>42</v>
      </c>
      <c r="I3" s="16"/>
      <c r="J3" s="16"/>
      <c r="K3" s="16"/>
      <c r="L3" s="14"/>
    </row>
    <row r="4" spans="1:12" ht="16.5" customHeight="1">
      <c r="A4" s="11"/>
      <c r="C4" s="17" t="s">
        <v>37</v>
      </c>
      <c r="D4" s="17" t="s">
        <v>17</v>
      </c>
      <c r="E4" s="17" t="s">
        <v>18</v>
      </c>
      <c r="F4" s="17" t="s">
        <v>19</v>
      </c>
      <c r="G4" s="17" t="s">
        <v>40</v>
      </c>
      <c r="H4" s="17" t="s">
        <v>43</v>
      </c>
      <c r="I4" s="17" t="s">
        <v>45</v>
      </c>
      <c r="J4" s="17" t="s">
        <v>47</v>
      </c>
      <c r="K4" s="17" t="s">
        <v>49</v>
      </c>
    </row>
    <row r="5" spans="1:12" ht="16.5" customHeight="1">
      <c r="A5" s="11"/>
      <c r="B5" s="3" t="s">
        <v>51</v>
      </c>
      <c r="C5" s="18" t="s">
        <v>38</v>
      </c>
      <c r="D5" s="18"/>
      <c r="E5" s="173" t="s">
        <v>39</v>
      </c>
      <c r="F5" s="18"/>
      <c r="G5" s="173" t="s">
        <v>41</v>
      </c>
      <c r="H5" s="18" t="s">
        <v>44</v>
      </c>
      <c r="I5" s="18" t="s">
        <v>46</v>
      </c>
      <c r="J5" s="18" t="s">
        <v>48</v>
      </c>
      <c r="K5" s="18" t="s">
        <v>50</v>
      </c>
      <c r="L5" s="3" t="s">
        <v>51</v>
      </c>
    </row>
    <row r="6" spans="1:12" ht="16.5" customHeight="1">
      <c r="A6" s="11"/>
      <c r="B6" s="15"/>
      <c r="C6" s="17"/>
      <c r="D6" s="17"/>
      <c r="E6" s="24" t="s">
        <v>77</v>
      </c>
      <c r="F6" s="17"/>
      <c r="G6" s="25" t="s">
        <v>78</v>
      </c>
      <c r="H6" s="17"/>
      <c r="I6" s="17" t="s">
        <v>12</v>
      </c>
      <c r="J6" s="17"/>
      <c r="K6" s="17" t="s">
        <v>13</v>
      </c>
      <c r="L6" s="5"/>
    </row>
    <row r="7" spans="1:12" ht="16.5" customHeight="1">
      <c r="A7" s="12"/>
      <c r="B7" s="13"/>
      <c r="C7" s="18">
        <v>1</v>
      </c>
      <c r="D7" s="18">
        <v>2</v>
      </c>
      <c r="E7" s="18">
        <v>3</v>
      </c>
      <c r="F7" s="18">
        <v>4</v>
      </c>
      <c r="G7" s="18">
        <v>5</v>
      </c>
      <c r="H7" s="18">
        <v>6</v>
      </c>
      <c r="I7" s="18">
        <v>7</v>
      </c>
      <c r="J7" s="18">
        <v>8</v>
      </c>
      <c r="K7" s="18">
        <v>9</v>
      </c>
      <c r="L7" s="6"/>
    </row>
    <row r="8" spans="1:12" ht="16.5" customHeight="1">
      <c r="A8" s="19">
        <v>1</v>
      </c>
      <c r="B8" s="15" t="s">
        <v>53</v>
      </c>
      <c r="C8" s="62">
        <v>99882</v>
      </c>
      <c r="D8" s="63">
        <v>47192</v>
      </c>
      <c r="E8" s="63">
        <v>52690</v>
      </c>
      <c r="F8" s="63">
        <v>18443</v>
      </c>
      <c r="G8" s="63">
        <v>34247</v>
      </c>
      <c r="H8" s="63">
        <v>3774</v>
      </c>
      <c r="I8" s="63">
        <v>30473</v>
      </c>
      <c r="J8" s="63">
        <v>13923</v>
      </c>
      <c r="K8" s="64">
        <v>16550</v>
      </c>
      <c r="L8" s="15" t="s">
        <v>53</v>
      </c>
    </row>
    <row r="9" spans="1:12" ht="16.5" customHeight="1">
      <c r="A9" s="19" t="s">
        <v>52</v>
      </c>
      <c r="B9" s="15" t="s">
        <v>54</v>
      </c>
      <c r="C9" s="65">
        <v>84460</v>
      </c>
      <c r="D9" s="20">
        <v>39465</v>
      </c>
      <c r="E9" s="20">
        <v>44995</v>
      </c>
      <c r="F9" s="20">
        <v>16123</v>
      </c>
      <c r="G9" s="20">
        <v>28872</v>
      </c>
      <c r="H9" s="20">
        <v>3222</v>
      </c>
      <c r="I9" s="20">
        <v>25650</v>
      </c>
      <c r="J9" s="20">
        <v>11376</v>
      </c>
      <c r="K9" s="66">
        <v>14274</v>
      </c>
      <c r="L9" s="15" t="s">
        <v>54</v>
      </c>
    </row>
    <row r="10" spans="1:12" ht="16.5" customHeight="1">
      <c r="A10" s="19" t="s">
        <v>14</v>
      </c>
      <c r="B10" s="15" t="s">
        <v>55</v>
      </c>
      <c r="C10" s="65">
        <v>655</v>
      </c>
      <c r="D10" s="20">
        <v>340</v>
      </c>
      <c r="E10" s="20">
        <v>315</v>
      </c>
      <c r="F10" s="20">
        <v>132</v>
      </c>
      <c r="G10" s="20">
        <v>183</v>
      </c>
      <c r="H10" s="20">
        <v>23</v>
      </c>
      <c r="I10" s="20">
        <v>160</v>
      </c>
      <c r="J10" s="20">
        <v>268</v>
      </c>
      <c r="K10" s="66">
        <v>-108</v>
      </c>
      <c r="L10" s="15" t="s">
        <v>55</v>
      </c>
    </row>
    <row r="11" spans="1:12" ht="16.5" customHeight="1">
      <c r="A11" s="19" t="s">
        <v>15</v>
      </c>
      <c r="B11" s="15" t="s">
        <v>56</v>
      </c>
      <c r="C11" s="65">
        <v>14767</v>
      </c>
      <c r="D11" s="20">
        <v>7387</v>
      </c>
      <c r="E11" s="20">
        <v>7380</v>
      </c>
      <c r="F11" s="20">
        <v>2188</v>
      </c>
      <c r="G11" s="20">
        <v>5192</v>
      </c>
      <c r="H11" s="20">
        <v>529</v>
      </c>
      <c r="I11" s="20">
        <v>4663</v>
      </c>
      <c r="J11" s="20">
        <v>2279</v>
      </c>
      <c r="K11" s="66">
        <v>2384</v>
      </c>
      <c r="L11" s="15" t="s">
        <v>56</v>
      </c>
    </row>
    <row r="12" spans="1:12" ht="16.5" customHeight="1">
      <c r="A12" s="19">
        <v>2</v>
      </c>
      <c r="B12" s="15" t="s">
        <v>57</v>
      </c>
      <c r="C12" s="65">
        <v>7666</v>
      </c>
      <c r="D12" s="20">
        <v>4455</v>
      </c>
      <c r="E12" s="20">
        <v>3211</v>
      </c>
      <c r="F12" s="20">
        <v>1624</v>
      </c>
      <c r="G12" s="20">
        <v>1587</v>
      </c>
      <c r="H12" s="20">
        <v>297</v>
      </c>
      <c r="I12" s="20">
        <v>1290</v>
      </c>
      <c r="J12" s="20">
        <v>922</v>
      </c>
      <c r="K12" s="66">
        <v>368</v>
      </c>
      <c r="L12" s="15" t="s">
        <v>57</v>
      </c>
    </row>
    <row r="13" spans="1:12" ht="16.5" customHeight="1">
      <c r="A13" s="19">
        <v>3</v>
      </c>
      <c r="B13" s="15" t="s">
        <v>58</v>
      </c>
      <c r="C13" s="65">
        <v>588296</v>
      </c>
      <c r="D13" s="20">
        <v>383751</v>
      </c>
      <c r="E13" s="20">
        <v>204545</v>
      </c>
      <c r="F13" s="20">
        <v>34003</v>
      </c>
      <c r="G13" s="20">
        <v>170542</v>
      </c>
      <c r="H13" s="20">
        <v>58659</v>
      </c>
      <c r="I13" s="20">
        <v>111883</v>
      </c>
      <c r="J13" s="20">
        <v>71541</v>
      </c>
      <c r="K13" s="66">
        <v>40342</v>
      </c>
      <c r="L13" s="15" t="s">
        <v>58</v>
      </c>
    </row>
    <row r="14" spans="1:12" ht="16.5" customHeight="1">
      <c r="A14" s="19">
        <v>4</v>
      </c>
      <c r="B14" s="15" t="s">
        <v>59</v>
      </c>
      <c r="C14" s="65">
        <v>304795</v>
      </c>
      <c r="D14" s="20">
        <v>162826</v>
      </c>
      <c r="E14" s="20">
        <v>141969</v>
      </c>
      <c r="F14" s="20">
        <v>58212</v>
      </c>
      <c r="G14" s="20">
        <v>83757</v>
      </c>
      <c r="H14" s="20">
        <v>11246</v>
      </c>
      <c r="I14" s="20">
        <v>72511</v>
      </c>
      <c r="J14" s="20">
        <v>32665</v>
      </c>
      <c r="K14" s="66">
        <v>39846</v>
      </c>
      <c r="L14" s="15" t="s">
        <v>59</v>
      </c>
    </row>
    <row r="15" spans="1:12" ht="16.5" customHeight="1">
      <c r="A15" s="19">
        <v>5</v>
      </c>
      <c r="B15" s="15" t="s">
        <v>60</v>
      </c>
      <c r="C15" s="65">
        <v>569302</v>
      </c>
      <c r="D15" s="20">
        <v>314333</v>
      </c>
      <c r="E15" s="20">
        <v>254969</v>
      </c>
      <c r="F15" s="20">
        <v>26814</v>
      </c>
      <c r="G15" s="20">
        <v>228155</v>
      </c>
      <c r="H15" s="20">
        <v>18350</v>
      </c>
      <c r="I15" s="20">
        <v>209805</v>
      </c>
      <c r="J15" s="20">
        <v>207566</v>
      </c>
      <c r="K15" s="66">
        <v>2239</v>
      </c>
      <c r="L15" s="15" t="s">
        <v>60</v>
      </c>
    </row>
    <row r="16" spans="1:12" ht="16.5" customHeight="1">
      <c r="A16" s="19">
        <v>6</v>
      </c>
      <c r="B16" s="15" t="s">
        <v>61</v>
      </c>
      <c r="C16" s="65">
        <v>641572</v>
      </c>
      <c r="D16" s="20">
        <v>262157</v>
      </c>
      <c r="E16" s="20">
        <v>379415</v>
      </c>
      <c r="F16" s="20">
        <v>44557</v>
      </c>
      <c r="G16" s="20">
        <v>334858</v>
      </c>
      <c r="H16" s="20">
        <v>55649</v>
      </c>
      <c r="I16" s="20">
        <v>279209</v>
      </c>
      <c r="J16" s="20">
        <v>215299</v>
      </c>
      <c r="K16" s="66">
        <v>63910</v>
      </c>
      <c r="L16" s="15" t="s">
        <v>61</v>
      </c>
    </row>
    <row r="17" spans="1:12" ht="16.5" customHeight="1">
      <c r="A17" s="19">
        <v>7</v>
      </c>
      <c r="B17" s="15" t="s">
        <v>62</v>
      </c>
      <c r="C17" s="65">
        <v>494490</v>
      </c>
      <c r="D17" s="20">
        <v>254780</v>
      </c>
      <c r="E17" s="20">
        <v>239710</v>
      </c>
      <c r="F17" s="20">
        <v>85703</v>
      </c>
      <c r="G17" s="20">
        <v>154007</v>
      </c>
      <c r="H17" s="20">
        <v>16030</v>
      </c>
      <c r="I17" s="20">
        <v>137977</v>
      </c>
      <c r="J17" s="20">
        <v>93376</v>
      </c>
      <c r="K17" s="66">
        <v>44601</v>
      </c>
      <c r="L17" s="15" t="s">
        <v>62</v>
      </c>
    </row>
    <row r="18" spans="1:12" ht="16.5" customHeight="1">
      <c r="A18" s="19">
        <v>8</v>
      </c>
      <c r="B18" s="15" t="s">
        <v>63</v>
      </c>
      <c r="C18" s="65">
        <v>368907</v>
      </c>
      <c r="D18" s="20">
        <v>210220</v>
      </c>
      <c r="E18" s="20">
        <v>158687</v>
      </c>
      <c r="F18" s="20">
        <v>25645</v>
      </c>
      <c r="G18" s="20">
        <v>133042</v>
      </c>
      <c r="H18" s="20">
        <v>11427</v>
      </c>
      <c r="I18" s="20">
        <v>121615</v>
      </c>
      <c r="J18" s="20">
        <v>103688</v>
      </c>
      <c r="K18" s="66">
        <v>17927</v>
      </c>
      <c r="L18" s="15" t="s">
        <v>63</v>
      </c>
    </row>
    <row r="19" spans="1:12" ht="16.5" customHeight="1">
      <c r="A19" s="19">
        <v>9</v>
      </c>
      <c r="B19" s="15" t="s">
        <v>64</v>
      </c>
      <c r="C19" s="65">
        <v>332454</v>
      </c>
      <c r="D19" s="20">
        <v>156350</v>
      </c>
      <c r="E19" s="20">
        <v>176104</v>
      </c>
      <c r="F19" s="20">
        <v>60927</v>
      </c>
      <c r="G19" s="20">
        <v>115177</v>
      </c>
      <c r="H19" s="20">
        <v>11144</v>
      </c>
      <c r="I19" s="20">
        <v>104033</v>
      </c>
      <c r="J19" s="20">
        <v>59223</v>
      </c>
      <c r="K19" s="66">
        <v>44810</v>
      </c>
      <c r="L19" s="15" t="s">
        <v>64</v>
      </c>
    </row>
    <row r="20" spans="1:12" ht="16.5" customHeight="1">
      <c r="A20" s="19">
        <v>10</v>
      </c>
      <c r="B20" s="15" t="s">
        <v>65</v>
      </c>
      <c r="C20" s="65">
        <v>214172</v>
      </c>
      <c r="D20" s="20">
        <v>70232</v>
      </c>
      <c r="E20" s="20">
        <v>143940</v>
      </c>
      <c r="F20" s="20">
        <v>14729</v>
      </c>
      <c r="G20" s="20">
        <v>129211</v>
      </c>
      <c r="H20" s="20">
        <v>4857</v>
      </c>
      <c r="I20" s="20">
        <v>124354</v>
      </c>
      <c r="J20" s="20">
        <v>56884</v>
      </c>
      <c r="K20" s="66">
        <v>67470</v>
      </c>
      <c r="L20" s="15" t="s">
        <v>65</v>
      </c>
    </row>
    <row r="21" spans="1:12" ht="16.5" customHeight="1">
      <c r="A21" s="19">
        <v>11</v>
      </c>
      <c r="B21" s="15" t="s">
        <v>66</v>
      </c>
      <c r="C21" s="65">
        <v>551306</v>
      </c>
      <c r="D21" s="20">
        <v>93395</v>
      </c>
      <c r="E21" s="20">
        <v>457911</v>
      </c>
      <c r="F21" s="20">
        <v>188921</v>
      </c>
      <c r="G21" s="20">
        <v>268990</v>
      </c>
      <c r="H21" s="20">
        <v>16030</v>
      </c>
      <c r="I21" s="20">
        <v>252960</v>
      </c>
      <c r="J21" s="20">
        <v>29633</v>
      </c>
      <c r="K21" s="66">
        <v>223327</v>
      </c>
      <c r="L21" s="15" t="s">
        <v>66</v>
      </c>
    </row>
    <row r="22" spans="1:12" ht="16.5" customHeight="1">
      <c r="A22" s="19">
        <v>12</v>
      </c>
      <c r="B22" s="15" t="s">
        <v>67</v>
      </c>
      <c r="C22" s="65">
        <v>487743</v>
      </c>
      <c r="D22" s="20">
        <v>160013</v>
      </c>
      <c r="E22" s="20">
        <v>327730</v>
      </c>
      <c r="F22" s="20">
        <v>48129</v>
      </c>
      <c r="G22" s="20">
        <v>279601</v>
      </c>
      <c r="H22" s="20">
        <v>21443</v>
      </c>
      <c r="I22" s="20">
        <v>258158</v>
      </c>
      <c r="J22" s="20">
        <v>131353</v>
      </c>
      <c r="K22" s="66">
        <v>126805</v>
      </c>
      <c r="L22" s="15" t="s">
        <v>67</v>
      </c>
    </row>
    <row r="23" spans="1:12" ht="16.5" customHeight="1">
      <c r="A23" s="19">
        <v>13</v>
      </c>
      <c r="B23" s="15" t="s">
        <v>68</v>
      </c>
      <c r="C23" s="65">
        <v>476499</v>
      </c>
      <c r="D23" s="20">
        <v>103806</v>
      </c>
      <c r="E23" s="20">
        <v>372693</v>
      </c>
      <c r="F23" s="20">
        <v>120654</v>
      </c>
      <c r="G23" s="20">
        <v>252039</v>
      </c>
      <c r="H23" s="20">
        <v>8359</v>
      </c>
      <c r="I23" s="20">
        <v>243680</v>
      </c>
      <c r="J23" s="20">
        <v>243680</v>
      </c>
      <c r="K23" s="66">
        <v>0</v>
      </c>
      <c r="L23" s="15" t="s">
        <v>68</v>
      </c>
    </row>
    <row r="24" spans="1:12" ht="16.5" customHeight="1">
      <c r="A24" s="19">
        <v>14</v>
      </c>
      <c r="B24" s="15" t="s">
        <v>69</v>
      </c>
      <c r="C24" s="65">
        <v>265470</v>
      </c>
      <c r="D24" s="20">
        <v>50250</v>
      </c>
      <c r="E24" s="20">
        <v>215220</v>
      </c>
      <c r="F24" s="20">
        <v>48680</v>
      </c>
      <c r="G24" s="20">
        <v>166540</v>
      </c>
      <c r="H24" s="20">
        <v>1789</v>
      </c>
      <c r="I24" s="20">
        <v>164751</v>
      </c>
      <c r="J24" s="20">
        <v>162138</v>
      </c>
      <c r="K24" s="66">
        <v>2613</v>
      </c>
      <c r="L24" s="15" t="s">
        <v>69</v>
      </c>
    </row>
    <row r="25" spans="1:12" ht="16.5" customHeight="1">
      <c r="A25" s="19">
        <v>15</v>
      </c>
      <c r="B25" s="15" t="s">
        <v>70</v>
      </c>
      <c r="C25" s="65">
        <v>631112</v>
      </c>
      <c r="D25" s="20">
        <v>222476</v>
      </c>
      <c r="E25" s="20">
        <v>408636</v>
      </c>
      <c r="F25" s="20">
        <v>47854</v>
      </c>
      <c r="G25" s="20">
        <v>360782</v>
      </c>
      <c r="H25" s="20">
        <v>-2067</v>
      </c>
      <c r="I25" s="20">
        <v>362849</v>
      </c>
      <c r="J25" s="20">
        <v>379127</v>
      </c>
      <c r="K25" s="66">
        <v>-16278</v>
      </c>
      <c r="L25" s="15" t="s">
        <v>70</v>
      </c>
    </row>
    <row r="26" spans="1:12" ht="16.5" customHeight="1">
      <c r="A26" s="19">
        <v>16</v>
      </c>
      <c r="B26" s="15" t="s">
        <v>71</v>
      </c>
      <c r="C26" s="65">
        <v>371960</v>
      </c>
      <c r="D26" s="20">
        <v>150126</v>
      </c>
      <c r="E26" s="20">
        <v>221834</v>
      </c>
      <c r="F26" s="20">
        <v>48462</v>
      </c>
      <c r="G26" s="20">
        <v>173372</v>
      </c>
      <c r="H26" s="20">
        <v>15402</v>
      </c>
      <c r="I26" s="20">
        <v>157970</v>
      </c>
      <c r="J26" s="20">
        <v>144229</v>
      </c>
      <c r="K26" s="66">
        <v>13741</v>
      </c>
      <c r="L26" s="15" t="s">
        <v>71</v>
      </c>
    </row>
    <row r="27" spans="1:12" ht="16.5" customHeight="1">
      <c r="A27" s="59"/>
      <c r="B27" s="26" t="s">
        <v>72</v>
      </c>
      <c r="C27" s="67">
        <v>6405626</v>
      </c>
      <c r="D27" s="60">
        <v>2646362</v>
      </c>
      <c r="E27" s="60">
        <v>3759264</v>
      </c>
      <c r="F27" s="60">
        <v>873357</v>
      </c>
      <c r="G27" s="60">
        <v>2885907</v>
      </c>
      <c r="H27" s="60">
        <v>252389</v>
      </c>
      <c r="I27" s="60">
        <v>2633518</v>
      </c>
      <c r="J27" s="60">
        <v>1945247</v>
      </c>
      <c r="K27" s="68">
        <v>688271</v>
      </c>
      <c r="L27" s="26" t="s">
        <v>72</v>
      </c>
    </row>
    <row r="28" spans="1:12" ht="16.5" customHeight="1">
      <c r="A28" s="19"/>
      <c r="B28" s="15" t="s">
        <v>73</v>
      </c>
      <c r="C28" s="65">
        <v>24759</v>
      </c>
      <c r="D28" s="20">
        <v>0</v>
      </c>
      <c r="E28" s="20">
        <v>24759</v>
      </c>
      <c r="F28" s="20">
        <v>0</v>
      </c>
      <c r="G28" s="20">
        <v>24759</v>
      </c>
      <c r="H28" s="20">
        <v>24759</v>
      </c>
      <c r="I28" s="20">
        <v>0</v>
      </c>
      <c r="J28" s="20">
        <v>0</v>
      </c>
      <c r="K28" s="66">
        <v>0</v>
      </c>
      <c r="L28" s="15" t="s">
        <v>73</v>
      </c>
    </row>
    <row r="29" spans="1:12" ht="16.5" customHeight="1">
      <c r="A29" s="19"/>
      <c r="B29" s="15" t="s">
        <v>74</v>
      </c>
      <c r="C29" s="65">
        <v>20740</v>
      </c>
      <c r="D29" s="20">
        <v>0</v>
      </c>
      <c r="E29" s="20">
        <v>20740</v>
      </c>
      <c r="F29" s="20">
        <v>0</v>
      </c>
      <c r="G29" s="20">
        <v>20740</v>
      </c>
      <c r="H29" s="20">
        <v>20740</v>
      </c>
      <c r="I29" s="20">
        <v>0</v>
      </c>
      <c r="J29" s="20">
        <v>0</v>
      </c>
      <c r="K29" s="66">
        <v>0</v>
      </c>
      <c r="L29" s="15" t="s">
        <v>74</v>
      </c>
    </row>
    <row r="30" spans="1:12" ht="16.5" customHeight="1">
      <c r="A30" s="61"/>
      <c r="B30" s="26" t="s">
        <v>75</v>
      </c>
      <c r="C30" s="67">
        <v>6409645</v>
      </c>
      <c r="D30" s="60">
        <v>2646362</v>
      </c>
      <c r="E30" s="60">
        <v>3763283</v>
      </c>
      <c r="F30" s="60">
        <v>873357</v>
      </c>
      <c r="G30" s="60">
        <v>2889926</v>
      </c>
      <c r="H30" s="60">
        <v>256408</v>
      </c>
      <c r="I30" s="60">
        <v>2633518</v>
      </c>
      <c r="J30" s="60">
        <v>1945247</v>
      </c>
      <c r="K30" s="68">
        <v>688271</v>
      </c>
      <c r="L30" s="26" t="s">
        <v>75</v>
      </c>
    </row>
    <row r="31" spans="1:12" ht="16.5" customHeight="1">
      <c r="A31" s="11"/>
      <c r="B31" s="1" t="s">
        <v>76</v>
      </c>
      <c r="C31" s="50"/>
      <c r="D31" s="51"/>
      <c r="E31" s="51"/>
      <c r="F31" s="51"/>
      <c r="G31" s="51"/>
      <c r="H31" s="51"/>
      <c r="I31" s="51"/>
      <c r="J31" s="51"/>
      <c r="K31" s="56"/>
      <c r="L31" s="15" t="s">
        <v>76</v>
      </c>
    </row>
    <row r="32" spans="1:12" ht="16.5" customHeight="1">
      <c r="A32" s="11"/>
      <c r="B32" s="1" t="s">
        <v>32</v>
      </c>
      <c r="C32" s="65">
        <v>5493452</v>
      </c>
      <c r="D32" s="20">
        <v>2431996</v>
      </c>
      <c r="E32" s="20">
        <v>3061456</v>
      </c>
      <c r="F32" s="20">
        <v>665375</v>
      </c>
      <c r="G32" s="20">
        <v>2396081</v>
      </c>
      <c r="H32" s="20">
        <v>242015</v>
      </c>
      <c r="I32" s="20">
        <v>2154066</v>
      </c>
      <c r="J32" s="20">
        <v>1465795</v>
      </c>
      <c r="K32" s="66">
        <v>688271</v>
      </c>
      <c r="L32" s="15" t="s">
        <v>32</v>
      </c>
    </row>
    <row r="33" spans="1:12" ht="16.5" customHeight="1">
      <c r="A33" s="11"/>
      <c r="B33" s="1" t="s">
        <v>33</v>
      </c>
      <c r="C33" s="65">
        <v>820629</v>
      </c>
      <c r="D33" s="20">
        <v>186689</v>
      </c>
      <c r="E33" s="20">
        <v>633940</v>
      </c>
      <c r="F33" s="20">
        <v>197802</v>
      </c>
      <c r="G33" s="20">
        <v>436138</v>
      </c>
      <c r="H33" s="20">
        <v>9459</v>
      </c>
      <c r="I33" s="20">
        <v>426679</v>
      </c>
      <c r="J33" s="20">
        <v>426679</v>
      </c>
      <c r="K33" s="66">
        <v>0</v>
      </c>
      <c r="L33" s="15" t="s">
        <v>33</v>
      </c>
    </row>
    <row r="34" spans="1:12" ht="16.5" customHeight="1">
      <c r="A34" s="11"/>
      <c r="B34" s="1" t="s">
        <v>34</v>
      </c>
      <c r="C34" s="65">
        <v>91545</v>
      </c>
      <c r="D34" s="20">
        <v>27677</v>
      </c>
      <c r="E34" s="20">
        <v>63868</v>
      </c>
      <c r="F34" s="20">
        <v>10180</v>
      </c>
      <c r="G34" s="20">
        <v>53688</v>
      </c>
      <c r="H34" s="20">
        <v>915</v>
      </c>
      <c r="I34" s="20">
        <v>52773</v>
      </c>
      <c r="J34" s="20">
        <v>52773</v>
      </c>
      <c r="K34" s="66">
        <v>0</v>
      </c>
      <c r="L34" s="15" t="s">
        <v>34</v>
      </c>
    </row>
    <row r="35" spans="1:12" ht="16.5" customHeight="1">
      <c r="A35" s="11"/>
      <c r="B35" s="1" t="s">
        <v>11</v>
      </c>
      <c r="C35" s="65">
        <v>6405626</v>
      </c>
      <c r="D35" s="20">
        <v>2646362</v>
      </c>
      <c r="E35" s="20">
        <v>3759264</v>
      </c>
      <c r="F35" s="20">
        <v>873357</v>
      </c>
      <c r="G35" s="20">
        <v>2885907</v>
      </c>
      <c r="H35" s="20">
        <v>252389</v>
      </c>
      <c r="I35" s="20">
        <v>2633518</v>
      </c>
      <c r="J35" s="20">
        <v>1945247</v>
      </c>
      <c r="K35" s="66">
        <v>688271</v>
      </c>
      <c r="L35" s="15" t="s">
        <v>11</v>
      </c>
    </row>
    <row r="36" spans="1:12" ht="16.5" customHeight="1">
      <c r="A36" s="11"/>
      <c r="B36" s="1" t="s">
        <v>134</v>
      </c>
      <c r="C36" s="118">
        <f>SUM(C8)</f>
        <v>99882</v>
      </c>
      <c r="D36" s="115">
        <f t="shared" ref="D36:K36" si="0">SUM(D8)</f>
        <v>47192</v>
      </c>
      <c r="E36" s="115">
        <f t="shared" si="0"/>
        <v>52690</v>
      </c>
      <c r="F36" s="115">
        <f t="shared" si="0"/>
        <v>18443</v>
      </c>
      <c r="G36" s="115">
        <f t="shared" si="0"/>
        <v>34247</v>
      </c>
      <c r="H36" s="115">
        <f t="shared" si="0"/>
        <v>3774</v>
      </c>
      <c r="I36" s="115">
        <f t="shared" si="0"/>
        <v>30473</v>
      </c>
      <c r="J36" s="115">
        <f t="shared" si="0"/>
        <v>13923</v>
      </c>
      <c r="K36" s="119">
        <f t="shared" si="0"/>
        <v>16550</v>
      </c>
      <c r="L36" s="15"/>
    </row>
    <row r="37" spans="1:12" ht="16.5" customHeight="1">
      <c r="A37" s="11"/>
      <c r="B37" s="1" t="s">
        <v>135</v>
      </c>
      <c r="C37" s="118">
        <f>SUM(C12:C13,C15)</f>
        <v>1165264</v>
      </c>
      <c r="D37" s="115">
        <f t="shared" ref="D37:K37" si="1">SUM(D12:D13,D15)</f>
        <v>702539</v>
      </c>
      <c r="E37" s="115">
        <f t="shared" si="1"/>
        <v>462725</v>
      </c>
      <c r="F37" s="115">
        <f t="shared" si="1"/>
        <v>62441</v>
      </c>
      <c r="G37" s="115">
        <f t="shared" si="1"/>
        <v>400284</v>
      </c>
      <c r="H37" s="115">
        <f t="shared" si="1"/>
        <v>77306</v>
      </c>
      <c r="I37" s="115">
        <f t="shared" si="1"/>
        <v>322978</v>
      </c>
      <c r="J37" s="115">
        <f t="shared" si="1"/>
        <v>280029</v>
      </c>
      <c r="K37" s="119">
        <f t="shared" si="1"/>
        <v>42949</v>
      </c>
      <c r="L37" s="15"/>
    </row>
    <row r="38" spans="1:12" ht="16.5" customHeight="1">
      <c r="A38" s="12"/>
      <c r="B38" s="52" t="s">
        <v>136</v>
      </c>
      <c r="C38" s="120">
        <f>SUM(C14,C16:C26)</f>
        <v>5140480</v>
      </c>
      <c r="D38" s="116">
        <f t="shared" ref="D38:K38" si="2">SUM(D14,D16:D26)</f>
        <v>1896631</v>
      </c>
      <c r="E38" s="116">
        <f t="shared" si="2"/>
        <v>3243849</v>
      </c>
      <c r="F38" s="116">
        <f t="shared" si="2"/>
        <v>792473</v>
      </c>
      <c r="G38" s="116">
        <f t="shared" si="2"/>
        <v>2451376</v>
      </c>
      <c r="H38" s="116">
        <f t="shared" si="2"/>
        <v>171309</v>
      </c>
      <c r="I38" s="116">
        <f t="shared" si="2"/>
        <v>2280067</v>
      </c>
      <c r="J38" s="116">
        <f t="shared" si="2"/>
        <v>1651295</v>
      </c>
      <c r="K38" s="121">
        <f t="shared" si="2"/>
        <v>628772</v>
      </c>
      <c r="L38" s="13"/>
    </row>
    <row r="39" spans="1:12" ht="16.5" customHeight="1">
      <c r="C39" s="117" t="str">
        <f>IF(SUM(C36:C38)=C27,"OK","ERROR")</f>
        <v>OK</v>
      </c>
      <c r="D39" s="117" t="str">
        <f t="shared" ref="D39:K39" si="3">IF(SUM(D36:D38)=D27,"OK","ERROR")</f>
        <v>OK</v>
      </c>
      <c r="E39" s="117" t="str">
        <f t="shared" si="3"/>
        <v>OK</v>
      </c>
      <c r="F39" s="117" t="str">
        <f t="shared" si="3"/>
        <v>OK</v>
      </c>
      <c r="G39" s="117" t="str">
        <f t="shared" si="3"/>
        <v>OK</v>
      </c>
      <c r="H39" s="117" t="str">
        <f t="shared" si="3"/>
        <v>OK</v>
      </c>
      <c r="I39" s="117" t="str">
        <f t="shared" si="3"/>
        <v>OK</v>
      </c>
      <c r="J39" s="117" t="str">
        <f t="shared" si="3"/>
        <v>OK</v>
      </c>
      <c r="K39" s="117" t="str">
        <f t="shared" si="3"/>
        <v>OK</v>
      </c>
    </row>
    <row r="40" spans="1:12" ht="16.5" customHeight="1">
      <c r="C40" s="117"/>
      <c r="D40" s="117"/>
      <c r="E40" s="117"/>
      <c r="F40" s="117"/>
      <c r="G40" s="117"/>
      <c r="H40" s="117"/>
      <c r="I40" s="117"/>
      <c r="J40" s="117"/>
      <c r="K40" s="117"/>
    </row>
    <row r="41" spans="1:12" ht="16.5" customHeight="1">
      <c r="A41" s="122">
        <f>A2+1</f>
        <v>24</v>
      </c>
      <c r="B41" s="7" t="str">
        <f>IF(A41&lt;22,"令和"&amp;A41&amp;"年度","平成"&amp;A41&amp;"年度")</f>
        <v>平成24年度</v>
      </c>
      <c r="C41" s="22" t="s">
        <v>36</v>
      </c>
      <c r="L41" s="8"/>
    </row>
    <row r="42" spans="1:12" ht="16.5" customHeight="1">
      <c r="A42" s="10"/>
      <c r="B42" s="14"/>
      <c r="C42" s="16"/>
      <c r="D42" s="16"/>
      <c r="E42" s="16"/>
      <c r="F42" s="16"/>
      <c r="G42" s="16"/>
      <c r="H42" s="16" t="s">
        <v>42</v>
      </c>
      <c r="I42" s="16"/>
      <c r="J42" s="16"/>
      <c r="K42" s="16"/>
      <c r="L42" s="14"/>
    </row>
    <row r="43" spans="1:12" ht="16.5" customHeight="1">
      <c r="A43" s="11"/>
      <c r="C43" s="17" t="s">
        <v>37</v>
      </c>
      <c r="D43" s="17" t="s">
        <v>17</v>
      </c>
      <c r="E43" s="17" t="s">
        <v>18</v>
      </c>
      <c r="F43" s="17" t="s">
        <v>19</v>
      </c>
      <c r="G43" s="17" t="s">
        <v>40</v>
      </c>
      <c r="H43" s="17" t="s">
        <v>43</v>
      </c>
      <c r="I43" s="17" t="s">
        <v>45</v>
      </c>
      <c r="J43" s="17" t="s">
        <v>47</v>
      </c>
      <c r="K43" s="17" t="s">
        <v>49</v>
      </c>
    </row>
    <row r="44" spans="1:12" ht="16.5" customHeight="1">
      <c r="A44" s="11"/>
      <c r="B44" s="3" t="s">
        <v>51</v>
      </c>
      <c r="C44" s="18" t="s">
        <v>38</v>
      </c>
      <c r="D44" s="18"/>
      <c r="E44" s="173" t="s">
        <v>39</v>
      </c>
      <c r="F44" s="18"/>
      <c r="G44" s="173" t="s">
        <v>41</v>
      </c>
      <c r="H44" s="18" t="s">
        <v>44</v>
      </c>
      <c r="I44" s="18" t="s">
        <v>46</v>
      </c>
      <c r="J44" s="18" t="s">
        <v>48</v>
      </c>
      <c r="K44" s="18" t="s">
        <v>50</v>
      </c>
      <c r="L44" s="3" t="s">
        <v>51</v>
      </c>
    </row>
    <row r="45" spans="1:12" ht="16.5" customHeight="1">
      <c r="A45" s="11"/>
      <c r="B45" s="15"/>
      <c r="C45" s="17"/>
      <c r="D45" s="17"/>
      <c r="E45" s="24" t="s">
        <v>77</v>
      </c>
      <c r="F45" s="17"/>
      <c r="G45" s="25" t="s">
        <v>78</v>
      </c>
      <c r="H45" s="17"/>
      <c r="I45" s="17" t="s">
        <v>12</v>
      </c>
      <c r="J45" s="17"/>
      <c r="K45" s="17" t="s">
        <v>13</v>
      </c>
      <c r="L45" s="5"/>
    </row>
    <row r="46" spans="1:12" ht="16.5" customHeight="1">
      <c r="A46" s="12"/>
      <c r="B46" s="13"/>
      <c r="C46" s="18">
        <v>1</v>
      </c>
      <c r="D46" s="18">
        <v>2</v>
      </c>
      <c r="E46" s="18">
        <v>3</v>
      </c>
      <c r="F46" s="18">
        <v>4</v>
      </c>
      <c r="G46" s="18">
        <v>5</v>
      </c>
      <c r="H46" s="18">
        <v>6</v>
      </c>
      <c r="I46" s="18">
        <v>7</v>
      </c>
      <c r="J46" s="18">
        <v>8</v>
      </c>
      <c r="K46" s="18">
        <v>9</v>
      </c>
      <c r="L46" s="6"/>
    </row>
    <row r="47" spans="1:12" ht="16.5" customHeight="1">
      <c r="A47" s="19">
        <v>1</v>
      </c>
      <c r="B47" s="15" t="s">
        <v>53</v>
      </c>
      <c r="C47" s="62">
        <v>109334</v>
      </c>
      <c r="D47" s="63">
        <v>50445</v>
      </c>
      <c r="E47" s="63">
        <v>58889</v>
      </c>
      <c r="F47" s="63">
        <v>18891</v>
      </c>
      <c r="G47" s="63">
        <v>39998</v>
      </c>
      <c r="H47" s="63">
        <v>2924</v>
      </c>
      <c r="I47" s="63">
        <v>37074</v>
      </c>
      <c r="J47" s="63">
        <v>14026</v>
      </c>
      <c r="K47" s="64">
        <v>23048</v>
      </c>
      <c r="L47" s="15" t="s">
        <v>53</v>
      </c>
    </row>
    <row r="48" spans="1:12" ht="16.5" customHeight="1">
      <c r="A48" s="19" t="s">
        <v>52</v>
      </c>
      <c r="B48" s="15" t="s">
        <v>54</v>
      </c>
      <c r="C48" s="65">
        <v>92410</v>
      </c>
      <c r="D48" s="20">
        <v>42127</v>
      </c>
      <c r="E48" s="20">
        <v>50283</v>
      </c>
      <c r="F48" s="20">
        <v>16569</v>
      </c>
      <c r="G48" s="20">
        <v>33714</v>
      </c>
      <c r="H48" s="20">
        <v>2314</v>
      </c>
      <c r="I48" s="20">
        <v>31400</v>
      </c>
      <c r="J48" s="20">
        <v>11703</v>
      </c>
      <c r="K48" s="66">
        <v>19697</v>
      </c>
      <c r="L48" s="15" t="s">
        <v>54</v>
      </c>
    </row>
    <row r="49" spans="1:12" ht="16.5" customHeight="1">
      <c r="A49" s="19" t="s">
        <v>14</v>
      </c>
      <c r="B49" s="15" t="s">
        <v>55</v>
      </c>
      <c r="C49" s="65">
        <v>611</v>
      </c>
      <c r="D49" s="20">
        <v>318</v>
      </c>
      <c r="E49" s="20">
        <v>293</v>
      </c>
      <c r="F49" s="20">
        <v>106</v>
      </c>
      <c r="G49" s="20">
        <v>187</v>
      </c>
      <c r="H49" s="20">
        <v>21</v>
      </c>
      <c r="I49" s="20">
        <v>166</v>
      </c>
      <c r="J49" s="20">
        <v>217</v>
      </c>
      <c r="K49" s="66">
        <v>-51</v>
      </c>
      <c r="L49" s="15" t="s">
        <v>55</v>
      </c>
    </row>
    <row r="50" spans="1:12" ht="16.5" customHeight="1">
      <c r="A50" s="19" t="s">
        <v>15</v>
      </c>
      <c r="B50" s="15" t="s">
        <v>56</v>
      </c>
      <c r="C50" s="65">
        <v>16313</v>
      </c>
      <c r="D50" s="20">
        <v>8000</v>
      </c>
      <c r="E50" s="20">
        <v>8313</v>
      </c>
      <c r="F50" s="20">
        <v>2216</v>
      </c>
      <c r="G50" s="20">
        <v>6097</v>
      </c>
      <c r="H50" s="20">
        <v>589</v>
      </c>
      <c r="I50" s="20">
        <v>5508</v>
      </c>
      <c r="J50" s="20">
        <v>2106</v>
      </c>
      <c r="K50" s="66">
        <v>3402</v>
      </c>
      <c r="L50" s="15" t="s">
        <v>56</v>
      </c>
    </row>
    <row r="51" spans="1:12" ht="16.5" customHeight="1">
      <c r="A51" s="19">
        <v>2</v>
      </c>
      <c r="B51" s="15" t="s">
        <v>57</v>
      </c>
      <c r="C51" s="65">
        <v>8150</v>
      </c>
      <c r="D51" s="20">
        <v>4947</v>
      </c>
      <c r="E51" s="20">
        <v>3203</v>
      </c>
      <c r="F51" s="20">
        <v>1621</v>
      </c>
      <c r="G51" s="20">
        <v>1582</v>
      </c>
      <c r="H51" s="20">
        <v>287</v>
      </c>
      <c r="I51" s="20">
        <v>1295</v>
      </c>
      <c r="J51" s="20">
        <v>871</v>
      </c>
      <c r="K51" s="66">
        <v>424</v>
      </c>
      <c r="L51" s="15" t="s">
        <v>57</v>
      </c>
    </row>
    <row r="52" spans="1:12" ht="16.5" customHeight="1">
      <c r="A52" s="19">
        <v>3</v>
      </c>
      <c r="B52" s="15" t="s">
        <v>58</v>
      </c>
      <c r="C52" s="65">
        <v>614722</v>
      </c>
      <c r="D52" s="20">
        <v>451511</v>
      </c>
      <c r="E52" s="20">
        <v>163211</v>
      </c>
      <c r="F52" s="20">
        <v>35489</v>
      </c>
      <c r="G52" s="20">
        <v>127722</v>
      </c>
      <c r="H52" s="20">
        <v>55283</v>
      </c>
      <c r="I52" s="20">
        <v>72439</v>
      </c>
      <c r="J52" s="20">
        <v>71038</v>
      </c>
      <c r="K52" s="66">
        <v>1401</v>
      </c>
      <c r="L52" s="15" t="s">
        <v>58</v>
      </c>
    </row>
    <row r="53" spans="1:12" ht="16.5" customHeight="1">
      <c r="A53" s="19">
        <v>4</v>
      </c>
      <c r="B53" s="15" t="s">
        <v>59</v>
      </c>
      <c r="C53" s="65">
        <v>305552</v>
      </c>
      <c r="D53" s="20">
        <v>166513</v>
      </c>
      <c r="E53" s="20">
        <v>139039</v>
      </c>
      <c r="F53" s="20">
        <v>58899</v>
      </c>
      <c r="G53" s="20">
        <v>80140</v>
      </c>
      <c r="H53" s="20">
        <v>10543</v>
      </c>
      <c r="I53" s="20">
        <v>69597</v>
      </c>
      <c r="J53" s="20">
        <v>33175</v>
      </c>
      <c r="K53" s="66">
        <v>36422</v>
      </c>
      <c r="L53" s="15" t="s">
        <v>59</v>
      </c>
    </row>
    <row r="54" spans="1:12" ht="16.5" customHeight="1">
      <c r="A54" s="19">
        <v>5</v>
      </c>
      <c r="B54" s="15" t="s">
        <v>60</v>
      </c>
      <c r="C54" s="65">
        <v>569729</v>
      </c>
      <c r="D54" s="20">
        <v>319543</v>
      </c>
      <c r="E54" s="20">
        <v>250186</v>
      </c>
      <c r="F54" s="20">
        <v>25780</v>
      </c>
      <c r="G54" s="20">
        <v>224406</v>
      </c>
      <c r="H54" s="20">
        <v>17921</v>
      </c>
      <c r="I54" s="20">
        <v>206485</v>
      </c>
      <c r="J54" s="20">
        <v>186402</v>
      </c>
      <c r="K54" s="66">
        <v>20083</v>
      </c>
      <c r="L54" s="15" t="s">
        <v>60</v>
      </c>
    </row>
    <row r="55" spans="1:12" ht="16.5" customHeight="1">
      <c r="A55" s="19">
        <v>6</v>
      </c>
      <c r="B55" s="15" t="s">
        <v>61</v>
      </c>
      <c r="C55" s="65">
        <v>659191</v>
      </c>
      <c r="D55" s="20">
        <v>265076</v>
      </c>
      <c r="E55" s="20">
        <v>394115</v>
      </c>
      <c r="F55" s="20">
        <v>45398</v>
      </c>
      <c r="G55" s="20">
        <v>348717</v>
      </c>
      <c r="H55" s="20">
        <v>56604</v>
      </c>
      <c r="I55" s="20">
        <v>292113</v>
      </c>
      <c r="J55" s="20">
        <v>214472</v>
      </c>
      <c r="K55" s="66">
        <v>77641</v>
      </c>
      <c r="L55" s="15" t="s">
        <v>61</v>
      </c>
    </row>
    <row r="56" spans="1:12" ht="16.5" customHeight="1">
      <c r="A56" s="19">
        <v>7</v>
      </c>
      <c r="B56" s="15" t="s">
        <v>62</v>
      </c>
      <c r="C56" s="65">
        <v>523396</v>
      </c>
      <c r="D56" s="20">
        <v>285297</v>
      </c>
      <c r="E56" s="20">
        <v>238099</v>
      </c>
      <c r="F56" s="20">
        <v>83277</v>
      </c>
      <c r="G56" s="20">
        <v>154822</v>
      </c>
      <c r="H56" s="20">
        <v>12644</v>
      </c>
      <c r="I56" s="20">
        <v>142178</v>
      </c>
      <c r="J56" s="20">
        <v>104674</v>
      </c>
      <c r="K56" s="66">
        <v>37504</v>
      </c>
      <c r="L56" s="15" t="s">
        <v>62</v>
      </c>
    </row>
    <row r="57" spans="1:12" ht="16.5" customHeight="1">
      <c r="A57" s="19">
        <v>8</v>
      </c>
      <c r="B57" s="15" t="s">
        <v>63</v>
      </c>
      <c r="C57" s="65">
        <v>392318</v>
      </c>
      <c r="D57" s="20">
        <v>234875</v>
      </c>
      <c r="E57" s="20">
        <v>157443</v>
      </c>
      <c r="F57" s="20">
        <v>26407</v>
      </c>
      <c r="G57" s="20">
        <v>131036</v>
      </c>
      <c r="H57" s="20">
        <v>11309</v>
      </c>
      <c r="I57" s="20">
        <v>119727</v>
      </c>
      <c r="J57" s="20">
        <v>103781</v>
      </c>
      <c r="K57" s="66">
        <v>15946</v>
      </c>
      <c r="L57" s="15" t="s">
        <v>63</v>
      </c>
    </row>
    <row r="58" spans="1:12" ht="16.5" customHeight="1">
      <c r="A58" s="19">
        <v>9</v>
      </c>
      <c r="B58" s="15" t="s">
        <v>64</v>
      </c>
      <c r="C58" s="65">
        <v>360061</v>
      </c>
      <c r="D58" s="20">
        <v>173961</v>
      </c>
      <c r="E58" s="20">
        <v>186100</v>
      </c>
      <c r="F58" s="20">
        <v>62627</v>
      </c>
      <c r="G58" s="20">
        <v>123473</v>
      </c>
      <c r="H58" s="20">
        <v>9650</v>
      </c>
      <c r="I58" s="20">
        <v>113823</v>
      </c>
      <c r="J58" s="20">
        <v>67778</v>
      </c>
      <c r="K58" s="66">
        <v>46045</v>
      </c>
      <c r="L58" s="15" t="s">
        <v>64</v>
      </c>
    </row>
    <row r="59" spans="1:12" ht="16.5" customHeight="1">
      <c r="A59" s="19">
        <v>10</v>
      </c>
      <c r="B59" s="15" t="s">
        <v>65</v>
      </c>
      <c r="C59" s="65">
        <v>208049</v>
      </c>
      <c r="D59" s="20">
        <v>69349</v>
      </c>
      <c r="E59" s="20">
        <v>138700</v>
      </c>
      <c r="F59" s="20">
        <v>14218</v>
      </c>
      <c r="G59" s="20">
        <v>124482</v>
      </c>
      <c r="H59" s="20">
        <v>4765</v>
      </c>
      <c r="I59" s="20">
        <v>119717</v>
      </c>
      <c r="J59" s="20">
        <v>63181</v>
      </c>
      <c r="K59" s="66">
        <v>56536</v>
      </c>
      <c r="L59" s="15" t="s">
        <v>65</v>
      </c>
    </row>
    <row r="60" spans="1:12" ht="16.5" customHeight="1">
      <c r="A60" s="19">
        <v>11</v>
      </c>
      <c r="B60" s="15" t="s">
        <v>66</v>
      </c>
      <c r="C60" s="65">
        <v>556263</v>
      </c>
      <c r="D60" s="20">
        <v>96619</v>
      </c>
      <c r="E60" s="20">
        <v>459644</v>
      </c>
      <c r="F60" s="20">
        <v>185741</v>
      </c>
      <c r="G60" s="20">
        <v>273903</v>
      </c>
      <c r="H60" s="20">
        <v>16280</v>
      </c>
      <c r="I60" s="20">
        <v>257623</v>
      </c>
      <c r="J60" s="20">
        <v>23191</v>
      </c>
      <c r="K60" s="66">
        <v>234432</v>
      </c>
      <c r="L60" s="15" t="s">
        <v>66</v>
      </c>
    </row>
    <row r="61" spans="1:12" ht="16.5" customHeight="1">
      <c r="A61" s="19">
        <v>12</v>
      </c>
      <c r="B61" s="15" t="s">
        <v>67</v>
      </c>
      <c r="C61" s="65">
        <v>511611</v>
      </c>
      <c r="D61" s="20">
        <v>169971</v>
      </c>
      <c r="E61" s="20">
        <v>341640</v>
      </c>
      <c r="F61" s="20">
        <v>45786</v>
      </c>
      <c r="G61" s="20">
        <v>295854</v>
      </c>
      <c r="H61" s="20">
        <v>22748</v>
      </c>
      <c r="I61" s="20">
        <v>273106</v>
      </c>
      <c r="J61" s="20">
        <v>122375</v>
      </c>
      <c r="K61" s="66">
        <v>150731</v>
      </c>
      <c r="L61" s="15" t="s">
        <v>67</v>
      </c>
    </row>
    <row r="62" spans="1:12" ht="16.5" customHeight="1">
      <c r="A62" s="19">
        <v>13</v>
      </c>
      <c r="B62" s="15" t="s">
        <v>68</v>
      </c>
      <c r="C62" s="65">
        <v>481175</v>
      </c>
      <c r="D62" s="20">
        <v>108966</v>
      </c>
      <c r="E62" s="20">
        <v>372209</v>
      </c>
      <c r="F62" s="20">
        <v>122790</v>
      </c>
      <c r="G62" s="20">
        <v>249419</v>
      </c>
      <c r="H62" s="20">
        <v>8348</v>
      </c>
      <c r="I62" s="20">
        <v>241071</v>
      </c>
      <c r="J62" s="20">
        <v>241071</v>
      </c>
      <c r="K62" s="66">
        <v>0</v>
      </c>
      <c r="L62" s="15" t="s">
        <v>68</v>
      </c>
    </row>
    <row r="63" spans="1:12" ht="16.5" customHeight="1">
      <c r="A63" s="19">
        <v>14</v>
      </c>
      <c r="B63" s="15" t="s">
        <v>69</v>
      </c>
      <c r="C63" s="65">
        <v>270562</v>
      </c>
      <c r="D63" s="20">
        <v>54214</v>
      </c>
      <c r="E63" s="20">
        <v>216348</v>
      </c>
      <c r="F63" s="20">
        <v>50390</v>
      </c>
      <c r="G63" s="20">
        <v>165958</v>
      </c>
      <c r="H63" s="20">
        <v>1820</v>
      </c>
      <c r="I63" s="20">
        <v>164138</v>
      </c>
      <c r="J63" s="20">
        <v>157713</v>
      </c>
      <c r="K63" s="66">
        <v>6425</v>
      </c>
      <c r="L63" s="15" t="s">
        <v>69</v>
      </c>
    </row>
    <row r="64" spans="1:12" ht="16.5" customHeight="1">
      <c r="A64" s="19">
        <v>15</v>
      </c>
      <c r="B64" s="15" t="s">
        <v>70</v>
      </c>
      <c r="C64" s="65">
        <v>652555</v>
      </c>
      <c r="D64" s="20">
        <v>223190</v>
      </c>
      <c r="E64" s="20">
        <v>429365</v>
      </c>
      <c r="F64" s="20">
        <v>48598</v>
      </c>
      <c r="G64" s="20">
        <v>380767</v>
      </c>
      <c r="H64" s="20">
        <v>2657</v>
      </c>
      <c r="I64" s="20">
        <v>378110</v>
      </c>
      <c r="J64" s="20">
        <v>393345</v>
      </c>
      <c r="K64" s="66">
        <v>-15235</v>
      </c>
      <c r="L64" s="15" t="s">
        <v>70</v>
      </c>
    </row>
    <row r="65" spans="1:12" ht="16.5" customHeight="1">
      <c r="A65" s="19">
        <v>16</v>
      </c>
      <c r="B65" s="15" t="s">
        <v>71</v>
      </c>
      <c r="C65" s="65">
        <v>388716</v>
      </c>
      <c r="D65" s="20">
        <v>160284</v>
      </c>
      <c r="E65" s="20">
        <v>228432</v>
      </c>
      <c r="F65" s="20">
        <v>47903</v>
      </c>
      <c r="G65" s="20">
        <v>180529</v>
      </c>
      <c r="H65" s="20">
        <v>13943</v>
      </c>
      <c r="I65" s="20">
        <v>166586</v>
      </c>
      <c r="J65" s="20">
        <v>140619</v>
      </c>
      <c r="K65" s="66">
        <v>25967</v>
      </c>
      <c r="L65" s="15" t="s">
        <v>71</v>
      </c>
    </row>
    <row r="66" spans="1:12" ht="16.5" customHeight="1">
      <c r="A66" s="59"/>
      <c r="B66" s="26" t="s">
        <v>72</v>
      </c>
      <c r="C66" s="67">
        <v>6611384</v>
      </c>
      <c r="D66" s="60">
        <v>2834761</v>
      </c>
      <c r="E66" s="60">
        <v>3776623</v>
      </c>
      <c r="F66" s="60">
        <v>873815</v>
      </c>
      <c r="G66" s="60">
        <v>2902808</v>
      </c>
      <c r="H66" s="60">
        <v>247726</v>
      </c>
      <c r="I66" s="60">
        <v>2655082</v>
      </c>
      <c r="J66" s="60">
        <v>1937712</v>
      </c>
      <c r="K66" s="68">
        <v>717370</v>
      </c>
      <c r="L66" s="26" t="s">
        <v>72</v>
      </c>
    </row>
    <row r="67" spans="1:12" ht="16.5" customHeight="1">
      <c r="A67" s="19"/>
      <c r="B67" s="15" t="s">
        <v>73</v>
      </c>
      <c r="C67" s="65">
        <v>24684</v>
      </c>
      <c r="D67" s="20">
        <v>0</v>
      </c>
      <c r="E67" s="20">
        <v>24684</v>
      </c>
      <c r="F67" s="20">
        <v>0</v>
      </c>
      <c r="G67" s="20">
        <v>24684</v>
      </c>
      <c r="H67" s="20">
        <v>24684</v>
      </c>
      <c r="I67" s="20">
        <v>0</v>
      </c>
      <c r="J67" s="20">
        <v>0</v>
      </c>
      <c r="K67" s="66">
        <v>0</v>
      </c>
      <c r="L67" s="15" t="s">
        <v>73</v>
      </c>
    </row>
    <row r="68" spans="1:12" ht="16.5" customHeight="1">
      <c r="A68" s="19"/>
      <c r="B68" s="15" t="s">
        <v>74</v>
      </c>
      <c r="C68" s="65">
        <v>20872</v>
      </c>
      <c r="D68" s="20">
        <v>0</v>
      </c>
      <c r="E68" s="20">
        <v>20872</v>
      </c>
      <c r="F68" s="20">
        <v>0</v>
      </c>
      <c r="G68" s="20">
        <v>20872</v>
      </c>
      <c r="H68" s="20">
        <v>20872</v>
      </c>
      <c r="I68" s="20">
        <v>0</v>
      </c>
      <c r="J68" s="20">
        <v>0</v>
      </c>
      <c r="K68" s="66">
        <v>0</v>
      </c>
      <c r="L68" s="15" t="s">
        <v>74</v>
      </c>
    </row>
    <row r="69" spans="1:12" ht="16.5" customHeight="1">
      <c r="A69" s="61"/>
      <c r="B69" s="26" t="s">
        <v>75</v>
      </c>
      <c r="C69" s="67">
        <v>6615196</v>
      </c>
      <c r="D69" s="60">
        <v>2834761</v>
      </c>
      <c r="E69" s="60">
        <v>3780435</v>
      </c>
      <c r="F69" s="60">
        <v>873815</v>
      </c>
      <c r="G69" s="60">
        <v>2906620</v>
      </c>
      <c r="H69" s="60">
        <v>251538</v>
      </c>
      <c r="I69" s="60">
        <v>2655082</v>
      </c>
      <c r="J69" s="60">
        <v>1937712</v>
      </c>
      <c r="K69" s="68">
        <v>717370</v>
      </c>
      <c r="L69" s="26" t="s">
        <v>75</v>
      </c>
    </row>
    <row r="70" spans="1:12" ht="16.5" customHeight="1">
      <c r="A70" s="11"/>
      <c r="B70" s="1" t="s">
        <v>76</v>
      </c>
      <c r="C70" s="50"/>
      <c r="D70" s="51"/>
      <c r="E70" s="51"/>
      <c r="F70" s="51"/>
      <c r="G70" s="51"/>
      <c r="H70" s="51"/>
      <c r="I70" s="51"/>
      <c r="J70" s="51"/>
      <c r="K70" s="56"/>
      <c r="L70" s="15" t="s">
        <v>76</v>
      </c>
    </row>
    <row r="71" spans="1:12" ht="16.5" customHeight="1">
      <c r="A71" s="11"/>
      <c r="B71" s="1" t="s">
        <v>32</v>
      </c>
      <c r="C71" s="65">
        <v>5686880</v>
      </c>
      <c r="D71" s="20">
        <v>2608947</v>
      </c>
      <c r="E71" s="20">
        <v>3077933</v>
      </c>
      <c r="F71" s="20">
        <v>666079</v>
      </c>
      <c r="G71" s="20">
        <v>2411854</v>
      </c>
      <c r="H71" s="20">
        <v>237414</v>
      </c>
      <c r="I71" s="20">
        <v>2174440</v>
      </c>
      <c r="J71" s="20">
        <v>1457070</v>
      </c>
      <c r="K71" s="66">
        <v>717370</v>
      </c>
      <c r="L71" s="15" t="s">
        <v>32</v>
      </c>
    </row>
    <row r="72" spans="1:12" ht="16.5" customHeight="1">
      <c r="A72" s="11"/>
      <c r="B72" s="1" t="s">
        <v>33</v>
      </c>
      <c r="C72" s="65">
        <v>824615</v>
      </c>
      <c r="D72" s="20">
        <v>195942</v>
      </c>
      <c r="E72" s="20">
        <v>628673</v>
      </c>
      <c r="F72" s="20">
        <v>197220</v>
      </c>
      <c r="G72" s="20">
        <v>431453</v>
      </c>
      <c r="H72" s="20">
        <v>9317</v>
      </c>
      <c r="I72" s="20">
        <v>422136</v>
      </c>
      <c r="J72" s="20">
        <v>422136</v>
      </c>
      <c r="K72" s="66">
        <v>0</v>
      </c>
      <c r="L72" s="15" t="s">
        <v>33</v>
      </c>
    </row>
    <row r="73" spans="1:12" ht="16.5" customHeight="1">
      <c r="A73" s="11"/>
      <c r="B73" s="1" t="s">
        <v>34</v>
      </c>
      <c r="C73" s="65">
        <v>99889</v>
      </c>
      <c r="D73" s="20">
        <v>29872</v>
      </c>
      <c r="E73" s="20">
        <v>70017</v>
      </c>
      <c r="F73" s="20">
        <v>10516</v>
      </c>
      <c r="G73" s="20">
        <v>59501</v>
      </c>
      <c r="H73" s="20">
        <v>995</v>
      </c>
      <c r="I73" s="20">
        <v>58506</v>
      </c>
      <c r="J73" s="20">
        <v>58506</v>
      </c>
      <c r="K73" s="66">
        <v>0</v>
      </c>
      <c r="L73" s="15" t="s">
        <v>34</v>
      </c>
    </row>
    <row r="74" spans="1:12" ht="16.5" customHeight="1">
      <c r="A74" s="11"/>
      <c r="B74" s="1" t="s">
        <v>11</v>
      </c>
      <c r="C74" s="65">
        <v>6611384</v>
      </c>
      <c r="D74" s="20">
        <v>2834761</v>
      </c>
      <c r="E74" s="20">
        <v>3776623</v>
      </c>
      <c r="F74" s="20">
        <v>873815</v>
      </c>
      <c r="G74" s="20">
        <v>2902808</v>
      </c>
      <c r="H74" s="20">
        <v>247726</v>
      </c>
      <c r="I74" s="20">
        <v>2655082</v>
      </c>
      <c r="J74" s="20">
        <v>1937712</v>
      </c>
      <c r="K74" s="66">
        <v>717370</v>
      </c>
      <c r="L74" s="15" t="s">
        <v>11</v>
      </c>
    </row>
    <row r="75" spans="1:12" ht="16.5" customHeight="1">
      <c r="A75" s="11"/>
      <c r="B75" s="1" t="s">
        <v>134</v>
      </c>
      <c r="C75" s="118">
        <f>SUM(C47)</f>
        <v>109334</v>
      </c>
      <c r="D75" s="115">
        <f t="shared" ref="D75:K75" si="4">SUM(D47)</f>
        <v>50445</v>
      </c>
      <c r="E75" s="115">
        <f t="shared" si="4"/>
        <v>58889</v>
      </c>
      <c r="F75" s="115">
        <f t="shared" si="4"/>
        <v>18891</v>
      </c>
      <c r="G75" s="115">
        <f t="shared" si="4"/>
        <v>39998</v>
      </c>
      <c r="H75" s="115">
        <f t="shared" si="4"/>
        <v>2924</v>
      </c>
      <c r="I75" s="115">
        <f t="shared" si="4"/>
        <v>37074</v>
      </c>
      <c r="J75" s="115">
        <f t="shared" si="4"/>
        <v>14026</v>
      </c>
      <c r="K75" s="119">
        <f t="shared" si="4"/>
        <v>23048</v>
      </c>
      <c r="L75" s="15"/>
    </row>
    <row r="76" spans="1:12" ht="16.5" customHeight="1">
      <c r="A76" s="11"/>
      <c r="B76" s="1" t="s">
        <v>135</v>
      </c>
      <c r="C76" s="118">
        <f>SUM(C51:C52,C54)</f>
        <v>1192601</v>
      </c>
      <c r="D76" s="115">
        <f t="shared" ref="D76:K76" si="5">SUM(D51:D52,D54)</f>
        <v>776001</v>
      </c>
      <c r="E76" s="115">
        <f t="shared" si="5"/>
        <v>416600</v>
      </c>
      <c r="F76" s="115">
        <f t="shared" si="5"/>
        <v>62890</v>
      </c>
      <c r="G76" s="115">
        <f t="shared" si="5"/>
        <v>353710</v>
      </c>
      <c r="H76" s="115">
        <f t="shared" si="5"/>
        <v>73491</v>
      </c>
      <c r="I76" s="115">
        <f t="shared" si="5"/>
        <v>280219</v>
      </c>
      <c r="J76" s="115">
        <f t="shared" si="5"/>
        <v>258311</v>
      </c>
      <c r="K76" s="119">
        <f t="shared" si="5"/>
        <v>21908</v>
      </c>
      <c r="L76" s="15"/>
    </row>
    <row r="77" spans="1:12" ht="16.5" customHeight="1">
      <c r="A77" s="12"/>
      <c r="B77" s="52" t="s">
        <v>136</v>
      </c>
      <c r="C77" s="120">
        <f>SUM(C53,C55:C65)</f>
        <v>5309449</v>
      </c>
      <c r="D77" s="116">
        <f t="shared" ref="D77:K77" si="6">SUM(D53,D55:D65)</f>
        <v>2008315</v>
      </c>
      <c r="E77" s="116">
        <f t="shared" si="6"/>
        <v>3301134</v>
      </c>
      <c r="F77" s="116">
        <f t="shared" si="6"/>
        <v>792034</v>
      </c>
      <c r="G77" s="116">
        <f t="shared" si="6"/>
        <v>2509100</v>
      </c>
      <c r="H77" s="116">
        <f t="shared" si="6"/>
        <v>171311</v>
      </c>
      <c r="I77" s="116">
        <f t="shared" si="6"/>
        <v>2337789</v>
      </c>
      <c r="J77" s="116">
        <f t="shared" si="6"/>
        <v>1665375</v>
      </c>
      <c r="K77" s="121">
        <f t="shared" si="6"/>
        <v>672414</v>
      </c>
      <c r="L77" s="13"/>
    </row>
    <row r="78" spans="1:12" ht="16.5" customHeight="1">
      <c r="C78" s="117" t="str">
        <f>IF(SUM(C75:C77)=C66,"OK","ERROR")</f>
        <v>OK</v>
      </c>
      <c r="D78" s="117" t="str">
        <f t="shared" ref="D78" si="7">IF(SUM(D75:D77)=D66,"OK","ERROR")</f>
        <v>OK</v>
      </c>
      <c r="E78" s="117" t="str">
        <f t="shared" ref="E78:K78" si="8">IF(SUM(E75:E77)=E66,"OK","ERROR")</f>
        <v>OK</v>
      </c>
      <c r="F78" s="117" t="str">
        <f t="shared" si="8"/>
        <v>OK</v>
      </c>
      <c r="G78" s="117" t="str">
        <f t="shared" si="8"/>
        <v>OK</v>
      </c>
      <c r="H78" s="117" t="str">
        <f t="shared" si="8"/>
        <v>OK</v>
      </c>
      <c r="I78" s="117" t="str">
        <f t="shared" si="8"/>
        <v>OK</v>
      </c>
      <c r="J78" s="117" t="str">
        <f t="shared" si="8"/>
        <v>OK</v>
      </c>
      <c r="K78" s="117" t="str">
        <f t="shared" si="8"/>
        <v>OK</v>
      </c>
    </row>
    <row r="79" spans="1:12" ht="16.5" customHeight="1">
      <c r="C79" s="117"/>
      <c r="D79" s="117"/>
      <c r="E79" s="117"/>
      <c r="F79" s="117"/>
      <c r="G79" s="117"/>
      <c r="H79" s="117"/>
      <c r="I79" s="117"/>
      <c r="J79" s="117"/>
      <c r="K79" s="117"/>
    </row>
    <row r="80" spans="1:12" ht="16.5" customHeight="1">
      <c r="A80" s="122">
        <f>A41+1</f>
        <v>25</v>
      </c>
      <c r="B80" s="7" t="str">
        <f>IF(A80&lt;22,"令和"&amp;A80&amp;"年度","平成"&amp;A80&amp;"年度")</f>
        <v>平成25年度</v>
      </c>
      <c r="C80" s="22" t="s">
        <v>36</v>
      </c>
      <c r="L80" s="8"/>
    </row>
    <row r="81" spans="1:12" ht="16.5" customHeight="1">
      <c r="A81" s="10"/>
      <c r="B81" s="14"/>
      <c r="C81" s="16"/>
      <c r="D81" s="16"/>
      <c r="E81" s="16"/>
      <c r="F81" s="16"/>
      <c r="G81" s="16"/>
      <c r="H81" s="16" t="s">
        <v>42</v>
      </c>
      <c r="I81" s="16"/>
      <c r="J81" s="16"/>
      <c r="K81" s="16"/>
      <c r="L81" s="14"/>
    </row>
    <row r="82" spans="1:12" ht="16.5" customHeight="1">
      <c r="A82" s="11"/>
      <c r="C82" s="17" t="s">
        <v>37</v>
      </c>
      <c r="D82" s="17" t="s">
        <v>17</v>
      </c>
      <c r="E82" s="17" t="s">
        <v>18</v>
      </c>
      <c r="F82" s="17" t="s">
        <v>19</v>
      </c>
      <c r="G82" s="17" t="s">
        <v>40</v>
      </c>
      <c r="H82" s="17" t="s">
        <v>43</v>
      </c>
      <c r="I82" s="17" t="s">
        <v>45</v>
      </c>
      <c r="J82" s="17" t="s">
        <v>47</v>
      </c>
      <c r="K82" s="17" t="s">
        <v>49</v>
      </c>
    </row>
    <row r="83" spans="1:12" ht="16.5" customHeight="1">
      <c r="A83" s="11"/>
      <c r="B83" s="3" t="s">
        <v>51</v>
      </c>
      <c r="C83" s="18" t="s">
        <v>38</v>
      </c>
      <c r="D83" s="18"/>
      <c r="E83" s="173" t="s">
        <v>39</v>
      </c>
      <c r="F83" s="18"/>
      <c r="G83" s="173" t="s">
        <v>41</v>
      </c>
      <c r="H83" s="18" t="s">
        <v>44</v>
      </c>
      <c r="I83" s="18" t="s">
        <v>46</v>
      </c>
      <c r="J83" s="18" t="s">
        <v>48</v>
      </c>
      <c r="K83" s="18" t="s">
        <v>50</v>
      </c>
      <c r="L83" s="3" t="s">
        <v>51</v>
      </c>
    </row>
    <row r="84" spans="1:12" ht="16.5" customHeight="1">
      <c r="A84" s="11"/>
      <c r="B84" s="15"/>
      <c r="C84" s="17"/>
      <c r="D84" s="17"/>
      <c r="E84" s="24" t="s">
        <v>77</v>
      </c>
      <c r="F84" s="17"/>
      <c r="G84" s="25" t="s">
        <v>78</v>
      </c>
      <c r="H84" s="17"/>
      <c r="I84" s="17" t="s">
        <v>12</v>
      </c>
      <c r="J84" s="17"/>
      <c r="K84" s="17" t="s">
        <v>13</v>
      </c>
      <c r="L84" s="5"/>
    </row>
    <row r="85" spans="1:12" ht="16.5" customHeight="1">
      <c r="A85" s="12"/>
      <c r="B85" s="13"/>
      <c r="C85" s="18">
        <v>1</v>
      </c>
      <c r="D85" s="18">
        <v>2</v>
      </c>
      <c r="E85" s="18">
        <v>3</v>
      </c>
      <c r="F85" s="18">
        <v>4</v>
      </c>
      <c r="G85" s="18">
        <v>5</v>
      </c>
      <c r="H85" s="18">
        <v>6</v>
      </c>
      <c r="I85" s="18">
        <v>7</v>
      </c>
      <c r="J85" s="18">
        <v>8</v>
      </c>
      <c r="K85" s="18">
        <v>9</v>
      </c>
      <c r="L85" s="6"/>
    </row>
    <row r="86" spans="1:12" ht="16.5" customHeight="1">
      <c r="A86" s="19">
        <v>1</v>
      </c>
      <c r="B86" s="15" t="s">
        <v>53</v>
      </c>
      <c r="C86" s="62">
        <v>111114</v>
      </c>
      <c r="D86" s="63">
        <v>55634</v>
      </c>
      <c r="E86" s="63">
        <v>55480</v>
      </c>
      <c r="F86" s="63">
        <v>18542</v>
      </c>
      <c r="G86" s="63">
        <v>36938</v>
      </c>
      <c r="H86" s="63">
        <v>1550</v>
      </c>
      <c r="I86" s="63">
        <v>35388</v>
      </c>
      <c r="J86" s="63">
        <v>16601</v>
      </c>
      <c r="K86" s="64">
        <v>18787</v>
      </c>
      <c r="L86" s="15" t="s">
        <v>53</v>
      </c>
    </row>
    <row r="87" spans="1:12" ht="16.5" customHeight="1">
      <c r="A87" s="19" t="s">
        <v>52</v>
      </c>
      <c r="B87" s="15" t="s">
        <v>54</v>
      </c>
      <c r="C87" s="65">
        <v>93400</v>
      </c>
      <c r="D87" s="20">
        <v>46307</v>
      </c>
      <c r="E87" s="20">
        <v>47093</v>
      </c>
      <c r="F87" s="20">
        <v>16234</v>
      </c>
      <c r="G87" s="20">
        <v>30859</v>
      </c>
      <c r="H87" s="20">
        <v>964</v>
      </c>
      <c r="I87" s="20">
        <v>29895</v>
      </c>
      <c r="J87" s="20">
        <v>14039</v>
      </c>
      <c r="K87" s="66">
        <v>15856</v>
      </c>
      <c r="L87" s="15" t="s">
        <v>54</v>
      </c>
    </row>
    <row r="88" spans="1:12" ht="16.5" customHeight="1">
      <c r="A88" s="19" t="s">
        <v>14</v>
      </c>
      <c r="B88" s="15" t="s">
        <v>55</v>
      </c>
      <c r="C88" s="65">
        <v>660</v>
      </c>
      <c r="D88" s="20">
        <v>341</v>
      </c>
      <c r="E88" s="20">
        <v>319</v>
      </c>
      <c r="F88" s="20">
        <v>105</v>
      </c>
      <c r="G88" s="20">
        <v>214</v>
      </c>
      <c r="H88" s="20">
        <v>22</v>
      </c>
      <c r="I88" s="20">
        <v>192</v>
      </c>
      <c r="J88" s="20">
        <v>173</v>
      </c>
      <c r="K88" s="66">
        <v>19</v>
      </c>
      <c r="L88" s="15" t="s">
        <v>55</v>
      </c>
    </row>
    <row r="89" spans="1:12" ht="16.5" customHeight="1">
      <c r="A89" s="19" t="s">
        <v>15</v>
      </c>
      <c r="B89" s="15" t="s">
        <v>56</v>
      </c>
      <c r="C89" s="65">
        <v>17054</v>
      </c>
      <c r="D89" s="20">
        <v>8986</v>
      </c>
      <c r="E89" s="20">
        <v>8068</v>
      </c>
      <c r="F89" s="20">
        <v>2203</v>
      </c>
      <c r="G89" s="20">
        <v>5865</v>
      </c>
      <c r="H89" s="20">
        <v>564</v>
      </c>
      <c r="I89" s="20">
        <v>5301</v>
      </c>
      <c r="J89" s="20">
        <v>2389</v>
      </c>
      <c r="K89" s="66">
        <v>2912</v>
      </c>
      <c r="L89" s="15" t="s">
        <v>56</v>
      </c>
    </row>
    <row r="90" spans="1:12" ht="16.5" customHeight="1">
      <c r="A90" s="19">
        <v>2</v>
      </c>
      <c r="B90" s="15" t="s">
        <v>57</v>
      </c>
      <c r="C90" s="65">
        <v>9041</v>
      </c>
      <c r="D90" s="20">
        <v>5153</v>
      </c>
      <c r="E90" s="20">
        <v>3888</v>
      </c>
      <c r="F90" s="20">
        <v>1664</v>
      </c>
      <c r="G90" s="20">
        <v>2224</v>
      </c>
      <c r="H90" s="20">
        <v>325</v>
      </c>
      <c r="I90" s="20">
        <v>1899</v>
      </c>
      <c r="J90" s="20">
        <v>990</v>
      </c>
      <c r="K90" s="66">
        <v>909</v>
      </c>
      <c r="L90" s="15" t="s">
        <v>57</v>
      </c>
    </row>
    <row r="91" spans="1:12" ht="16.5" customHeight="1">
      <c r="A91" s="19">
        <v>3</v>
      </c>
      <c r="B91" s="15" t="s">
        <v>58</v>
      </c>
      <c r="C91" s="65">
        <v>590661</v>
      </c>
      <c r="D91" s="20">
        <v>418575</v>
      </c>
      <c r="E91" s="20">
        <v>172086</v>
      </c>
      <c r="F91" s="20">
        <v>34748</v>
      </c>
      <c r="G91" s="20">
        <v>137338</v>
      </c>
      <c r="H91" s="20">
        <v>53802</v>
      </c>
      <c r="I91" s="20">
        <v>83536</v>
      </c>
      <c r="J91" s="20">
        <v>75196</v>
      </c>
      <c r="K91" s="66">
        <v>8340</v>
      </c>
      <c r="L91" s="15" t="s">
        <v>58</v>
      </c>
    </row>
    <row r="92" spans="1:12" ht="16.5" customHeight="1">
      <c r="A92" s="19">
        <v>4</v>
      </c>
      <c r="B92" s="15" t="s">
        <v>59</v>
      </c>
      <c r="C92" s="65">
        <v>316421</v>
      </c>
      <c r="D92" s="20">
        <v>168789</v>
      </c>
      <c r="E92" s="20">
        <v>147632</v>
      </c>
      <c r="F92" s="20">
        <v>67724</v>
      </c>
      <c r="G92" s="20">
        <v>79908</v>
      </c>
      <c r="H92" s="20">
        <v>11089</v>
      </c>
      <c r="I92" s="20">
        <v>68819</v>
      </c>
      <c r="J92" s="20">
        <v>33100</v>
      </c>
      <c r="K92" s="66">
        <v>35719</v>
      </c>
      <c r="L92" s="15" t="s">
        <v>59</v>
      </c>
    </row>
    <row r="93" spans="1:12" ht="16.5" customHeight="1">
      <c r="A93" s="19">
        <v>5</v>
      </c>
      <c r="B93" s="15" t="s">
        <v>60</v>
      </c>
      <c r="C93" s="65">
        <v>697580</v>
      </c>
      <c r="D93" s="20">
        <v>394775</v>
      </c>
      <c r="E93" s="20">
        <v>302805</v>
      </c>
      <c r="F93" s="20">
        <v>28997</v>
      </c>
      <c r="G93" s="20">
        <v>273808</v>
      </c>
      <c r="H93" s="20">
        <v>21378</v>
      </c>
      <c r="I93" s="20">
        <v>252430</v>
      </c>
      <c r="J93" s="20">
        <v>172027</v>
      </c>
      <c r="K93" s="66">
        <v>80403</v>
      </c>
      <c r="L93" s="15" t="s">
        <v>60</v>
      </c>
    </row>
    <row r="94" spans="1:12" ht="16.5" customHeight="1">
      <c r="A94" s="19">
        <v>6</v>
      </c>
      <c r="B94" s="15" t="s">
        <v>61</v>
      </c>
      <c r="C94" s="65">
        <v>698998</v>
      </c>
      <c r="D94" s="20">
        <v>284709</v>
      </c>
      <c r="E94" s="20">
        <v>414289</v>
      </c>
      <c r="F94" s="20">
        <v>48142</v>
      </c>
      <c r="G94" s="20">
        <v>366147</v>
      </c>
      <c r="H94" s="20">
        <v>58262</v>
      </c>
      <c r="I94" s="20">
        <v>307885</v>
      </c>
      <c r="J94" s="20">
        <v>222735</v>
      </c>
      <c r="K94" s="66">
        <v>85150</v>
      </c>
      <c r="L94" s="15" t="s">
        <v>61</v>
      </c>
    </row>
    <row r="95" spans="1:12" ht="16.5" customHeight="1">
      <c r="A95" s="19">
        <v>7</v>
      </c>
      <c r="B95" s="15" t="s">
        <v>62</v>
      </c>
      <c r="C95" s="65">
        <v>532843</v>
      </c>
      <c r="D95" s="20">
        <v>282055</v>
      </c>
      <c r="E95" s="20">
        <v>250788</v>
      </c>
      <c r="F95" s="20">
        <v>85745</v>
      </c>
      <c r="G95" s="20">
        <v>165043</v>
      </c>
      <c r="H95" s="20">
        <v>14177</v>
      </c>
      <c r="I95" s="20">
        <v>150866</v>
      </c>
      <c r="J95" s="20">
        <v>111183</v>
      </c>
      <c r="K95" s="66">
        <v>39683</v>
      </c>
      <c r="L95" s="15" t="s">
        <v>62</v>
      </c>
    </row>
    <row r="96" spans="1:12" ht="16.5" customHeight="1">
      <c r="A96" s="19">
        <v>8</v>
      </c>
      <c r="B96" s="15" t="s">
        <v>63</v>
      </c>
      <c r="C96" s="65">
        <v>390360</v>
      </c>
      <c r="D96" s="20">
        <v>225618</v>
      </c>
      <c r="E96" s="20">
        <v>164742</v>
      </c>
      <c r="F96" s="20">
        <v>26957</v>
      </c>
      <c r="G96" s="20">
        <v>137785</v>
      </c>
      <c r="H96" s="20">
        <v>11534</v>
      </c>
      <c r="I96" s="20">
        <v>126251</v>
      </c>
      <c r="J96" s="20">
        <v>114929</v>
      </c>
      <c r="K96" s="66">
        <v>11322</v>
      </c>
      <c r="L96" s="15" t="s">
        <v>63</v>
      </c>
    </row>
    <row r="97" spans="1:12" ht="16.5" customHeight="1">
      <c r="A97" s="19">
        <v>9</v>
      </c>
      <c r="B97" s="15" t="s">
        <v>64</v>
      </c>
      <c r="C97" s="65">
        <v>378152</v>
      </c>
      <c r="D97" s="20">
        <v>185757</v>
      </c>
      <c r="E97" s="20">
        <v>192395</v>
      </c>
      <c r="F97" s="20">
        <v>65057</v>
      </c>
      <c r="G97" s="20">
        <v>127338</v>
      </c>
      <c r="H97" s="20">
        <v>9525</v>
      </c>
      <c r="I97" s="20">
        <v>117813</v>
      </c>
      <c r="J97" s="20">
        <v>71952</v>
      </c>
      <c r="K97" s="66">
        <v>45861</v>
      </c>
      <c r="L97" s="15" t="s">
        <v>64</v>
      </c>
    </row>
    <row r="98" spans="1:12" ht="16.5" customHeight="1">
      <c r="A98" s="19">
        <v>10</v>
      </c>
      <c r="B98" s="15" t="s">
        <v>65</v>
      </c>
      <c r="C98" s="65">
        <v>217165</v>
      </c>
      <c r="D98" s="20">
        <v>72785</v>
      </c>
      <c r="E98" s="20">
        <v>144380</v>
      </c>
      <c r="F98" s="20">
        <v>14195</v>
      </c>
      <c r="G98" s="20">
        <v>130185</v>
      </c>
      <c r="H98" s="20">
        <v>4967</v>
      </c>
      <c r="I98" s="20">
        <v>125218</v>
      </c>
      <c r="J98" s="20">
        <v>64272</v>
      </c>
      <c r="K98" s="66">
        <v>60946</v>
      </c>
      <c r="L98" s="15" t="s">
        <v>65</v>
      </c>
    </row>
    <row r="99" spans="1:12" ht="16.5" customHeight="1">
      <c r="A99" s="19">
        <v>11</v>
      </c>
      <c r="B99" s="15" t="s">
        <v>66</v>
      </c>
      <c r="C99" s="65">
        <v>557158</v>
      </c>
      <c r="D99" s="20">
        <v>96027</v>
      </c>
      <c r="E99" s="20">
        <v>461131</v>
      </c>
      <c r="F99" s="20">
        <v>186322</v>
      </c>
      <c r="G99" s="20">
        <v>274809</v>
      </c>
      <c r="H99" s="20">
        <v>16364</v>
      </c>
      <c r="I99" s="20">
        <v>258445</v>
      </c>
      <c r="J99" s="20">
        <v>23604</v>
      </c>
      <c r="K99" s="66">
        <v>234841</v>
      </c>
      <c r="L99" s="15" t="s">
        <v>66</v>
      </c>
    </row>
    <row r="100" spans="1:12" ht="16.5" customHeight="1">
      <c r="A100" s="19">
        <v>12</v>
      </c>
      <c r="B100" s="15" t="s">
        <v>67</v>
      </c>
      <c r="C100" s="65">
        <v>537055</v>
      </c>
      <c r="D100" s="20">
        <v>178091</v>
      </c>
      <c r="E100" s="20">
        <v>358964</v>
      </c>
      <c r="F100" s="20">
        <v>45922</v>
      </c>
      <c r="G100" s="20">
        <v>313042</v>
      </c>
      <c r="H100" s="20">
        <v>23625</v>
      </c>
      <c r="I100" s="20">
        <v>289417</v>
      </c>
      <c r="J100" s="20">
        <v>127279</v>
      </c>
      <c r="K100" s="66">
        <v>162138</v>
      </c>
      <c r="L100" s="15" t="s">
        <v>67</v>
      </c>
    </row>
    <row r="101" spans="1:12" ht="16.5" customHeight="1">
      <c r="A101" s="19">
        <v>13</v>
      </c>
      <c r="B101" s="15" t="s">
        <v>68</v>
      </c>
      <c r="C101" s="65">
        <v>472932</v>
      </c>
      <c r="D101" s="20">
        <v>111245</v>
      </c>
      <c r="E101" s="20">
        <v>361687</v>
      </c>
      <c r="F101" s="20">
        <v>120090</v>
      </c>
      <c r="G101" s="20">
        <v>241597</v>
      </c>
      <c r="H101" s="20">
        <v>8879</v>
      </c>
      <c r="I101" s="20">
        <v>232718</v>
      </c>
      <c r="J101" s="20">
        <v>232718</v>
      </c>
      <c r="K101" s="66">
        <v>0</v>
      </c>
      <c r="L101" s="15" t="s">
        <v>68</v>
      </c>
    </row>
    <row r="102" spans="1:12" ht="16.5" customHeight="1">
      <c r="A102" s="19">
        <v>14</v>
      </c>
      <c r="B102" s="15" t="s">
        <v>69</v>
      </c>
      <c r="C102" s="65">
        <v>266783</v>
      </c>
      <c r="D102" s="20">
        <v>54330</v>
      </c>
      <c r="E102" s="20">
        <v>212453</v>
      </c>
      <c r="F102" s="20">
        <v>50923</v>
      </c>
      <c r="G102" s="20">
        <v>161530</v>
      </c>
      <c r="H102" s="20">
        <v>1753</v>
      </c>
      <c r="I102" s="20">
        <v>159777</v>
      </c>
      <c r="J102" s="20">
        <v>152042</v>
      </c>
      <c r="K102" s="66">
        <v>7735</v>
      </c>
      <c r="L102" s="15" t="s">
        <v>69</v>
      </c>
    </row>
    <row r="103" spans="1:12" ht="16.5" customHeight="1">
      <c r="A103" s="19">
        <v>15</v>
      </c>
      <c r="B103" s="15" t="s">
        <v>70</v>
      </c>
      <c r="C103" s="65">
        <v>674095</v>
      </c>
      <c r="D103" s="20">
        <v>229464</v>
      </c>
      <c r="E103" s="20">
        <v>444631</v>
      </c>
      <c r="F103" s="20">
        <v>51504</v>
      </c>
      <c r="G103" s="20">
        <v>393127</v>
      </c>
      <c r="H103" s="20">
        <v>2460</v>
      </c>
      <c r="I103" s="20">
        <v>390667</v>
      </c>
      <c r="J103" s="20">
        <v>399854</v>
      </c>
      <c r="K103" s="66">
        <v>-9187</v>
      </c>
      <c r="L103" s="15" t="s">
        <v>70</v>
      </c>
    </row>
    <row r="104" spans="1:12" ht="16.5" customHeight="1">
      <c r="A104" s="19">
        <v>16</v>
      </c>
      <c r="B104" s="15" t="s">
        <v>71</v>
      </c>
      <c r="C104" s="65">
        <v>385551</v>
      </c>
      <c r="D104" s="20">
        <v>161556</v>
      </c>
      <c r="E104" s="20">
        <v>223995</v>
      </c>
      <c r="F104" s="20">
        <v>46667</v>
      </c>
      <c r="G104" s="20">
        <v>177328</v>
      </c>
      <c r="H104" s="20">
        <v>13935</v>
      </c>
      <c r="I104" s="20">
        <v>163393</v>
      </c>
      <c r="J104" s="20">
        <v>143996</v>
      </c>
      <c r="K104" s="66">
        <v>19397</v>
      </c>
      <c r="L104" s="15" t="s">
        <v>71</v>
      </c>
    </row>
    <row r="105" spans="1:12" ht="16.5" customHeight="1">
      <c r="A105" s="59"/>
      <c r="B105" s="26" t="s">
        <v>72</v>
      </c>
      <c r="C105" s="67">
        <v>6835909</v>
      </c>
      <c r="D105" s="60">
        <v>2924563</v>
      </c>
      <c r="E105" s="60">
        <v>3911346</v>
      </c>
      <c r="F105" s="60">
        <v>893199</v>
      </c>
      <c r="G105" s="60">
        <v>3018147</v>
      </c>
      <c r="H105" s="60">
        <v>253625</v>
      </c>
      <c r="I105" s="60">
        <v>2764522</v>
      </c>
      <c r="J105" s="60">
        <v>1962478</v>
      </c>
      <c r="K105" s="68">
        <v>802044</v>
      </c>
      <c r="L105" s="26" t="s">
        <v>72</v>
      </c>
    </row>
    <row r="106" spans="1:12" ht="16.5" customHeight="1">
      <c r="A106" s="19"/>
      <c r="B106" s="15" t="s">
        <v>73</v>
      </c>
      <c r="C106" s="65">
        <v>24609</v>
      </c>
      <c r="D106" s="20">
        <v>0</v>
      </c>
      <c r="E106" s="20">
        <v>24609</v>
      </c>
      <c r="F106" s="20">
        <v>0</v>
      </c>
      <c r="G106" s="20">
        <v>24609</v>
      </c>
      <c r="H106" s="20">
        <v>24609</v>
      </c>
      <c r="I106" s="20">
        <v>0</v>
      </c>
      <c r="J106" s="20">
        <v>0</v>
      </c>
      <c r="K106" s="66">
        <v>0</v>
      </c>
      <c r="L106" s="15" t="s">
        <v>73</v>
      </c>
    </row>
    <row r="107" spans="1:12" ht="16.5" customHeight="1">
      <c r="A107" s="19"/>
      <c r="B107" s="15" t="s">
        <v>74</v>
      </c>
      <c r="C107" s="65">
        <v>22531</v>
      </c>
      <c r="D107" s="20">
        <v>0</v>
      </c>
      <c r="E107" s="20">
        <v>22531</v>
      </c>
      <c r="F107" s="20">
        <v>0</v>
      </c>
      <c r="G107" s="20">
        <v>22531</v>
      </c>
      <c r="H107" s="20">
        <v>22531</v>
      </c>
      <c r="I107" s="20">
        <v>0</v>
      </c>
      <c r="J107" s="20">
        <v>0</v>
      </c>
      <c r="K107" s="66">
        <v>0</v>
      </c>
      <c r="L107" s="15" t="s">
        <v>74</v>
      </c>
    </row>
    <row r="108" spans="1:12" ht="16.5" customHeight="1">
      <c r="A108" s="61"/>
      <c r="B108" s="26" t="s">
        <v>75</v>
      </c>
      <c r="C108" s="67">
        <v>6837987</v>
      </c>
      <c r="D108" s="60">
        <v>2924563</v>
      </c>
      <c r="E108" s="60">
        <v>3913424</v>
      </c>
      <c r="F108" s="60">
        <v>893199</v>
      </c>
      <c r="G108" s="60">
        <v>3020225</v>
      </c>
      <c r="H108" s="60">
        <v>255703</v>
      </c>
      <c r="I108" s="60">
        <v>2764522</v>
      </c>
      <c r="J108" s="60">
        <v>1962478</v>
      </c>
      <c r="K108" s="68">
        <v>802044</v>
      </c>
      <c r="L108" s="26" t="s">
        <v>75</v>
      </c>
    </row>
    <row r="109" spans="1:12" ht="16.5" customHeight="1">
      <c r="A109" s="11"/>
      <c r="B109" s="1" t="s">
        <v>76</v>
      </c>
      <c r="C109" s="50"/>
      <c r="D109" s="51"/>
      <c r="E109" s="51"/>
      <c r="F109" s="51"/>
      <c r="G109" s="51"/>
      <c r="H109" s="51"/>
      <c r="I109" s="51"/>
      <c r="J109" s="51"/>
      <c r="K109" s="56"/>
      <c r="L109" s="15" t="s">
        <v>76</v>
      </c>
    </row>
    <row r="110" spans="1:12" ht="16.5" customHeight="1">
      <c r="A110" s="11"/>
      <c r="B110" s="1" t="s">
        <v>32</v>
      </c>
      <c r="C110" s="65">
        <v>5917763</v>
      </c>
      <c r="D110" s="20">
        <v>2690945</v>
      </c>
      <c r="E110" s="20">
        <v>3226818</v>
      </c>
      <c r="F110" s="20">
        <v>686676</v>
      </c>
      <c r="G110" s="20">
        <v>2540142</v>
      </c>
      <c r="H110" s="20">
        <v>242815</v>
      </c>
      <c r="I110" s="20">
        <v>2297327</v>
      </c>
      <c r="J110" s="20">
        <v>1495283</v>
      </c>
      <c r="K110" s="66">
        <v>802044</v>
      </c>
      <c r="L110" s="15" t="s">
        <v>32</v>
      </c>
    </row>
    <row r="111" spans="1:12" ht="16.5" customHeight="1">
      <c r="A111" s="11"/>
      <c r="B111" s="1" t="s">
        <v>33</v>
      </c>
      <c r="C111" s="65">
        <v>817671</v>
      </c>
      <c r="D111" s="20">
        <v>200983</v>
      </c>
      <c r="E111" s="20">
        <v>616688</v>
      </c>
      <c r="F111" s="20">
        <v>195970</v>
      </c>
      <c r="G111" s="20">
        <v>420718</v>
      </c>
      <c r="H111" s="20">
        <v>9928</v>
      </c>
      <c r="I111" s="20">
        <v>410790</v>
      </c>
      <c r="J111" s="20">
        <v>410790</v>
      </c>
      <c r="K111" s="66">
        <v>0</v>
      </c>
      <c r="L111" s="15" t="s">
        <v>33</v>
      </c>
    </row>
    <row r="112" spans="1:12" ht="16.5" customHeight="1">
      <c r="A112" s="11"/>
      <c r="B112" s="1" t="s">
        <v>34</v>
      </c>
      <c r="C112" s="65">
        <v>100475</v>
      </c>
      <c r="D112" s="20">
        <v>32635</v>
      </c>
      <c r="E112" s="20">
        <v>67840</v>
      </c>
      <c r="F112" s="20">
        <v>10553</v>
      </c>
      <c r="G112" s="20">
        <v>57287</v>
      </c>
      <c r="H112" s="20">
        <v>882</v>
      </c>
      <c r="I112" s="20">
        <v>56405</v>
      </c>
      <c r="J112" s="20">
        <v>56405</v>
      </c>
      <c r="K112" s="66">
        <v>0</v>
      </c>
      <c r="L112" s="15" t="s">
        <v>34</v>
      </c>
    </row>
    <row r="113" spans="1:12" ht="16.5" customHeight="1">
      <c r="A113" s="11"/>
      <c r="B113" s="1" t="s">
        <v>11</v>
      </c>
      <c r="C113" s="65">
        <v>6835909</v>
      </c>
      <c r="D113" s="20">
        <v>2924563</v>
      </c>
      <c r="E113" s="20">
        <v>3911346</v>
      </c>
      <c r="F113" s="20">
        <v>893199</v>
      </c>
      <c r="G113" s="20">
        <v>3018147</v>
      </c>
      <c r="H113" s="20">
        <v>253625</v>
      </c>
      <c r="I113" s="20">
        <v>2764522</v>
      </c>
      <c r="J113" s="20">
        <v>1962478</v>
      </c>
      <c r="K113" s="66">
        <v>802044</v>
      </c>
      <c r="L113" s="15" t="s">
        <v>11</v>
      </c>
    </row>
    <row r="114" spans="1:12" ht="16.5" customHeight="1">
      <c r="A114" s="11"/>
      <c r="B114" s="1" t="s">
        <v>134</v>
      </c>
      <c r="C114" s="118">
        <f>SUM(C86)</f>
        <v>111114</v>
      </c>
      <c r="D114" s="115">
        <f t="shared" ref="D114:K114" si="9">SUM(D86)</f>
        <v>55634</v>
      </c>
      <c r="E114" s="115">
        <f t="shared" si="9"/>
        <v>55480</v>
      </c>
      <c r="F114" s="115">
        <f t="shared" si="9"/>
        <v>18542</v>
      </c>
      <c r="G114" s="115">
        <f t="shared" si="9"/>
        <v>36938</v>
      </c>
      <c r="H114" s="115">
        <f t="shared" si="9"/>
        <v>1550</v>
      </c>
      <c r="I114" s="115">
        <f t="shared" si="9"/>
        <v>35388</v>
      </c>
      <c r="J114" s="115">
        <f t="shared" si="9"/>
        <v>16601</v>
      </c>
      <c r="K114" s="119">
        <f t="shared" si="9"/>
        <v>18787</v>
      </c>
      <c r="L114" s="15"/>
    </row>
    <row r="115" spans="1:12" ht="16.5" customHeight="1">
      <c r="A115" s="11"/>
      <c r="B115" s="1" t="s">
        <v>135</v>
      </c>
      <c r="C115" s="118">
        <f>SUM(C90:C91,C93)</f>
        <v>1297282</v>
      </c>
      <c r="D115" s="115">
        <f t="shared" ref="D115:K115" si="10">SUM(D90:D91,D93)</f>
        <v>818503</v>
      </c>
      <c r="E115" s="115">
        <f t="shared" si="10"/>
        <v>478779</v>
      </c>
      <c r="F115" s="115">
        <f t="shared" si="10"/>
        <v>65409</v>
      </c>
      <c r="G115" s="115">
        <f t="shared" si="10"/>
        <v>413370</v>
      </c>
      <c r="H115" s="115">
        <f t="shared" si="10"/>
        <v>75505</v>
      </c>
      <c r="I115" s="115">
        <f t="shared" si="10"/>
        <v>337865</v>
      </c>
      <c r="J115" s="115">
        <f t="shared" si="10"/>
        <v>248213</v>
      </c>
      <c r="K115" s="119">
        <f t="shared" si="10"/>
        <v>89652</v>
      </c>
      <c r="L115" s="15"/>
    </row>
    <row r="116" spans="1:12" ht="16.5" customHeight="1">
      <c r="A116" s="12"/>
      <c r="B116" s="52" t="s">
        <v>136</v>
      </c>
      <c r="C116" s="120">
        <f>SUM(C92,C94:C104)</f>
        <v>5427513</v>
      </c>
      <c r="D116" s="116">
        <f t="shared" ref="D116:K116" si="11">SUM(D92,D94:D104)</f>
        <v>2050426</v>
      </c>
      <c r="E116" s="116">
        <f t="shared" si="11"/>
        <v>3377087</v>
      </c>
      <c r="F116" s="116">
        <f t="shared" si="11"/>
        <v>809248</v>
      </c>
      <c r="G116" s="116">
        <f t="shared" si="11"/>
        <v>2567839</v>
      </c>
      <c r="H116" s="116">
        <f t="shared" si="11"/>
        <v>176570</v>
      </c>
      <c r="I116" s="116">
        <f t="shared" si="11"/>
        <v>2391269</v>
      </c>
      <c r="J116" s="116">
        <f t="shared" si="11"/>
        <v>1697664</v>
      </c>
      <c r="K116" s="121">
        <f t="shared" si="11"/>
        <v>693605</v>
      </c>
      <c r="L116" s="13"/>
    </row>
    <row r="117" spans="1:12" ht="16.5" customHeight="1">
      <c r="C117" s="117" t="str">
        <f>IF(SUM(C114:C116)=C105,"OK","ERROR")</f>
        <v>OK</v>
      </c>
      <c r="D117" s="117" t="str">
        <f t="shared" ref="D117" si="12">IF(SUM(D114:D116)=D105,"OK","ERROR")</f>
        <v>OK</v>
      </c>
      <c r="E117" s="117" t="str">
        <f t="shared" ref="E117:K117" si="13">IF(SUM(E114:E116)=E105,"OK","ERROR")</f>
        <v>OK</v>
      </c>
      <c r="F117" s="117" t="str">
        <f t="shared" si="13"/>
        <v>OK</v>
      </c>
      <c r="G117" s="117" t="str">
        <f t="shared" si="13"/>
        <v>OK</v>
      </c>
      <c r="H117" s="117" t="str">
        <f t="shared" si="13"/>
        <v>OK</v>
      </c>
      <c r="I117" s="117" t="str">
        <f t="shared" si="13"/>
        <v>OK</v>
      </c>
      <c r="J117" s="117" t="str">
        <f t="shared" si="13"/>
        <v>OK</v>
      </c>
      <c r="K117" s="117" t="str">
        <f t="shared" si="13"/>
        <v>OK</v>
      </c>
    </row>
    <row r="118" spans="1:12" ht="16.5" customHeight="1">
      <c r="C118" s="117"/>
      <c r="D118" s="117"/>
      <c r="E118" s="117"/>
      <c r="F118" s="117"/>
      <c r="G118" s="117"/>
      <c r="H118" s="117"/>
      <c r="I118" s="117"/>
      <c r="J118" s="117"/>
      <c r="K118" s="117"/>
    </row>
    <row r="119" spans="1:12" ht="16.5" customHeight="1">
      <c r="A119" s="122">
        <f>A80+1</f>
        <v>26</v>
      </c>
      <c r="B119" s="7" t="str">
        <f>IF(A119&lt;22,"令和"&amp;A119&amp;"年度","平成"&amp;A119&amp;"年度")</f>
        <v>平成26年度</v>
      </c>
      <c r="C119" s="22" t="s">
        <v>36</v>
      </c>
      <c r="L119" s="8"/>
    </row>
    <row r="120" spans="1:12" ht="16.5" customHeight="1">
      <c r="A120" s="10"/>
      <c r="B120" s="14"/>
      <c r="C120" s="16"/>
      <c r="D120" s="16"/>
      <c r="E120" s="16"/>
      <c r="F120" s="16"/>
      <c r="G120" s="16"/>
      <c r="H120" s="16" t="s">
        <v>42</v>
      </c>
      <c r="I120" s="16"/>
      <c r="J120" s="16"/>
      <c r="K120" s="16"/>
      <c r="L120" s="14"/>
    </row>
    <row r="121" spans="1:12" ht="16.5" customHeight="1">
      <c r="A121" s="11"/>
      <c r="C121" s="17" t="s">
        <v>37</v>
      </c>
      <c r="D121" s="17" t="s">
        <v>17</v>
      </c>
      <c r="E121" s="17" t="s">
        <v>18</v>
      </c>
      <c r="F121" s="17" t="s">
        <v>19</v>
      </c>
      <c r="G121" s="17" t="s">
        <v>40</v>
      </c>
      <c r="H121" s="17" t="s">
        <v>43</v>
      </c>
      <c r="I121" s="17" t="s">
        <v>45</v>
      </c>
      <c r="J121" s="17" t="s">
        <v>47</v>
      </c>
      <c r="K121" s="17" t="s">
        <v>49</v>
      </c>
    </row>
    <row r="122" spans="1:12" ht="16.5" customHeight="1">
      <c r="A122" s="11"/>
      <c r="B122" s="3" t="s">
        <v>51</v>
      </c>
      <c r="C122" s="18" t="s">
        <v>38</v>
      </c>
      <c r="D122" s="18"/>
      <c r="E122" s="173" t="s">
        <v>39</v>
      </c>
      <c r="F122" s="18"/>
      <c r="G122" s="173" t="s">
        <v>41</v>
      </c>
      <c r="H122" s="18" t="s">
        <v>44</v>
      </c>
      <c r="I122" s="18" t="s">
        <v>46</v>
      </c>
      <c r="J122" s="18" t="s">
        <v>48</v>
      </c>
      <c r="K122" s="18" t="s">
        <v>50</v>
      </c>
      <c r="L122" s="3" t="s">
        <v>51</v>
      </c>
    </row>
    <row r="123" spans="1:12" ht="16.5" customHeight="1">
      <c r="A123" s="11"/>
      <c r="B123" s="15"/>
      <c r="C123" s="17"/>
      <c r="D123" s="17"/>
      <c r="E123" s="24" t="s">
        <v>77</v>
      </c>
      <c r="F123" s="17"/>
      <c r="G123" s="25" t="s">
        <v>78</v>
      </c>
      <c r="H123" s="17"/>
      <c r="I123" s="17" t="s">
        <v>12</v>
      </c>
      <c r="J123" s="17"/>
      <c r="K123" s="17" t="s">
        <v>13</v>
      </c>
      <c r="L123" s="5"/>
    </row>
    <row r="124" spans="1:12" ht="16.5" customHeight="1">
      <c r="A124" s="12"/>
      <c r="B124" s="13"/>
      <c r="C124" s="18">
        <v>1</v>
      </c>
      <c r="D124" s="18">
        <v>2</v>
      </c>
      <c r="E124" s="18">
        <v>3</v>
      </c>
      <c r="F124" s="18">
        <v>4</v>
      </c>
      <c r="G124" s="18">
        <v>5</v>
      </c>
      <c r="H124" s="18">
        <v>6</v>
      </c>
      <c r="I124" s="18">
        <v>7</v>
      </c>
      <c r="J124" s="18">
        <v>8</v>
      </c>
      <c r="K124" s="18">
        <v>9</v>
      </c>
      <c r="L124" s="6"/>
    </row>
    <row r="125" spans="1:12" ht="16.5" customHeight="1">
      <c r="A125" s="19">
        <v>1</v>
      </c>
      <c r="B125" s="15" t="s">
        <v>53</v>
      </c>
      <c r="C125" s="62">
        <v>114610</v>
      </c>
      <c r="D125" s="63">
        <v>54661</v>
      </c>
      <c r="E125" s="63">
        <v>59949</v>
      </c>
      <c r="F125" s="63">
        <v>19207</v>
      </c>
      <c r="G125" s="63">
        <v>40742</v>
      </c>
      <c r="H125" s="63">
        <v>2467</v>
      </c>
      <c r="I125" s="63">
        <v>38275</v>
      </c>
      <c r="J125" s="63">
        <v>18625</v>
      </c>
      <c r="K125" s="64">
        <v>19650</v>
      </c>
      <c r="L125" s="15" t="s">
        <v>53</v>
      </c>
    </row>
    <row r="126" spans="1:12" ht="16.5" customHeight="1">
      <c r="A126" s="19" t="s">
        <v>52</v>
      </c>
      <c r="B126" s="15" t="s">
        <v>54</v>
      </c>
      <c r="C126" s="65">
        <v>95175</v>
      </c>
      <c r="D126" s="20">
        <v>44618</v>
      </c>
      <c r="E126" s="20">
        <v>50557</v>
      </c>
      <c r="F126" s="20">
        <v>16644</v>
      </c>
      <c r="G126" s="20">
        <v>33913</v>
      </c>
      <c r="H126" s="20">
        <v>1675</v>
      </c>
      <c r="I126" s="20">
        <v>32238</v>
      </c>
      <c r="J126" s="20">
        <v>16051</v>
      </c>
      <c r="K126" s="66">
        <v>16187</v>
      </c>
      <c r="L126" s="15" t="s">
        <v>54</v>
      </c>
    </row>
    <row r="127" spans="1:12" ht="16.5" customHeight="1">
      <c r="A127" s="19" t="s">
        <v>14</v>
      </c>
      <c r="B127" s="15" t="s">
        <v>55</v>
      </c>
      <c r="C127" s="65">
        <v>744</v>
      </c>
      <c r="D127" s="20">
        <v>383</v>
      </c>
      <c r="E127" s="20">
        <v>361</v>
      </c>
      <c r="F127" s="20">
        <v>115</v>
      </c>
      <c r="G127" s="20">
        <v>246</v>
      </c>
      <c r="H127" s="20">
        <v>29</v>
      </c>
      <c r="I127" s="20">
        <v>217</v>
      </c>
      <c r="J127" s="20">
        <v>164</v>
      </c>
      <c r="K127" s="66">
        <v>53</v>
      </c>
      <c r="L127" s="15" t="s">
        <v>55</v>
      </c>
    </row>
    <row r="128" spans="1:12" ht="16.5" customHeight="1">
      <c r="A128" s="19" t="s">
        <v>15</v>
      </c>
      <c r="B128" s="15" t="s">
        <v>56</v>
      </c>
      <c r="C128" s="65">
        <v>18691</v>
      </c>
      <c r="D128" s="20">
        <v>9660</v>
      </c>
      <c r="E128" s="20">
        <v>9031</v>
      </c>
      <c r="F128" s="20">
        <v>2448</v>
      </c>
      <c r="G128" s="20">
        <v>6583</v>
      </c>
      <c r="H128" s="20">
        <v>763</v>
      </c>
      <c r="I128" s="20">
        <v>5820</v>
      </c>
      <c r="J128" s="20">
        <v>2410</v>
      </c>
      <c r="K128" s="66">
        <v>3410</v>
      </c>
      <c r="L128" s="15" t="s">
        <v>56</v>
      </c>
    </row>
    <row r="129" spans="1:12" ht="16.5" customHeight="1">
      <c r="A129" s="19">
        <v>2</v>
      </c>
      <c r="B129" s="15" t="s">
        <v>57</v>
      </c>
      <c r="C129" s="65">
        <v>10038</v>
      </c>
      <c r="D129" s="20">
        <v>5531</v>
      </c>
      <c r="E129" s="20">
        <v>4507</v>
      </c>
      <c r="F129" s="20">
        <v>1823</v>
      </c>
      <c r="G129" s="20">
        <v>2684</v>
      </c>
      <c r="H129" s="20">
        <v>443</v>
      </c>
      <c r="I129" s="20">
        <v>2241</v>
      </c>
      <c r="J129" s="20">
        <v>985</v>
      </c>
      <c r="K129" s="66">
        <v>1256</v>
      </c>
      <c r="L129" s="15" t="s">
        <v>57</v>
      </c>
    </row>
    <row r="130" spans="1:12" ht="16.5" customHeight="1">
      <c r="A130" s="19">
        <v>3</v>
      </c>
      <c r="B130" s="15" t="s">
        <v>58</v>
      </c>
      <c r="C130" s="65">
        <v>606843</v>
      </c>
      <c r="D130" s="20">
        <v>440648</v>
      </c>
      <c r="E130" s="20">
        <v>166195</v>
      </c>
      <c r="F130" s="20">
        <v>35435</v>
      </c>
      <c r="G130" s="20">
        <v>130760</v>
      </c>
      <c r="H130" s="20">
        <v>51495</v>
      </c>
      <c r="I130" s="20">
        <v>79265</v>
      </c>
      <c r="J130" s="20">
        <v>79806</v>
      </c>
      <c r="K130" s="66">
        <v>-541</v>
      </c>
      <c r="L130" s="15" t="s">
        <v>58</v>
      </c>
    </row>
    <row r="131" spans="1:12" ht="16.5" customHeight="1">
      <c r="A131" s="19">
        <v>4</v>
      </c>
      <c r="B131" s="15" t="s">
        <v>59</v>
      </c>
      <c r="C131" s="65">
        <v>340000</v>
      </c>
      <c r="D131" s="20">
        <v>179759</v>
      </c>
      <c r="E131" s="20">
        <v>160241</v>
      </c>
      <c r="F131" s="20">
        <v>77185</v>
      </c>
      <c r="G131" s="20">
        <v>83056</v>
      </c>
      <c r="H131" s="20">
        <v>13810</v>
      </c>
      <c r="I131" s="20">
        <v>69246</v>
      </c>
      <c r="J131" s="20">
        <v>32824</v>
      </c>
      <c r="K131" s="66">
        <v>36422</v>
      </c>
      <c r="L131" s="15" t="s">
        <v>59</v>
      </c>
    </row>
    <row r="132" spans="1:12" ht="16.5" customHeight="1">
      <c r="A132" s="19">
        <v>5</v>
      </c>
      <c r="B132" s="15" t="s">
        <v>60</v>
      </c>
      <c r="C132" s="65">
        <v>747535</v>
      </c>
      <c r="D132" s="20">
        <v>415583</v>
      </c>
      <c r="E132" s="20">
        <v>331952</v>
      </c>
      <c r="F132" s="20">
        <v>32217</v>
      </c>
      <c r="G132" s="20">
        <v>299735</v>
      </c>
      <c r="H132" s="20">
        <v>28797</v>
      </c>
      <c r="I132" s="20">
        <v>270938</v>
      </c>
      <c r="J132" s="20">
        <v>190634</v>
      </c>
      <c r="K132" s="66">
        <v>80304</v>
      </c>
      <c r="L132" s="15" t="s">
        <v>60</v>
      </c>
    </row>
    <row r="133" spans="1:12" ht="16.5" customHeight="1">
      <c r="A133" s="19">
        <v>6</v>
      </c>
      <c r="B133" s="15" t="s">
        <v>61</v>
      </c>
      <c r="C133" s="65">
        <v>688043</v>
      </c>
      <c r="D133" s="20">
        <v>278100</v>
      </c>
      <c r="E133" s="20">
        <v>409943</v>
      </c>
      <c r="F133" s="20">
        <v>50124</v>
      </c>
      <c r="G133" s="20">
        <v>359819</v>
      </c>
      <c r="H133" s="20">
        <v>61828</v>
      </c>
      <c r="I133" s="20">
        <v>297991</v>
      </c>
      <c r="J133" s="20">
        <v>234758</v>
      </c>
      <c r="K133" s="66">
        <v>63233</v>
      </c>
      <c r="L133" s="15" t="s">
        <v>61</v>
      </c>
    </row>
    <row r="134" spans="1:12" ht="16.5" customHeight="1">
      <c r="A134" s="19">
        <v>7</v>
      </c>
      <c r="B134" s="15" t="s">
        <v>62</v>
      </c>
      <c r="C134" s="65">
        <v>557103</v>
      </c>
      <c r="D134" s="20">
        <v>309538</v>
      </c>
      <c r="E134" s="20">
        <v>247565</v>
      </c>
      <c r="F134" s="20">
        <v>87144</v>
      </c>
      <c r="G134" s="20">
        <v>160421</v>
      </c>
      <c r="H134" s="20">
        <v>17204</v>
      </c>
      <c r="I134" s="20">
        <v>143217</v>
      </c>
      <c r="J134" s="20">
        <v>111751</v>
      </c>
      <c r="K134" s="66">
        <v>31466</v>
      </c>
      <c r="L134" s="15" t="s">
        <v>62</v>
      </c>
    </row>
    <row r="135" spans="1:12" ht="16.5" customHeight="1">
      <c r="A135" s="19">
        <v>8</v>
      </c>
      <c r="B135" s="15" t="s">
        <v>63</v>
      </c>
      <c r="C135" s="65">
        <v>396212</v>
      </c>
      <c r="D135" s="20">
        <v>231570</v>
      </c>
      <c r="E135" s="20">
        <v>164642</v>
      </c>
      <c r="F135" s="20">
        <v>26533</v>
      </c>
      <c r="G135" s="20">
        <v>138109</v>
      </c>
      <c r="H135" s="20">
        <v>14075</v>
      </c>
      <c r="I135" s="20">
        <v>124034</v>
      </c>
      <c r="J135" s="20">
        <v>103645</v>
      </c>
      <c r="K135" s="66">
        <v>20389</v>
      </c>
      <c r="L135" s="15" t="s">
        <v>63</v>
      </c>
    </row>
    <row r="136" spans="1:12" ht="16.5" customHeight="1">
      <c r="A136" s="19">
        <v>9</v>
      </c>
      <c r="B136" s="15" t="s">
        <v>64</v>
      </c>
      <c r="C136" s="65">
        <v>380867</v>
      </c>
      <c r="D136" s="20">
        <v>191954</v>
      </c>
      <c r="E136" s="20">
        <v>188913</v>
      </c>
      <c r="F136" s="20">
        <v>65510</v>
      </c>
      <c r="G136" s="20">
        <v>123403</v>
      </c>
      <c r="H136" s="20">
        <v>12422</v>
      </c>
      <c r="I136" s="20">
        <v>110981</v>
      </c>
      <c r="J136" s="20">
        <v>66528</v>
      </c>
      <c r="K136" s="66">
        <v>44453</v>
      </c>
      <c r="L136" s="15" t="s">
        <v>64</v>
      </c>
    </row>
    <row r="137" spans="1:12" ht="16.5" customHeight="1">
      <c r="A137" s="19">
        <v>10</v>
      </c>
      <c r="B137" s="15" t="s">
        <v>65</v>
      </c>
      <c r="C137" s="65">
        <v>216591</v>
      </c>
      <c r="D137" s="20">
        <v>74062</v>
      </c>
      <c r="E137" s="20">
        <v>142529</v>
      </c>
      <c r="F137" s="20">
        <v>14708</v>
      </c>
      <c r="G137" s="20">
        <v>127821</v>
      </c>
      <c r="H137" s="20">
        <v>5565</v>
      </c>
      <c r="I137" s="20">
        <v>122256</v>
      </c>
      <c r="J137" s="20">
        <v>66166</v>
      </c>
      <c r="K137" s="66">
        <v>56090</v>
      </c>
      <c r="L137" s="15" t="s">
        <v>65</v>
      </c>
    </row>
    <row r="138" spans="1:12" ht="16.5" customHeight="1">
      <c r="A138" s="19">
        <v>11</v>
      </c>
      <c r="B138" s="15" t="s">
        <v>66</v>
      </c>
      <c r="C138" s="65">
        <v>574949</v>
      </c>
      <c r="D138" s="20">
        <v>100371</v>
      </c>
      <c r="E138" s="20">
        <v>474578</v>
      </c>
      <c r="F138" s="20">
        <v>195330</v>
      </c>
      <c r="G138" s="20">
        <v>279248</v>
      </c>
      <c r="H138" s="20">
        <v>18393</v>
      </c>
      <c r="I138" s="20">
        <v>260855</v>
      </c>
      <c r="J138" s="20">
        <v>29617</v>
      </c>
      <c r="K138" s="66">
        <v>231238</v>
      </c>
      <c r="L138" s="15" t="s">
        <v>66</v>
      </c>
    </row>
    <row r="139" spans="1:12" ht="16.5" customHeight="1">
      <c r="A139" s="19">
        <v>12</v>
      </c>
      <c r="B139" s="15" t="s">
        <v>67</v>
      </c>
      <c r="C139" s="65">
        <v>560577</v>
      </c>
      <c r="D139" s="20">
        <v>190588</v>
      </c>
      <c r="E139" s="20">
        <v>369989</v>
      </c>
      <c r="F139" s="20">
        <v>47680</v>
      </c>
      <c r="G139" s="20">
        <v>322309</v>
      </c>
      <c r="H139" s="20">
        <v>30080</v>
      </c>
      <c r="I139" s="20">
        <v>292229</v>
      </c>
      <c r="J139" s="20">
        <v>139044</v>
      </c>
      <c r="K139" s="66">
        <v>153185</v>
      </c>
      <c r="L139" s="15" t="s">
        <v>67</v>
      </c>
    </row>
    <row r="140" spans="1:12" ht="16.5" customHeight="1">
      <c r="A140" s="19">
        <v>13</v>
      </c>
      <c r="B140" s="15" t="s">
        <v>68</v>
      </c>
      <c r="C140" s="65">
        <v>483860</v>
      </c>
      <c r="D140" s="20">
        <v>109569</v>
      </c>
      <c r="E140" s="20">
        <v>374291</v>
      </c>
      <c r="F140" s="20">
        <v>125357</v>
      </c>
      <c r="G140" s="20">
        <v>248934</v>
      </c>
      <c r="H140" s="20">
        <v>8881</v>
      </c>
      <c r="I140" s="20">
        <v>240053</v>
      </c>
      <c r="J140" s="20">
        <v>240053</v>
      </c>
      <c r="K140" s="66">
        <v>0</v>
      </c>
      <c r="L140" s="15" t="s">
        <v>68</v>
      </c>
    </row>
    <row r="141" spans="1:12" ht="16.5" customHeight="1">
      <c r="A141" s="19">
        <v>14</v>
      </c>
      <c r="B141" s="15" t="s">
        <v>69</v>
      </c>
      <c r="C141" s="65">
        <v>275486</v>
      </c>
      <c r="D141" s="20">
        <v>55615</v>
      </c>
      <c r="E141" s="20">
        <v>219871</v>
      </c>
      <c r="F141" s="20">
        <v>53851</v>
      </c>
      <c r="G141" s="20">
        <v>166020</v>
      </c>
      <c r="H141" s="20">
        <v>1767</v>
      </c>
      <c r="I141" s="20">
        <v>164253</v>
      </c>
      <c r="J141" s="20">
        <v>171563</v>
      </c>
      <c r="K141" s="66">
        <v>-7310</v>
      </c>
      <c r="L141" s="15" t="s">
        <v>69</v>
      </c>
    </row>
    <row r="142" spans="1:12" ht="16.5" customHeight="1">
      <c r="A142" s="19">
        <v>15</v>
      </c>
      <c r="B142" s="15" t="s">
        <v>70</v>
      </c>
      <c r="C142" s="65">
        <v>686073</v>
      </c>
      <c r="D142" s="20">
        <v>237630</v>
      </c>
      <c r="E142" s="20">
        <v>448443</v>
      </c>
      <c r="F142" s="20">
        <v>53762</v>
      </c>
      <c r="G142" s="20">
        <v>394681</v>
      </c>
      <c r="H142" s="20">
        <v>2713</v>
      </c>
      <c r="I142" s="20">
        <v>391968</v>
      </c>
      <c r="J142" s="20">
        <v>415614</v>
      </c>
      <c r="K142" s="66">
        <v>-23646</v>
      </c>
      <c r="L142" s="15" t="s">
        <v>70</v>
      </c>
    </row>
    <row r="143" spans="1:12" ht="16.5" customHeight="1">
      <c r="A143" s="19">
        <v>16</v>
      </c>
      <c r="B143" s="15" t="s">
        <v>71</v>
      </c>
      <c r="C143" s="65">
        <v>381647</v>
      </c>
      <c r="D143" s="20">
        <v>159734</v>
      </c>
      <c r="E143" s="20">
        <v>221913</v>
      </c>
      <c r="F143" s="20">
        <v>45765</v>
      </c>
      <c r="G143" s="20">
        <v>176148</v>
      </c>
      <c r="H143" s="20">
        <v>13850</v>
      </c>
      <c r="I143" s="20">
        <v>162298</v>
      </c>
      <c r="J143" s="20">
        <v>158135</v>
      </c>
      <c r="K143" s="66">
        <v>4163</v>
      </c>
      <c r="L143" s="15" t="s">
        <v>71</v>
      </c>
    </row>
    <row r="144" spans="1:12" ht="16.5" customHeight="1">
      <c r="A144" s="59"/>
      <c r="B144" s="26" t="s">
        <v>72</v>
      </c>
      <c r="C144" s="67">
        <v>7020434</v>
      </c>
      <c r="D144" s="60">
        <v>3034913</v>
      </c>
      <c r="E144" s="60">
        <v>3985521</v>
      </c>
      <c r="F144" s="60">
        <v>931631</v>
      </c>
      <c r="G144" s="60">
        <v>3053890</v>
      </c>
      <c r="H144" s="60">
        <v>283790</v>
      </c>
      <c r="I144" s="60">
        <v>2770100</v>
      </c>
      <c r="J144" s="60">
        <v>2059748</v>
      </c>
      <c r="K144" s="68">
        <v>710352</v>
      </c>
      <c r="L144" s="26" t="s">
        <v>72</v>
      </c>
    </row>
    <row r="145" spans="1:12" ht="16.5" customHeight="1">
      <c r="A145" s="19"/>
      <c r="B145" s="15" t="s">
        <v>73</v>
      </c>
      <c r="C145" s="65">
        <v>30068</v>
      </c>
      <c r="D145" s="20">
        <v>0</v>
      </c>
      <c r="E145" s="20">
        <v>30068</v>
      </c>
      <c r="F145" s="20">
        <v>0</v>
      </c>
      <c r="G145" s="20">
        <v>30068</v>
      </c>
      <c r="H145" s="20">
        <v>30068</v>
      </c>
      <c r="I145" s="20">
        <v>0</v>
      </c>
      <c r="J145" s="20">
        <v>0</v>
      </c>
      <c r="K145" s="66">
        <v>0</v>
      </c>
      <c r="L145" s="15" t="s">
        <v>73</v>
      </c>
    </row>
    <row r="146" spans="1:12" ht="16.5" customHeight="1">
      <c r="A146" s="19"/>
      <c r="B146" s="15" t="s">
        <v>74</v>
      </c>
      <c r="C146" s="65">
        <v>33105</v>
      </c>
      <c r="D146" s="20">
        <v>0</v>
      </c>
      <c r="E146" s="20">
        <v>33105</v>
      </c>
      <c r="F146" s="20">
        <v>0</v>
      </c>
      <c r="G146" s="20">
        <v>33105</v>
      </c>
      <c r="H146" s="20">
        <v>33105</v>
      </c>
      <c r="I146" s="20">
        <v>0</v>
      </c>
      <c r="J146" s="20">
        <v>0</v>
      </c>
      <c r="K146" s="66">
        <v>0</v>
      </c>
      <c r="L146" s="15" t="s">
        <v>74</v>
      </c>
    </row>
    <row r="147" spans="1:12" ht="16.5" customHeight="1">
      <c r="A147" s="61"/>
      <c r="B147" s="26" t="s">
        <v>75</v>
      </c>
      <c r="C147" s="67">
        <v>7017397</v>
      </c>
      <c r="D147" s="60">
        <v>3034913</v>
      </c>
      <c r="E147" s="60">
        <v>3982484</v>
      </c>
      <c r="F147" s="60">
        <v>931631</v>
      </c>
      <c r="G147" s="60">
        <v>3050853</v>
      </c>
      <c r="H147" s="60">
        <v>280753</v>
      </c>
      <c r="I147" s="60">
        <v>2770100</v>
      </c>
      <c r="J147" s="60">
        <v>2059748</v>
      </c>
      <c r="K147" s="68">
        <v>710352</v>
      </c>
      <c r="L147" s="26" t="s">
        <v>75</v>
      </c>
    </row>
    <row r="148" spans="1:12" ht="16.5" customHeight="1">
      <c r="A148" s="11"/>
      <c r="B148" s="1" t="s">
        <v>76</v>
      </c>
      <c r="C148" s="50"/>
      <c r="D148" s="51"/>
      <c r="E148" s="51"/>
      <c r="F148" s="51"/>
      <c r="G148" s="51"/>
      <c r="H148" s="51"/>
      <c r="I148" s="51"/>
      <c r="J148" s="51"/>
      <c r="K148" s="56"/>
      <c r="L148" s="15" t="s">
        <v>76</v>
      </c>
    </row>
    <row r="149" spans="1:12" ht="16.5" customHeight="1">
      <c r="A149" s="11"/>
      <c r="B149" s="1" t="s">
        <v>32</v>
      </c>
      <c r="C149" s="65">
        <v>6082992</v>
      </c>
      <c r="D149" s="20">
        <v>2803587</v>
      </c>
      <c r="E149" s="20">
        <v>3279405</v>
      </c>
      <c r="F149" s="20">
        <v>716622</v>
      </c>
      <c r="G149" s="20">
        <v>2562783</v>
      </c>
      <c r="H149" s="20">
        <v>272848</v>
      </c>
      <c r="I149" s="20">
        <v>2289935</v>
      </c>
      <c r="J149" s="20">
        <v>1579583</v>
      </c>
      <c r="K149" s="66">
        <v>710352</v>
      </c>
      <c r="L149" s="15" t="s">
        <v>32</v>
      </c>
    </row>
    <row r="150" spans="1:12" ht="16.5" customHeight="1">
      <c r="A150" s="11"/>
      <c r="B150" s="1" t="s">
        <v>33</v>
      </c>
      <c r="C150" s="65">
        <v>840853</v>
      </c>
      <c r="D150" s="20">
        <v>202036</v>
      </c>
      <c r="E150" s="20">
        <v>638817</v>
      </c>
      <c r="F150" s="20">
        <v>203990</v>
      </c>
      <c r="G150" s="20">
        <v>434827</v>
      </c>
      <c r="H150" s="20">
        <v>9916</v>
      </c>
      <c r="I150" s="20">
        <v>424911</v>
      </c>
      <c r="J150" s="20">
        <v>424911</v>
      </c>
      <c r="K150" s="66">
        <v>0</v>
      </c>
      <c r="L150" s="15" t="s">
        <v>33</v>
      </c>
    </row>
    <row r="151" spans="1:12" ht="16.5" customHeight="1">
      <c r="A151" s="11"/>
      <c r="B151" s="1" t="s">
        <v>34</v>
      </c>
      <c r="C151" s="65">
        <v>96589</v>
      </c>
      <c r="D151" s="20">
        <v>29290</v>
      </c>
      <c r="E151" s="20">
        <v>67299</v>
      </c>
      <c r="F151" s="20">
        <v>11019</v>
      </c>
      <c r="G151" s="20">
        <v>56280</v>
      </c>
      <c r="H151" s="20">
        <v>1026</v>
      </c>
      <c r="I151" s="20">
        <v>55254</v>
      </c>
      <c r="J151" s="20">
        <v>55254</v>
      </c>
      <c r="K151" s="66">
        <v>0</v>
      </c>
      <c r="L151" s="15" t="s">
        <v>34</v>
      </c>
    </row>
    <row r="152" spans="1:12" ht="16.5" customHeight="1">
      <c r="A152" s="11"/>
      <c r="B152" s="1" t="s">
        <v>11</v>
      </c>
      <c r="C152" s="65">
        <v>7020434</v>
      </c>
      <c r="D152" s="20">
        <v>3034913</v>
      </c>
      <c r="E152" s="20">
        <v>3985521</v>
      </c>
      <c r="F152" s="20">
        <v>931631</v>
      </c>
      <c r="G152" s="20">
        <v>3053890</v>
      </c>
      <c r="H152" s="20">
        <v>283790</v>
      </c>
      <c r="I152" s="20">
        <v>2770100</v>
      </c>
      <c r="J152" s="20">
        <v>2059748</v>
      </c>
      <c r="K152" s="66">
        <v>710352</v>
      </c>
      <c r="L152" s="15" t="s">
        <v>11</v>
      </c>
    </row>
    <row r="153" spans="1:12" ht="16.5" customHeight="1">
      <c r="A153" s="11"/>
      <c r="B153" s="1" t="s">
        <v>134</v>
      </c>
      <c r="C153" s="118">
        <f>SUM(C125)</f>
        <v>114610</v>
      </c>
      <c r="D153" s="115">
        <f t="shared" ref="D153:K153" si="14">SUM(D125)</f>
        <v>54661</v>
      </c>
      <c r="E153" s="115">
        <f t="shared" si="14"/>
        <v>59949</v>
      </c>
      <c r="F153" s="115">
        <f t="shared" si="14"/>
        <v>19207</v>
      </c>
      <c r="G153" s="115">
        <f t="shared" si="14"/>
        <v>40742</v>
      </c>
      <c r="H153" s="115">
        <f t="shared" si="14"/>
        <v>2467</v>
      </c>
      <c r="I153" s="115">
        <f t="shared" si="14"/>
        <v>38275</v>
      </c>
      <c r="J153" s="115">
        <f t="shared" si="14"/>
        <v>18625</v>
      </c>
      <c r="K153" s="119">
        <f t="shared" si="14"/>
        <v>19650</v>
      </c>
      <c r="L153" s="15"/>
    </row>
    <row r="154" spans="1:12" ht="16.5" customHeight="1">
      <c r="A154" s="11"/>
      <c r="B154" s="1" t="s">
        <v>135</v>
      </c>
      <c r="C154" s="118">
        <f>SUM(C129:C130,C132)</f>
        <v>1364416</v>
      </c>
      <c r="D154" s="115">
        <f t="shared" ref="D154:K154" si="15">SUM(D129:D130,D132)</f>
        <v>861762</v>
      </c>
      <c r="E154" s="115">
        <f t="shared" si="15"/>
        <v>502654</v>
      </c>
      <c r="F154" s="115">
        <f t="shared" si="15"/>
        <v>69475</v>
      </c>
      <c r="G154" s="115">
        <f t="shared" si="15"/>
        <v>433179</v>
      </c>
      <c r="H154" s="115">
        <f t="shared" si="15"/>
        <v>80735</v>
      </c>
      <c r="I154" s="115">
        <f t="shared" si="15"/>
        <v>352444</v>
      </c>
      <c r="J154" s="115">
        <f t="shared" si="15"/>
        <v>271425</v>
      </c>
      <c r="K154" s="119">
        <f t="shared" si="15"/>
        <v>81019</v>
      </c>
      <c r="L154" s="15"/>
    </row>
    <row r="155" spans="1:12" ht="16.5" customHeight="1">
      <c r="A155" s="12"/>
      <c r="B155" s="52" t="s">
        <v>136</v>
      </c>
      <c r="C155" s="120">
        <f>SUM(C131,C133:C143)</f>
        <v>5541408</v>
      </c>
      <c r="D155" s="116">
        <f t="shared" ref="D155:K155" si="16">SUM(D131,D133:D143)</f>
        <v>2118490</v>
      </c>
      <c r="E155" s="116">
        <f t="shared" si="16"/>
        <v>3422918</v>
      </c>
      <c r="F155" s="116">
        <f t="shared" si="16"/>
        <v>842949</v>
      </c>
      <c r="G155" s="116">
        <f t="shared" si="16"/>
        <v>2579969</v>
      </c>
      <c r="H155" s="116">
        <f t="shared" si="16"/>
        <v>200588</v>
      </c>
      <c r="I155" s="116">
        <f t="shared" si="16"/>
        <v>2379381</v>
      </c>
      <c r="J155" s="116">
        <f t="shared" si="16"/>
        <v>1769698</v>
      </c>
      <c r="K155" s="121">
        <f t="shared" si="16"/>
        <v>609683</v>
      </c>
      <c r="L155" s="13"/>
    </row>
    <row r="156" spans="1:12" ht="16.5" customHeight="1">
      <c r="C156" s="117" t="str">
        <f>IF(SUM(C153:C155)=C144,"OK","ERROR")</f>
        <v>OK</v>
      </c>
      <c r="D156" s="117" t="str">
        <f t="shared" ref="D156" si="17">IF(SUM(D153:D155)=D144,"OK","ERROR")</f>
        <v>OK</v>
      </c>
      <c r="E156" s="117" t="str">
        <f t="shared" ref="E156:K156" si="18">IF(SUM(E153:E155)=E144,"OK","ERROR")</f>
        <v>OK</v>
      </c>
      <c r="F156" s="117" t="str">
        <f t="shared" si="18"/>
        <v>OK</v>
      </c>
      <c r="G156" s="117" t="str">
        <f t="shared" si="18"/>
        <v>OK</v>
      </c>
      <c r="H156" s="117" t="str">
        <f t="shared" si="18"/>
        <v>OK</v>
      </c>
      <c r="I156" s="117" t="str">
        <f t="shared" si="18"/>
        <v>OK</v>
      </c>
      <c r="J156" s="117" t="str">
        <f t="shared" si="18"/>
        <v>OK</v>
      </c>
      <c r="K156" s="117" t="str">
        <f t="shared" si="18"/>
        <v>OK</v>
      </c>
    </row>
    <row r="157" spans="1:12" ht="16.5" customHeight="1">
      <c r="C157" s="117"/>
      <c r="D157" s="117"/>
      <c r="E157" s="117"/>
      <c r="F157" s="117"/>
      <c r="G157" s="117"/>
      <c r="H157" s="117"/>
      <c r="I157" s="117"/>
      <c r="J157" s="117"/>
      <c r="K157" s="117"/>
    </row>
    <row r="158" spans="1:12" ht="16.5" customHeight="1">
      <c r="A158" s="122">
        <f>A119+1</f>
        <v>27</v>
      </c>
      <c r="B158" s="7" t="str">
        <f>IF(A158&lt;22,"令和"&amp;A158&amp;"年度","平成"&amp;A158&amp;"年度")</f>
        <v>平成27年度</v>
      </c>
      <c r="C158" s="22" t="s">
        <v>36</v>
      </c>
      <c r="L158" s="8"/>
    </row>
    <row r="159" spans="1:12" ht="16.5" customHeight="1">
      <c r="A159" s="10"/>
      <c r="B159" s="14"/>
      <c r="C159" s="16"/>
      <c r="D159" s="16"/>
      <c r="E159" s="16"/>
      <c r="F159" s="16"/>
      <c r="G159" s="16"/>
      <c r="H159" s="16" t="s">
        <v>42</v>
      </c>
      <c r="I159" s="16"/>
      <c r="J159" s="16"/>
      <c r="K159" s="16"/>
      <c r="L159" s="14"/>
    </row>
    <row r="160" spans="1:12" ht="16.5" customHeight="1">
      <c r="A160" s="11"/>
      <c r="C160" s="17" t="s">
        <v>37</v>
      </c>
      <c r="D160" s="17" t="s">
        <v>17</v>
      </c>
      <c r="E160" s="17" t="s">
        <v>18</v>
      </c>
      <c r="F160" s="17" t="s">
        <v>19</v>
      </c>
      <c r="G160" s="17" t="s">
        <v>40</v>
      </c>
      <c r="H160" s="17" t="s">
        <v>43</v>
      </c>
      <c r="I160" s="17" t="s">
        <v>45</v>
      </c>
      <c r="J160" s="17" t="s">
        <v>47</v>
      </c>
      <c r="K160" s="17" t="s">
        <v>49</v>
      </c>
    </row>
    <row r="161" spans="1:12" ht="16.5" customHeight="1">
      <c r="A161" s="11"/>
      <c r="B161" s="3" t="s">
        <v>51</v>
      </c>
      <c r="C161" s="18" t="s">
        <v>38</v>
      </c>
      <c r="D161" s="18"/>
      <c r="E161" s="173" t="s">
        <v>39</v>
      </c>
      <c r="F161" s="18"/>
      <c r="G161" s="173" t="s">
        <v>41</v>
      </c>
      <c r="H161" s="18" t="s">
        <v>44</v>
      </c>
      <c r="I161" s="18" t="s">
        <v>46</v>
      </c>
      <c r="J161" s="18" t="s">
        <v>48</v>
      </c>
      <c r="K161" s="18" t="s">
        <v>50</v>
      </c>
      <c r="L161" s="3" t="s">
        <v>51</v>
      </c>
    </row>
    <row r="162" spans="1:12" ht="16.5" customHeight="1">
      <c r="A162" s="11"/>
      <c r="B162" s="15"/>
      <c r="C162" s="17"/>
      <c r="D162" s="17"/>
      <c r="E162" s="24" t="s">
        <v>77</v>
      </c>
      <c r="F162" s="17"/>
      <c r="G162" s="25" t="s">
        <v>78</v>
      </c>
      <c r="H162" s="17"/>
      <c r="I162" s="17" t="s">
        <v>12</v>
      </c>
      <c r="J162" s="17"/>
      <c r="K162" s="17" t="s">
        <v>13</v>
      </c>
      <c r="L162" s="5"/>
    </row>
    <row r="163" spans="1:12" ht="16.5" customHeight="1">
      <c r="A163" s="12"/>
      <c r="B163" s="13"/>
      <c r="C163" s="18">
        <v>1</v>
      </c>
      <c r="D163" s="18">
        <v>2</v>
      </c>
      <c r="E163" s="18">
        <v>3</v>
      </c>
      <c r="F163" s="18">
        <v>4</v>
      </c>
      <c r="G163" s="18">
        <v>5</v>
      </c>
      <c r="H163" s="18">
        <v>6</v>
      </c>
      <c r="I163" s="18">
        <v>7</v>
      </c>
      <c r="J163" s="18">
        <v>8</v>
      </c>
      <c r="K163" s="18">
        <v>9</v>
      </c>
      <c r="L163" s="6"/>
    </row>
    <row r="164" spans="1:12" ht="16.5" customHeight="1">
      <c r="A164" s="19">
        <v>1</v>
      </c>
      <c r="B164" s="15" t="s">
        <v>53</v>
      </c>
      <c r="C164" s="62">
        <v>118383</v>
      </c>
      <c r="D164" s="63">
        <v>58744</v>
      </c>
      <c r="E164" s="63">
        <v>59639</v>
      </c>
      <c r="F164" s="63">
        <v>19618</v>
      </c>
      <c r="G164" s="63">
        <v>40021</v>
      </c>
      <c r="H164" s="63">
        <v>3004</v>
      </c>
      <c r="I164" s="63">
        <v>37017</v>
      </c>
      <c r="J164" s="63">
        <v>18988</v>
      </c>
      <c r="K164" s="64">
        <v>18029</v>
      </c>
      <c r="L164" s="15" t="s">
        <v>53</v>
      </c>
    </row>
    <row r="165" spans="1:12" ht="16.5" customHeight="1">
      <c r="A165" s="19" t="s">
        <v>52</v>
      </c>
      <c r="B165" s="15" t="s">
        <v>54</v>
      </c>
      <c r="C165" s="65">
        <v>98206</v>
      </c>
      <c r="D165" s="20">
        <v>49769</v>
      </c>
      <c r="E165" s="20">
        <v>48437</v>
      </c>
      <c r="F165" s="20">
        <v>16764</v>
      </c>
      <c r="G165" s="20">
        <v>31673</v>
      </c>
      <c r="H165" s="20">
        <v>1943</v>
      </c>
      <c r="I165" s="20">
        <v>29730</v>
      </c>
      <c r="J165" s="20">
        <v>16918</v>
      </c>
      <c r="K165" s="66">
        <v>12812</v>
      </c>
      <c r="L165" s="15" t="s">
        <v>54</v>
      </c>
    </row>
    <row r="166" spans="1:12" ht="16.5" customHeight="1">
      <c r="A166" s="19" t="s">
        <v>14</v>
      </c>
      <c r="B166" s="15" t="s">
        <v>55</v>
      </c>
      <c r="C166" s="65">
        <v>712</v>
      </c>
      <c r="D166" s="20">
        <v>362</v>
      </c>
      <c r="E166" s="20">
        <v>350</v>
      </c>
      <c r="F166" s="20">
        <v>103</v>
      </c>
      <c r="G166" s="20">
        <v>247</v>
      </c>
      <c r="H166" s="20">
        <v>31</v>
      </c>
      <c r="I166" s="20">
        <v>216</v>
      </c>
      <c r="J166" s="20">
        <v>178</v>
      </c>
      <c r="K166" s="66">
        <v>38</v>
      </c>
      <c r="L166" s="15" t="s">
        <v>55</v>
      </c>
    </row>
    <row r="167" spans="1:12" ht="16.5" customHeight="1">
      <c r="A167" s="19" t="s">
        <v>15</v>
      </c>
      <c r="B167" s="15" t="s">
        <v>56</v>
      </c>
      <c r="C167" s="65">
        <v>19465</v>
      </c>
      <c r="D167" s="20">
        <v>8613</v>
      </c>
      <c r="E167" s="20">
        <v>10852</v>
      </c>
      <c r="F167" s="20">
        <v>2751</v>
      </c>
      <c r="G167" s="20">
        <v>8101</v>
      </c>
      <c r="H167" s="20">
        <v>1030</v>
      </c>
      <c r="I167" s="20">
        <v>7071</v>
      </c>
      <c r="J167" s="20">
        <v>1892</v>
      </c>
      <c r="K167" s="66">
        <v>5179</v>
      </c>
      <c r="L167" s="15" t="s">
        <v>56</v>
      </c>
    </row>
    <row r="168" spans="1:12" ht="16.5" customHeight="1">
      <c r="A168" s="19">
        <v>2</v>
      </c>
      <c r="B168" s="15" t="s">
        <v>57</v>
      </c>
      <c r="C168" s="65">
        <v>11837</v>
      </c>
      <c r="D168" s="20">
        <v>6147</v>
      </c>
      <c r="E168" s="20">
        <v>5690</v>
      </c>
      <c r="F168" s="20">
        <v>2354</v>
      </c>
      <c r="G168" s="20">
        <v>3336</v>
      </c>
      <c r="H168" s="20">
        <v>605</v>
      </c>
      <c r="I168" s="20">
        <v>2731</v>
      </c>
      <c r="J168" s="20">
        <v>1116</v>
      </c>
      <c r="K168" s="66">
        <v>1615</v>
      </c>
      <c r="L168" s="15" t="s">
        <v>57</v>
      </c>
    </row>
    <row r="169" spans="1:12" ht="16.5" customHeight="1">
      <c r="A169" s="19">
        <v>3</v>
      </c>
      <c r="B169" s="15" t="s">
        <v>58</v>
      </c>
      <c r="C169" s="65">
        <v>424563</v>
      </c>
      <c r="D169" s="20">
        <v>236431</v>
      </c>
      <c r="E169" s="20">
        <v>188132</v>
      </c>
      <c r="F169" s="20">
        <v>31480</v>
      </c>
      <c r="G169" s="20">
        <v>156652</v>
      </c>
      <c r="H169" s="20">
        <v>56905</v>
      </c>
      <c r="I169" s="20">
        <v>99747</v>
      </c>
      <c r="J169" s="20">
        <v>79779</v>
      </c>
      <c r="K169" s="66">
        <v>19968</v>
      </c>
      <c r="L169" s="15" t="s">
        <v>58</v>
      </c>
    </row>
    <row r="170" spans="1:12" ht="16.5" customHeight="1">
      <c r="A170" s="19">
        <v>4</v>
      </c>
      <c r="B170" s="15" t="s">
        <v>59</v>
      </c>
      <c r="C170" s="65">
        <v>342763</v>
      </c>
      <c r="D170" s="20">
        <v>176027</v>
      </c>
      <c r="E170" s="20">
        <v>166736</v>
      </c>
      <c r="F170" s="20">
        <v>77423</v>
      </c>
      <c r="G170" s="20">
        <v>89313</v>
      </c>
      <c r="H170" s="20">
        <v>16253</v>
      </c>
      <c r="I170" s="20">
        <v>73060</v>
      </c>
      <c r="J170" s="20">
        <v>34569</v>
      </c>
      <c r="K170" s="66">
        <v>38491</v>
      </c>
      <c r="L170" s="15" t="s">
        <v>59</v>
      </c>
    </row>
    <row r="171" spans="1:12" ht="16.5" customHeight="1">
      <c r="A171" s="19">
        <v>5</v>
      </c>
      <c r="B171" s="15" t="s">
        <v>60</v>
      </c>
      <c r="C171" s="65">
        <v>835732</v>
      </c>
      <c r="D171" s="20">
        <v>452173</v>
      </c>
      <c r="E171" s="20">
        <v>383559</v>
      </c>
      <c r="F171" s="20">
        <v>37445</v>
      </c>
      <c r="G171" s="20">
        <v>346114</v>
      </c>
      <c r="H171" s="20">
        <v>37095</v>
      </c>
      <c r="I171" s="20">
        <v>309019</v>
      </c>
      <c r="J171" s="20">
        <v>167448</v>
      </c>
      <c r="K171" s="66">
        <v>141571</v>
      </c>
      <c r="L171" s="15" t="s">
        <v>60</v>
      </c>
    </row>
    <row r="172" spans="1:12" ht="16.5" customHeight="1">
      <c r="A172" s="19">
        <v>6</v>
      </c>
      <c r="B172" s="15" t="s">
        <v>61</v>
      </c>
      <c r="C172" s="65">
        <v>685895</v>
      </c>
      <c r="D172" s="20">
        <v>272033</v>
      </c>
      <c r="E172" s="20">
        <v>413862</v>
      </c>
      <c r="F172" s="20">
        <v>51558</v>
      </c>
      <c r="G172" s="20">
        <v>362304</v>
      </c>
      <c r="H172" s="20">
        <v>67499</v>
      </c>
      <c r="I172" s="20">
        <v>294805</v>
      </c>
      <c r="J172" s="20">
        <v>247103</v>
      </c>
      <c r="K172" s="66">
        <v>47702</v>
      </c>
      <c r="L172" s="15" t="s">
        <v>61</v>
      </c>
    </row>
    <row r="173" spans="1:12" ht="16.5" customHeight="1">
      <c r="A173" s="19">
        <v>7</v>
      </c>
      <c r="B173" s="15" t="s">
        <v>62</v>
      </c>
      <c r="C173" s="65">
        <v>590391</v>
      </c>
      <c r="D173" s="20">
        <v>327648</v>
      </c>
      <c r="E173" s="20">
        <v>262743</v>
      </c>
      <c r="F173" s="20">
        <v>90834</v>
      </c>
      <c r="G173" s="20">
        <v>171909</v>
      </c>
      <c r="H173" s="20">
        <v>20197</v>
      </c>
      <c r="I173" s="20">
        <v>151712</v>
      </c>
      <c r="J173" s="20">
        <v>104089</v>
      </c>
      <c r="K173" s="66">
        <v>47623</v>
      </c>
      <c r="L173" s="15" t="s">
        <v>62</v>
      </c>
    </row>
    <row r="174" spans="1:12" ht="16.5" customHeight="1">
      <c r="A174" s="19">
        <v>8</v>
      </c>
      <c r="B174" s="15" t="s">
        <v>63</v>
      </c>
      <c r="C174" s="65">
        <v>416477</v>
      </c>
      <c r="D174" s="20">
        <v>246379</v>
      </c>
      <c r="E174" s="20">
        <v>170098</v>
      </c>
      <c r="F174" s="20">
        <v>27102</v>
      </c>
      <c r="G174" s="20">
        <v>142996</v>
      </c>
      <c r="H174" s="20">
        <v>16123</v>
      </c>
      <c r="I174" s="20">
        <v>126873</v>
      </c>
      <c r="J174" s="20">
        <v>105701</v>
      </c>
      <c r="K174" s="66">
        <v>21172</v>
      </c>
      <c r="L174" s="15" t="s">
        <v>63</v>
      </c>
    </row>
    <row r="175" spans="1:12" ht="16.5" customHeight="1">
      <c r="A175" s="19">
        <v>9</v>
      </c>
      <c r="B175" s="15" t="s">
        <v>64</v>
      </c>
      <c r="C175" s="65">
        <v>397440</v>
      </c>
      <c r="D175" s="20">
        <v>202230</v>
      </c>
      <c r="E175" s="20">
        <v>195210</v>
      </c>
      <c r="F175" s="20">
        <v>66643</v>
      </c>
      <c r="G175" s="20">
        <v>128567</v>
      </c>
      <c r="H175" s="20">
        <v>15507</v>
      </c>
      <c r="I175" s="20">
        <v>113060</v>
      </c>
      <c r="J175" s="20">
        <v>62972</v>
      </c>
      <c r="K175" s="66">
        <v>50088</v>
      </c>
      <c r="L175" s="15" t="s">
        <v>64</v>
      </c>
    </row>
    <row r="176" spans="1:12" ht="16.5" customHeight="1">
      <c r="A176" s="19">
        <v>10</v>
      </c>
      <c r="B176" s="15" t="s">
        <v>65</v>
      </c>
      <c r="C176" s="65">
        <v>228574</v>
      </c>
      <c r="D176" s="20">
        <v>81065</v>
      </c>
      <c r="E176" s="20">
        <v>147509</v>
      </c>
      <c r="F176" s="20">
        <v>15769</v>
      </c>
      <c r="G176" s="20">
        <v>131740</v>
      </c>
      <c r="H176" s="20">
        <v>5802</v>
      </c>
      <c r="I176" s="20">
        <v>125938</v>
      </c>
      <c r="J176" s="20">
        <v>58072</v>
      </c>
      <c r="K176" s="66">
        <v>67866</v>
      </c>
      <c r="L176" s="15" t="s">
        <v>65</v>
      </c>
    </row>
    <row r="177" spans="1:12" ht="16.5" customHeight="1">
      <c r="A177" s="19">
        <v>11</v>
      </c>
      <c r="B177" s="15" t="s">
        <v>66</v>
      </c>
      <c r="C177" s="65">
        <v>580577</v>
      </c>
      <c r="D177" s="20">
        <v>100605</v>
      </c>
      <c r="E177" s="20">
        <v>479972</v>
      </c>
      <c r="F177" s="20">
        <v>197456</v>
      </c>
      <c r="G177" s="20">
        <v>282516</v>
      </c>
      <c r="H177" s="20">
        <v>19201</v>
      </c>
      <c r="I177" s="20">
        <v>263315</v>
      </c>
      <c r="J177" s="20">
        <v>30416</v>
      </c>
      <c r="K177" s="66">
        <v>232899</v>
      </c>
      <c r="L177" s="15" t="s">
        <v>66</v>
      </c>
    </row>
    <row r="178" spans="1:12" ht="16.5" customHeight="1">
      <c r="A178" s="19">
        <v>12</v>
      </c>
      <c r="B178" s="15" t="s">
        <v>67</v>
      </c>
      <c r="C178" s="65">
        <v>627132</v>
      </c>
      <c r="D178" s="20">
        <v>221895</v>
      </c>
      <c r="E178" s="20">
        <v>405237</v>
      </c>
      <c r="F178" s="20">
        <v>50034</v>
      </c>
      <c r="G178" s="20">
        <v>355203</v>
      </c>
      <c r="H178" s="20">
        <v>36725</v>
      </c>
      <c r="I178" s="20">
        <v>318478</v>
      </c>
      <c r="J178" s="20">
        <v>152673</v>
      </c>
      <c r="K178" s="66">
        <v>165805</v>
      </c>
      <c r="L178" s="15" t="s">
        <v>67</v>
      </c>
    </row>
    <row r="179" spans="1:12" ht="16.5" customHeight="1">
      <c r="A179" s="19">
        <v>13</v>
      </c>
      <c r="B179" s="15" t="s">
        <v>68</v>
      </c>
      <c r="C179" s="65">
        <v>493714</v>
      </c>
      <c r="D179" s="20">
        <v>109346</v>
      </c>
      <c r="E179" s="20">
        <v>384368</v>
      </c>
      <c r="F179" s="20">
        <v>130172</v>
      </c>
      <c r="G179" s="20">
        <v>254196</v>
      </c>
      <c r="H179" s="20">
        <v>8827</v>
      </c>
      <c r="I179" s="20">
        <v>245369</v>
      </c>
      <c r="J179" s="20">
        <v>245369</v>
      </c>
      <c r="K179" s="66">
        <v>0</v>
      </c>
      <c r="L179" s="15" t="s">
        <v>68</v>
      </c>
    </row>
    <row r="180" spans="1:12" ht="16.5" customHeight="1">
      <c r="A180" s="19">
        <v>14</v>
      </c>
      <c r="B180" s="15" t="s">
        <v>69</v>
      </c>
      <c r="C180" s="65">
        <v>284635</v>
      </c>
      <c r="D180" s="20">
        <v>58953</v>
      </c>
      <c r="E180" s="20">
        <v>225682</v>
      </c>
      <c r="F180" s="20">
        <v>55954</v>
      </c>
      <c r="G180" s="20">
        <v>169728</v>
      </c>
      <c r="H180" s="20">
        <v>1796</v>
      </c>
      <c r="I180" s="20">
        <v>167932</v>
      </c>
      <c r="J180" s="20">
        <v>203070</v>
      </c>
      <c r="K180" s="66">
        <v>-35138</v>
      </c>
      <c r="L180" s="15" t="s">
        <v>69</v>
      </c>
    </row>
    <row r="181" spans="1:12" ht="16.5" customHeight="1">
      <c r="A181" s="19">
        <v>15</v>
      </c>
      <c r="B181" s="15" t="s">
        <v>70</v>
      </c>
      <c r="C181" s="65">
        <v>720024</v>
      </c>
      <c r="D181" s="20">
        <v>239361</v>
      </c>
      <c r="E181" s="20">
        <v>480663</v>
      </c>
      <c r="F181" s="20">
        <v>55945</v>
      </c>
      <c r="G181" s="20">
        <v>424718</v>
      </c>
      <c r="H181" s="20">
        <v>1659</v>
      </c>
      <c r="I181" s="20">
        <v>423059</v>
      </c>
      <c r="J181" s="20">
        <v>496948</v>
      </c>
      <c r="K181" s="66">
        <v>-73889</v>
      </c>
      <c r="L181" s="15" t="s">
        <v>70</v>
      </c>
    </row>
    <row r="182" spans="1:12" ht="16.5" customHeight="1">
      <c r="A182" s="19">
        <v>16</v>
      </c>
      <c r="B182" s="15" t="s">
        <v>71</v>
      </c>
      <c r="C182" s="65">
        <v>390719</v>
      </c>
      <c r="D182" s="20">
        <v>161810</v>
      </c>
      <c r="E182" s="20">
        <v>228909</v>
      </c>
      <c r="F182" s="20">
        <v>46858</v>
      </c>
      <c r="G182" s="20">
        <v>182051</v>
      </c>
      <c r="H182" s="20">
        <v>15036</v>
      </c>
      <c r="I182" s="20">
        <v>167015</v>
      </c>
      <c r="J182" s="20">
        <v>172966</v>
      </c>
      <c r="K182" s="66">
        <v>-5951</v>
      </c>
      <c r="L182" s="15" t="s">
        <v>71</v>
      </c>
    </row>
    <row r="183" spans="1:12" ht="16.5" customHeight="1">
      <c r="A183" s="59"/>
      <c r="B183" s="26" t="s">
        <v>72</v>
      </c>
      <c r="C183" s="67">
        <v>7148856</v>
      </c>
      <c r="D183" s="60">
        <v>2950847</v>
      </c>
      <c r="E183" s="60">
        <v>4198009</v>
      </c>
      <c r="F183" s="60">
        <v>956645</v>
      </c>
      <c r="G183" s="60">
        <v>3241364</v>
      </c>
      <c r="H183" s="60">
        <v>322234</v>
      </c>
      <c r="I183" s="60">
        <v>2919130</v>
      </c>
      <c r="J183" s="60">
        <v>2181279</v>
      </c>
      <c r="K183" s="68">
        <v>737851</v>
      </c>
      <c r="L183" s="26" t="s">
        <v>72</v>
      </c>
    </row>
    <row r="184" spans="1:12" ht="16.5" customHeight="1">
      <c r="A184" s="19"/>
      <c r="B184" s="15" t="s">
        <v>73</v>
      </c>
      <c r="C184" s="65">
        <v>23324</v>
      </c>
      <c r="D184" s="20">
        <v>0</v>
      </c>
      <c r="E184" s="20">
        <v>23324</v>
      </c>
      <c r="F184" s="20">
        <v>0</v>
      </c>
      <c r="G184" s="20">
        <v>23324</v>
      </c>
      <c r="H184" s="20">
        <v>23324</v>
      </c>
      <c r="I184" s="20">
        <v>0</v>
      </c>
      <c r="J184" s="20">
        <v>0</v>
      </c>
      <c r="K184" s="66">
        <v>0</v>
      </c>
      <c r="L184" s="15" t="s">
        <v>73</v>
      </c>
    </row>
    <row r="185" spans="1:12" ht="16.5" customHeight="1">
      <c r="A185" s="19"/>
      <c r="B185" s="15" t="s">
        <v>74</v>
      </c>
      <c r="C185" s="65">
        <v>39959</v>
      </c>
      <c r="D185" s="20">
        <v>0</v>
      </c>
      <c r="E185" s="20">
        <v>39959</v>
      </c>
      <c r="F185" s="20">
        <v>0</v>
      </c>
      <c r="G185" s="20">
        <v>39959</v>
      </c>
      <c r="H185" s="20">
        <v>39959</v>
      </c>
      <c r="I185" s="20">
        <v>0</v>
      </c>
      <c r="J185" s="20">
        <v>0</v>
      </c>
      <c r="K185" s="66">
        <v>0</v>
      </c>
      <c r="L185" s="15" t="s">
        <v>74</v>
      </c>
    </row>
    <row r="186" spans="1:12" ht="16.5" customHeight="1">
      <c r="A186" s="61"/>
      <c r="B186" s="26" t="s">
        <v>75</v>
      </c>
      <c r="C186" s="67">
        <v>7132221</v>
      </c>
      <c r="D186" s="60">
        <v>2950847</v>
      </c>
      <c r="E186" s="60">
        <v>4181374</v>
      </c>
      <c r="F186" s="60">
        <v>956645</v>
      </c>
      <c r="G186" s="60">
        <v>3224729</v>
      </c>
      <c r="H186" s="60">
        <v>305599</v>
      </c>
      <c r="I186" s="60">
        <v>2919130</v>
      </c>
      <c r="J186" s="60">
        <v>2181279</v>
      </c>
      <c r="K186" s="68">
        <v>737851</v>
      </c>
      <c r="L186" s="26" t="s">
        <v>75</v>
      </c>
    </row>
    <row r="187" spans="1:12" ht="16.5" customHeight="1">
      <c r="A187" s="11"/>
      <c r="B187" s="1" t="s">
        <v>76</v>
      </c>
      <c r="C187" s="50"/>
      <c r="D187" s="51"/>
      <c r="E187" s="51"/>
      <c r="F187" s="51"/>
      <c r="G187" s="51"/>
      <c r="H187" s="51"/>
      <c r="I187" s="51"/>
      <c r="J187" s="51"/>
      <c r="K187" s="56"/>
      <c r="L187" s="15" t="s">
        <v>76</v>
      </c>
    </row>
    <row r="188" spans="1:12" ht="16.5" customHeight="1">
      <c r="A188" s="11"/>
      <c r="B188" s="1" t="s">
        <v>32</v>
      </c>
      <c r="C188" s="65">
        <v>6175013</v>
      </c>
      <c r="D188" s="20">
        <v>2712007</v>
      </c>
      <c r="E188" s="20">
        <v>3463006</v>
      </c>
      <c r="F188" s="20">
        <v>733310</v>
      </c>
      <c r="G188" s="20">
        <v>2729696</v>
      </c>
      <c r="H188" s="20">
        <v>311042</v>
      </c>
      <c r="I188" s="20">
        <v>2418654</v>
      </c>
      <c r="J188" s="20">
        <v>1680803</v>
      </c>
      <c r="K188" s="66">
        <v>737851</v>
      </c>
      <c r="L188" s="15" t="s">
        <v>32</v>
      </c>
    </row>
    <row r="189" spans="1:12" ht="16.5" customHeight="1">
      <c r="A189" s="11"/>
      <c r="B189" s="1" t="s">
        <v>33</v>
      </c>
      <c r="C189" s="65">
        <v>862207</v>
      </c>
      <c r="D189" s="20">
        <v>207059</v>
      </c>
      <c r="E189" s="20">
        <v>655148</v>
      </c>
      <c r="F189" s="20">
        <v>211226</v>
      </c>
      <c r="G189" s="20">
        <v>443922</v>
      </c>
      <c r="H189" s="20">
        <v>9946</v>
      </c>
      <c r="I189" s="20">
        <v>433976</v>
      </c>
      <c r="J189" s="20">
        <v>433976</v>
      </c>
      <c r="K189" s="66">
        <v>0</v>
      </c>
      <c r="L189" s="15" t="s">
        <v>33</v>
      </c>
    </row>
    <row r="190" spans="1:12" ht="16.5" customHeight="1">
      <c r="A190" s="11"/>
      <c r="B190" s="1" t="s">
        <v>34</v>
      </c>
      <c r="C190" s="65">
        <v>111636</v>
      </c>
      <c r="D190" s="20">
        <v>31781</v>
      </c>
      <c r="E190" s="20">
        <v>79855</v>
      </c>
      <c r="F190" s="20">
        <v>12109</v>
      </c>
      <c r="G190" s="20">
        <v>67746</v>
      </c>
      <c r="H190" s="20">
        <v>1246</v>
      </c>
      <c r="I190" s="20">
        <v>66500</v>
      </c>
      <c r="J190" s="20">
        <v>66500</v>
      </c>
      <c r="K190" s="66">
        <v>0</v>
      </c>
      <c r="L190" s="15" t="s">
        <v>34</v>
      </c>
    </row>
    <row r="191" spans="1:12" ht="16.5" customHeight="1">
      <c r="A191" s="11"/>
      <c r="B191" s="1" t="s">
        <v>11</v>
      </c>
      <c r="C191" s="65">
        <v>7148856</v>
      </c>
      <c r="D191" s="20">
        <v>2950847</v>
      </c>
      <c r="E191" s="20">
        <v>4198009</v>
      </c>
      <c r="F191" s="20">
        <v>956645</v>
      </c>
      <c r="G191" s="20">
        <v>3241364</v>
      </c>
      <c r="H191" s="20">
        <v>322234</v>
      </c>
      <c r="I191" s="20">
        <v>2919130</v>
      </c>
      <c r="J191" s="20">
        <v>2181279</v>
      </c>
      <c r="K191" s="66">
        <v>737851</v>
      </c>
      <c r="L191" s="15" t="s">
        <v>11</v>
      </c>
    </row>
    <row r="192" spans="1:12" ht="16.5" customHeight="1">
      <c r="A192" s="11"/>
      <c r="B192" s="1" t="s">
        <v>134</v>
      </c>
      <c r="C192" s="118">
        <f>SUM(C164)</f>
        <v>118383</v>
      </c>
      <c r="D192" s="115">
        <f t="shared" ref="D192:K192" si="19">SUM(D164)</f>
        <v>58744</v>
      </c>
      <c r="E192" s="115">
        <f t="shared" si="19"/>
        <v>59639</v>
      </c>
      <c r="F192" s="115">
        <f t="shared" si="19"/>
        <v>19618</v>
      </c>
      <c r="G192" s="115">
        <f t="shared" si="19"/>
        <v>40021</v>
      </c>
      <c r="H192" s="115">
        <f t="shared" si="19"/>
        <v>3004</v>
      </c>
      <c r="I192" s="115">
        <f t="shared" si="19"/>
        <v>37017</v>
      </c>
      <c r="J192" s="115">
        <f t="shared" si="19"/>
        <v>18988</v>
      </c>
      <c r="K192" s="119">
        <f t="shared" si="19"/>
        <v>18029</v>
      </c>
      <c r="L192" s="15"/>
    </row>
    <row r="193" spans="1:12" ht="16.5" customHeight="1">
      <c r="A193" s="11"/>
      <c r="B193" s="1" t="s">
        <v>135</v>
      </c>
      <c r="C193" s="118">
        <f>SUM(C168:C169,C171)</f>
        <v>1272132</v>
      </c>
      <c r="D193" s="115">
        <f t="shared" ref="D193:K193" si="20">SUM(D168:D169,D171)</f>
        <v>694751</v>
      </c>
      <c r="E193" s="115">
        <f t="shared" si="20"/>
        <v>577381</v>
      </c>
      <c r="F193" s="115">
        <f t="shared" si="20"/>
        <v>71279</v>
      </c>
      <c r="G193" s="115">
        <f t="shared" si="20"/>
        <v>506102</v>
      </c>
      <c r="H193" s="115">
        <f t="shared" si="20"/>
        <v>94605</v>
      </c>
      <c r="I193" s="115">
        <f t="shared" si="20"/>
        <v>411497</v>
      </c>
      <c r="J193" s="115">
        <f t="shared" si="20"/>
        <v>248343</v>
      </c>
      <c r="K193" s="119">
        <f t="shared" si="20"/>
        <v>163154</v>
      </c>
      <c r="L193" s="15"/>
    </row>
    <row r="194" spans="1:12" ht="16.5" customHeight="1">
      <c r="A194" s="12"/>
      <c r="B194" s="52" t="s">
        <v>136</v>
      </c>
      <c r="C194" s="120">
        <f>SUM(C170,C172:C182)</f>
        <v>5758341</v>
      </c>
      <c r="D194" s="116">
        <f t="shared" ref="D194:K194" si="21">SUM(D170,D172:D182)</f>
        <v>2197352</v>
      </c>
      <c r="E194" s="116">
        <f t="shared" si="21"/>
        <v>3560989</v>
      </c>
      <c r="F194" s="116">
        <f t="shared" si="21"/>
        <v>865748</v>
      </c>
      <c r="G194" s="116">
        <f t="shared" si="21"/>
        <v>2695241</v>
      </c>
      <c r="H194" s="116">
        <f t="shared" si="21"/>
        <v>224625</v>
      </c>
      <c r="I194" s="116">
        <f t="shared" si="21"/>
        <v>2470616</v>
      </c>
      <c r="J194" s="116">
        <f t="shared" si="21"/>
        <v>1913948</v>
      </c>
      <c r="K194" s="121">
        <f t="shared" si="21"/>
        <v>556668</v>
      </c>
      <c r="L194" s="13"/>
    </row>
    <row r="195" spans="1:12" ht="16.5" customHeight="1">
      <c r="C195" s="117" t="str">
        <f>IF(SUM(C192:C194)=C183,"OK","ERROR")</f>
        <v>OK</v>
      </c>
      <c r="D195" s="117" t="str">
        <f t="shared" ref="D195" si="22">IF(SUM(D192:D194)=D183,"OK","ERROR")</f>
        <v>OK</v>
      </c>
      <c r="E195" s="117" t="str">
        <f t="shared" ref="E195:K195" si="23">IF(SUM(E192:E194)=E183,"OK","ERROR")</f>
        <v>OK</v>
      </c>
      <c r="F195" s="117" t="str">
        <f t="shared" si="23"/>
        <v>OK</v>
      </c>
      <c r="G195" s="117" t="str">
        <f t="shared" si="23"/>
        <v>OK</v>
      </c>
      <c r="H195" s="117" t="str">
        <f t="shared" si="23"/>
        <v>OK</v>
      </c>
      <c r="I195" s="117" t="str">
        <f t="shared" si="23"/>
        <v>OK</v>
      </c>
      <c r="J195" s="117" t="str">
        <f t="shared" si="23"/>
        <v>OK</v>
      </c>
      <c r="K195" s="117" t="str">
        <f t="shared" si="23"/>
        <v>OK</v>
      </c>
    </row>
    <row r="196" spans="1:12" ht="16.5" customHeight="1">
      <c r="C196" s="117"/>
      <c r="D196" s="117"/>
      <c r="E196" s="117"/>
      <c r="F196" s="117"/>
      <c r="G196" s="117"/>
      <c r="H196" s="117"/>
      <c r="I196" s="117"/>
      <c r="J196" s="117"/>
      <c r="K196" s="117"/>
    </row>
    <row r="197" spans="1:12" ht="16.5" customHeight="1">
      <c r="A197" s="122">
        <f>A158+1</f>
        <v>28</v>
      </c>
      <c r="B197" s="7" t="str">
        <f>IF(A197&lt;22,"令和"&amp;A197&amp;"年度","平成"&amp;A197&amp;"年度")</f>
        <v>平成28年度</v>
      </c>
      <c r="C197" s="22" t="s">
        <v>36</v>
      </c>
      <c r="L197" s="8"/>
    </row>
    <row r="198" spans="1:12" ht="16.5" customHeight="1">
      <c r="A198" s="10"/>
      <c r="B198" s="14"/>
      <c r="C198" s="16"/>
      <c r="D198" s="16"/>
      <c r="E198" s="16"/>
      <c r="F198" s="16"/>
      <c r="G198" s="16"/>
      <c r="H198" s="16" t="s">
        <v>42</v>
      </c>
      <c r="I198" s="16"/>
      <c r="J198" s="16"/>
      <c r="K198" s="16"/>
      <c r="L198" s="14"/>
    </row>
    <row r="199" spans="1:12" ht="16.5" customHeight="1">
      <c r="A199" s="11"/>
      <c r="C199" s="17" t="s">
        <v>37</v>
      </c>
      <c r="D199" s="17" t="s">
        <v>17</v>
      </c>
      <c r="E199" s="17" t="s">
        <v>18</v>
      </c>
      <c r="F199" s="17" t="s">
        <v>19</v>
      </c>
      <c r="G199" s="17" t="s">
        <v>40</v>
      </c>
      <c r="H199" s="17" t="s">
        <v>43</v>
      </c>
      <c r="I199" s="17" t="s">
        <v>45</v>
      </c>
      <c r="J199" s="17" t="s">
        <v>47</v>
      </c>
      <c r="K199" s="17" t="s">
        <v>49</v>
      </c>
    </row>
    <row r="200" spans="1:12" ht="16.5" customHeight="1">
      <c r="A200" s="11"/>
      <c r="B200" s="3" t="s">
        <v>51</v>
      </c>
      <c r="C200" s="18" t="s">
        <v>38</v>
      </c>
      <c r="D200" s="18"/>
      <c r="E200" s="173" t="s">
        <v>39</v>
      </c>
      <c r="F200" s="18"/>
      <c r="G200" s="173" t="s">
        <v>41</v>
      </c>
      <c r="H200" s="18" t="s">
        <v>44</v>
      </c>
      <c r="I200" s="18" t="s">
        <v>46</v>
      </c>
      <c r="J200" s="18" t="s">
        <v>48</v>
      </c>
      <c r="K200" s="18" t="s">
        <v>50</v>
      </c>
      <c r="L200" s="3" t="s">
        <v>51</v>
      </c>
    </row>
    <row r="201" spans="1:12" ht="16.5" customHeight="1">
      <c r="A201" s="11"/>
      <c r="B201" s="15"/>
      <c r="C201" s="17"/>
      <c r="D201" s="17"/>
      <c r="E201" s="24" t="s">
        <v>77</v>
      </c>
      <c r="F201" s="17"/>
      <c r="G201" s="25" t="s">
        <v>78</v>
      </c>
      <c r="H201" s="17"/>
      <c r="I201" s="17" t="s">
        <v>12</v>
      </c>
      <c r="J201" s="17"/>
      <c r="K201" s="17" t="s">
        <v>13</v>
      </c>
      <c r="L201" s="5"/>
    </row>
    <row r="202" spans="1:12" ht="16.5" customHeight="1">
      <c r="A202" s="12"/>
      <c r="B202" s="13"/>
      <c r="C202" s="18">
        <v>1</v>
      </c>
      <c r="D202" s="18">
        <v>2</v>
      </c>
      <c r="E202" s="18">
        <v>3</v>
      </c>
      <c r="F202" s="18">
        <v>4</v>
      </c>
      <c r="G202" s="18">
        <v>5</v>
      </c>
      <c r="H202" s="18">
        <v>6</v>
      </c>
      <c r="I202" s="18">
        <v>7</v>
      </c>
      <c r="J202" s="18">
        <v>8</v>
      </c>
      <c r="K202" s="18">
        <v>9</v>
      </c>
      <c r="L202" s="6"/>
    </row>
    <row r="203" spans="1:12" ht="16.5" customHeight="1">
      <c r="A203" s="19">
        <v>1</v>
      </c>
      <c r="B203" s="15" t="s">
        <v>53</v>
      </c>
      <c r="C203" s="62">
        <v>127250</v>
      </c>
      <c r="D203" s="63">
        <v>49568</v>
      </c>
      <c r="E203" s="63">
        <v>77682</v>
      </c>
      <c r="F203" s="63">
        <v>20085</v>
      </c>
      <c r="G203" s="63">
        <v>57597</v>
      </c>
      <c r="H203" s="63">
        <v>4519</v>
      </c>
      <c r="I203" s="63">
        <v>53078</v>
      </c>
      <c r="J203" s="63">
        <v>17586</v>
      </c>
      <c r="K203" s="64">
        <v>35492</v>
      </c>
      <c r="L203" s="15" t="s">
        <v>53</v>
      </c>
    </row>
    <row r="204" spans="1:12" ht="16.5" customHeight="1">
      <c r="A204" s="19" t="s">
        <v>52</v>
      </c>
      <c r="B204" s="15" t="s">
        <v>54</v>
      </c>
      <c r="C204" s="65">
        <v>106994</v>
      </c>
      <c r="D204" s="20">
        <v>40474</v>
      </c>
      <c r="E204" s="20">
        <v>66520</v>
      </c>
      <c r="F204" s="20">
        <v>17436</v>
      </c>
      <c r="G204" s="20">
        <v>49084</v>
      </c>
      <c r="H204" s="20">
        <v>3495</v>
      </c>
      <c r="I204" s="20">
        <v>45589</v>
      </c>
      <c r="J204" s="20">
        <v>15291</v>
      </c>
      <c r="K204" s="66">
        <v>30298</v>
      </c>
      <c r="L204" s="15" t="s">
        <v>54</v>
      </c>
    </row>
    <row r="205" spans="1:12" ht="16.5" customHeight="1">
      <c r="A205" s="19" t="s">
        <v>14</v>
      </c>
      <c r="B205" s="15" t="s">
        <v>55</v>
      </c>
      <c r="C205" s="65">
        <v>713</v>
      </c>
      <c r="D205" s="20">
        <v>359</v>
      </c>
      <c r="E205" s="20">
        <v>354</v>
      </c>
      <c r="F205" s="20">
        <v>98</v>
      </c>
      <c r="G205" s="20">
        <v>256</v>
      </c>
      <c r="H205" s="20">
        <v>31</v>
      </c>
      <c r="I205" s="20">
        <v>225</v>
      </c>
      <c r="J205" s="20">
        <v>221</v>
      </c>
      <c r="K205" s="66">
        <v>4</v>
      </c>
      <c r="L205" s="15" t="s">
        <v>55</v>
      </c>
    </row>
    <row r="206" spans="1:12" ht="16.5" customHeight="1">
      <c r="A206" s="19" t="s">
        <v>15</v>
      </c>
      <c r="B206" s="15" t="s">
        <v>56</v>
      </c>
      <c r="C206" s="65">
        <v>19543</v>
      </c>
      <c r="D206" s="20">
        <v>8735</v>
      </c>
      <c r="E206" s="20">
        <v>10808</v>
      </c>
      <c r="F206" s="20">
        <v>2551</v>
      </c>
      <c r="G206" s="20">
        <v>8257</v>
      </c>
      <c r="H206" s="20">
        <v>993</v>
      </c>
      <c r="I206" s="20">
        <v>7264</v>
      </c>
      <c r="J206" s="20">
        <v>2074</v>
      </c>
      <c r="K206" s="66">
        <v>5190</v>
      </c>
      <c r="L206" s="15" t="s">
        <v>56</v>
      </c>
    </row>
    <row r="207" spans="1:12" ht="16.5" customHeight="1">
      <c r="A207" s="19">
        <v>2</v>
      </c>
      <c r="B207" s="15" t="s">
        <v>57</v>
      </c>
      <c r="C207" s="65">
        <v>13278</v>
      </c>
      <c r="D207" s="20">
        <v>7141</v>
      </c>
      <c r="E207" s="20">
        <v>6137</v>
      </c>
      <c r="F207" s="20">
        <v>2871</v>
      </c>
      <c r="G207" s="20">
        <v>3266</v>
      </c>
      <c r="H207" s="20">
        <v>641</v>
      </c>
      <c r="I207" s="20">
        <v>2625</v>
      </c>
      <c r="J207" s="20">
        <v>1120</v>
      </c>
      <c r="K207" s="66">
        <v>1505</v>
      </c>
      <c r="L207" s="15" t="s">
        <v>57</v>
      </c>
    </row>
    <row r="208" spans="1:12" ht="16.5" customHeight="1">
      <c r="A208" s="19">
        <v>3</v>
      </c>
      <c r="B208" s="15" t="s">
        <v>58</v>
      </c>
      <c r="C208" s="65">
        <v>442022</v>
      </c>
      <c r="D208" s="20">
        <v>249774</v>
      </c>
      <c r="E208" s="20">
        <v>192248</v>
      </c>
      <c r="F208" s="20">
        <v>34227</v>
      </c>
      <c r="G208" s="20">
        <v>158021</v>
      </c>
      <c r="H208" s="20">
        <v>56426</v>
      </c>
      <c r="I208" s="20">
        <v>101595</v>
      </c>
      <c r="J208" s="20">
        <v>79273</v>
      </c>
      <c r="K208" s="66">
        <v>22322</v>
      </c>
      <c r="L208" s="15" t="s">
        <v>58</v>
      </c>
    </row>
    <row r="209" spans="1:12" ht="16.5" customHeight="1">
      <c r="A209" s="19">
        <v>4</v>
      </c>
      <c r="B209" s="15" t="s">
        <v>59</v>
      </c>
      <c r="C209" s="65">
        <v>315881</v>
      </c>
      <c r="D209" s="20">
        <v>148007</v>
      </c>
      <c r="E209" s="20">
        <v>167874</v>
      </c>
      <c r="F209" s="20">
        <v>70417</v>
      </c>
      <c r="G209" s="20">
        <v>97457</v>
      </c>
      <c r="H209" s="20">
        <v>16074</v>
      </c>
      <c r="I209" s="20">
        <v>81383</v>
      </c>
      <c r="J209" s="20">
        <v>34400</v>
      </c>
      <c r="K209" s="66">
        <v>46983</v>
      </c>
      <c r="L209" s="15" t="s">
        <v>59</v>
      </c>
    </row>
    <row r="210" spans="1:12" ht="16.5" customHeight="1">
      <c r="A210" s="19">
        <v>5</v>
      </c>
      <c r="B210" s="15" t="s">
        <v>60</v>
      </c>
      <c r="C210" s="65">
        <v>879391</v>
      </c>
      <c r="D210" s="20">
        <v>469246</v>
      </c>
      <c r="E210" s="20">
        <v>410145</v>
      </c>
      <c r="F210" s="20">
        <v>39230</v>
      </c>
      <c r="G210" s="20">
        <v>370915</v>
      </c>
      <c r="H210" s="20">
        <v>39060</v>
      </c>
      <c r="I210" s="20">
        <v>331855</v>
      </c>
      <c r="J210" s="20">
        <v>165673</v>
      </c>
      <c r="K210" s="66">
        <v>166182</v>
      </c>
      <c r="L210" s="15" t="s">
        <v>60</v>
      </c>
    </row>
    <row r="211" spans="1:12" ht="16.5" customHeight="1">
      <c r="A211" s="19">
        <v>6</v>
      </c>
      <c r="B211" s="15" t="s">
        <v>61</v>
      </c>
      <c r="C211" s="65">
        <v>676777</v>
      </c>
      <c r="D211" s="20">
        <v>264686</v>
      </c>
      <c r="E211" s="20">
        <v>412091</v>
      </c>
      <c r="F211" s="20">
        <v>51543</v>
      </c>
      <c r="G211" s="20">
        <v>360548</v>
      </c>
      <c r="H211" s="20">
        <v>66042</v>
      </c>
      <c r="I211" s="20">
        <v>294506</v>
      </c>
      <c r="J211" s="20">
        <v>260039</v>
      </c>
      <c r="K211" s="66">
        <v>34467</v>
      </c>
      <c r="L211" s="15" t="s">
        <v>61</v>
      </c>
    </row>
    <row r="212" spans="1:12" ht="16.5" customHeight="1">
      <c r="A212" s="19">
        <v>7</v>
      </c>
      <c r="B212" s="15" t="s">
        <v>62</v>
      </c>
      <c r="C212" s="65">
        <v>613476</v>
      </c>
      <c r="D212" s="20">
        <v>331079</v>
      </c>
      <c r="E212" s="20">
        <v>282397</v>
      </c>
      <c r="F212" s="20">
        <v>95144</v>
      </c>
      <c r="G212" s="20">
        <v>187253</v>
      </c>
      <c r="H212" s="20">
        <v>21344</v>
      </c>
      <c r="I212" s="20">
        <v>165909</v>
      </c>
      <c r="J212" s="20">
        <v>123839</v>
      </c>
      <c r="K212" s="66">
        <v>42070</v>
      </c>
      <c r="L212" s="15" t="s">
        <v>62</v>
      </c>
    </row>
    <row r="213" spans="1:12" ht="16.5" customHeight="1">
      <c r="A213" s="19">
        <v>8</v>
      </c>
      <c r="B213" s="15" t="s">
        <v>63</v>
      </c>
      <c r="C213" s="65">
        <v>440806</v>
      </c>
      <c r="D213" s="20">
        <v>246027</v>
      </c>
      <c r="E213" s="20">
        <v>194779</v>
      </c>
      <c r="F213" s="20">
        <v>27409</v>
      </c>
      <c r="G213" s="20">
        <v>167370</v>
      </c>
      <c r="H213" s="20">
        <v>18030</v>
      </c>
      <c r="I213" s="20">
        <v>149340</v>
      </c>
      <c r="J213" s="20">
        <v>115663</v>
      </c>
      <c r="K213" s="66">
        <v>33677</v>
      </c>
      <c r="L213" s="15" t="s">
        <v>63</v>
      </c>
    </row>
    <row r="214" spans="1:12" ht="16.5" customHeight="1">
      <c r="A214" s="19">
        <v>9</v>
      </c>
      <c r="B214" s="15" t="s">
        <v>64</v>
      </c>
      <c r="C214" s="65">
        <v>418955</v>
      </c>
      <c r="D214" s="20">
        <v>213039</v>
      </c>
      <c r="E214" s="20">
        <v>205916</v>
      </c>
      <c r="F214" s="20">
        <v>67541</v>
      </c>
      <c r="G214" s="20">
        <v>138375</v>
      </c>
      <c r="H214" s="20">
        <v>16173</v>
      </c>
      <c r="I214" s="20">
        <v>122202</v>
      </c>
      <c r="J214" s="20">
        <v>70115</v>
      </c>
      <c r="K214" s="66">
        <v>52087</v>
      </c>
      <c r="L214" s="15" t="s">
        <v>64</v>
      </c>
    </row>
    <row r="215" spans="1:12" ht="16.5" customHeight="1">
      <c r="A215" s="19">
        <v>10</v>
      </c>
      <c r="B215" s="15" t="s">
        <v>65</v>
      </c>
      <c r="C215" s="65">
        <v>216126</v>
      </c>
      <c r="D215" s="20">
        <v>77828</v>
      </c>
      <c r="E215" s="20">
        <v>138298</v>
      </c>
      <c r="F215" s="20">
        <v>15386</v>
      </c>
      <c r="G215" s="20">
        <v>122912</v>
      </c>
      <c r="H215" s="20">
        <v>5229</v>
      </c>
      <c r="I215" s="20">
        <v>117683</v>
      </c>
      <c r="J215" s="20">
        <v>60524</v>
      </c>
      <c r="K215" s="66">
        <v>57159</v>
      </c>
      <c r="L215" s="15" t="s">
        <v>65</v>
      </c>
    </row>
    <row r="216" spans="1:12" ht="16.5" customHeight="1">
      <c r="A216" s="19">
        <v>11</v>
      </c>
      <c r="B216" s="15" t="s">
        <v>66</v>
      </c>
      <c r="C216" s="65">
        <v>590527</v>
      </c>
      <c r="D216" s="20">
        <v>103051</v>
      </c>
      <c r="E216" s="20">
        <v>487476</v>
      </c>
      <c r="F216" s="20">
        <v>198032</v>
      </c>
      <c r="G216" s="20">
        <v>289444</v>
      </c>
      <c r="H216" s="20">
        <v>19728</v>
      </c>
      <c r="I216" s="20">
        <v>269716</v>
      </c>
      <c r="J216" s="20">
        <v>32734</v>
      </c>
      <c r="K216" s="66">
        <v>236982</v>
      </c>
      <c r="L216" s="15" t="s">
        <v>66</v>
      </c>
    </row>
    <row r="217" spans="1:12" ht="16.5" customHeight="1">
      <c r="A217" s="19">
        <v>12</v>
      </c>
      <c r="B217" s="15" t="s">
        <v>67</v>
      </c>
      <c r="C217" s="65">
        <v>690652</v>
      </c>
      <c r="D217" s="20">
        <v>247692</v>
      </c>
      <c r="E217" s="20">
        <v>442960</v>
      </c>
      <c r="F217" s="20">
        <v>54991</v>
      </c>
      <c r="G217" s="20">
        <v>387969</v>
      </c>
      <c r="H217" s="20">
        <v>39525</v>
      </c>
      <c r="I217" s="20">
        <v>348444</v>
      </c>
      <c r="J217" s="20">
        <v>167352</v>
      </c>
      <c r="K217" s="66">
        <v>181092</v>
      </c>
      <c r="L217" s="15" t="s">
        <v>67</v>
      </c>
    </row>
    <row r="218" spans="1:12" ht="16.5" customHeight="1">
      <c r="A218" s="19">
        <v>13</v>
      </c>
      <c r="B218" s="15" t="s">
        <v>68</v>
      </c>
      <c r="C218" s="65">
        <v>509881</v>
      </c>
      <c r="D218" s="20">
        <v>118316</v>
      </c>
      <c r="E218" s="20">
        <v>391565</v>
      </c>
      <c r="F218" s="20">
        <v>134603</v>
      </c>
      <c r="G218" s="20">
        <v>256962</v>
      </c>
      <c r="H218" s="20">
        <v>9096</v>
      </c>
      <c r="I218" s="20">
        <v>247866</v>
      </c>
      <c r="J218" s="20">
        <v>247866</v>
      </c>
      <c r="K218" s="66">
        <v>0</v>
      </c>
      <c r="L218" s="15" t="s">
        <v>68</v>
      </c>
    </row>
    <row r="219" spans="1:12" ht="16.5" customHeight="1">
      <c r="A219" s="19">
        <v>14</v>
      </c>
      <c r="B219" s="15" t="s">
        <v>69</v>
      </c>
      <c r="C219" s="65">
        <v>286928</v>
      </c>
      <c r="D219" s="20">
        <v>59540</v>
      </c>
      <c r="E219" s="20">
        <v>227388</v>
      </c>
      <c r="F219" s="20">
        <v>55149</v>
      </c>
      <c r="G219" s="20">
        <v>172239</v>
      </c>
      <c r="H219" s="20">
        <v>1818</v>
      </c>
      <c r="I219" s="20">
        <v>170421</v>
      </c>
      <c r="J219" s="20">
        <v>192669</v>
      </c>
      <c r="K219" s="66">
        <v>-22248</v>
      </c>
      <c r="L219" s="15" t="s">
        <v>69</v>
      </c>
    </row>
    <row r="220" spans="1:12" ht="16.5" customHeight="1">
      <c r="A220" s="19">
        <v>15</v>
      </c>
      <c r="B220" s="15" t="s">
        <v>70</v>
      </c>
      <c r="C220" s="65">
        <v>730104</v>
      </c>
      <c r="D220" s="20">
        <v>233226</v>
      </c>
      <c r="E220" s="20">
        <v>496878</v>
      </c>
      <c r="F220" s="20">
        <v>54601</v>
      </c>
      <c r="G220" s="20">
        <v>442277</v>
      </c>
      <c r="H220" s="20">
        <v>4030</v>
      </c>
      <c r="I220" s="20">
        <v>438247</v>
      </c>
      <c r="J220" s="20">
        <v>497923</v>
      </c>
      <c r="K220" s="66">
        <v>-59676</v>
      </c>
      <c r="L220" s="15" t="s">
        <v>70</v>
      </c>
    </row>
    <row r="221" spans="1:12" ht="16.5" customHeight="1">
      <c r="A221" s="19">
        <v>16</v>
      </c>
      <c r="B221" s="15" t="s">
        <v>71</v>
      </c>
      <c r="C221" s="65">
        <v>399611</v>
      </c>
      <c r="D221" s="20">
        <v>165973</v>
      </c>
      <c r="E221" s="20">
        <v>233638</v>
      </c>
      <c r="F221" s="20">
        <v>47836</v>
      </c>
      <c r="G221" s="20">
        <v>185802</v>
      </c>
      <c r="H221" s="20">
        <v>15862</v>
      </c>
      <c r="I221" s="20">
        <v>169940</v>
      </c>
      <c r="J221" s="20">
        <v>173837</v>
      </c>
      <c r="K221" s="66">
        <v>-3897</v>
      </c>
      <c r="L221" s="15" t="s">
        <v>71</v>
      </c>
    </row>
    <row r="222" spans="1:12" ht="16.5" customHeight="1">
      <c r="A222" s="59"/>
      <c r="B222" s="26" t="s">
        <v>72</v>
      </c>
      <c r="C222" s="67">
        <v>7351665</v>
      </c>
      <c r="D222" s="60">
        <v>2984193</v>
      </c>
      <c r="E222" s="60">
        <v>4367472</v>
      </c>
      <c r="F222" s="60">
        <v>969065</v>
      </c>
      <c r="G222" s="60">
        <v>3398407</v>
      </c>
      <c r="H222" s="60">
        <v>333597</v>
      </c>
      <c r="I222" s="60">
        <v>3064810</v>
      </c>
      <c r="J222" s="60">
        <v>2240613</v>
      </c>
      <c r="K222" s="68">
        <v>824197</v>
      </c>
      <c r="L222" s="26" t="s">
        <v>72</v>
      </c>
    </row>
    <row r="223" spans="1:12" ht="16.5" customHeight="1">
      <c r="A223" s="19"/>
      <c r="B223" s="15" t="s">
        <v>73</v>
      </c>
      <c r="C223" s="65">
        <v>16625</v>
      </c>
      <c r="D223" s="20">
        <v>0</v>
      </c>
      <c r="E223" s="20">
        <v>16625</v>
      </c>
      <c r="F223" s="20">
        <v>0</v>
      </c>
      <c r="G223" s="20">
        <v>16625</v>
      </c>
      <c r="H223" s="20">
        <v>16625</v>
      </c>
      <c r="I223" s="20">
        <v>0</v>
      </c>
      <c r="J223" s="20">
        <v>0</v>
      </c>
      <c r="K223" s="66">
        <v>0</v>
      </c>
      <c r="L223" s="15" t="s">
        <v>73</v>
      </c>
    </row>
    <row r="224" spans="1:12" ht="16.5" customHeight="1">
      <c r="A224" s="19"/>
      <c r="B224" s="15" t="s">
        <v>74</v>
      </c>
      <c r="C224" s="65">
        <v>40013</v>
      </c>
      <c r="D224" s="20">
        <v>0</v>
      </c>
      <c r="E224" s="20">
        <v>40013</v>
      </c>
      <c r="F224" s="20">
        <v>0</v>
      </c>
      <c r="G224" s="20">
        <v>40013</v>
      </c>
      <c r="H224" s="20">
        <v>40013</v>
      </c>
      <c r="I224" s="20">
        <v>0</v>
      </c>
      <c r="J224" s="20">
        <v>0</v>
      </c>
      <c r="K224" s="66">
        <v>0</v>
      </c>
      <c r="L224" s="15" t="s">
        <v>74</v>
      </c>
    </row>
    <row r="225" spans="1:12" ht="16.5" customHeight="1">
      <c r="A225" s="61"/>
      <c r="B225" s="26" t="s">
        <v>75</v>
      </c>
      <c r="C225" s="67">
        <v>7328277</v>
      </c>
      <c r="D225" s="60">
        <v>2984193</v>
      </c>
      <c r="E225" s="60">
        <v>4344084</v>
      </c>
      <c r="F225" s="60">
        <v>969065</v>
      </c>
      <c r="G225" s="60">
        <v>3375019</v>
      </c>
      <c r="H225" s="60">
        <v>310209</v>
      </c>
      <c r="I225" s="60">
        <v>3064810</v>
      </c>
      <c r="J225" s="60">
        <v>2240613</v>
      </c>
      <c r="K225" s="68">
        <v>824197</v>
      </c>
      <c r="L225" s="26" t="s">
        <v>75</v>
      </c>
    </row>
    <row r="226" spans="1:12" ht="16.5" customHeight="1">
      <c r="A226" s="11"/>
      <c r="B226" s="1" t="s">
        <v>76</v>
      </c>
      <c r="C226" s="50"/>
      <c r="D226" s="51"/>
      <c r="E226" s="51"/>
      <c r="F226" s="51"/>
      <c r="G226" s="51"/>
      <c r="H226" s="51"/>
      <c r="I226" s="51"/>
      <c r="J226" s="51"/>
      <c r="K226" s="56"/>
      <c r="L226" s="15" t="s">
        <v>76</v>
      </c>
    </row>
    <row r="227" spans="1:12" ht="16.5" customHeight="1">
      <c r="A227" s="11"/>
      <c r="B227" s="1" t="s">
        <v>32</v>
      </c>
      <c r="C227" s="65">
        <v>6352120</v>
      </c>
      <c r="D227" s="20">
        <v>2734561</v>
      </c>
      <c r="E227" s="20">
        <v>3617559</v>
      </c>
      <c r="F227" s="20">
        <v>740041</v>
      </c>
      <c r="G227" s="20">
        <v>2877518</v>
      </c>
      <c r="H227" s="20">
        <v>322237</v>
      </c>
      <c r="I227" s="20">
        <v>2555281</v>
      </c>
      <c r="J227" s="20">
        <v>1731084</v>
      </c>
      <c r="K227" s="66">
        <v>824197</v>
      </c>
      <c r="L227" s="15" t="s">
        <v>32</v>
      </c>
    </row>
    <row r="228" spans="1:12" ht="16.5" customHeight="1">
      <c r="A228" s="11"/>
      <c r="B228" s="1" t="s">
        <v>33</v>
      </c>
      <c r="C228" s="65">
        <v>883376</v>
      </c>
      <c r="D228" s="20">
        <v>217871</v>
      </c>
      <c r="E228" s="20">
        <v>665505</v>
      </c>
      <c r="F228" s="20">
        <v>216358</v>
      </c>
      <c r="G228" s="20">
        <v>449147</v>
      </c>
      <c r="H228" s="20">
        <v>10129</v>
      </c>
      <c r="I228" s="20">
        <v>439018</v>
      </c>
      <c r="J228" s="20">
        <v>439018</v>
      </c>
      <c r="K228" s="66">
        <v>0</v>
      </c>
      <c r="L228" s="15" t="s">
        <v>33</v>
      </c>
    </row>
    <row r="229" spans="1:12" ht="16.5" customHeight="1">
      <c r="A229" s="11"/>
      <c r="B229" s="1" t="s">
        <v>34</v>
      </c>
      <c r="C229" s="65">
        <v>116169</v>
      </c>
      <c r="D229" s="20">
        <v>31761</v>
      </c>
      <c r="E229" s="20">
        <v>84408</v>
      </c>
      <c r="F229" s="20">
        <v>12666</v>
      </c>
      <c r="G229" s="20">
        <v>71742</v>
      </c>
      <c r="H229" s="20">
        <v>1231</v>
      </c>
      <c r="I229" s="20">
        <v>70511</v>
      </c>
      <c r="J229" s="20">
        <v>70511</v>
      </c>
      <c r="K229" s="66">
        <v>0</v>
      </c>
      <c r="L229" s="15" t="s">
        <v>34</v>
      </c>
    </row>
    <row r="230" spans="1:12" ht="16.5" customHeight="1">
      <c r="A230" s="11"/>
      <c r="B230" s="1" t="s">
        <v>11</v>
      </c>
      <c r="C230" s="65">
        <v>7351665</v>
      </c>
      <c r="D230" s="20">
        <v>2984193</v>
      </c>
      <c r="E230" s="20">
        <v>4367472</v>
      </c>
      <c r="F230" s="20">
        <v>969065</v>
      </c>
      <c r="G230" s="20">
        <v>3398407</v>
      </c>
      <c r="H230" s="20">
        <v>333597</v>
      </c>
      <c r="I230" s="20">
        <v>3064810</v>
      </c>
      <c r="J230" s="20">
        <v>2240613</v>
      </c>
      <c r="K230" s="66">
        <v>824197</v>
      </c>
      <c r="L230" s="15" t="s">
        <v>11</v>
      </c>
    </row>
    <row r="231" spans="1:12" ht="16.5" customHeight="1">
      <c r="A231" s="11"/>
      <c r="B231" s="1" t="s">
        <v>134</v>
      </c>
      <c r="C231" s="118">
        <f>SUM(C203)</f>
        <v>127250</v>
      </c>
      <c r="D231" s="115">
        <f t="shared" ref="D231:K231" si="24">SUM(D203)</f>
        <v>49568</v>
      </c>
      <c r="E231" s="115">
        <f t="shared" si="24"/>
        <v>77682</v>
      </c>
      <c r="F231" s="115">
        <f t="shared" si="24"/>
        <v>20085</v>
      </c>
      <c r="G231" s="115">
        <f t="shared" si="24"/>
        <v>57597</v>
      </c>
      <c r="H231" s="115">
        <f t="shared" si="24"/>
        <v>4519</v>
      </c>
      <c r="I231" s="115">
        <f t="shared" si="24"/>
        <v>53078</v>
      </c>
      <c r="J231" s="115">
        <f t="shared" si="24"/>
        <v>17586</v>
      </c>
      <c r="K231" s="119">
        <f t="shared" si="24"/>
        <v>35492</v>
      </c>
      <c r="L231" s="15"/>
    </row>
    <row r="232" spans="1:12" ht="16.5" customHeight="1">
      <c r="A232" s="11"/>
      <c r="B232" s="1" t="s">
        <v>135</v>
      </c>
      <c r="C232" s="118">
        <f>SUM(C207:C208,C210)</f>
        <v>1334691</v>
      </c>
      <c r="D232" s="115">
        <f t="shared" ref="D232:K232" si="25">SUM(D207:D208,D210)</f>
        <v>726161</v>
      </c>
      <c r="E232" s="115">
        <f t="shared" si="25"/>
        <v>608530</v>
      </c>
      <c r="F232" s="115">
        <f t="shared" si="25"/>
        <v>76328</v>
      </c>
      <c r="G232" s="115">
        <f t="shared" si="25"/>
        <v>532202</v>
      </c>
      <c r="H232" s="115">
        <f t="shared" si="25"/>
        <v>96127</v>
      </c>
      <c r="I232" s="115">
        <f t="shared" si="25"/>
        <v>436075</v>
      </c>
      <c r="J232" s="115">
        <f t="shared" si="25"/>
        <v>246066</v>
      </c>
      <c r="K232" s="119">
        <f t="shared" si="25"/>
        <v>190009</v>
      </c>
      <c r="L232" s="15"/>
    </row>
    <row r="233" spans="1:12" ht="16.5" customHeight="1">
      <c r="A233" s="12"/>
      <c r="B233" s="52" t="s">
        <v>136</v>
      </c>
      <c r="C233" s="120">
        <f>SUM(C209,C211:C221)</f>
        <v>5889724</v>
      </c>
      <c r="D233" s="116">
        <f t="shared" ref="D233:K233" si="26">SUM(D209,D211:D221)</f>
        <v>2208464</v>
      </c>
      <c r="E233" s="116">
        <f t="shared" si="26"/>
        <v>3681260</v>
      </c>
      <c r="F233" s="116">
        <f t="shared" si="26"/>
        <v>872652</v>
      </c>
      <c r="G233" s="116">
        <f t="shared" si="26"/>
        <v>2808608</v>
      </c>
      <c r="H233" s="116">
        <f t="shared" si="26"/>
        <v>232951</v>
      </c>
      <c r="I233" s="116">
        <f t="shared" si="26"/>
        <v>2575657</v>
      </c>
      <c r="J233" s="116">
        <f t="shared" si="26"/>
        <v>1976961</v>
      </c>
      <c r="K233" s="121">
        <f t="shared" si="26"/>
        <v>598696</v>
      </c>
      <c r="L233" s="13"/>
    </row>
    <row r="234" spans="1:12" ht="16.5" customHeight="1">
      <c r="C234" s="117" t="str">
        <f>IF(SUM(C231:C233)=C222,"OK","ERROR")</f>
        <v>OK</v>
      </c>
      <c r="D234" s="117" t="str">
        <f t="shared" ref="D234" si="27">IF(SUM(D231:D233)=D222,"OK","ERROR")</f>
        <v>OK</v>
      </c>
      <c r="E234" s="117" t="str">
        <f t="shared" ref="E234:K234" si="28">IF(SUM(E231:E233)=E222,"OK","ERROR")</f>
        <v>OK</v>
      </c>
      <c r="F234" s="117" t="str">
        <f t="shared" si="28"/>
        <v>OK</v>
      </c>
      <c r="G234" s="117" t="str">
        <f t="shared" si="28"/>
        <v>OK</v>
      </c>
      <c r="H234" s="117" t="str">
        <f t="shared" si="28"/>
        <v>OK</v>
      </c>
      <c r="I234" s="117" t="str">
        <f t="shared" si="28"/>
        <v>OK</v>
      </c>
      <c r="J234" s="117" t="str">
        <f t="shared" si="28"/>
        <v>OK</v>
      </c>
      <c r="K234" s="117" t="str">
        <f t="shared" si="28"/>
        <v>OK</v>
      </c>
    </row>
    <row r="235" spans="1:12" ht="16.5" customHeight="1">
      <c r="C235" s="117"/>
      <c r="D235" s="117"/>
      <c r="E235" s="117"/>
      <c r="F235" s="117"/>
      <c r="G235" s="117"/>
      <c r="H235" s="117"/>
      <c r="I235" s="117"/>
      <c r="J235" s="117"/>
      <c r="K235" s="117"/>
    </row>
    <row r="236" spans="1:12" ht="16.5" customHeight="1">
      <c r="A236" s="122">
        <f>A197+1</f>
        <v>29</v>
      </c>
      <c r="B236" s="7" t="str">
        <f>IF(A236&lt;22,"令和"&amp;A236&amp;"年度","平成"&amp;A236&amp;"年度")</f>
        <v>平成29年度</v>
      </c>
      <c r="C236" s="22" t="s">
        <v>36</v>
      </c>
      <c r="L236" s="8"/>
    </row>
    <row r="237" spans="1:12" ht="16.5" customHeight="1">
      <c r="A237" s="10"/>
      <c r="B237" s="14"/>
      <c r="C237" s="16"/>
      <c r="D237" s="16"/>
      <c r="E237" s="16"/>
      <c r="F237" s="16"/>
      <c r="G237" s="16"/>
      <c r="H237" s="16" t="s">
        <v>42</v>
      </c>
      <c r="I237" s="16"/>
      <c r="J237" s="16"/>
      <c r="K237" s="16"/>
      <c r="L237" s="14"/>
    </row>
    <row r="238" spans="1:12" ht="16.5" customHeight="1">
      <c r="A238" s="11"/>
      <c r="C238" s="17" t="s">
        <v>37</v>
      </c>
      <c r="D238" s="17" t="s">
        <v>17</v>
      </c>
      <c r="E238" s="17" t="s">
        <v>18</v>
      </c>
      <c r="F238" s="17" t="s">
        <v>19</v>
      </c>
      <c r="G238" s="17" t="s">
        <v>40</v>
      </c>
      <c r="H238" s="17" t="s">
        <v>43</v>
      </c>
      <c r="I238" s="17" t="s">
        <v>45</v>
      </c>
      <c r="J238" s="17" t="s">
        <v>47</v>
      </c>
      <c r="K238" s="17" t="s">
        <v>49</v>
      </c>
    </row>
    <row r="239" spans="1:12" ht="16.5" customHeight="1">
      <c r="A239" s="11"/>
      <c r="B239" s="3" t="s">
        <v>51</v>
      </c>
      <c r="C239" s="18" t="s">
        <v>38</v>
      </c>
      <c r="D239" s="18"/>
      <c r="E239" s="173" t="s">
        <v>39</v>
      </c>
      <c r="F239" s="18"/>
      <c r="G239" s="173" t="s">
        <v>41</v>
      </c>
      <c r="H239" s="18" t="s">
        <v>44</v>
      </c>
      <c r="I239" s="18" t="s">
        <v>46</v>
      </c>
      <c r="J239" s="18" t="s">
        <v>48</v>
      </c>
      <c r="K239" s="18" t="s">
        <v>50</v>
      </c>
      <c r="L239" s="3" t="s">
        <v>51</v>
      </c>
    </row>
    <row r="240" spans="1:12" ht="16.5" customHeight="1">
      <c r="A240" s="11"/>
      <c r="B240" s="15"/>
      <c r="C240" s="17"/>
      <c r="D240" s="17"/>
      <c r="E240" s="24" t="s">
        <v>77</v>
      </c>
      <c r="F240" s="17"/>
      <c r="G240" s="25" t="s">
        <v>78</v>
      </c>
      <c r="H240" s="17"/>
      <c r="I240" s="17" t="s">
        <v>12</v>
      </c>
      <c r="J240" s="17"/>
      <c r="K240" s="17" t="s">
        <v>13</v>
      </c>
      <c r="L240" s="5"/>
    </row>
    <row r="241" spans="1:12" ht="16.5" customHeight="1">
      <c r="A241" s="12"/>
      <c r="B241" s="13"/>
      <c r="C241" s="18">
        <v>1</v>
      </c>
      <c r="D241" s="18">
        <v>2</v>
      </c>
      <c r="E241" s="18">
        <v>3</v>
      </c>
      <c r="F241" s="18">
        <v>4</v>
      </c>
      <c r="G241" s="18">
        <v>5</v>
      </c>
      <c r="H241" s="18">
        <v>6</v>
      </c>
      <c r="I241" s="18">
        <v>7</v>
      </c>
      <c r="J241" s="18">
        <v>8</v>
      </c>
      <c r="K241" s="18">
        <v>9</v>
      </c>
      <c r="L241" s="6"/>
    </row>
    <row r="242" spans="1:12" ht="16.5" customHeight="1">
      <c r="A242" s="19">
        <v>1</v>
      </c>
      <c r="B242" s="15" t="s">
        <v>53</v>
      </c>
      <c r="C242" s="62">
        <v>127050</v>
      </c>
      <c r="D242" s="63">
        <v>61982</v>
      </c>
      <c r="E242" s="63">
        <v>65068</v>
      </c>
      <c r="F242" s="63">
        <v>19123</v>
      </c>
      <c r="G242" s="63">
        <v>45945</v>
      </c>
      <c r="H242" s="63">
        <v>3418</v>
      </c>
      <c r="I242" s="63">
        <v>42527</v>
      </c>
      <c r="J242" s="63">
        <v>16573</v>
      </c>
      <c r="K242" s="64">
        <v>25954</v>
      </c>
      <c r="L242" s="15" t="s">
        <v>53</v>
      </c>
    </row>
    <row r="243" spans="1:12" ht="16.5" customHeight="1">
      <c r="A243" s="19" t="s">
        <v>52</v>
      </c>
      <c r="B243" s="15" t="s">
        <v>54</v>
      </c>
      <c r="C243" s="65">
        <v>105405</v>
      </c>
      <c r="D243" s="20">
        <v>52025</v>
      </c>
      <c r="E243" s="20">
        <v>53380</v>
      </c>
      <c r="F243" s="20">
        <v>16491</v>
      </c>
      <c r="G243" s="20">
        <v>36889</v>
      </c>
      <c r="H243" s="20">
        <v>2320</v>
      </c>
      <c r="I243" s="20">
        <v>34569</v>
      </c>
      <c r="J243" s="20">
        <v>13987</v>
      </c>
      <c r="K243" s="66">
        <v>20582</v>
      </c>
      <c r="L243" s="15" t="s">
        <v>54</v>
      </c>
    </row>
    <row r="244" spans="1:12" ht="16.5" customHeight="1">
      <c r="A244" s="19" t="s">
        <v>14</v>
      </c>
      <c r="B244" s="15" t="s">
        <v>55</v>
      </c>
      <c r="C244" s="65">
        <v>659</v>
      </c>
      <c r="D244" s="20">
        <v>332</v>
      </c>
      <c r="E244" s="20">
        <v>327</v>
      </c>
      <c r="F244" s="20">
        <v>86</v>
      </c>
      <c r="G244" s="20">
        <v>241</v>
      </c>
      <c r="H244" s="20">
        <v>29</v>
      </c>
      <c r="I244" s="20">
        <v>212</v>
      </c>
      <c r="J244" s="20">
        <v>219</v>
      </c>
      <c r="K244" s="66">
        <v>-7</v>
      </c>
      <c r="L244" s="15" t="s">
        <v>55</v>
      </c>
    </row>
    <row r="245" spans="1:12" ht="16.5" customHeight="1">
      <c r="A245" s="19" t="s">
        <v>15</v>
      </c>
      <c r="B245" s="15" t="s">
        <v>56</v>
      </c>
      <c r="C245" s="65">
        <v>20986</v>
      </c>
      <c r="D245" s="20">
        <v>9625</v>
      </c>
      <c r="E245" s="20">
        <v>11361</v>
      </c>
      <c r="F245" s="20">
        <v>2546</v>
      </c>
      <c r="G245" s="20">
        <v>8815</v>
      </c>
      <c r="H245" s="20">
        <v>1069</v>
      </c>
      <c r="I245" s="20">
        <v>7746</v>
      </c>
      <c r="J245" s="20">
        <v>2367</v>
      </c>
      <c r="K245" s="66">
        <v>5379</v>
      </c>
      <c r="L245" s="15" t="s">
        <v>56</v>
      </c>
    </row>
    <row r="246" spans="1:12" ht="16.5" customHeight="1">
      <c r="A246" s="19">
        <v>2</v>
      </c>
      <c r="B246" s="15" t="s">
        <v>57</v>
      </c>
      <c r="C246" s="65">
        <v>14995</v>
      </c>
      <c r="D246" s="20">
        <v>7924</v>
      </c>
      <c r="E246" s="20">
        <v>7071</v>
      </c>
      <c r="F246" s="20">
        <v>3131</v>
      </c>
      <c r="G246" s="20">
        <v>3940</v>
      </c>
      <c r="H246" s="20">
        <v>742</v>
      </c>
      <c r="I246" s="20">
        <v>3198</v>
      </c>
      <c r="J246" s="20">
        <v>1115</v>
      </c>
      <c r="K246" s="66">
        <v>2083</v>
      </c>
      <c r="L246" s="15" t="s">
        <v>57</v>
      </c>
    </row>
    <row r="247" spans="1:12" ht="16.5" customHeight="1">
      <c r="A247" s="19">
        <v>3</v>
      </c>
      <c r="B247" s="15" t="s">
        <v>58</v>
      </c>
      <c r="C247" s="65">
        <v>456356</v>
      </c>
      <c r="D247" s="20">
        <v>264528</v>
      </c>
      <c r="E247" s="20">
        <v>191828</v>
      </c>
      <c r="F247" s="20">
        <v>34584</v>
      </c>
      <c r="G247" s="20">
        <v>157244</v>
      </c>
      <c r="H247" s="20">
        <v>56835</v>
      </c>
      <c r="I247" s="20">
        <v>100409</v>
      </c>
      <c r="J247" s="20">
        <v>91810</v>
      </c>
      <c r="K247" s="66">
        <v>8599</v>
      </c>
      <c r="L247" s="15" t="s">
        <v>58</v>
      </c>
    </row>
    <row r="248" spans="1:12" ht="16.5" customHeight="1">
      <c r="A248" s="19">
        <v>4</v>
      </c>
      <c r="B248" s="15" t="s">
        <v>59</v>
      </c>
      <c r="C248" s="65">
        <v>335061</v>
      </c>
      <c r="D248" s="20">
        <v>162770</v>
      </c>
      <c r="E248" s="20">
        <v>172291</v>
      </c>
      <c r="F248" s="20">
        <v>70851</v>
      </c>
      <c r="G248" s="20">
        <v>101440</v>
      </c>
      <c r="H248" s="20">
        <v>16757</v>
      </c>
      <c r="I248" s="20">
        <v>84683</v>
      </c>
      <c r="J248" s="20">
        <v>34521</v>
      </c>
      <c r="K248" s="66">
        <v>50162</v>
      </c>
      <c r="L248" s="15" t="s">
        <v>59</v>
      </c>
    </row>
    <row r="249" spans="1:12" ht="16.5" customHeight="1">
      <c r="A249" s="19">
        <v>5</v>
      </c>
      <c r="B249" s="15" t="s">
        <v>60</v>
      </c>
      <c r="C249" s="65">
        <v>967933</v>
      </c>
      <c r="D249" s="20">
        <v>520327</v>
      </c>
      <c r="E249" s="20">
        <v>447606</v>
      </c>
      <c r="F249" s="20">
        <v>40947</v>
      </c>
      <c r="G249" s="20">
        <v>406659</v>
      </c>
      <c r="H249" s="20">
        <v>43349</v>
      </c>
      <c r="I249" s="20">
        <v>363310</v>
      </c>
      <c r="J249" s="20">
        <v>183527</v>
      </c>
      <c r="K249" s="66">
        <v>179783</v>
      </c>
      <c r="L249" s="15" t="s">
        <v>60</v>
      </c>
    </row>
    <row r="250" spans="1:12" ht="16.5" customHeight="1">
      <c r="A250" s="19">
        <v>6</v>
      </c>
      <c r="B250" s="15" t="s">
        <v>61</v>
      </c>
      <c r="C250" s="65">
        <v>695420</v>
      </c>
      <c r="D250" s="20">
        <v>270460</v>
      </c>
      <c r="E250" s="20">
        <v>424960</v>
      </c>
      <c r="F250" s="20">
        <v>52724</v>
      </c>
      <c r="G250" s="20">
        <v>372236</v>
      </c>
      <c r="H250" s="20">
        <v>67580</v>
      </c>
      <c r="I250" s="20">
        <v>304656</v>
      </c>
      <c r="J250" s="20">
        <v>265649</v>
      </c>
      <c r="K250" s="66">
        <v>39007</v>
      </c>
      <c r="L250" s="15" t="s">
        <v>61</v>
      </c>
    </row>
    <row r="251" spans="1:12" ht="16.5" customHeight="1">
      <c r="A251" s="19">
        <v>7</v>
      </c>
      <c r="B251" s="15" t="s">
        <v>62</v>
      </c>
      <c r="C251" s="65">
        <v>630031</v>
      </c>
      <c r="D251" s="20">
        <v>344856</v>
      </c>
      <c r="E251" s="20">
        <v>285175</v>
      </c>
      <c r="F251" s="20">
        <v>96030</v>
      </c>
      <c r="G251" s="20">
        <v>189145</v>
      </c>
      <c r="H251" s="20">
        <v>21300</v>
      </c>
      <c r="I251" s="20">
        <v>167845</v>
      </c>
      <c r="J251" s="20">
        <v>126834</v>
      </c>
      <c r="K251" s="66">
        <v>41011</v>
      </c>
      <c r="L251" s="15" t="s">
        <v>62</v>
      </c>
    </row>
    <row r="252" spans="1:12" ht="16.5" customHeight="1">
      <c r="A252" s="19">
        <v>8</v>
      </c>
      <c r="B252" s="15" t="s">
        <v>63</v>
      </c>
      <c r="C252" s="65">
        <v>454011</v>
      </c>
      <c r="D252" s="20">
        <v>250146</v>
      </c>
      <c r="E252" s="20">
        <v>203865</v>
      </c>
      <c r="F252" s="20">
        <v>27471</v>
      </c>
      <c r="G252" s="20">
        <v>176394</v>
      </c>
      <c r="H252" s="20">
        <v>19096</v>
      </c>
      <c r="I252" s="20">
        <v>157298</v>
      </c>
      <c r="J252" s="20">
        <v>123723</v>
      </c>
      <c r="K252" s="66">
        <v>33575</v>
      </c>
      <c r="L252" s="15" t="s">
        <v>63</v>
      </c>
    </row>
    <row r="253" spans="1:12" ht="16.5" customHeight="1">
      <c r="A253" s="19">
        <v>9</v>
      </c>
      <c r="B253" s="15" t="s">
        <v>64</v>
      </c>
      <c r="C253" s="65">
        <v>416085</v>
      </c>
      <c r="D253" s="20">
        <v>215394</v>
      </c>
      <c r="E253" s="20">
        <v>200691</v>
      </c>
      <c r="F253" s="20">
        <v>66837</v>
      </c>
      <c r="G253" s="20">
        <v>133854</v>
      </c>
      <c r="H253" s="20">
        <v>15918</v>
      </c>
      <c r="I253" s="20">
        <v>117936</v>
      </c>
      <c r="J253" s="20">
        <v>73313</v>
      </c>
      <c r="K253" s="66">
        <v>44623</v>
      </c>
      <c r="L253" s="15" t="s">
        <v>64</v>
      </c>
    </row>
    <row r="254" spans="1:12" ht="16.5" customHeight="1">
      <c r="A254" s="19">
        <v>10</v>
      </c>
      <c r="B254" s="15" t="s">
        <v>65</v>
      </c>
      <c r="C254" s="65">
        <v>223263</v>
      </c>
      <c r="D254" s="20">
        <v>81332</v>
      </c>
      <c r="E254" s="20">
        <v>141931</v>
      </c>
      <c r="F254" s="20">
        <v>15853</v>
      </c>
      <c r="G254" s="20">
        <v>126078</v>
      </c>
      <c r="H254" s="20">
        <v>5447</v>
      </c>
      <c r="I254" s="20">
        <v>120631</v>
      </c>
      <c r="J254" s="20">
        <v>62118</v>
      </c>
      <c r="K254" s="66">
        <v>58513</v>
      </c>
      <c r="L254" s="15" t="s">
        <v>65</v>
      </c>
    </row>
    <row r="255" spans="1:12" ht="16.5" customHeight="1">
      <c r="A255" s="19">
        <v>11</v>
      </c>
      <c r="B255" s="15" t="s">
        <v>66</v>
      </c>
      <c r="C255" s="65">
        <v>608554</v>
      </c>
      <c r="D255" s="20">
        <v>102649</v>
      </c>
      <c r="E255" s="20">
        <v>505905</v>
      </c>
      <c r="F255" s="20">
        <v>206745</v>
      </c>
      <c r="G255" s="20">
        <v>299160</v>
      </c>
      <c r="H255" s="20">
        <v>20991</v>
      </c>
      <c r="I255" s="20">
        <v>278169</v>
      </c>
      <c r="J255" s="20">
        <v>30152</v>
      </c>
      <c r="K255" s="66">
        <v>248017</v>
      </c>
      <c r="L255" s="15" t="s">
        <v>66</v>
      </c>
    </row>
    <row r="256" spans="1:12" ht="16.5" customHeight="1">
      <c r="A256" s="19">
        <v>12</v>
      </c>
      <c r="B256" s="15" t="s">
        <v>67</v>
      </c>
      <c r="C256" s="65">
        <v>682828</v>
      </c>
      <c r="D256" s="20">
        <v>248252</v>
      </c>
      <c r="E256" s="20">
        <v>434576</v>
      </c>
      <c r="F256" s="20">
        <v>58423</v>
      </c>
      <c r="G256" s="20">
        <v>376153</v>
      </c>
      <c r="H256" s="20">
        <v>39478</v>
      </c>
      <c r="I256" s="20">
        <v>336675</v>
      </c>
      <c r="J256" s="20">
        <v>175966</v>
      </c>
      <c r="K256" s="66">
        <v>160709</v>
      </c>
      <c r="L256" s="15" t="s">
        <v>67</v>
      </c>
    </row>
    <row r="257" spans="1:12" ht="16.5" customHeight="1">
      <c r="A257" s="19">
        <v>13</v>
      </c>
      <c r="B257" s="15" t="s">
        <v>68</v>
      </c>
      <c r="C257" s="65">
        <v>517995</v>
      </c>
      <c r="D257" s="20">
        <v>115970</v>
      </c>
      <c r="E257" s="20">
        <v>402025</v>
      </c>
      <c r="F257" s="20">
        <v>142978</v>
      </c>
      <c r="G257" s="20">
        <v>259047</v>
      </c>
      <c r="H257" s="20">
        <v>8977</v>
      </c>
      <c r="I257" s="20">
        <v>250070</v>
      </c>
      <c r="J257" s="20">
        <v>250070</v>
      </c>
      <c r="K257" s="66">
        <v>0</v>
      </c>
      <c r="L257" s="15" t="s">
        <v>68</v>
      </c>
    </row>
    <row r="258" spans="1:12" ht="16.5" customHeight="1">
      <c r="A258" s="19">
        <v>14</v>
      </c>
      <c r="B258" s="15" t="s">
        <v>69</v>
      </c>
      <c r="C258" s="65">
        <v>293665</v>
      </c>
      <c r="D258" s="20">
        <v>59739</v>
      </c>
      <c r="E258" s="20">
        <v>233926</v>
      </c>
      <c r="F258" s="20">
        <v>56160</v>
      </c>
      <c r="G258" s="20">
        <v>177766</v>
      </c>
      <c r="H258" s="20">
        <v>1903</v>
      </c>
      <c r="I258" s="20">
        <v>175863</v>
      </c>
      <c r="J258" s="20">
        <v>187209</v>
      </c>
      <c r="K258" s="66">
        <v>-11346</v>
      </c>
      <c r="L258" s="15" t="s">
        <v>69</v>
      </c>
    </row>
    <row r="259" spans="1:12" ht="16.5" customHeight="1">
      <c r="A259" s="19">
        <v>15</v>
      </c>
      <c r="B259" s="15" t="s">
        <v>70</v>
      </c>
      <c r="C259" s="65">
        <v>745636</v>
      </c>
      <c r="D259" s="20">
        <v>248748</v>
      </c>
      <c r="E259" s="20">
        <v>496888</v>
      </c>
      <c r="F259" s="20">
        <v>56633</v>
      </c>
      <c r="G259" s="20">
        <v>440255</v>
      </c>
      <c r="H259" s="20">
        <v>3053</v>
      </c>
      <c r="I259" s="20">
        <v>437202</v>
      </c>
      <c r="J259" s="20">
        <v>498234</v>
      </c>
      <c r="K259" s="66">
        <v>-61032</v>
      </c>
      <c r="L259" s="15" t="s">
        <v>70</v>
      </c>
    </row>
    <row r="260" spans="1:12" ht="16.5" customHeight="1">
      <c r="A260" s="19">
        <v>16</v>
      </c>
      <c r="B260" s="15" t="s">
        <v>71</v>
      </c>
      <c r="C260" s="65">
        <v>405181</v>
      </c>
      <c r="D260" s="20">
        <v>168723</v>
      </c>
      <c r="E260" s="20">
        <v>236458</v>
      </c>
      <c r="F260" s="20">
        <v>45323</v>
      </c>
      <c r="G260" s="20">
        <v>191135</v>
      </c>
      <c r="H260" s="20">
        <v>16417</v>
      </c>
      <c r="I260" s="20">
        <v>174718</v>
      </c>
      <c r="J260" s="20">
        <v>174706</v>
      </c>
      <c r="K260" s="66">
        <v>12</v>
      </c>
      <c r="L260" s="15" t="s">
        <v>71</v>
      </c>
    </row>
    <row r="261" spans="1:12" ht="16.5" customHeight="1">
      <c r="A261" s="59"/>
      <c r="B261" s="26" t="s">
        <v>72</v>
      </c>
      <c r="C261" s="67">
        <v>7574064</v>
      </c>
      <c r="D261" s="60">
        <v>3123800</v>
      </c>
      <c r="E261" s="60">
        <v>4450264</v>
      </c>
      <c r="F261" s="60">
        <v>993813</v>
      </c>
      <c r="G261" s="60">
        <v>3456451</v>
      </c>
      <c r="H261" s="60">
        <v>341261</v>
      </c>
      <c r="I261" s="60">
        <v>3115190</v>
      </c>
      <c r="J261" s="60">
        <v>2295520</v>
      </c>
      <c r="K261" s="68">
        <v>819670</v>
      </c>
      <c r="L261" s="26" t="s">
        <v>72</v>
      </c>
    </row>
    <row r="262" spans="1:12" ht="16.5" customHeight="1">
      <c r="A262" s="19"/>
      <c r="B262" s="15" t="s">
        <v>73</v>
      </c>
      <c r="C262" s="65">
        <v>18718</v>
      </c>
      <c r="D262" s="20">
        <v>0</v>
      </c>
      <c r="E262" s="20">
        <v>18718</v>
      </c>
      <c r="F262" s="20">
        <v>0</v>
      </c>
      <c r="G262" s="20">
        <v>18718</v>
      </c>
      <c r="H262" s="20">
        <v>18718</v>
      </c>
      <c r="I262" s="20">
        <v>0</v>
      </c>
      <c r="J262" s="20">
        <v>0</v>
      </c>
      <c r="K262" s="66">
        <v>0</v>
      </c>
      <c r="L262" s="15" t="s">
        <v>73</v>
      </c>
    </row>
    <row r="263" spans="1:12" ht="16.5" customHeight="1">
      <c r="A263" s="19"/>
      <c r="B263" s="15" t="s">
        <v>74</v>
      </c>
      <c r="C263" s="65">
        <v>43390</v>
      </c>
      <c r="D263" s="20">
        <v>0</v>
      </c>
      <c r="E263" s="20">
        <v>43390</v>
      </c>
      <c r="F263" s="20">
        <v>0</v>
      </c>
      <c r="G263" s="20">
        <v>43390</v>
      </c>
      <c r="H263" s="20">
        <v>43390</v>
      </c>
      <c r="I263" s="20">
        <v>0</v>
      </c>
      <c r="J263" s="20">
        <v>0</v>
      </c>
      <c r="K263" s="66">
        <v>0</v>
      </c>
      <c r="L263" s="15" t="s">
        <v>74</v>
      </c>
    </row>
    <row r="264" spans="1:12" ht="16.5" customHeight="1">
      <c r="A264" s="61"/>
      <c r="B264" s="26" t="s">
        <v>75</v>
      </c>
      <c r="C264" s="67">
        <v>7549392</v>
      </c>
      <c r="D264" s="60">
        <v>3123800</v>
      </c>
      <c r="E264" s="60">
        <v>4425592</v>
      </c>
      <c r="F264" s="60">
        <v>993813</v>
      </c>
      <c r="G264" s="60">
        <v>3431779</v>
      </c>
      <c r="H264" s="60">
        <v>316589</v>
      </c>
      <c r="I264" s="60">
        <v>3115190</v>
      </c>
      <c r="J264" s="60">
        <v>2295520</v>
      </c>
      <c r="K264" s="68">
        <v>819670</v>
      </c>
      <c r="L264" s="26" t="s">
        <v>75</v>
      </c>
    </row>
    <row r="265" spans="1:12" ht="16.5" customHeight="1">
      <c r="A265" s="11"/>
      <c r="B265" s="1" t="s">
        <v>76</v>
      </c>
      <c r="C265" s="50"/>
      <c r="D265" s="51"/>
      <c r="E265" s="51"/>
      <c r="F265" s="51"/>
      <c r="G265" s="51"/>
      <c r="H265" s="51"/>
      <c r="I265" s="51"/>
      <c r="J265" s="51"/>
      <c r="K265" s="56"/>
      <c r="L265" s="15" t="s">
        <v>76</v>
      </c>
    </row>
    <row r="266" spans="1:12" ht="16.5" customHeight="1">
      <c r="A266" s="11"/>
      <c r="B266" s="1" t="s">
        <v>32</v>
      </c>
      <c r="C266" s="65">
        <v>6550758</v>
      </c>
      <c r="D266" s="20">
        <v>2873016</v>
      </c>
      <c r="E266" s="20">
        <v>3677742</v>
      </c>
      <c r="F266" s="20">
        <v>753098</v>
      </c>
      <c r="G266" s="20">
        <v>2924644</v>
      </c>
      <c r="H266" s="20">
        <v>329741</v>
      </c>
      <c r="I266" s="20">
        <v>2594903</v>
      </c>
      <c r="J266" s="20">
        <v>1775233</v>
      </c>
      <c r="K266" s="66">
        <v>819670</v>
      </c>
      <c r="L266" s="15" t="s">
        <v>32</v>
      </c>
    </row>
    <row r="267" spans="1:12" ht="16.5" customHeight="1">
      <c r="A267" s="11"/>
      <c r="B267" s="1" t="s">
        <v>33</v>
      </c>
      <c r="C267" s="65">
        <v>899023</v>
      </c>
      <c r="D267" s="20">
        <v>216436</v>
      </c>
      <c r="E267" s="20">
        <v>682587</v>
      </c>
      <c r="F267" s="20">
        <v>226522</v>
      </c>
      <c r="G267" s="20">
        <v>456065</v>
      </c>
      <c r="H267" s="20">
        <v>10206</v>
      </c>
      <c r="I267" s="20">
        <v>445859</v>
      </c>
      <c r="J267" s="20">
        <v>445859</v>
      </c>
      <c r="K267" s="66">
        <v>0</v>
      </c>
      <c r="L267" s="15" t="s">
        <v>33</v>
      </c>
    </row>
    <row r="268" spans="1:12" ht="16.5" customHeight="1">
      <c r="A268" s="11"/>
      <c r="B268" s="1" t="s">
        <v>34</v>
      </c>
      <c r="C268" s="65">
        <v>124283</v>
      </c>
      <c r="D268" s="20">
        <v>34348</v>
      </c>
      <c r="E268" s="20">
        <v>89935</v>
      </c>
      <c r="F268" s="20">
        <v>14193</v>
      </c>
      <c r="G268" s="20">
        <v>75742</v>
      </c>
      <c r="H268" s="20">
        <v>1314</v>
      </c>
      <c r="I268" s="20">
        <v>74428</v>
      </c>
      <c r="J268" s="20">
        <v>74428</v>
      </c>
      <c r="K268" s="66">
        <v>0</v>
      </c>
      <c r="L268" s="15" t="s">
        <v>34</v>
      </c>
    </row>
    <row r="269" spans="1:12" ht="16.5" customHeight="1">
      <c r="A269" s="11"/>
      <c r="B269" s="1" t="s">
        <v>11</v>
      </c>
      <c r="C269" s="65">
        <v>7574064</v>
      </c>
      <c r="D269" s="20">
        <v>3123800</v>
      </c>
      <c r="E269" s="20">
        <v>4450264</v>
      </c>
      <c r="F269" s="20">
        <v>993813</v>
      </c>
      <c r="G269" s="20">
        <v>3456451</v>
      </c>
      <c r="H269" s="20">
        <v>341261</v>
      </c>
      <c r="I269" s="20">
        <v>3115190</v>
      </c>
      <c r="J269" s="20">
        <v>2295520</v>
      </c>
      <c r="K269" s="66">
        <v>819670</v>
      </c>
      <c r="L269" s="15" t="s">
        <v>11</v>
      </c>
    </row>
    <row r="270" spans="1:12" ht="16.5" customHeight="1">
      <c r="A270" s="11"/>
      <c r="B270" s="1" t="s">
        <v>134</v>
      </c>
      <c r="C270" s="118">
        <f>SUM(C242)</f>
        <v>127050</v>
      </c>
      <c r="D270" s="115">
        <f t="shared" ref="D270:K270" si="29">SUM(D242)</f>
        <v>61982</v>
      </c>
      <c r="E270" s="115">
        <f t="shared" si="29"/>
        <v>65068</v>
      </c>
      <c r="F270" s="115">
        <f t="shared" si="29"/>
        <v>19123</v>
      </c>
      <c r="G270" s="115">
        <f t="shared" si="29"/>
        <v>45945</v>
      </c>
      <c r="H270" s="115">
        <f t="shared" si="29"/>
        <v>3418</v>
      </c>
      <c r="I270" s="115">
        <f t="shared" si="29"/>
        <v>42527</v>
      </c>
      <c r="J270" s="115">
        <f t="shared" si="29"/>
        <v>16573</v>
      </c>
      <c r="K270" s="119">
        <f t="shared" si="29"/>
        <v>25954</v>
      </c>
      <c r="L270" s="15"/>
    </row>
    <row r="271" spans="1:12" ht="16.5" customHeight="1">
      <c r="A271" s="11"/>
      <c r="B271" s="1" t="s">
        <v>135</v>
      </c>
      <c r="C271" s="118">
        <f>SUM(C246:C247,C249)</f>
        <v>1439284</v>
      </c>
      <c r="D271" s="115">
        <f t="shared" ref="D271:K271" si="30">SUM(D246:D247,D249)</f>
        <v>792779</v>
      </c>
      <c r="E271" s="115">
        <f t="shared" si="30"/>
        <v>646505</v>
      </c>
      <c r="F271" s="115">
        <f t="shared" si="30"/>
        <v>78662</v>
      </c>
      <c r="G271" s="115">
        <f t="shared" si="30"/>
        <v>567843</v>
      </c>
      <c r="H271" s="115">
        <f t="shared" si="30"/>
        <v>100926</v>
      </c>
      <c r="I271" s="115">
        <f t="shared" si="30"/>
        <v>466917</v>
      </c>
      <c r="J271" s="115">
        <f t="shared" si="30"/>
        <v>276452</v>
      </c>
      <c r="K271" s="119">
        <f t="shared" si="30"/>
        <v>190465</v>
      </c>
      <c r="L271" s="15"/>
    </row>
    <row r="272" spans="1:12" ht="16.5" customHeight="1">
      <c r="A272" s="12"/>
      <c r="B272" s="52" t="s">
        <v>136</v>
      </c>
      <c r="C272" s="120">
        <f>SUM(C248,C250:C260)</f>
        <v>6007730</v>
      </c>
      <c r="D272" s="116">
        <f t="shared" ref="D272:K272" si="31">SUM(D248,D250:D260)</f>
        <v>2269039</v>
      </c>
      <c r="E272" s="116">
        <f t="shared" si="31"/>
        <v>3738691</v>
      </c>
      <c r="F272" s="116">
        <f t="shared" si="31"/>
        <v>896028</v>
      </c>
      <c r="G272" s="116">
        <f t="shared" si="31"/>
        <v>2842663</v>
      </c>
      <c r="H272" s="116">
        <f t="shared" si="31"/>
        <v>236917</v>
      </c>
      <c r="I272" s="116">
        <f t="shared" si="31"/>
        <v>2605746</v>
      </c>
      <c r="J272" s="116">
        <f t="shared" si="31"/>
        <v>2002495</v>
      </c>
      <c r="K272" s="121">
        <f t="shared" si="31"/>
        <v>603251</v>
      </c>
      <c r="L272" s="13"/>
    </row>
    <row r="273" spans="1:12" ht="16.5" customHeight="1">
      <c r="C273" s="117" t="str">
        <f>IF(SUM(C270:C272)=C261,"OK","ERROR")</f>
        <v>OK</v>
      </c>
      <c r="D273" s="117" t="str">
        <f t="shared" ref="D273" si="32">IF(SUM(D270:D272)=D261,"OK","ERROR")</f>
        <v>OK</v>
      </c>
      <c r="E273" s="117" t="str">
        <f t="shared" ref="E273:K273" si="33">IF(SUM(E270:E272)=E261,"OK","ERROR")</f>
        <v>OK</v>
      </c>
      <c r="F273" s="117" t="str">
        <f t="shared" si="33"/>
        <v>OK</v>
      </c>
      <c r="G273" s="117" t="str">
        <f t="shared" si="33"/>
        <v>OK</v>
      </c>
      <c r="H273" s="117" t="str">
        <f t="shared" si="33"/>
        <v>OK</v>
      </c>
      <c r="I273" s="117" t="str">
        <f t="shared" si="33"/>
        <v>OK</v>
      </c>
      <c r="J273" s="117" t="str">
        <f t="shared" si="33"/>
        <v>OK</v>
      </c>
      <c r="K273" s="117" t="str">
        <f t="shared" si="33"/>
        <v>OK</v>
      </c>
    </row>
    <row r="274" spans="1:12" ht="16.5" customHeight="1">
      <c r="C274" s="117"/>
      <c r="D274" s="117"/>
      <c r="E274" s="117"/>
      <c r="F274" s="117"/>
      <c r="G274" s="117"/>
      <c r="H274" s="117"/>
      <c r="I274" s="117"/>
      <c r="J274" s="117"/>
      <c r="K274" s="117"/>
    </row>
    <row r="275" spans="1:12" ht="16.5" customHeight="1">
      <c r="A275" s="122">
        <f>A236+1</f>
        <v>30</v>
      </c>
      <c r="B275" s="7" t="str">
        <f>IF(A275&lt;22,"令和"&amp;A275&amp;"年度","平成"&amp;A275&amp;"年度")</f>
        <v>平成30年度</v>
      </c>
      <c r="C275" s="22" t="s">
        <v>36</v>
      </c>
      <c r="L275" s="8"/>
    </row>
    <row r="276" spans="1:12" ht="16.5" customHeight="1">
      <c r="A276" s="10"/>
      <c r="B276" s="14"/>
      <c r="C276" s="16"/>
      <c r="D276" s="16"/>
      <c r="E276" s="16"/>
      <c r="F276" s="16"/>
      <c r="G276" s="16"/>
      <c r="H276" s="16" t="s">
        <v>42</v>
      </c>
      <c r="I276" s="16"/>
      <c r="J276" s="16"/>
      <c r="K276" s="16"/>
      <c r="L276" s="14"/>
    </row>
    <row r="277" spans="1:12" ht="16.5" customHeight="1">
      <c r="A277" s="11"/>
      <c r="C277" s="17" t="s">
        <v>37</v>
      </c>
      <c r="D277" s="17" t="s">
        <v>17</v>
      </c>
      <c r="E277" s="17" t="s">
        <v>18</v>
      </c>
      <c r="F277" s="17" t="s">
        <v>19</v>
      </c>
      <c r="G277" s="17" t="s">
        <v>40</v>
      </c>
      <c r="H277" s="17" t="s">
        <v>43</v>
      </c>
      <c r="I277" s="17" t="s">
        <v>45</v>
      </c>
      <c r="J277" s="17" t="s">
        <v>47</v>
      </c>
      <c r="K277" s="17" t="s">
        <v>49</v>
      </c>
    </row>
    <row r="278" spans="1:12" ht="16.5" customHeight="1">
      <c r="A278" s="11"/>
      <c r="B278" s="3" t="s">
        <v>51</v>
      </c>
      <c r="C278" s="18" t="s">
        <v>38</v>
      </c>
      <c r="D278" s="18"/>
      <c r="E278" s="173" t="s">
        <v>39</v>
      </c>
      <c r="F278" s="18"/>
      <c r="G278" s="173" t="s">
        <v>41</v>
      </c>
      <c r="H278" s="18" t="s">
        <v>44</v>
      </c>
      <c r="I278" s="18" t="s">
        <v>46</v>
      </c>
      <c r="J278" s="18" t="s">
        <v>48</v>
      </c>
      <c r="K278" s="18" t="s">
        <v>50</v>
      </c>
      <c r="L278" s="3" t="s">
        <v>51</v>
      </c>
    </row>
    <row r="279" spans="1:12" ht="16.5" customHeight="1">
      <c r="A279" s="11"/>
      <c r="B279" s="15"/>
      <c r="C279" s="17"/>
      <c r="D279" s="17"/>
      <c r="E279" s="24" t="s">
        <v>77</v>
      </c>
      <c r="F279" s="17"/>
      <c r="G279" s="25" t="s">
        <v>78</v>
      </c>
      <c r="H279" s="17"/>
      <c r="I279" s="17" t="s">
        <v>12</v>
      </c>
      <c r="J279" s="17"/>
      <c r="K279" s="17" t="s">
        <v>13</v>
      </c>
      <c r="L279" s="5"/>
    </row>
    <row r="280" spans="1:12" ht="16.5" customHeight="1">
      <c r="A280" s="12"/>
      <c r="B280" s="13"/>
      <c r="C280" s="18">
        <v>1</v>
      </c>
      <c r="D280" s="18">
        <v>2</v>
      </c>
      <c r="E280" s="18">
        <v>3</v>
      </c>
      <c r="F280" s="18">
        <v>4</v>
      </c>
      <c r="G280" s="18">
        <v>5</v>
      </c>
      <c r="H280" s="18">
        <v>6</v>
      </c>
      <c r="I280" s="18">
        <v>7</v>
      </c>
      <c r="J280" s="18">
        <v>8</v>
      </c>
      <c r="K280" s="18">
        <v>9</v>
      </c>
      <c r="L280" s="6"/>
    </row>
    <row r="281" spans="1:12" ht="16.5" customHeight="1">
      <c r="A281" s="19">
        <v>1</v>
      </c>
      <c r="B281" s="15" t="s">
        <v>53</v>
      </c>
      <c r="C281" s="62">
        <v>126307</v>
      </c>
      <c r="D281" s="63">
        <v>65634</v>
      </c>
      <c r="E281" s="63">
        <v>60673</v>
      </c>
      <c r="F281" s="63">
        <v>19384</v>
      </c>
      <c r="G281" s="63">
        <v>41289</v>
      </c>
      <c r="H281" s="63">
        <v>3138</v>
      </c>
      <c r="I281" s="63">
        <v>38151</v>
      </c>
      <c r="J281" s="63">
        <v>15821</v>
      </c>
      <c r="K281" s="64">
        <v>22330</v>
      </c>
      <c r="L281" s="15" t="s">
        <v>53</v>
      </c>
    </row>
    <row r="282" spans="1:12" ht="16.5" customHeight="1">
      <c r="A282" s="19" t="s">
        <v>52</v>
      </c>
      <c r="B282" s="15" t="s">
        <v>54</v>
      </c>
      <c r="C282" s="65">
        <v>104036</v>
      </c>
      <c r="D282" s="20">
        <v>54973</v>
      </c>
      <c r="E282" s="20">
        <v>49063</v>
      </c>
      <c r="F282" s="20">
        <v>16641</v>
      </c>
      <c r="G282" s="20">
        <v>32422</v>
      </c>
      <c r="H282" s="20">
        <v>2029</v>
      </c>
      <c r="I282" s="20">
        <v>30393</v>
      </c>
      <c r="J282" s="20">
        <v>12891</v>
      </c>
      <c r="K282" s="66">
        <v>17502</v>
      </c>
      <c r="L282" s="15" t="s">
        <v>54</v>
      </c>
    </row>
    <row r="283" spans="1:12" ht="16.5" customHeight="1">
      <c r="A283" s="19" t="s">
        <v>14</v>
      </c>
      <c r="B283" s="15" t="s">
        <v>55</v>
      </c>
      <c r="C283" s="65">
        <v>649</v>
      </c>
      <c r="D283" s="20">
        <v>327</v>
      </c>
      <c r="E283" s="20">
        <v>322</v>
      </c>
      <c r="F283" s="20">
        <v>86</v>
      </c>
      <c r="G283" s="20">
        <v>236</v>
      </c>
      <c r="H283" s="20">
        <v>29</v>
      </c>
      <c r="I283" s="20">
        <v>207</v>
      </c>
      <c r="J283" s="20">
        <v>272</v>
      </c>
      <c r="K283" s="66">
        <v>-65</v>
      </c>
      <c r="L283" s="15" t="s">
        <v>55</v>
      </c>
    </row>
    <row r="284" spans="1:12" ht="16.5" customHeight="1">
      <c r="A284" s="19" t="s">
        <v>15</v>
      </c>
      <c r="B284" s="15" t="s">
        <v>56</v>
      </c>
      <c r="C284" s="65">
        <v>21622</v>
      </c>
      <c r="D284" s="20">
        <v>10334</v>
      </c>
      <c r="E284" s="20">
        <v>11288</v>
      </c>
      <c r="F284" s="20">
        <v>2657</v>
      </c>
      <c r="G284" s="20">
        <v>8631</v>
      </c>
      <c r="H284" s="20">
        <v>1080</v>
      </c>
      <c r="I284" s="20">
        <v>7551</v>
      </c>
      <c r="J284" s="20">
        <v>2658</v>
      </c>
      <c r="K284" s="66">
        <v>4893</v>
      </c>
      <c r="L284" s="15" t="s">
        <v>56</v>
      </c>
    </row>
    <row r="285" spans="1:12" ht="16.5" customHeight="1">
      <c r="A285" s="19">
        <v>2</v>
      </c>
      <c r="B285" s="15" t="s">
        <v>57</v>
      </c>
      <c r="C285" s="65">
        <v>16454</v>
      </c>
      <c r="D285" s="20">
        <v>8855</v>
      </c>
      <c r="E285" s="20">
        <v>7599</v>
      </c>
      <c r="F285" s="20">
        <v>3552</v>
      </c>
      <c r="G285" s="20">
        <v>4047</v>
      </c>
      <c r="H285" s="20">
        <v>802</v>
      </c>
      <c r="I285" s="20">
        <v>3245</v>
      </c>
      <c r="J285" s="20">
        <v>1312</v>
      </c>
      <c r="K285" s="66">
        <v>1933</v>
      </c>
      <c r="L285" s="15" t="s">
        <v>57</v>
      </c>
    </row>
    <row r="286" spans="1:12" ht="16.5" customHeight="1">
      <c r="A286" s="19">
        <v>3</v>
      </c>
      <c r="B286" s="15" t="s">
        <v>58</v>
      </c>
      <c r="C286" s="65">
        <v>476208</v>
      </c>
      <c r="D286" s="20">
        <v>280770</v>
      </c>
      <c r="E286" s="20">
        <v>195438</v>
      </c>
      <c r="F286" s="20">
        <v>36145</v>
      </c>
      <c r="G286" s="20">
        <v>159293</v>
      </c>
      <c r="H286" s="20">
        <v>56433</v>
      </c>
      <c r="I286" s="20">
        <v>102860</v>
      </c>
      <c r="J286" s="20">
        <v>94945</v>
      </c>
      <c r="K286" s="66">
        <v>7915</v>
      </c>
      <c r="L286" s="15" t="s">
        <v>58</v>
      </c>
    </row>
    <row r="287" spans="1:12" ht="16.5" customHeight="1">
      <c r="A287" s="19">
        <v>4</v>
      </c>
      <c r="B287" s="15" t="s">
        <v>59</v>
      </c>
      <c r="C287" s="65">
        <v>345356</v>
      </c>
      <c r="D287" s="20">
        <v>176875</v>
      </c>
      <c r="E287" s="20">
        <v>168481</v>
      </c>
      <c r="F287" s="20">
        <v>69504</v>
      </c>
      <c r="G287" s="20">
        <v>98977</v>
      </c>
      <c r="H287" s="20">
        <v>16312</v>
      </c>
      <c r="I287" s="20">
        <v>82665</v>
      </c>
      <c r="J287" s="20">
        <v>35681</v>
      </c>
      <c r="K287" s="66">
        <v>46984</v>
      </c>
      <c r="L287" s="15" t="s">
        <v>59</v>
      </c>
    </row>
    <row r="288" spans="1:12" ht="16.5" customHeight="1">
      <c r="A288" s="19">
        <v>5</v>
      </c>
      <c r="B288" s="15" t="s">
        <v>60</v>
      </c>
      <c r="C288" s="65">
        <v>1001928</v>
      </c>
      <c r="D288" s="20">
        <v>546700</v>
      </c>
      <c r="E288" s="20">
        <v>455228</v>
      </c>
      <c r="F288" s="20">
        <v>42978</v>
      </c>
      <c r="G288" s="20">
        <v>412250</v>
      </c>
      <c r="H288" s="20">
        <v>44952</v>
      </c>
      <c r="I288" s="20">
        <v>367298</v>
      </c>
      <c r="J288" s="20">
        <v>175923</v>
      </c>
      <c r="K288" s="66">
        <v>191375</v>
      </c>
      <c r="L288" s="15" t="s">
        <v>60</v>
      </c>
    </row>
    <row r="289" spans="1:12" ht="16.5" customHeight="1">
      <c r="A289" s="19">
        <v>6</v>
      </c>
      <c r="B289" s="15" t="s">
        <v>61</v>
      </c>
      <c r="C289" s="65">
        <v>708407</v>
      </c>
      <c r="D289" s="20">
        <v>287763</v>
      </c>
      <c r="E289" s="20">
        <v>420644</v>
      </c>
      <c r="F289" s="20">
        <v>54092</v>
      </c>
      <c r="G289" s="20">
        <v>366552</v>
      </c>
      <c r="H289" s="20">
        <v>67628</v>
      </c>
      <c r="I289" s="20">
        <v>298924</v>
      </c>
      <c r="J289" s="20">
        <v>264690</v>
      </c>
      <c r="K289" s="66">
        <v>34234</v>
      </c>
      <c r="L289" s="15" t="s">
        <v>61</v>
      </c>
    </row>
    <row r="290" spans="1:12" ht="16.5" customHeight="1">
      <c r="A290" s="19">
        <v>7</v>
      </c>
      <c r="B290" s="15" t="s">
        <v>62</v>
      </c>
      <c r="C290" s="65">
        <v>645833</v>
      </c>
      <c r="D290" s="20">
        <v>357571</v>
      </c>
      <c r="E290" s="20">
        <v>288262</v>
      </c>
      <c r="F290" s="20">
        <v>100124</v>
      </c>
      <c r="G290" s="20">
        <v>188138</v>
      </c>
      <c r="H290" s="20">
        <v>21589</v>
      </c>
      <c r="I290" s="20">
        <v>166549</v>
      </c>
      <c r="J290" s="20">
        <v>135208</v>
      </c>
      <c r="K290" s="66">
        <v>31341</v>
      </c>
      <c r="L290" s="15" t="s">
        <v>62</v>
      </c>
    </row>
    <row r="291" spans="1:12" ht="16.5" customHeight="1">
      <c r="A291" s="19">
        <v>8</v>
      </c>
      <c r="B291" s="15" t="s">
        <v>63</v>
      </c>
      <c r="C291" s="65">
        <v>454184</v>
      </c>
      <c r="D291" s="20">
        <v>248809</v>
      </c>
      <c r="E291" s="20">
        <v>205375</v>
      </c>
      <c r="F291" s="20">
        <v>27850</v>
      </c>
      <c r="G291" s="20">
        <v>177525</v>
      </c>
      <c r="H291" s="20">
        <v>19518</v>
      </c>
      <c r="I291" s="20">
        <v>158007</v>
      </c>
      <c r="J291" s="20">
        <v>133055</v>
      </c>
      <c r="K291" s="66">
        <v>24952</v>
      </c>
      <c r="L291" s="15" t="s">
        <v>63</v>
      </c>
    </row>
    <row r="292" spans="1:12" ht="16.5" customHeight="1">
      <c r="A292" s="19">
        <v>9</v>
      </c>
      <c r="B292" s="15" t="s">
        <v>64</v>
      </c>
      <c r="C292" s="65">
        <v>433876</v>
      </c>
      <c r="D292" s="20">
        <v>229919</v>
      </c>
      <c r="E292" s="20">
        <v>203957</v>
      </c>
      <c r="F292" s="20">
        <v>66491</v>
      </c>
      <c r="G292" s="20">
        <v>137466</v>
      </c>
      <c r="H292" s="20">
        <v>17708</v>
      </c>
      <c r="I292" s="20">
        <v>119758</v>
      </c>
      <c r="J292" s="20">
        <v>71984</v>
      </c>
      <c r="K292" s="66">
        <v>47774</v>
      </c>
      <c r="L292" s="15" t="s">
        <v>64</v>
      </c>
    </row>
    <row r="293" spans="1:12" ht="16.5" customHeight="1">
      <c r="A293" s="19">
        <v>10</v>
      </c>
      <c r="B293" s="15" t="s">
        <v>65</v>
      </c>
      <c r="C293" s="65">
        <v>231433</v>
      </c>
      <c r="D293" s="20">
        <v>85296</v>
      </c>
      <c r="E293" s="20">
        <v>146137</v>
      </c>
      <c r="F293" s="20">
        <v>16235</v>
      </c>
      <c r="G293" s="20">
        <v>129902</v>
      </c>
      <c r="H293" s="20">
        <v>5074</v>
      </c>
      <c r="I293" s="20">
        <v>124828</v>
      </c>
      <c r="J293" s="20">
        <v>65817</v>
      </c>
      <c r="K293" s="66">
        <v>59011</v>
      </c>
      <c r="L293" s="15" t="s">
        <v>65</v>
      </c>
    </row>
    <row r="294" spans="1:12" ht="16.5" customHeight="1">
      <c r="A294" s="19">
        <v>11</v>
      </c>
      <c r="B294" s="15" t="s">
        <v>66</v>
      </c>
      <c r="C294" s="65">
        <v>614097</v>
      </c>
      <c r="D294" s="20">
        <v>104666</v>
      </c>
      <c r="E294" s="20">
        <v>509431</v>
      </c>
      <c r="F294" s="20">
        <v>212134</v>
      </c>
      <c r="G294" s="20">
        <v>297297</v>
      </c>
      <c r="H294" s="20">
        <v>21422</v>
      </c>
      <c r="I294" s="20">
        <v>275875</v>
      </c>
      <c r="J294" s="20">
        <v>28706</v>
      </c>
      <c r="K294" s="66">
        <v>247169</v>
      </c>
      <c r="L294" s="15" t="s">
        <v>66</v>
      </c>
    </row>
    <row r="295" spans="1:12" ht="16.5" customHeight="1">
      <c r="A295" s="19">
        <v>12</v>
      </c>
      <c r="B295" s="15" t="s">
        <v>67</v>
      </c>
      <c r="C295" s="65">
        <v>662846</v>
      </c>
      <c r="D295" s="20">
        <v>239041</v>
      </c>
      <c r="E295" s="20">
        <v>423805</v>
      </c>
      <c r="F295" s="20">
        <v>58644</v>
      </c>
      <c r="G295" s="20">
        <v>365161</v>
      </c>
      <c r="H295" s="20">
        <v>38904</v>
      </c>
      <c r="I295" s="20">
        <v>326257</v>
      </c>
      <c r="J295" s="20">
        <v>185684</v>
      </c>
      <c r="K295" s="66">
        <v>140573</v>
      </c>
      <c r="L295" s="15" t="s">
        <v>67</v>
      </c>
    </row>
    <row r="296" spans="1:12" ht="16.5" customHeight="1">
      <c r="A296" s="19">
        <v>13</v>
      </c>
      <c r="B296" s="15" t="s">
        <v>68</v>
      </c>
      <c r="C296" s="65">
        <v>534780</v>
      </c>
      <c r="D296" s="20">
        <v>119515</v>
      </c>
      <c r="E296" s="20">
        <v>415265</v>
      </c>
      <c r="F296" s="20">
        <v>150224</v>
      </c>
      <c r="G296" s="20">
        <v>265041</v>
      </c>
      <c r="H296" s="20">
        <v>9160</v>
      </c>
      <c r="I296" s="20">
        <v>255881</v>
      </c>
      <c r="J296" s="20">
        <v>255881</v>
      </c>
      <c r="K296" s="66">
        <v>0</v>
      </c>
      <c r="L296" s="15" t="s">
        <v>68</v>
      </c>
    </row>
    <row r="297" spans="1:12" ht="16.5" customHeight="1">
      <c r="A297" s="19">
        <v>14</v>
      </c>
      <c r="B297" s="15" t="s">
        <v>69</v>
      </c>
      <c r="C297" s="65">
        <v>297023</v>
      </c>
      <c r="D297" s="20">
        <v>59401</v>
      </c>
      <c r="E297" s="20">
        <v>237622</v>
      </c>
      <c r="F297" s="20">
        <v>56086</v>
      </c>
      <c r="G297" s="20">
        <v>181536</v>
      </c>
      <c r="H297" s="20">
        <v>1960</v>
      </c>
      <c r="I297" s="20">
        <v>179576</v>
      </c>
      <c r="J297" s="20">
        <v>190285</v>
      </c>
      <c r="K297" s="66">
        <v>-10709</v>
      </c>
      <c r="L297" s="15" t="s">
        <v>69</v>
      </c>
    </row>
    <row r="298" spans="1:12" ht="16.5" customHeight="1">
      <c r="A298" s="19">
        <v>15</v>
      </c>
      <c r="B298" s="15" t="s">
        <v>70</v>
      </c>
      <c r="C298" s="65">
        <v>763158</v>
      </c>
      <c r="D298" s="20">
        <v>253123</v>
      </c>
      <c r="E298" s="20">
        <v>510035</v>
      </c>
      <c r="F298" s="20">
        <v>58202</v>
      </c>
      <c r="G298" s="20">
        <v>451833</v>
      </c>
      <c r="H298" s="20">
        <v>3221</v>
      </c>
      <c r="I298" s="20">
        <v>448612</v>
      </c>
      <c r="J298" s="20">
        <v>494123</v>
      </c>
      <c r="K298" s="66">
        <v>-45511</v>
      </c>
      <c r="L298" s="15" t="s">
        <v>70</v>
      </c>
    </row>
    <row r="299" spans="1:12" ht="16.5" customHeight="1">
      <c r="A299" s="19">
        <v>16</v>
      </c>
      <c r="B299" s="15" t="s">
        <v>71</v>
      </c>
      <c r="C299" s="65">
        <v>400615</v>
      </c>
      <c r="D299" s="20">
        <v>169366</v>
      </c>
      <c r="E299" s="20">
        <v>231249</v>
      </c>
      <c r="F299" s="20">
        <v>43151</v>
      </c>
      <c r="G299" s="20">
        <v>188098</v>
      </c>
      <c r="H299" s="20">
        <v>18317</v>
      </c>
      <c r="I299" s="20">
        <v>169781</v>
      </c>
      <c r="J299" s="20">
        <v>175590</v>
      </c>
      <c r="K299" s="66">
        <v>-5809</v>
      </c>
      <c r="L299" s="15" t="s">
        <v>71</v>
      </c>
    </row>
    <row r="300" spans="1:12" ht="16.5" customHeight="1">
      <c r="A300" s="59"/>
      <c r="B300" s="26" t="s">
        <v>72</v>
      </c>
      <c r="C300" s="67">
        <v>7712505</v>
      </c>
      <c r="D300" s="60">
        <v>3233304</v>
      </c>
      <c r="E300" s="60">
        <v>4479201</v>
      </c>
      <c r="F300" s="60">
        <v>1014796</v>
      </c>
      <c r="G300" s="60">
        <v>3464405</v>
      </c>
      <c r="H300" s="60">
        <v>346138</v>
      </c>
      <c r="I300" s="60">
        <v>3118267</v>
      </c>
      <c r="J300" s="60">
        <v>2324705</v>
      </c>
      <c r="K300" s="68">
        <v>793562</v>
      </c>
      <c r="L300" s="26" t="s">
        <v>72</v>
      </c>
    </row>
    <row r="301" spans="1:12" ht="16.5" customHeight="1">
      <c r="A301" s="19"/>
      <c r="B301" s="15" t="s">
        <v>73</v>
      </c>
      <c r="C301" s="65">
        <v>18849</v>
      </c>
      <c r="D301" s="20">
        <v>0</v>
      </c>
      <c r="E301" s="20">
        <v>18849</v>
      </c>
      <c r="F301" s="20">
        <v>0</v>
      </c>
      <c r="G301" s="20">
        <v>18849</v>
      </c>
      <c r="H301" s="20">
        <v>18849</v>
      </c>
      <c r="I301" s="20">
        <v>0</v>
      </c>
      <c r="J301" s="20">
        <v>0</v>
      </c>
      <c r="K301" s="66">
        <v>0</v>
      </c>
      <c r="L301" s="15" t="s">
        <v>73</v>
      </c>
    </row>
    <row r="302" spans="1:12" ht="16.5" customHeight="1">
      <c r="A302" s="19"/>
      <c r="B302" s="15" t="s">
        <v>74</v>
      </c>
      <c r="C302" s="65">
        <v>44846</v>
      </c>
      <c r="D302" s="20">
        <v>0</v>
      </c>
      <c r="E302" s="20">
        <v>44846</v>
      </c>
      <c r="F302" s="20">
        <v>0</v>
      </c>
      <c r="G302" s="20">
        <v>44846</v>
      </c>
      <c r="H302" s="20">
        <v>44846</v>
      </c>
      <c r="I302" s="20">
        <v>0</v>
      </c>
      <c r="J302" s="20">
        <v>0</v>
      </c>
      <c r="K302" s="66">
        <v>0</v>
      </c>
      <c r="L302" s="15" t="s">
        <v>74</v>
      </c>
    </row>
    <row r="303" spans="1:12" ht="16.5" customHeight="1">
      <c r="A303" s="61"/>
      <c r="B303" s="26" t="s">
        <v>75</v>
      </c>
      <c r="C303" s="67">
        <v>7686508</v>
      </c>
      <c r="D303" s="60">
        <v>3233304</v>
      </c>
      <c r="E303" s="60">
        <v>4453204</v>
      </c>
      <c r="F303" s="60">
        <v>1014796</v>
      </c>
      <c r="G303" s="60">
        <v>3438408</v>
      </c>
      <c r="H303" s="60">
        <v>320141</v>
      </c>
      <c r="I303" s="60">
        <v>3118267</v>
      </c>
      <c r="J303" s="60">
        <v>2324705</v>
      </c>
      <c r="K303" s="68">
        <v>793562</v>
      </c>
      <c r="L303" s="26" t="s">
        <v>75</v>
      </c>
    </row>
    <row r="304" spans="1:12" ht="16.5" customHeight="1">
      <c r="A304" s="11"/>
      <c r="B304" s="1" t="s">
        <v>76</v>
      </c>
      <c r="C304" s="50"/>
      <c r="D304" s="51"/>
      <c r="E304" s="51"/>
      <c r="F304" s="51"/>
      <c r="G304" s="51"/>
      <c r="H304" s="51"/>
      <c r="I304" s="51"/>
      <c r="J304" s="51"/>
      <c r="K304" s="56"/>
      <c r="L304" s="15" t="s">
        <v>76</v>
      </c>
    </row>
    <row r="305" spans="1:12" ht="16.5" customHeight="1">
      <c r="A305" s="11"/>
      <c r="B305" s="1" t="s">
        <v>32</v>
      </c>
      <c r="C305" s="65">
        <v>6665676</v>
      </c>
      <c r="D305" s="20">
        <v>2976157</v>
      </c>
      <c r="E305" s="20">
        <v>3689519</v>
      </c>
      <c r="F305" s="20">
        <v>765317</v>
      </c>
      <c r="G305" s="20">
        <v>2924202</v>
      </c>
      <c r="H305" s="20">
        <v>334560</v>
      </c>
      <c r="I305" s="20">
        <v>2589642</v>
      </c>
      <c r="J305" s="20">
        <v>1796080</v>
      </c>
      <c r="K305" s="66">
        <v>793562</v>
      </c>
      <c r="L305" s="15" t="s">
        <v>32</v>
      </c>
    </row>
    <row r="306" spans="1:12" ht="16.5" customHeight="1">
      <c r="A306" s="11"/>
      <c r="B306" s="1" t="s">
        <v>33</v>
      </c>
      <c r="C306" s="65">
        <v>921048</v>
      </c>
      <c r="D306" s="20">
        <v>221886</v>
      </c>
      <c r="E306" s="20">
        <v>699162</v>
      </c>
      <c r="F306" s="20">
        <v>233851</v>
      </c>
      <c r="G306" s="20">
        <v>465311</v>
      </c>
      <c r="H306" s="20">
        <v>10305</v>
      </c>
      <c r="I306" s="20">
        <v>455006</v>
      </c>
      <c r="J306" s="20">
        <v>455006</v>
      </c>
      <c r="K306" s="66">
        <v>0</v>
      </c>
      <c r="L306" s="15" t="s">
        <v>33</v>
      </c>
    </row>
    <row r="307" spans="1:12" ht="16.5" customHeight="1">
      <c r="A307" s="11"/>
      <c r="B307" s="1" t="s">
        <v>34</v>
      </c>
      <c r="C307" s="65">
        <v>125781</v>
      </c>
      <c r="D307" s="20">
        <v>35261</v>
      </c>
      <c r="E307" s="20">
        <v>90520</v>
      </c>
      <c r="F307" s="20">
        <v>15628</v>
      </c>
      <c r="G307" s="20">
        <v>74892</v>
      </c>
      <c r="H307" s="20">
        <v>1273</v>
      </c>
      <c r="I307" s="20">
        <v>73619</v>
      </c>
      <c r="J307" s="20">
        <v>73619</v>
      </c>
      <c r="K307" s="66">
        <v>0</v>
      </c>
      <c r="L307" s="15" t="s">
        <v>34</v>
      </c>
    </row>
    <row r="308" spans="1:12" ht="16.5" customHeight="1">
      <c r="A308" s="11"/>
      <c r="B308" s="1" t="s">
        <v>11</v>
      </c>
      <c r="C308" s="65">
        <v>7712505</v>
      </c>
      <c r="D308" s="20">
        <v>3233304</v>
      </c>
      <c r="E308" s="20">
        <v>4479201</v>
      </c>
      <c r="F308" s="20">
        <v>1014796</v>
      </c>
      <c r="G308" s="20">
        <v>3464405</v>
      </c>
      <c r="H308" s="20">
        <v>346138</v>
      </c>
      <c r="I308" s="20">
        <v>3118267</v>
      </c>
      <c r="J308" s="20">
        <v>2324705</v>
      </c>
      <c r="K308" s="66">
        <v>793562</v>
      </c>
      <c r="L308" s="15" t="s">
        <v>11</v>
      </c>
    </row>
    <row r="309" spans="1:12" ht="16.5" customHeight="1">
      <c r="A309" s="11"/>
      <c r="B309" s="1" t="s">
        <v>134</v>
      </c>
      <c r="C309" s="118">
        <f>SUM(C281)</f>
        <v>126307</v>
      </c>
      <c r="D309" s="115">
        <f t="shared" ref="D309:K309" si="34">SUM(D281)</f>
        <v>65634</v>
      </c>
      <c r="E309" s="115">
        <f t="shared" si="34"/>
        <v>60673</v>
      </c>
      <c r="F309" s="115">
        <f t="shared" si="34"/>
        <v>19384</v>
      </c>
      <c r="G309" s="115">
        <f t="shared" si="34"/>
        <v>41289</v>
      </c>
      <c r="H309" s="115">
        <f t="shared" si="34"/>
        <v>3138</v>
      </c>
      <c r="I309" s="115">
        <f t="shared" si="34"/>
        <v>38151</v>
      </c>
      <c r="J309" s="115">
        <f t="shared" si="34"/>
        <v>15821</v>
      </c>
      <c r="K309" s="119">
        <f t="shared" si="34"/>
        <v>22330</v>
      </c>
      <c r="L309" s="15"/>
    </row>
    <row r="310" spans="1:12" ht="16.5" customHeight="1">
      <c r="A310" s="11"/>
      <c r="B310" s="1" t="s">
        <v>135</v>
      </c>
      <c r="C310" s="118">
        <f>SUM(C285:C286,C288)</f>
        <v>1494590</v>
      </c>
      <c r="D310" s="115">
        <f t="shared" ref="D310:K310" si="35">SUM(D285:D286,D288)</f>
        <v>836325</v>
      </c>
      <c r="E310" s="115">
        <f t="shared" si="35"/>
        <v>658265</v>
      </c>
      <c r="F310" s="115">
        <f t="shared" si="35"/>
        <v>82675</v>
      </c>
      <c r="G310" s="115">
        <f t="shared" si="35"/>
        <v>575590</v>
      </c>
      <c r="H310" s="115">
        <f t="shared" si="35"/>
        <v>102187</v>
      </c>
      <c r="I310" s="115">
        <f t="shared" si="35"/>
        <v>473403</v>
      </c>
      <c r="J310" s="115">
        <f t="shared" si="35"/>
        <v>272180</v>
      </c>
      <c r="K310" s="119">
        <f t="shared" si="35"/>
        <v>201223</v>
      </c>
      <c r="L310" s="15"/>
    </row>
    <row r="311" spans="1:12" ht="16.5" customHeight="1">
      <c r="A311" s="12"/>
      <c r="B311" s="52" t="s">
        <v>136</v>
      </c>
      <c r="C311" s="120">
        <f>SUM(C287,C289:C299)</f>
        <v>6091608</v>
      </c>
      <c r="D311" s="116">
        <f t="shared" ref="D311:K311" si="36">SUM(D287,D289:D299)</f>
        <v>2331345</v>
      </c>
      <c r="E311" s="116">
        <f t="shared" si="36"/>
        <v>3760263</v>
      </c>
      <c r="F311" s="116">
        <f t="shared" si="36"/>
        <v>912737</v>
      </c>
      <c r="G311" s="116">
        <f t="shared" si="36"/>
        <v>2847526</v>
      </c>
      <c r="H311" s="116">
        <f t="shared" si="36"/>
        <v>240813</v>
      </c>
      <c r="I311" s="116">
        <f t="shared" si="36"/>
        <v>2606713</v>
      </c>
      <c r="J311" s="116">
        <f t="shared" si="36"/>
        <v>2036704</v>
      </c>
      <c r="K311" s="121">
        <f t="shared" si="36"/>
        <v>570009</v>
      </c>
      <c r="L311" s="13"/>
    </row>
    <row r="312" spans="1:12" ht="16.5" customHeight="1">
      <c r="C312" s="117" t="str">
        <f>IF(SUM(C309:C311)=C300,"OK","ERROR")</f>
        <v>OK</v>
      </c>
      <c r="D312" s="117" t="str">
        <f t="shared" ref="D312" si="37">IF(SUM(D309:D311)=D300,"OK","ERROR")</f>
        <v>OK</v>
      </c>
      <c r="E312" s="117" t="str">
        <f t="shared" ref="E312:K312" si="38">IF(SUM(E309:E311)=E300,"OK","ERROR")</f>
        <v>OK</v>
      </c>
      <c r="F312" s="117" t="str">
        <f t="shared" si="38"/>
        <v>OK</v>
      </c>
      <c r="G312" s="117" t="str">
        <f t="shared" si="38"/>
        <v>OK</v>
      </c>
      <c r="H312" s="117" t="str">
        <f t="shared" si="38"/>
        <v>OK</v>
      </c>
      <c r="I312" s="117" t="str">
        <f t="shared" si="38"/>
        <v>OK</v>
      </c>
      <c r="J312" s="117" t="str">
        <f t="shared" si="38"/>
        <v>OK</v>
      </c>
      <c r="K312" s="117" t="str">
        <f t="shared" si="38"/>
        <v>OK</v>
      </c>
    </row>
    <row r="313" spans="1:12" ht="16.5" customHeight="1">
      <c r="C313" s="117"/>
      <c r="D313" s="117"/>
      <c r="E313" s="117"/>
      <c r="F313" s="117"/>
      <c r="G313" s="117"/>
      <c r="H313" s="117"/>
      <c r="I313" s="117"/>
      <c r="J313" s="117"/>
      <c r="K313" s="117"/>
    </row>
    <row r="314" spans="1:12" ht="16.5" customHeight="1">
      <c r="A314" s="23">
        <v>1</v>
      </c>
      <c r="B314" s="7" t="str">
        <f>IF(A314&lt;22,"令和"&amp;A314&amp;"年度","平成"&amp;A314&amp;"年度")</f>
        <v>令和1年度</v>
      </c>
      <c r="C314" s="22" t="s">
        <v>36</v>
      </c>
      <c r="L314" s="8"/>
    </row>
    <row r="315" spans="1:12" ht="16.5" customHeight="1">
      <c r="A315" s="10"/>
      <c r="B315" s="14"/>
      <c r="C315" s="16"/>
      <c r="D315" s="16"/>
      <c r="E315" s="16"/>
      <c r="F315" s="16"/>
      <c r="G315" s="16"/>
      <c r="H315" s="16" t="s">
        <v>42</v>
      </c>
      <c r="I315" s="16"/>
      <c r="J315" s="16"/>
      <c r="K315" s="16"/>
      <c r="L315" s="14"/>
    </row>
    <row r="316" spans="1:12" ht="16.5" customHeight="1">
      <c r="A316" s="11"/>
      <c r="C316" s="17" t="s">
        <v>37</v>
      </c>
      <c r="D316" s="17" t="s">
        <v>17</v>
      </c>
      <c r="E316" s="17" t="s">
        <v>18</v>
      </c>
      <c r="F316" s="17" t="s">
        <v>19</v>
      </c>
      <c r="G316" s="17" t="s">
        <v>40</v>
      </c>
      <c r="H316" s="17" t="s">
        <v>43</v>
      </c>
      <c r="I316" s="17" t="s">
        <v>45</v>
      </c>
      <c r="J316" s="17" t="s">
        <v>47</v>
      </c>
      <c r="K316" s="17" t="s">
        <v>49</v>
      </c>
    </row>
    <row r="317" spans="1:12" ht="16.5" customHeight="1">
      <c r="A317" s="11"/>
      <c r="B317" s="3" t="s">
        <v>51</v>
      </c>
      <c r="C317" s="18" t="s">
        <v>38</v>
      </c>
      <c r="D317" s="18"/>
      <c r="E317" s="173" t="s">
        <v>39</v>
      </c>
      <c r="F317" s="18"/>
      <c r="G317" s="173" t="s">
        <v>41</v>
      </c>
      <c r="H317" s="18" t="s">
        <v>44</v>
      </c>
      <c r="I317" s="18" t="s">
        <v>46</v>
      </c>
      <c r="J317" s="18" t="s">
        <v>48</v>
      </c>
      <c r="K317" s="18" t="s">
        <v>50</v>
      </c>
      <c r="L317" s="3" t="s">
        <v>51</v>
      </c>
    </row>
    <row r="318" spans="1:12" ht="16.5" customHeight="1">
      <c r="A318" s="11"/>
      <c r="B318" s="15"/>
      <c r="C318" s="17"/>
      <c r="D318" s="17"/>
      <c r="E318" s="24" t="s">
        <v>77</v>
      </c>
      <c r="F318" s="17"/>
      <c r="G318" s="25" t="s">
        <v>78</v>
      </c>
      <c r="H318" s="17"/>
      <c r="I318" s="17" t="s">
        <v>12</v>
      </c>
      <c r="J318" s="17"/>
      <c r="K318" s="17" t="s">
        <v>13</v>
      </c>
      <c r="L318" s="5"/>
    </row>
    <row r="319" spans="1:12" ht="16.5" customHeight="1">
      <c r="A319" s="12"/>
      <c r="B319" s="13"/>
      <c r="C319" s="18">
        <v>1</v>
      </c>
      <c r="D319" s="18">
        <v>2</v>
      </c>
      <c r="E319" s="18">
        <v>3</v>
      </c>
      <c r="F319" s="18">
        <v>4</v>
      </c>
      <c r="G319" s="18">
        <v>5</v>
      </c>
      <c r="H319" s="18">
        <v>6</v>
      </c>
      <c r="I319" s="18">
        <v>7</v>
      </c>
      <c r="J319" s="18">
        <v>8</v>
      </c>
      <c r="K319" s="18">
        <v>9</v>
      </c>
      <c r="L319" s="6"/>
    </row>
    <row r="320" spans="1:12" ht="16.5" customHeight="1">
      <c r="A320" s="19">
        <v>1</v>
      </c>
      <c r="B320" s="15" t="s">
        <v>53</v>
      </c>
      <c r="C320" s="62">
        <v>125059</v>
      </c>
      <c r="D320" s="63">
        <v>67212</v>
      </c>
      <c r="E320" s="63">
        <v>57847</v>
      </c>
      <c r="F320" s="63">
        <v>18955</v>
      </c>
      <c r="G320" s="63">
        <v>38892</v>
      </c>
      <c r="H320" s="63">
        <v>3131</v>
      </c>
      <c r="I320" s="63">
        <v>35761</v>
      </c>
      <c r="J320" s="63">
        <v>14627</v>
      </c>
      <c r="K320" s="64">
        <v>21134</v>
      </c>
      <c r="L320" s="15" t="s">
        <v>53</v>
      </c>
    </row>
    <row r="321" spans="1:12" ht="16.5" customHeight="1">
      <c r="A321" s="19" t="s">
        <v>52</v>
      </c>
      <c r="B321" s="15" t="s">
        <v>54</v>
      </c>
      <c r="C321" s="65">
        <v>103181</v>
      </c>
      <c r="D321" s="20">
        <v>56240</v>
      </c>
      <c r="E321" s="20">
        <v>46941</v>
      </c>
      <c r="F321" s="20">
        <v>16344</v>
      </c>
      <c r="G321" s="20">
        <v>30597</v>
      </c>
      <c r="H321" s="20">
        <v>2046</v>
      </c>
      <c r="I321" s="20">
        <v>28551</v>
      </c>
      <c r="J321" s="20">
        <v>12067</v>
      </c>
      <c r="K321" s="66">
        <v>16484</v>
      </c>
      <c r="L321" s="15" t="s">
        <v>54</v>
      </c>
    </row>
    <row r="322" spans="1:12" ht="16.5" customHeight="1">
      <c r="A322" s="19" t="s">
        <v>14</v>
      </c>
      <c r="B322" s="15" t="s">
        <v>55</v>
      </c>
      <c r="C322" s="65">
        <v>779</v>
      </c>
      <c r="D322" s="20">
        <v>389</v>
      </c>
      <c r="E322" s="20">
        <v>390</v>
      </c>
      <c r="F322" s="20">
        <v>102</v>
      </c>
      <c r="G322" s="20">
        <v>288</v>
      </c>
      <c r="H322" s="20">
        <v>37</v>
      </c>
      <c r="I322" s="20">
        <v>251</v>
      </c>
      <c r="J322" s="20">
        <v>267</v>
      </c>
      <c r="K322" s="66">
        <v>-16</v>
      </c>
      <c r="L322" s="15" t="s">
        <v>55</v>
      </c>
    </row>
    <row r="323" spans="1:12" ht="16.5" customHeight="1">
      <c r="A323" s="19" t="s">
        <v>15</v>
      </c>
      <c r="B323" s="15" t="s">
        <v>56</v>
      </c>
      <c r="C323" s="65">
        <v>21099</v>
      </c>
      <c r="D323" s="20">
        <v>10583</v>
      </c>
      <c r="E323" s="20">
        <v>10516</v>
      </c>
      <c r="F323" s="20">
        <v>2509</v>
      </c>
      <c r="G323" s="20">
        <v>8007</v>
      </c>
      <c r="H323" s="20">
        <v>1048</v>
      </c>
      <c r="I323" s="20">
        <v>6959</v>
      </c>
      <c r="J323" s="20">
        <v>2293</v>
      </c>
      <c r="K323" s="66">
        <v>4666</v>
      </c>
      <c r="L323" s="15" t="s">
        <v>56</v>
      </c>
    </row>
    <row r="324" spans="1:12" ht="16.5" customHeight="1">
      <c r="A324" s="19">
        <v>2</v>
      </c>
      <c r="B324" s="15" t="s">
        <v>57</v>
      </c>
      <c r="C324" s="65">
        <v>17170</v>
      </c>
      <c r="D324" s="20">
        <v>9042</v>
      </c>
      <c r="E324" s="20">
        <v>8128</v>
      </c>
      <c r="F324" s="20">
        <v>3745</v>
      </c>
      <c r="G324" s="20">
        <v>4383</v>
      </c>
      <c r="H324" s="20">
        <v>879</v>
      </c>
      <c r="I324" s="20">
        <v>3504</v>
      </c>
      <c r="J324" s="20">
        <v>1254</v>
      </c>
      <c r="K324" s="66">
        <v>2250</v>
      </c>
      <c r="L324" s="15" t="s">
        <v>57</v>
      </c>
    </row>
    <row r="325" spans="1:12" ht="16.5" customHeight="1">
      <c r="A325" s="19">
        <v>3</v>
      </c>
      <c r="B325" s="15" t="s">
        <v>58</v>
      </c>
      <c r="C325" s="65">
        <v>451972</v>
      </c>
      <c r="D325" s="20">
        <v>263674</v>
      </c>
      <c r="E325" s="20">
        <v>188298</v>
      </c>
      <c r="F325" s="20">
        <v>35221</v>
      </c>
      <c r="G325" s="20">
        <v>153077</v>
      </c>
      <c r="H325" s="20">
        <v>54431</v>
      </c>
      <c r="I325" s="20">
        <v>98646</v>
      </c>
      <c r="J325" s="20">
        <v>92281</v>
      </c>
      <c r="K325" s="66">
        <v>6365</v>
      </c>
      <c r="L325" s="15" t="s">
        <v>58</v>
      </c>
    </row>
    <row r="326" spans="1:12" ht="16.5" customHeight="1">
      <c r="A326" s="19">
        <v>4</v>
      </c>
      <c r="B326" s="15" t="s">
        <v>59</v>
      </c>
      <c r="C326" s="65">
        <v>355430</v>
      </c>
      <c r="D326" s="20">
        <v>173076</v>
      </c>
      <c r="E326" s="20">
        <v>182354</v>
      </c>
      <c r="F326" s="20">
        <v>70292</v>
      </c>
      <c r="G326" s="20">
        <v>112062</v>
      </c>
      <c r="H326" s="20">
        <v>18477</v>
      </c>
      <c r="I326" s="20">
        <v>93585</v>
      </c>
      <c r="J326" s="20">
        <v>37546</v>
      </c>
      <c r="K326" s="66">
        <v>56039</v>
      </c>
      <c r="L326" s="15" t="s">
        <v>59</v>
      </c>
    </row>
    <row r="327" spans="1:12" ht="16.5" customHeight="1">
      <c r="A327" s="19">
        <v>5</v>
      </c>
      <c r="B327" s="15" t="s">
        <v>60</v>
      </c>
      <c r="C327" s="65">
        <v>1044946</v>
      </c>
      <c r="D327" s="20">
        <v>571408</v>
      </c>
      <c r="E327" s="20">
        <v>473538</v>
      </c>
      <c r="F327" s="20">
        <v>45711</v>
      </c>
      <c r="G327" s="20">
        <v>427827</v>
      </c>
      <c r="H327" s="20">
        <v>48947</v>
      </c>
      <c r="I327" s="20">
        <v>378880</v>
      </c>
      <c r="J327" s="20">
        <v>190588</v>
      </c>
      <c r="K327" s="66">
        <v>188292</v>
      </c>
      <c r="L327" s="15" t="s">
        <v>60</v>
      </c>
    </row>
    <row r="328" spans="1:12" ht="16.5" customHeight="1">
      <c r="A328" s="19">
        <v>6</v>
      </c>
      <c r="B328" s="15" t="s">
        <v>61</v>
      </c>
      <c r="C328" s="65">
        <v>695874</v>
      </c>
      <c r="D328" s="20">
        <v>285186</v>
      </c>
      <c r="E328" s="20">
        <v>410688</v>
      </c>
      <c r="F328" s="20">
        <v>53717</v>
      </c>
      <c r="G328" s="20">
        <v>356971</v>
      </c>
      <c r="H328" s="20">
        <v>68576</v>
      </c>
      <c r="I328" s="20">
        <v>288395</v>
      </c>
      <c r="J328" s="20">
        <v>262661</v>
      </c>
      <c r="K328" s="66">
        <v>25734</v>
      </c>
      <c r="L328" s="15" t="s">
        <v>61</v>
      </c>
    </row>
    <row r="329" spans="1:12" ht="16.5" customHeight="1">
      <c r="A329" s="19">
        <v>7</v>
      </c>
      <c r="B329" s="15" t="s">
        <v>62</v>
      </c>
      <c r="C329" s="65">
        <v>624375</v>
      </c>
      <c r="D329" s="20">
        <v>341245</v>
      </c>
      <c r="E329" s="20">
        <v>283130</v>
      </c>
      <c r="F329" s="20">
        <v>99539</v>
      </c>
      <c r="G329" s="20">
        <v>183591</v>
      </c>
      <c r="H329" s="20">
        <v>20930</v>
      </c>
      <c r="I329" s="20">
        <v>162661</v>
      </c>
      <c r="J329" s="20">
        <v>133262</v>
      </c>
      <c r="K329" s="66">
        <v>29399</v>
      </c>
      <c r="L329" s="15" t="s">
        <v>62</v>
      </c>
    </row>
    <row r="330" spans="1:12" ht="16.5" customHeight="1">
      <c r="A330" s="19">
        <v>8</v>
      </c>
      <c r="B330" s="15" t="s">
        <v>63</v>
      </c>
      <c r="C330" s="65">
        <v>443095</v>
      </c>
      <c r="D330" s="20">
        <v>250255</v>
      </c>
      <c r="E330" s="20">
        <v>192840</v>
      </c>
      <c r="F330" s="20">
        <v>27022</v>
      </c>
      <c r="G330" s="20">
        <v>165818</v>
      </c>
      <c r="H330" s="20">
        <v>19151</v>
      </c>
      <c r="I330" s="20">
        <v>146667</v>
      </c>
      <c r="J330" s="20">
        <v>120845</v>
      </c>
      <c r="K330" s="66">
        <v>25822</v>
      </c>
      <c r="L330" s="15" t="s">
        <v>63</v>
      </c>
    </row>
    <row r="331" spans="1:12" ht="16.5" customHeight="1">
      <c r="A331" s="19">
        <v>9</v>
      </c>
      <c r="B331" s="15" t="s">
        <v>64</v>
      </c>
      <c r="C331" s="65">
        <v>411910</v>
      </c>
      <c r="D331" s="20">
        <v>222367</v>
      </c>
      <c r="E331" s="20">
        <v>189543</v>
      </c>
      <c r="F331" s="20">
        <v>62657</v>
      </c>
      <c r="G331" s="20">
        <v>126886</v>
      </c>
      <c r="H331" s="20">
        <v>17244</v>
      </c>
      <c r="I331" s="20">
        <v>109642</v>
      </c>
      <c r="J331" s="20">
        <v>80343</v>
      </c>
      <c r="K331" s="66">
        <v>29299</v>
      </c>
      <c r="L331" s="15" t="s">
        <v>64</v>
      </c>
    </row>
    <row r="332" spans="1:12" ht="16.5" customHeight="1">
      <c r="A332" s="19">
        <v>10</v>
      </c>
      <c r="B332" s="15" t="s">
        <v>65</v>
      </c>
      <c r="C332" s="65">
        <v>243340</v>
      </c>
      <c r="D332" s="20">
        <v>90709</v>
      </c>
      <c r="E332" s="20">
        <v>152631</v>
      </c>
      <c r="F332" s="20">
        <v>17136</v>
      </c>
      <c r="G332" s="20">
        <v>135495</v>
      </c>
      <c r="H332" s="20">
        <v>5537</v>
      </c>
      <c r="I332" s="20">
        <v>129958</v>
      </c>
      <c r="J332" s="20">
        <v>72140</v>
      </c>
      <c r="K332" s="66">
        <v>57818</v>
      </c>
      <c r="L332" s="15" t="s">
        <v>65</v>
      </c>
    </row>
    <row r="333" spans="1:12" ht="16.5" customHeight="1">
      <c r="A333" s="19">
        <v>11</v>
      </c>
      <c r="B333" s="15" t="s">
        <v>66</v>
      </c>
      <c r="C333" s="65">
        <v>639334</v>
      </c>
      <c r="D333" s="20">
        <v>110251</v>
      </c>
      <c r="E333" s="20">
        <v>529083</v>
      </c>
      <c r="F333" s="20">
        <v>222116</v>
      </c>
      <c r="G333" s="20">
        <v>306967</v>
      </c>
      <c r="H333" s="20">
        <v>22766</v>
      </c>
      <c r="I333" s="20">
        <v>284201</v>
      </c>
      <c r="J333" s="20">
        <v>34568</v>
      </c>
      <c r="K333" s="66">
        <v>249633</v>
      </c>
      <c r="L333" s="15" t="s">
        <v>66</v>
      </c>
    </row>
    <row r="334" spans="1:12" ht="16.5" customHeight="1">
      <c r="A334" s="19">
        <v>12</v>
      </c>
      <c r="B334" s="15" t="s">
        <v>67</v>
      </c>
      <c r="C334" s="65">
        <v>650263</v>
      </c>
      <c r="D334" s="20">
        <v>233446</v>
      </c>
      <c r="E334" s="20">
        <v>416817</v>
      </c>
      <c r="F334" s="20">
        <v>59477</v>
      </c>
      <c r="G334" s="20">
        <v>357340</v>
      </c>
      <c r="H334" s="20">
        <v>39814</v>
      </c>
      <c r="I334" s="20">
        <v>317526</v>
      </c>
      <c r="J334" s="20">
        <v>173741</v>
      </c>
      <c r="K334" s="66">
        <v>143785</v>
      </c>
      <c r="L334" s="15" t="s">
        <v>67</v>
      </c>
    </row>
    <row r="335" spans="1:12" ht="16.5" customHeight="1">
      <c r="A335" s="19">
        <v>13</v>
      </c>
      <c r="B335" s="15" t="s">
        <v>68</v>
      </c>
      <c r="C335" s="65">
        <v>592821</v>
      </c>
      <c r="D335" s="20">
        <v>158699</v>
      </c>
      <c r="E335" s="20">
        <v>434122</v>
      </c>
      <c r="F335" s="20">
        <v>166652</v>
      </c>
      <c r="G335" s="20">
        <v>267470</v>
      </c>
      <c r="H335" s="20">
        <v>9357</v>
      </c>
      <c r="I335" s="20">
        <v>258113</v>
      </c>
      <c r="J335" s="20">
        <v>258113</v>
      </c>
      <c r="K335" s="66">
        <v>0</v>
      </c>
      <c r="L335" s="15" t="s">
        <v>68</v>
      </c>
    </row>
    <row r="336" spans="1:12" ht="16.5" customHeight="1">
      <c r="A336" s="19">
        <v>14</v>
      </c>
      <c r="B336" s="15" t="s">
        <v>69</v>
      </c>
      <c r="C336" s="65">
        <v>302068</v>
      </c>
      <c r="D336" s="20">
        <v>62046</v>
      </c>
      <c r="E336" s="20">
        <v>240022</v>
      </c>
      <c r="F336" s="20">
        <v>56929</v>
      </c>
      <c r="G336" s="20">
        <v>183093</v>
      </c>
      <c r="H336" s="20">
        <v>1958</v>
      </c>
      <c r="I336" s="20">
        <v>181135</v>
      </c>
      <c r="J336" s="20">
        <v>202777</v>
      </c>
      <c r="K336" s="66">
        <v>-21642</v>
      </c>
      <c r="L336" s="15" t="s">
        <v>69</v>
      </c>
    </row>
    <row r="337" spans="1:12" ht="16.5" customHeight="1">
      <c r="A337" s="19">
        <v>15</v>
      </c>
      <c r="B337" s="15" t="s">
        <v>70</v>
      </c>
      <c r="C337" s="65">
        <v>791534</v>
      </c>
      <c r="D337" s="20">
        <v>264888</v>
      </c>
      <c r="E337" s="20">
        <v>526646</v>
      </c>
      <c r="F337" s="20">
        <v>58907</v>
      </c>
      <c r="G337" s="20">
        <v>467739</v>
      </c>
      <c r="H337" s="20">
        <v>1870</v>
      </c>
      <c r="I337" s="20">
        <v>465869</v>
      </c>
      <c r="J337" s="20">
        <v>532336</v>
      </c>
      <c r="K337" s="66">
        <v>-66467</v>
      </c>
      <c r="L337" s="15" t="s">
        <v>70</v>
      </c>
    </row>
    <row r="338" spans="1:12" ht="16.5" customHeight="1">
      <c r="A338" s="19">
        <v>16</v>
      </c>
      <c r="B338" s="15" t="s">
        <v>71</v>
      </c>
      <c r="C338" s="65">
        <v>389307</v>
      </c>
      <c r="D338" s="20">
        <v>162871</v>
      </c>
      <c r="E338" s="20">
        <v>226436</v>
      </c>
      <c r="F338" s="20">
        <v>40864</v>
      </c>
      <c r="G338" s="20">
        <v>185572</v>
      </c>
      <c r="H338" s="20">
        <v>18841</v>
      </c>
      <c r="I338" s="20">
        <v>166731</v>
      </c>
      <c r="J338" s="20">
        <v>169983</v>
      </c>
      <c r="K338" s="66">
        <v>-3252</v>
      </c>
      <c r="L338" s="15" t="s">
        <v>71</v>
      </c>
    </row>
    <row r="339" spans="1:12" ht="16.5" customHeight="1">
      <c r="A339" s="59"/>
      <c r="B339" s="26" t="s">
        <v>72</v>
      </c>
      <c r="C339" s="67">
        <v>7778498</v>
      </c>
      <c r="D339" s="60">
        <v>3266375</v>
      </c>
      <c r="E339" s="60">
        <v>4512123</v>
      </c>
      <c r="F339" s="60">
        <v>1038940</v>
      </c>
      <c r="G339" s="60">
        <v>3473183</v>
      </c>
      <c r="H339" s="60">
        <v>351909</v>
      </c>
      <c r="I339" s="60">
        <v>3121274</v>
      </c>
      <c r="J339" s="60">
        <v>2377065</v>
      </c>
      <c r="K339" s="68">
        <v>744209</v>
      </c>
      <c r="L339" s="26" t="s">
        <v>72</v>
      </c>
    </row>
    <row r="340" spans="1:12" ht="16.5" customHeight="1">
      <c r="A340" s="19"/>
      <c r="B340" s="15" t="s">
        <v>73</v>
      </c>
      <c r="C340" s="65">
        <v>18012</v>
      </c>
      <c r="D340" s="20">
        <v>0</v>
      </c>
      <c r="E340" s="20">
        <v>18012</v>
      </c>
      <c r="F340" s="20">
        <v>0</v>
      </c>
      <c r="G340" s="20">
        <v>18012</v>
      </c>
      <c r="H340" s="20">
        <v>18012</v>
      </c>
      <c r="I340" s="20">
        <v>0</v>
      </c>
      <c r="J340" s="20">
        <v>0</v>
      </c>
      <c r="K340" s="66">
        <v>0</v>
      </c>
      <c r="L340" s="15" t="s">
        <v>73</v>
      </c>
    </row>
    <row r="341" spans="1:12" ht="16.5" customHeight="1">
      <c r="A341" s="19"/>
      <c r="B341" s="15" t="s">
        <v>74</v>
      </c>
      <c r="C341" s="65">
        <v>51143</v>
      </c>
      <c r="D341" s="20">
        <v>0</v>
      </c>
      <c r="E341" s="20">
        <v>51143</v>
      </c>
      <c r="F341" s="20">
        <v>0</v>
      </c>
      <c r="G341" s="20">
        <v>51143</v>
      </c>
      <c r="H341" s="20">
        <v>51143</v>
      </c>
      <c r="I341" s="20">
        <v>0</v>
      </c>
      <c r="J341" s="20">
        <v>0</v>
      </c>
      <c r="K341" s="66">
        <v>0</v>
      </c>
      <c r="L341" s="15" t="s">
        <v>74</v>
      </c>
    </row>
    <row r="342" spans="1:12" ht="16.5" customHeight="1">
      <c r="A342" s="61"/>
      <c r="B342" s="26" t="s">
        <v>75</v>
      </c>
      <c r="C342" s="67">
        <v>7745367</v>
      </c>
      <c r="D342" s="60">
        <v>3266375</v>
      </c>
      <c r="E342" s="60">
        <v>4478992</v>
      </c>
      <c r="F342" s="60">
        <v>1038940</v>
      </c>
      <c r="G342" s="60">
        <v>3440052</v>
      </c>
      <c r="H342" s="60">
        <v>318778</v>
      </c>
      <c r="I342" s="60">
        <v>3121274</v>
      </c>
      <c r="J342" s="60">
        <v>2377065</v>
      </c>
      <c r="K342" s="68">
        <v>744209</v>
      </c>
      <c r="L342" s="26" t="s">
        <v>75</v>
      </c>
    </row>
    <row r="343" spans="1:12" ht="16.5" customHeight="1">
      <c r="A343" s="11"/>
      <c r="B343" s="1" t="s">
        <v>76</v>
      </c>
      <c r="C343" s="50"/>
      <c r="D343" s="51"/>
      <c r="E343" s="51"/>
      <c r="F343" s="51"/>
      <c r="G343" s="51"/>
      <c r="H343" s="51"/>
      <c r="I343" s="51"/>
      <c r="J343" s="51"/>
      <c r="K343" s="56"/>
      <c r="L343" s="15" t="s">
        <v>76</v>
      </c>
    </row>
    <row r="344" spans="1:12" ht="16.5" customHeight="1">
      <c r="A344" s="11"/>
      <c r="B344" s="1" t="s">
        <v>32</v>
      </c>
      <c r="C344" s="65">
        <v>6657279</v>
      </c>
      <c r="D344" s="20">
        <v>2964101</v>
      </c>
      <c r="E344" s="20">
        <v>3693178</v>
      </c>
      <c r="F344" s="20">
        <v>771042</v>
      </c>
      <c r="G344" s="20">
        <v>2922136</v>
      </c>
      <c r="H344" s="20">
        <v>339664</v>
      </c>
      <c r="I344" s="20">
        <v>2582472</v>
      </c>
      <c r="J344" s="20">
        <v>1838263</v>
      </c>
      <c r="K344" s="66">
        <v>744209</v>
      </c>
      <c r="L344" s="15" t="s">
        <v>32</v>
      </c>
    </row>
    <row r="345" spans="1:12" ht="16.5" customHeight="1">
      <c r="A345" s="11"/>
      <c r="B345" s="1" t="s">
        <v>33</v>
      </c>
      <c r="C345" s="65">
        <v>987080</v>
      </c>
      <c r="D345" s="20">
        <v>265325</v>
      </c>
      <c r="E345" s="20">
        <v>721755</v>
      </c>
      <c r="F345" s="20">
        <v>251532</v>
      </c>
      <c r="G345" s="20">
        <v>470223</v>
      </c>
      <c r="H345" s="20">
        <v>10650</v>
      </c>
      <c r="I345" s="20">
        <v>459573</v>
      </c>
      <c r="J345" s="20">
        <v>459573</v>
      </c>
      <c r="K345" s="66">
        <v>0</v>
      </c>
      <c r="L345" s="15" t="s">
        <v>33</v>
      </c>
    </row>
    <row r="346" spans="1:12" ht="16.5" customHeight="1">
      <c r="A346" s="11"/>
      <c r="B346" s="1" t="s">
        <v>34</v>
      </c>
      <c r="C346" s="65">
        <v>134139</v>
      </c>
      <c r="D346" s="20">
        <v>36949</v>
      </c>
      <c r="E346" s="20">
        <v>97190</v>
      </c>
      <c r="F346" s="20">
        <v>16366</v>
      </c>
      <c r="G346" s="20">
        <v>80824</v>
      </c>
      <c r="H346" s="20">
        <v>1595</v>
      </c>
      <c r="I346" s="20">
        <v>79229</v>
      </c>
      <c r="J346" s="20">
        <v>79229</v>
      </c>
      <c r="K346" s="66">
        <v>0</v>
      </c>
      <c r="L346" s="15" t="s">
        <v>34</v>
      </c>
    </row>
    <row r="347" spans="1:12" ht="16.5" customHeight="1">
      <c r="A347" s="11"/>
      <c r="B347" s="1" t="s">
        <v>11</v>
      </c>
      <c r="C347" s="65">
        <v>7778498</v>
      </c>
      <c r="D347" s="20">
        <v>3266375</v>
      </c>
      <c r="E347" s="20">
        <v>4512123</v>
      </c>
      <c r="F347" s="20">
        <v>1038940</v>
      </c>
      <c r="G347" s="20">
        <v>3473183</v>
      </c>
      <c r="H347" s="20">
        <v>351909</v>
      </c>
      <c r="I347" s="20">
        <v>3121274</v>
      </c>
      <c r="J347" s="20">
        <v>2377065</v>
      </c>
      <c r="K347" s="66">
        <v>744209</v>
      </c>
      <c r="L347" s="15" t="s">
        <v>11</v>
      </c>
    </row>
    <row r="348" spans="1:12" ht="16.5" customHeight="1">
      <c r="A348" s="11"/>
      <c r="B348" s="1" t="s">
        <v>134</v>
      </c>
      <c r="C348" s="118">
        <f>SUM(C320)</f>
        <v>125059</v>
      </c>
      <c r="D348" s="115">
        <f t="shared" ref="D348:K348" si="39">SUM(D320)</f>
        <v>67212</v>
      </c>
      <c r="E348" s="115">
        <f t="shared" si="39"/>
        <v>57847</v>
      </c>
      <c r="F348" s="115">
        <f t="shared" si="39"/>
        <v>18955</v>
      </c>
      <c r="G348" s="115">
        <f t="shared" si="39"/>
        <v>38892</v>
      </c>
      <c r="H348" s="115">
        <f t="shared" si="39"/>
        <v>3131</v>
      </c>
      <c r="I348" s="115">
        <f t="shared" si="39"/>
        <v>35761</v>
      </c>
      <c r="J348" s="115">
        <f t="shared" si="39"/>
        <v>14627</v>
      </c>
      <c r="K348" s="119">
        <f t="shared" si="39"/>
        <v>21134</v>
      </c>
      <c r="L348" s="15"/>
    </row>
    <row r="349" spans="1:12" ht="16.5" customHeight="1">
      <c r="A349" s="11"/>
      <c r="B349" s="1" t="s">
        <v>135</v>
      </c>
      <c r="C349" s="118">
        <f>SUM(C324:C325,C327)</f>
        <v>1514088</v>
      </c>
      <c r="D349" s="115">
        <f t="shared" ref="D349:K349" si="40">SUM(D324:D325,D327)</f>
        <v>844124</v>
      </c>
      <c r="E349" s="115">
        <f t="shared" si="40"/>
        <v>669964</v>
      </c>
      <c r="F349" s="115">
        <f t="shared" si="40"/>
        <v>84677</v>
      </c>
      <c r="G349" s="115">
        <f t="shared" si="40"/>
        <v>585287</v>
      </c>
      <c r="H349" s="115">
        <f t="shared" si="40"/>
        <v>104257</v>
      </c>
      <c r="I349" s="115">
        <f t="shared" si="40"/>
        <v>481030</v>
      </c>
      <c r="J349" s="115">
        <f t="shared" si="40"/>
        <v>284123</v>
      </c>
      <c r="K349" s="119">
        <f t="shared" si="40"/>
        <v>196907</v>
      </c>
      <c r="L349" s="15"/>
    </row>
    <row r="350" spans="1:12" ht="16.5" customHeight="1">
      <c r="A350" s="12"/>
      <c r="B350" s="52" t="s">
        <v>136</v>
      </c>
      <c r="C350" s="120">
        <f>SUM(C326,C328:C338)</f>
        <v>6139351</v>
      </c>
      <c r="D350" s="116">
        <f t="shared" ref="D350:K350" si="41">SUM(D326,D328:D338)</f>
        <v>2355039</v>
      </c>
      <c r="E350" s="116">
        <f t="shared" si="41"/>
        <v>3784312</v>
      </c>
      <c r="F350" s="116">
        <f t="shared" si="41"/>
        <v>935308</v>
      </c>
      <c r="G350" s="116">
        <f t="shared" si="41"/>
        <v>2849004</v>
      </c>
      <c r="H350" s="116">
        <f t="shared" si="41"/>
        <v>244521</v>
      </c>
      <c r="I350" s="116">
        <f t="shared" si="41"/>
        <v>2604483</v>
      </c>
      <c r="J350" s="116">
        <f t="shared" si="41"/>
        <v>2078315</v>
      </c>
      <c r="K350" s="121">
        <f t="shared" si="41"/>
        <v>526168</v>
      </c>
      <c r="L350" s="13"/>
    </row>
    <row r="351" spans="1:12" ht="16.5" customHeight="1">
      <c r="C351" s="117" t="str">
        <f>IF(SUM(C348:C350)=C339,"OK","ERROR")</f>
        <v>OK</v>
      </c>
      <c r="D351" s="117" t="str">
        <f t="shared" ref="D351" si="42">IF(SUM(D348:D350)=D339,"OK","ERROR")</f>
        <v>OK</v>
      </c>
      <c r="E351" s="117" t="str">
        <f t="shared" ref="E351:K351" si="43">IF(SUM(E348:E350)=E339,"OK","ERROR")</f>
        <v>OK</v>
      </c>
      <c r="F351" s="117" t="str">
        <f t="shared" si="43"/>
        <v>OK</v>
      </c>
      <c r="G351" s="117" t="str">
        <f t="shared" si="43"/>
        <v>OK</v>
      </c>
      <c r="H351" s="117" t="str">
        <f t="shared" si="43"/>
        <v>OK</v>
      </c>
      <c r="I351" s="117" t="str">
        <f t="shared" si="43"/>
        <v>OK</v>
      </c>
      <c r="J351" s="117" t="str">
        <f t="shared" si="43"/>
        <v>OK</v>
      </c>
      <c r="K351" s="117" t="str">
        <f t="shared" si="43"/>
        <v>OK</v>
      </c>
    </row>
    <row r="352" spans="1:12" ht="16.5" customHeight="1">
      <c r="C352" s="117"/>
      <c r="D352" s="117"/>
      <c r="E352" s="117"/>
      <c r="F352" s="117"/>
      <c r="G352" s="117"/>
      <c r="H352" s="117"/>
      <c r="I352" s="117"/>
      <c r="J352" s="117"/>
      <c r="K352" s="117"/>
    </row>
    <row r="353" spans="1:12" ht="16.5" customHeight="1">
      <c r="A353" s="122">
        <f>A314+1</f>
        <v>2</v>
      </c>
      <c r="B353" s="7" t="str">
        <f>IF(A353&lt;22,"令和"&amp;A353&amp;"年度","平成"&amp;A353&amp;"年度")</f>
        <v>令和2年度</v>
      </c>
      <c r="C353" s="22" t="s">
        <v>36</v>
      </c>
      <c r="L353" s="8"/>
    </row>
    <row r="354" spans="1:12" ht="16.5" customHeight="1">
      <c r="A354" s="10"/>
      <c r="B354" s="14"/>
      <c r="C354" s="16"/>
      <c r="D354" s="16"/>
      <c r="E354" s="16"/>
      <c r="F354" s="16"/>
      <c r="G354" s="16"/>
      <c r="H354" s="16" t="s">
        <v>42</v>
      </c>
      <c r="I354" s="16"/>
      <c r="J354" s="16"/>
      <c r="K354" s="16"/>
      <c r="L354" s="14"/>
    </row>
    <row r="355" spans="1:12" ht="16.5" customHeight="1">
      <c r="A355" s="11"/>
      <c r="C355" s="17" t="s">
        <v>37</v>
      </c>
      <c r="D355" s="17" t="s">
        <v>17</v>
      </c>
      <c r="E355" s="17" t="s">
        <v>18</v>
      </c>
      <c r="F355" s="17" t="s">
        <v>19</v>
      </c>
      <c r="G355" s="17" t="s">
        <v>40</v>
      </c>
      <c r="H355" s="17" t="s">
        <v>43</v>
      </c>
      <c r="I355" s="17" t="s">
        <v>45</v>
      </c>
      <c r="J355" s="17" t="s">
        <v>47</v>
      </c>
      <c r="K355" s="17" t="s">
        <v>49</v>
      </c>
    </row>
    <row r="356" spans="1:12" ht="16.5" customHeight="1">
      <c r="A356" s="11"/>
      <c r="B356" s="3" t="s">
        <v>51</v>
      </c>
      <c r="C356" s="18" t="s">
        <v>38</v>
      </c>
      <c r="D356" s="18"/>
      <c r="E356" s="173" t="s">
        <v>39</v>
      </c>
      <c r="F356" s="18"/>
      <c r="G356" s="173" t="s">
        <v>41</v>
      </c>
      <c r="H356" s="18" t="s">
        <v>44</v>
      </c>
      <c r="I356" s="18" t="s">
        <v>46</v>
      </c>
      <c r="J356" s="18" t="s">
        <v>48</v>
      </c>
      <c r="K356" s="18" t="s">
        <v>50</v>
      </c>
      <c r="L356" s="3" t="s">
        <v>51</v>
      </c>
    </row>
    <row r="357" spans="1:12" ht="16.5" customHeight="1">
      <c r="A357" s="11"/>
      <c r="B357" s="15"/>
      <c r="C357" s="17"/>
      <c r="D357" s="17"/>
      <c r="E357" s="24" t="s">
        <v>77</v>
      </c>
      <c r="F357" s="17"/>
      <c r="G357" s="25" t="s">
        <v>78</v>
      </c>
      <c r="H357" s="17"/>
      <c r="I357" s="17" t="s">
        <v>12</v>
      </c>
      <c r="J357" s="17"/>
      <c r="K357" s="17" t="s">
        <v>13</v>
      </c>
      <c r="L357" s="5"/>
    </row>
    <row r="358" spans="1:12" ht="16.5" customHeight="1">
      <c r="A358" s="12"/>
      <c r="B358" s="13"/>
      <c r="C358" s="18">
        <v>1</v>
      </c>
      <c r="D358" s="18">
        <v>2</v>
      </c>
      <c r="E358" s="18">
        <v>3</v>
      </c>
      <c r="F358" s="18">
        <v>4</v>
      </c>
      <c r="G358" s="18">
        <v>5</v>
      </c>
      <c r="H358" s="18">
        <v>6</v>
      </c>
      <c r="I358" s="18">
        <v>7</v>
      </c>
      <c r="J358" s="18">
        <v>8</v>
      </c>
      <c r="K358" s="18">
        <v>9</v>
      </c>
      <c r="L358" s="6"/>
    </row>
    <row r="359" spans="1:12" ht="16.5" customHeight="1">
      <c r="A359" s="19">
        <v>1</v>
      </c>
      <c r="B359" s="15" t="s">
        <v>53</v>
      </c>
      <c r="C359" s="62">
        <v>116075</v>
      </c>
      <c r="D359" s="63">
        <v>69421</v>
      </c>
      <c r="E359" s="63">
        <v>46654</v>
      </c>
      <c r="F359" s="63">
        <v>17152</v>
      </c>
      <c r="G359" s="63">
        <v>29502</v>
      </c>
      <c r="H359" s="63">
        <v>2591</v>
      </c>
      <c r="I359" s="63">
        <v>26911</v>
      </c>
      <c r="J359" s="63">
        <v>14249</v>
      </c>
      <c r="K359" s="64">
        <v>12662</v>
      </c>
      <c r="L359" s="15" t="s">
        <v>53</v>
      </c>
    </row>
    <row r="360" spans="1:12" ht="16.5" customHeight="1">
      <c r="A360" s="19" t="s">
        <v>52</v>
      </c>
      <c r="B360" s="15" t="s">
        <v>54</v>
      </c>
      <c r="C360" s="65">
        <v>96751</v>
      </c>
      <c r="D360" s="20">
        <v>59145</v>
      </c>
      <c r="E360" s="20">
        <v>37606</v>
      </c>
      <c r="F360" s="20">
        <v>14988</v>
      </c>
      <c r="G360" s="20">
        <v>22618</v>
      </c>
      <c r="H360" s="20">
        <v>1557</v>
      </c>
      <c r="I360" s="20">
        <v>21061</v>
      </c>
      <c r="J360" s="20">
        <v>12172</v>
      </c>
      <c r="K360" s="66">
        <v>8889</v>
      </c>
      <c r="L360" s="15" t="s">
        <v>54</v>
      </c>
    </row>
    <row r="361" spans="1:12" ht="16.5" customHeight="1">
      <c r="A361" s="19" t="s">
        <v>14</v>
      </c>
      <c r="B361" s="15" t="s">
        <v>55</v>
      </c>
      <c r="C361" s="65">
        <v>830</v>
      </c>
      <c r="D361" s="20">
        <v>411</v>
      </c>
      <c r="E361" s="20">
        <v>419</v>
      </c>
      <c r="F361" s="20">
        <v>107</v>
      </c>
      <c r="G361" s="20">
        <v>312</v>
      </c>
      <c r="H361" s="20">
        <v>46</v>
      </c>
      <c r="I361" s="20">
        <v>266</v>
      </c>
      <c r="J361" s="20">
        <v>292</v>
      </c>
      <c r="K361" s="66">
        <v>-26</v>
      </c>
      <c r="L361" s="15" t="s">
        <v>55</v>
      </c>
    </row>
    <row r="362" spans="1:12" ht="16.5" customHeight="1">
      <c r="A362" s="19" t="s">
        <v>15</v>
      </c>
      <c r="B362" s="15" t="s">
        <v>56</v>
      </c>
      <c r="C362" s="65">
        <v>18494</v>
      </c>
      <c r="D362" s="20">
        <v>9865</v>
      </c>
      <c r="E362" s="20">
        <v>8629</v>
      </c>
      <c r="F362" s="20">
        <v>2057</v>
      </c>
      <c r="G362" s="20">
        <v>6572</v>
      </c>
      <c r="H362" s="20">
        <v>988</v>
      </c>
      <c r="I362" s="20">
        <v>5584</v>
      </c>
      <c r="J362" s="20">
        <v>1785</v>
      </c>
      <c r="K362" s="66">
        <v>3799</v>
      </c>
      <c r="L362" s="15" t="s">
        <v>56</v>
      </c>
    </row>
    <row r="363" spans="1:12" ht="16.5" customHeight="1">
      <c r="A363" s="19">
        <v>2</v>
      </c>
      <c r="B363" s="15" t="s">
        <v>57</v>
      </c>
      <c r="C363" s="65">
        <v>18275</v>
      </c>
      <c r="D363" s="20">
        <v>9596</v>
      </c>
      <c r="E363" s="20">
        <v>8679</v>
      </c>
      <c r="F363" s="20">
        <v>3845</v>
      </c>
      <c r="G363" s="20">
        <v>4834</v>
      </c>
      <c r="H363" s="20">
        <v>1059</v>
      </c>
      <c r="I363" s="20">
        <v>3775</v>
      </c>
      <c r="J363" s="20">
        <v>1311</v>
      </c>
      <c r="K363" s="66">
        <v>2464</v>
      </c>
      <c r="L363" s="15" t="s">
        <v>57</v>
      </c>
    </row>
    <row r="364" spans="1:12" ht="16.5" customHeight="1">
      <c r="A364" s="19">
        <v>3</v>
      </c>
      <c r="B364" s="15" t="s">
        <v>58</v>
      </c>
      <c r="C364" s="65">
        <v>443622</v>
      </c>
      <c r="D364" s="20">
        <v>236909</v>
      </c>
      <c r="E364" s="20">
        <v>206713</v>
      </c>
      <c r="F364" s="20">
        <v>36142</v>
      </c>
      <c r="G364" s="20">
        <v>170571</v>
      </c>
      <c r="H364" s="20">
        <v>55171</v>
      </c>
      <c r="I364" s="20">
        <v>115400</v>
      </c>
      <c r="J364" s="20">
        <v>85473</v>
      </c>
      <c r="K364" s="66">
        <v>29927</v>
      </c>
      <c r="L364" s="15" t="s">
        <v>58</v>
      </c>
    </row>
    <row r="365" spans="1:12" ht="16.5" customHeight="1">
      <c r="A365" s="19">
        <v>4</v>
      </c>
      <c r="B365" s="15" t="s">
        <v>59</v>
      </c>
      <c r="C365" s="65">
        <v>348750</v>
      </c>
      <c r="D365" s="20">
        <v>162531</v>
      </c>
      <c r="E365" s="20">
        <v>186219</v>
      </c>
      <c r="F365" s="20">
        <v>71419</v>
      </c>
      <c r="G365" s="20">
        <v>114800</v>
      </c>
      <c r="H365" s="20">
        <v>21078</v>
      </c>
      <c r="I365" s="20">
        <v>93722</v>
      </c>
      <c r="J365" s="20">
        <v>38588</v>
      </c>
      <c r="K365" s="66">
        <v>55134</v>
      </c>
      <c r="L365" s="15" t="s">
        <v>59</v>
      </c>
    </row>
    <row r="366" spans="1:12" ht="16.5" customHeight="1">
      <c r="A366" s="19">
        <v>5</v>
      </c>
      <c r="B366" s="15" t="s">
        <v>60</v>
      </c>
      <c r="C366" s="65">
        <v>833414</v>
      </c>
      <c r="D366" s="20">
        <v>445067</v>
      </c>
      <c r="E366" s="20">
        <v>388347</v>
      </c>
      <c r="F366" s="20">
        <v>38599</v>
      </c>
      <c r="G366" s="20">
        <v>349748</v>
      </c>
      <c r="H366" s="20">
        <v>45298</v>
      </c>
      <c r="I366" s="20">
        <v>304450</v>
      </c>
      <c r="J366" s="20">
        <v>209546</v>
      </c>
      <c r="K366" s="66">
        <v>94904</v>
      </c>
      <c r="L366" s="15" t="s">
        <v>60</v>
      </c>
    </row>
    <row r="367" spans="1:12" ht="16.5" customHeight="1">
      <c r="A367" s="19">
        <v>6</v>
      </c>
      <c r="B367" s="15" t="s">
        <v>61</v>
      </c>
      <c r="C367" s="65">
        <v>658262</v>
      </c>
      <c r="D367" s="20">
        <v>274605</v>
      </c>
      <c r="E367" s="20">
        <v>383657</v>
      </c>
      <c r="F367" s="20">
        <v>51220</v>
      </c>
      <c r="G367" s="20">
        <v>332437</v>
      </c>
      <c r="H367" s="20">
        <v>69485</v>
      </c>
      <c r="I367" s="20">
        <v>262952</v>
      </c>
      <c r="J367" s="20">
        <v>262320</v>
      </c>
      <c r="K367" s="66">
        <v>632</v>
      </c>
      <c r="L367" s="15" t="s">
        <v>61</v>
      </c>
    </row>
    <row r="368" spans="1:12" ht="16.5" customHeight="1">
      <c r="A368" s="19">
        <v>7</v>
      </c>
      <c r="B368" s="15" t="s">
        <v>62</v>
      </c>
      <c r="C368" s="65">
        <v>383939</v>
      </c>
      <c r="D368" s="20">
        <v>192311</v>
      </c>
      <c r="E368" s="20">
        <v>191628</v>
      </c>
      <c r="F368" s="20">
        <v>91578</v>
      </c>
      <c r="G368" s="20">
        <v>100050</v>
      </c>
      <c r="H368" s="20">
        <v>14957</v>
      </c>
      <c r="I368" s="20">
        <v>85093</v>
      </c>
      <c r="J368" s="20">
        <v>119197</v>
      </c>
      <c r="K368" s="66">
        <v>-34104</v>
      </c>
      <c r="L368" s="15" t="s">
        <v>62</v>
      </c>
    </row>
    <row r="369" spans="1:12" ht="16.5" customHeight="1">
      <c r="A369" s="19">
        <v>8</v>
      </c>
      <c r="B369" s="15" t="s">
        <v>63</v>
      </c>
      <c r="C369" s="65">
        <v>300586</v>
      </c>
      <c r="D369" s="20">
        <v>188815</v>
      </c>
      <c r="E369" s="20">
        <v>111771</v>
      </c>
      <c r="F369" s="20">
        <v>24434</v>
      </c>
      <c r="G369" s="20">
        <v>87337</v>
      </c>
      <c r="H369" s="20">
        <v>12864</v>
      </c>
      <c r="I369" s="20">
        <v>74473</v>
      </c>
      <c r="J369" s="20">
        <v>113361</v>
      </c>
      <c r="K369" s="66">
        <v>-38888</v>
      </c>
      <c r="L369" s="15" t="s">
        <v>63</v>
      </c>
    </row>
    <row r="370" spans="1:12" ht="16.5" customHeight="1">
      <c r="A370" s="19">
        <v>9</v>
      </c>
      <c r="B370" s="15" t="s">
        <v>64</v>
      </c>
      <c r="C370" s="65">
        <v>399275</v>
      </c>
      <c r="D370" s="20">
        <v>210552</v>
      </c>
      <c r="E370" s="20">
        <v>188723</v>
      </c>
      <c r="F370" s="20">
        <v>59963</v>
      </c>
      <c r="G370" s="20">
        <v>128760</v>
      </c>
      <c r="H370" s="20">
        <v>19993</v>
      </c>
      <c r="I370" s="20">
        <v>108767</v>
      </c>
      <c r="J370" s="20">
        <v>75727</v>
      </c>
      <c r="K370" s="66">
        <v>33040</v>
      </c>
      <c r="L370" s="15" t="s">
        <v>64</v>
      </c>
    </row>
    <row r="371" spans="1:12" ht="16.5" customHeight="1">
      <c r="A371" s="19">
        <v>10</v>
      </c>
      <c r="B371" s="15" t="s">
        <v>65</v>
      </c>
      <c r="C371" s="65">
        <v>237668</v>
      </c>
      <c r="D371" s="20">
        <v>87458</v>
      </c>
      <c r="E371" s="20">
        <v>150210</v>
      </c>
      <c r="F371" s="20">
        <v>17063</v>
      </c>
      <c r="G371" s="20">
        <v>133147</v>
      </c>
      <c r="H371" s="20">
        <v>4718</v>
      </c>
      <c r="I371" s="20">
        <v>128429</v>
      </c>
      <c r="J371" s="20">
        <v>74839</v>
      </c>
      <c r="K371" s="66">
        <v>53590</v>
      </c>
      <c r="L371" s="15" t="s">
        <v>65</v>
      </c>
    </row>
    <row r="372" spans="1:12" ht="16.5" customHeight="1">
      <c r="A372" s="19">
        <v>11</v>
      </c>
      <c r="B372" s="15" t="s">
        <v>66</v>
      </c>
      <c r="C372" s="65">
        <v>659773</v>
      </c>
      <c r="D372" s="20">
        <v>112508</v>
      </c>
      <c r="E372" s="20">
        <v>547265</v>
      </c>
      <c r="F372" s="20">
        <v>232091</v>
      </c>
      <c r="G372" s="20">
        <v>315174</v>
      </c>
      <c r="H372" s="20">
        <v>24953</v>
      </c>
      <c r="I372" s="20">
        <v>290221</v>
      </c>
      <c r="J372" s="20">
        <v>36230</v>
      </c>
      <c r="K372" s="66">
        <v>253991</v>
      </c>
      <c r="L372" s="15" t="s">
        <v>66</v>
      </c>
    </row>
    <row r="373" spans="1:12" ht="16.5" customHeight="1">
      <c r="A373" s="19">
        <v>12</v>
      </c>
      <c r="B373" s="15" t="s">
        <v>67</v>
      </c>
      <c r="C373" s="65">
        <v>624692</v>
      </c>
      <c r="D373" s="20">
        <v>205176</v>
      </c>
      <c r="E373" s="20">
        <v>419516</v>
      </c>
      <c r="F373" s="20">
        <v>61767</v>
      </c>
      <c r="G373" s="20">
        <v>357749</v>
      </c>
      <c r="H373" s="20">
        <v>45888</v>
      </c>
      <c r="I373" s="20">
        <v>311861</v>
      </c>
      <c r="J373" s="20">
        <v>174346</v>
      </c>
      <c r="K373" s="66">
        <v>137515</v>
      </c>
      <c r="L373" s="15" t="s">
        <v>67</v>
      </c>
    </row>
    <row r="374" spans="1:12" ht="16.5" customHeight="1">
      <c r="A374" s="19">
        <v>13</v>
      </c>
      <c r="B374" s="15" t="s">
        <v>68</v>
      </c>
      <c r="C374" s="65">
        <v>549294</v>
      </c>
      <c r="D374" s="20">
        <v>130607</v>
      </c>
      <c r="E374" s="20">
        <v>418687</v>
      </c>
      <c r="F374" s="20">
        <v>152154</v>
      </c>
      <c r="G374" s="20">
        <v>266533</v>
      </c>
      <c r="H374" s="20">
        <v>9523</v>
      </c>
      <c r="I374" s="20">
        <v>257010</v>
      </c>
      <c r="J374" s="20">
        <v>257010</v>
      </c>
      <c r="K374" s="66">
        <v>0</v>
      </c>
      <c r="L374" s="15" t="s">
        <v>68</v>
      </c>
    </row>
    <row r="375" spans="1:12" ht="16.5" customHeight="1">
      <c r="A375" s="19">
        <v>14</v>
      </c>
      <c r="B375" s="15" t="s">
        <v>69</v>
      </c>
      <c r="C375" s="65">
        <v>309614</v>
      </c>
      <c r="D375" s="20">
        <v>62938</v>
      </c>
      <c r="E375" s="20">
        <v>246676</v>
      </c>
      <c r="F375" s="20">
        <v>58259</v>
      </c>
      <c r="G375" s="20">
        <v>188417</v>
      </c>
      <c r="H375" s="20">
        <v>2136</v>
      </c>
      <c r="I375" s="20">
        <v>186281</v>
      </c>
      <c r="J375" s="20">
        <v>200971</v>
      </c>
      <c r="K375" s="66">
        <v>-14690</v>
      </c>
      <c r="L375" s="15" t="s">
        <v>69</v>
      </c>
    </row>
    <row r="376" spans="1:12" ht="16.5" customHeight="1">
      <c r="A376" s="19">
        <v>15</v>
      </c>
      <c r="B376" s="15" t="s">
        <v>70</v>
      </c>
      <c r="C376" s="65">
        <v>794271</v>
      </c>
      <c r="D376" s="20">
        <v>265272</v>
      </c>
      <c r="E376" s="20">
        <v>528999</v>
      </c>
      <c r="F376" s="20">
        <v>58555</v>
      </c>
      <c r="G376" s="20">
        <v>470444</v>
      </c>
      <c r="H376" s="20">
        <v>-2478</v>
      </c>
      <c r="I376" s="20">
        <v>472922</v>
      </c>
      <c r="J376" s="20">
        <v>526031</v>
      </c>
      <c r="K376" s="66">
        <v>-53109</v>
      </c>
      <c r="L376" s="15" t="s">
        <v>70</v>
      </c>
    </row>
    <row r="377" spans="1:12" ht="16.5" customHeight="1">
      <c r="A377" s="19">
        <v>16</v>
      </c>
      <c r="B377" s="15" t="s">
        <v>71</v>
      </c>
      <c r="C377" s="65">
        <v>351294</v>
      </c>
      <c r="D377" s="20">
        <v>145167</v>
      </c>
      <c r="E377" s="20">
        <v>206127</v>
      </c>
      <c r="F377" s="20">
        <v>41404</v>
      </c>
      <c r="G377" s="20">
        <v>164723</v>
      </c>
      <c r="H377" s="20">
        <v>19394</v>
      </c>
      <c r="I377" s="20">
        <v>145329</v>
      </c>
      <c r="J377" s="20">
        <v>167380</v>
      </c>
      <c r="K377" s="66">
        <v>-22051</v>
      </c>
      <c r="L377" s="15" t="s">
        <v>71</v>
      </c>
    </row>
    <row r="378" spans="1:12" ht="16.5" customHeight="1">
      <c r="A378" s="59"/>
      <c r="B378" s="26" t="s">
        <v>72</v>
      </c>
      <c r="C378" s="67">
        <v>7028804</v>
      </c>
      <c r="D378" s="60">
        <v>2798933</v>
      </c>
      <c r="E378" s="60">
        <v>4229871</v>
      </c>
      <c r="F378" s="60">
        <v>1015645</v>
      </c>
      <c r="G378" s="60">
        <v>3214226</v>
      </c>
      <c r="H378" s="60">
        <v>346630</v>
      </c>
      <c r="I378" s="60">
        <v>2867596</v>
      </c>
      <c r="J378" s="60">
        <v>2356579</v>
      </c>
      <c r="K378" s="68">
        <v>511017</v>
      </c>
      <c r="L378" s="26" t="s">
        <v>72</v>
      </c>
    </row>
    <row r="379" spans="1:12" ht="16.5" customHeight="1">
      <c r="A379" s="19"/>
      <c r="B379" s="15" t="s">
        <v>73</v>
      </c>
      <c r="C379" s="65">
        <v>15155</v>
      </c>
      <c r="D379" s="20">
        <v>0</v>
      </c>
      <c r="E379" s="20">
        <v>15155</v>
      </c>
      <c r="F379" s="20">
        <v>0</v>
      </c>
      <c r="G379" s="20">
        <v>15155</v>
      </c>
      <c r="H379" s="20">
        <v>15155</v>
      </c>
      <c r="I379" s="20">
        <v>0</v>
      </c>
      <c r="J379" s="20">
        <v>0</v>
      </c>
      <c r="K379" s="66">
        <v>0</v>
      </c>
      <c r="L379" s="15" t="s">
        <v>73</v>
      </c>
    </row>
    <row r="380" spans="1:12" ht="16.5" customHeight="1">
      <c r="A380" s="19"/>
      <c r="B380" s="15" t="s">
        <v>74</v>
      </c>
      <c r="C380" s="65">
        <v>44120</v>
      </c>
      <c r="D380" s="20">
        <v>0</v>
      </c>
      <c r="E380" s="20">
        <v>44120</v>
      </c>
      <c r="F380" s="20">
        <v>0</v>
      </c>
      <c r="G380" s="20">
        <v>44120</v>
      </c>
      <c r="H380" s="20">
        <v>44120</v>
      </c>
      <c r="I380" s="20">
        <v>0</v>
      </c>
      <c r="J380" s="20">
        <v>0</v>
      </c>
      <c r="K380" s="66">
        <v>0</v>
      </c>
      <c r="L380" s="15" t="s">
        <v>74</v>
      </c>
    </row>
    <row r="381" spans="1:12" ht="16.5" customHeight="1">
      <c r="A381" s="61"/>
      <c r="B381" s="26" t="s">
        <v>75</v>
      </c>
      <c r="C381" s="67">
        <v>6999839</v>
      </c>
      <c r="D381" s="60">
        <v>2798933</v>
      </c>
      <c r="E381" s="60">
        <v>4200906</v>
      </c>
      <c r="F381" s="60">
        <v>1015645</v>
      </c>
      <c r="G381" s="60">
        <v>3185261</v>
      </c>
      <c r="H381" s="60">
        <v>317665</v>
      </c>
      <c r="I381" s="60">
        <v>2867596</v>
      </c>
      <c r="J381" s="60">
        <v>2356579</v>
      </c>
      <c r="K381" s="68">
        <v>511017</v>
      </c>
      <c r="L381" s="26" t="s">
        <v>75</v>
      </c>
    </row>
    <row r="382" spans="1:12" ht="16.5" customHeight="1">
      <c r="A382" s="11"/>
      <c r="B382" s="1" t="s">
        <v>76</v>
      </c>
      <c r="C382" s="50"/>
      <c r="D382" s="51"/>
      <c r="E382" s="51"/>
      <c r="F382" s="51"/>
      <c r="G382" s="51"/>
      <c r="H382" s="51"/>
      <c r="I382" s="51"/>
      <c r="J382" s="51"/>
      <c r="K382" s="56"/>
      <c r="L382" s="15" t="s">
        <v>76</v>
      </c>
    </row>
    <row r="383" spans="1:12" ht="16.5" customHeight="1">
      <c r="A383" s="11"/>
      <c r="B383" s="1" t="s">
        <v>32</v>
      </c>
      <c r="C383" s="65">
        <v>5920864</v>
      </c>
      <c r="D383" s="20">
        <v>2515683</v>
      </c>
      <c r="E383" s="20">
        <v>3405181</v>
      </c>
      <c r="F383" s="20">
        <v>758882</v>
      </c>
      <c r="G383" s="20">
        <v>2646299</v>
      </c>
      <c r="H383" s="20">
        <v>333984</v>
      </c>
      <c r="I383" s="20">
        <v>2312315</v>
      </c>
      <c r="J383" s="20">
        <v>1801298</v>
      </c>
      <c r="K383" s="66">
        <v>511017</v>
      </c>
      <c r="L383" s="15" t="s">
        <v>32</v>
      </c>
    </row>
    <row r="384" spans="1:12" ht="16.5" customHeight="1">
      <c r="A384" s="11"/>
      <c r="B384" s="1" t="s">
        <v>33</v>
      </c>
      <c r="C384" s="65">
        <v>959177</v>
      </c>
      <c r="D384" s="20">
        <v>244651</v>
      </c>
      <c r="E384" s="20">
        <v>714526</v>
      </c>
      <c r="F384" s="20">
        <v>238465</v>
      </c>
      <c r="G384" s="20">
        <v>476061</v>
      </c>
      <c r="H384" s="20">
        <v>10843</v>
      </c>
      <c r="I384" s="20">
        <v>465218</v>
      </c>
      <c r="J384" s="20">
        <v>465218</v>
      </c>
      <c r="K384" s="66">
        <v>0</v>
      </c>
      <c r="L384" s="15" t="s">
        <v>33</v>
      </c>
    </row>
    <row r="385" spans="1:12" ht="16.5" customHeight="1">
      <c r="A385" s="11"/>
      <c r="B385" s="1" t="s">
        <v>34</v>
      </c>
      <c r="C385" s="65">
        <v>148763</v>
      </c>
      <c r="D385" s="20">
        <v>38599</v>
      </c>
      <c r="E385" s="20">
        <v>110164</v>
      </c>
      <c r="F385" s="20">
        <v>18298</v>
      </c>
      <c r="G385" s="20">
        <v>91866</v>
      </c>
      <c r="H385" s="20">
        <v>1803</v>
      </c>
      <c r="I385" s="20">
        <v>90063</v>
      </c>
      <c r="J385" s="20">
        <v>90063</v>
      </c>
      <c r="K385" s="66">
        <v>0</v>
      </c>
      <c r="L385" s="15" t="s">
        <v>34</v>
      </c>
    </row>
    <row r="386" spans="1:12" ht="16.5" customHeight="1">
      <c r="A386" s="11"/>
      <c r="B386" s="1" t="s">
        <v>11</v>
      </c>
      <c r="C386" s="65">
        <v>7028804</v>
      </c>
      <c r="D386" s="20">
        <v>2798933</v>
      </c>
      <c r="E386" s="20">
        <v>4229871</v>
      </c>
      <c r="F386" s="20">
        <v>1015645</v>
      </c>
      <c r="G386" s="20">
        <v>3214226</v>
      </c>
      <c r="H386" s="20">
        <v>346630</v>
      </c>
      <c r="I386" s="20">
        <v>2867596</v>
      </c>
      <c r="J386" s="20">
        <v>2356579</v>
      </c>
      <c r="K386" s="66">
        <v>511017</v>
      </c>
      <c r="L386" s="15" t="s">
        <v>11</v>
      </c>
    </row>
    <row r="387" spans="1:12" ht="16.5" customHeight="1">
      <c r="A387" s="11"/>
      <c r="B387" s="1" t="s">
        <v>134</v>
      </c>
      <c r="C387" s="118">
        <f>SUM(C359)</f>
        <v>116075</v>
      </c>
      <c r="D387" s="115">
        <f t="shared" ref="D387:K387" si="44">SUM(D359)</f>
        <v>69421</v>
      </c>
      <c r="E387" s="115">
        <f t="shared" si="44"/>
        <v>46654</v>
      </c>
      <c r="F387" s="115">
        <f t="shared" si="44"/>
        <v>17152</v>
      </c>
      <c r="G387" s="115">
        <f t="shared" si="44"/>
        <v>29502</v>
      </c>
      <c r="H387" s="115">
        <f t="shared" si="44"/>
        <v>2591</v>
      </c>
      <c r="I387" s="115">
        <f t="shared" si="44"/>
        <v>26911</v>
      </c>
      <c r="J387" s="115">
        <f t="shared" si="44"/>
        <v>14249</v>
      </c>
      <c r="K387" s="119">
        <f t="shared" si="44"/>
        <v>12662</v>
      </c>
      <c r="L387" s="15"/>
    </row>
    <row r="388" spans="1:12" ht="16.5" customHeight="1">
      <c r="A388" s="11"/>
      <c r="B388" s="1" t="s">
        <v>135</v>
      </c>
      <c r="C388" s="118">
        <f>SUM(C363:C364,C366)</f>
        <v>1295311</v>
      </c>
      <c r="D388" s="115">
        <f t="shared" ref="D388:K388" si="45">SUM(D363:D364,D366)</f>
        <v>691572</v>
      </c>
      <c r="E388" s="115">
        <f t="shared" si="45"/>
        <v>603739</v>
      </c>
      <c r="F388" s="115">
        <f t="shared" si="45"/>
        <v>78586</v>
      </c>
      <c r="G388" s="115">
        <f t="shared" si="45"/>
        <v>525153</v>
      </c>
      <c r="H388" s="115">
        <f t="shared" si="45"/>
        <v>101528</v>
      </c>
      <c r="I388" s="115">
        <f t="shared" si="45"/>
        <v>423625</v>
      </c>
      <c r="J388" s="115">
        <f t="shared" si="45"/>
        <v>296330</v>
      </c>
      <c r="K388" s="119">
        <f t="shared" si="45"/>
        <v>127295</v>
      </c>
      <c r="L388" s="15"/>
    </row>
    <row r="389" spans="1:12" ht="16.5" customHeight="1">
      <c r="A389" s="12"/>
      <c r="B389" s="52" t="s">
        <v>136</v>
      </c>
      <c r="C389" s="120">
        <f>SUM(C365,C367:C377)</f>
        <v>5617418</v>
      </c>
      <c r="D389" s="116">
        <f t="shared" ref="D389:K389" si="46">SUM(D365,D367:D377)</f>
        <v>2037940</v>
      </c>
      <c r="E389" s="116">
        <f t="shared" si="46"/>
        <v>3579478</v>
      </c>
      <c r="F389" s="116">
        <f t="shared" si="46"/>
        <v>919907</v>
      </c>
      <c r="G389" s="116">
        <f t="shared" si="46"/>
        <v>2659571</v>
      </c>
      <c r="H389" s="116">
        <f t="shared" si="46"/>
        <v>242511</v>
      </c>
      <c r="I389" s="116">
        <f t="shared" si="46"/>
        <v>2417060</v>
      </c>
      <c r="J389" s="116">
        <f t="shared" si="46"/>
        <v>2046000</v>
      </c>
      <c r="K389" s="121">
        <f t="shared" si="46"/>
        <v>371060</v>
      </c>
      <c r="L389" s="13"/>
    </row>
    <row r="390" spans="1:12" ht="16.5" customHeight="1">
      <c r="C390" s="117" t="str">
        <f>IF(SUM(C387:C389)=C378,"OK","ERROR")</f>
        <v>OK</v>
      </c>
      <c r="D390" s="117" t="str">
        <f t="shared" ref="D390" si="47">IF(SUM(D387:D389)=D378,"OK","ERROR")</f>
        <v>OK</v>
      </c>
      <c r="E390" s="117" t="str">
        <f t="shared" ref="E390:K390" si="48">IF(SUM(E387:E389)=E378,"OK","ERROR")</f>
        <v>OK</v>
      </c>
      <c r="F390" s="117" t="str">
        <f t="shared" si="48"/>
        <v>OK</v>
      </c>
      <c r="G390" s="117" t="str">
        <f t="shared" si="48"/>
        <v>OK</v>
      </c>
      <c r="H390" s="117" t="str">
        <f t="shared" si="48"/>
        <v>OK</v>
      </c>
      <c r="I390" s="117" t="str">
        <f t="shared" si="48"/>
        <v>OK</v>
      </c>
      <c r="J390" s="117" t="str">
        <f t="shared" si="48"/>
        <v>OK</v>
      </c>
      <c r="K390" s="117" t="str">
        <f t="shared" si="48"/>
        <v>OK</v>
      </c>
    </row>
    <row r="391" spans="1:12" ht="16.5" customHeight="1">
      <c r="C391" s="117"/>
      <c r="D391" s="117"/>
      <c r="E391" s="117"/>
      <c r="F391" s="117"/>
      <c r="G391" s="117"/>
      <c r="H391" s="117"/>
      <c r="I391" s="117"/>
      <c r="J391" s="117"/>
      <c r="K391" s="117"/>
    </row>
    <row r="392" spans="1:12" ht="16.5" customHeight="1">
      <c r="A392" s="122">
        <f>A353+1</f>
        <v>3</v>
      </c>
      <c r="B392" s="7" t="str">
        <f>IF(A392&lt;22,"令和"&amp;A392&amp;"年度","平成"&amp;A392&amp;"年度")</f>
        <v>令和3年度</v>
      </c>
      <c r="C392" s="22" t="s">
        <v>36</v>
      </c>
      <c r="L392" s="8"/>
    </row>
    <row r="393" spans="1:12" ht="16.5" customHeight="1">
      <c r="A393" s="10"/>
      <c r="B393" s="14"/>
      <c r="C393" s="16"/>
      <c r="D393" s="16"/>
      <c r="E393" s="16"/>
      <c r="F393" s="16"/>
      <c r="G393" s="16"/>
      <c r="H393" s="16" t="s">
        <v>42</v>
      </c>
      <c r="I393" s="16"/>
      <c r="J393" s="16"/>
      <c r="K393" s="16"/>
      <c r="L393" s="14"/>
    </row>
    <row r="394" spans="1:12" ht="16.5" customHeight="1">
      <c r="A394" s="11"/>
      <c r="C394" s="17" t="s">
        <v>37</v>
      </c>
      <c r="D394" s="17" t="s">
        <v>17</v>
      </c>
      <c r="E394" s="17" t="s">
        <v>18</v>
      </c>
      <c r="F394" s="17" t="s">
        <v>19</v>
      </c>
      <c r="G394" s="17" t="s">
        <v>40</v>
      </c>
      <c r="H394" s="17" t="s">
        <v>43</v>
      </c>
      <c r="I394" s="17" t="s">
        <v>45</v>
      </c>
      <c r="J394" s="17" t="s">
        <v>47</v>
      </c>
      <c r="K394" s="17" t="s">
        <v>49</v>
      </c>
    </row>
    <row r="395" spans="1:12" ht="16.5" customHeight="1">
      <c r="A395" s="11"/>
      <c r="B395" s="3" t="s">
        <v>51</v>
      </c>
      <c r="C395" s="18" t="s">
        <v>38</v>
      </c>
      <c r="D395" s="18"/>
      <c r="E395" s="173" t="s">
        <v>39</v>
      </c>
      <c r="F395" s="18"/>
      <c r="G395" s="173" t="s">
        <v>41</v>
      </c>
      <c r="H395" s="18" t="s">
        <v>44</v>
      </c>
      <c r="I395" s="18" t="s">
        <v>46</v>
      </c>
      <c r="J395" s="18" t="s">
        <v>48</v>
      </c>
      <c r="K395" s="18" t="s">
        <v>50</v>
      </c>
      <c r="L395" s="3" t="s">
        <v>51</v>
      </c>
    </row>
    <row r="396" spans="1:12" ht="16.5" customHeight="1">
      <c r="A396" s="11"/>
      <c r="B396" s="15"/>
      <c r="C396" s="17"/>
      <c r="D396" s="17"/>
      <c r="E396" s="24" t="s">
        <v>77</v>
      </c>
      <c r="F396" s="17"/>
      <c r="G396" s="25" t="s">
        <v>78</v>
      </c>
      <c r="H396" s="17"/>
      <c r="I396" s="17" t="s">
        <v>12</v>
      </c>
      <c r="J396" s="17"/>
      <c r="K396" s="17" t="s">
        <v>13</v>
      </c>
      <c r="L396" s="5"/>
    </row>
    <row r="397" spans="1:12" ht="16.5" customHeight="1">
      <c r="A397" s="12"/>
      <c r="B397" s="13"/>
      <c r="C397" s="18">
        <v>1</v>
      </c>
      <c r="D397" s="18">
        <v>2</v>
      </c>
      <c r="E397" s="18">
        <v>3</v>
      </c>
      <c r="F397" s="18">
        <v>4</v>
      </c>
      <c r="G397" s="18">
        <v>5</v>
      </c>
      <c r="H397" s="18">
        <v>6</v>
      </c>
      <c r="I397" s="18">
        <v>7</v>
      </c>
      <c r="J397" s="18">
        <v>8</v>
      </c>
      <c r="K397" s="18">
        <v>9</v>
      </c>
      <c r="L397" s="6"/>
    </row>
    <row r="398" spans="1:12" ht="16.5" customHeight="1">
      <c r="A398" s="19">
        <v>1</v>
      </c>
      <c r="B398" s="15" t="s">
        <v>53</v>
      </c>
      <c r="C398" s="62">
        <v>116984</v>
      </c>
      <c r="D398" s="63">
        <v>63313</v>
      </c>
      <c r="E398" s="63">
        <v>53671</v>
      </c>
      <c r="F398" s="63">
        <v>17045</v>
      </c>
      <c r="G398" s="63">
        <v>36626</v>
      </c>
      <c r="H398" s="63">
        <v>3436</v>
      </c>
      <c r="I398" s="63">
        <v>33190</v>
      </c>
      <c r="J398" s="63">
        <v>14048</v>
      </c>
      <c r="K398" s="64">
        <v>19142</v>
      </c>
      <c r="L398" s="15" t="s">
        <v>53</v>
      </c>
    </row>
    <row r="399" spans="1:12" ht="16.5" customHeight="1">
      <c r="A399" s="19" t="s">
        <v>52</v>
      </c>
      <c r="B399" s="15" t="s">
        <v>54</v>
      </c>
      <c r="C399" s="65">
        <v>98239</v>
      </c>
      <c r="D399" s="20">
        <v>53199</v>
      </c>
      <c r="E399" s="20">
        <v>45040</v>
      </c>
      <c r="F399" s="20">
        <v>14864</v>
      </c>
      <c r="G399" s="20">
        <v>30176</v>
      </c>
      <c r="H399" s="20">
        <v>2456</v>
      </c>
      <c r="I399" s="20">
        <v>27720</v>
      </c>
      <c r="J399" s="20">
        <v>12010</v>
      </c>
      <c r="K399" s="66">
        <v>15710</v>
      </c>
      <c r="L399" s="15" t="s">
        <v>54</v>
      </c>
    </row>
    <row r="400" spans="1:12" ht="16.5" customHeight="1">
      <c r="A400" s="19" t="s">
        <v>14</v>
      </c>
      <c r="B400" s="15" t="s">
        <v>55</v>
      </c>
      <c r="C400" s="65">
        <v>840</v>
      </c>
      <c r="D400" s="20">
        <v>415</v>
      </c>
      <c r="E400" s="20">
        <v>425</v>
      </c>
      <c r="F400" s="20">
        <v>108</v>
      </c>
      <c r="G400" s="20">
        <v>317</v>
      </c>
      <c r="H400" s="20">
        <v>46</v>
      </c>
      <c r="I400" s="20">
        <v>271</v>
      </c>
      <c r="J400" s="20">
        <v>291</v>
      </c>
      <c r="K400" s="66">
        <v>-20</v>
      </c>
      <c r="L400" s="15" t="s">
        <v>55</v>
      </c>
    </row>
    <row r="401" spans="1:12" ht="16.5" customHeight="1">
      <c r="A401" s="19" t="s">
        <v>15</v>
      </c>
      <c r="B401" s="15" t="s">
        <v>56</v>
      </c>
      <c r="C401" s="65">
        <v>17905</v>
      </c>
      <c r="D401" s="20">
        <v>9699</v>
      </c>
      <c r="E401" s="20">
        <v>8206</v>
      </c>
      <c r="F401" s="20">
        <v>2073</v>
      </c>
      <c r="G401" s="20">
        <v>6133</v>
      </c>
      <c r="H401" s="20">
        <v>934</v>
      </c>
      <c r="I401" s="20">
        <v>5199</v>
      </c>
      <c r="J401" s="20">
        <v>1747</v>
      </c>
      <c r="K401" s="66">
        <v>3452</v>
      </c>
      <c r="L401" s="15" t="s">
        <v>56</v>
      </c>
    </row>
    <row r="402" spans="1:12" ht="16.5" customHeight="1">
      <c r="A402" s="19">
        <v>2</v>
      </c>
      <c r="B402" s="15" t="s">
        <v>57</v>
      </c>
      <c r="C402" s="65">
        <v>19046</v>
      </c>
      <c r="D402" s="20">
        <v>10290</v>
      </c>
      <c r="E402" s="20">
        <v>8756</v>
      </c>
      <c r="F402" s="20">
        <v>3926</v>
      </c>
      <c r="G402" s="20">
        <v>4830</v>
      </c>
      <c r="H402" s="20">
        <v>1080</v>
      </c>
      <c r="I402" s="20">
        <v>3750</v>
      </c>
      <c r="J402" s="20">
        <v>1424</v>
      </c>
      <c r="K402" s="66">
        <v>2326</v>
      </c>
      <c r="L402" s="15" t="s">
        <v>57</v>
      </c>
    </row>
    <row r="403" spans="1:12" ht="16.5" customHeight="1">
      <c r="A403" s="19">
        <v>3</v>
      </c>
      <c r="B403" s="15" t="s">
        <v>58</v>
      </c>
      <c r="C403" s="65">
        <v>431081</v>
      </c>
      <c r="D403" s="20">
        <v>246591</v>
      </c>
      <c r="E403" s="20">
        <v>184490</v>
      </c>
      <c r="F403" s="20">
        <v>32951</v>
      </c>
      <c r="G403" s="20">
        <v>151539</v>
      </c>
      <c r="H403" s="20">
        <v>52996</v>
      </c>
      <c r="I403" s="20">
        <v>98543</v>
      </c>
      <c r="J403" s="20">
        <v>86275</v>
      </c>
      <c r="K403" s="66">
        <v>12268</v>
      </c>
      <c r="L403" s="15" t="s">
        <v>58</v>
      </c>
    </row>
    <row r="404" spans="1:12" ht="16.5" customHeight="1">
      <c r="A404" s="19">
        <v>4</v>
      </c>
      <c r="B404" s="15" t="s">
        <v>59</v>
      </c>
      <c r="C404" s="65">
        <v>387066</v>
      </c>
      <c r="D404" s="20">
        <v>204747</v>
      </c>
      <c r="E404" s="20">
        <v>182319</v>
      </c>
      <c r="F404" s="20">
        <v>81310</v>
      </c>
      <c r="G404" s="20">
        <v>101009</v>
      </c>
      <c r="H404" s="20">
        <v>20544</v>
      </c>
      <c r="I404" s="20">
        <v>80465</v>
      </c>
      <c r="J404" s="20">
        <v>38642</v>
      </c>
      <c r="K404" s="66">
        <v>41823</v>
      </c>
      <c r="L404" s="15" t="s">
        <v>59</v>
      </c>
    </row>
    <row r="405" spans="1:12" ht="16.5" customHeight="1">
      <c r="A405" s="19">
        <v>5</v>
      </c>
      <c r="B405" s="15" t="s">
        <v>60</v>
      </c>
      <c r="C405" s="65">
        <v>1028065</v>
      </c>
      <c r="D405" s="20">
        <v>561597</v>
      </c>
      <c r="E405" s="20">
        <v>466468</v>
      </c>
      <c r="F405" s="20">
        <v>46436</v>
      </c>
      <c r="G405" s="20">
        <v>420032</v>
      </c>
      <c r="H405" s="20">
        <v>55352</v>
      </c>
      <c r="I405" s="20">
        <v>364680</v>
      </c>
      <c r="J405" s="20">
        <v>232951</v>
      </c>
      <c r="K405" s="66">
        <v>131729</v>
      </c>
      <c r="L405" s="15" t="s">
        <v>60</v>
      </c>
    </row>
    <row r="406" spans="1:12" ht="16.5" customHeight="1">
      <c r="A406" s="19">
        <v>6</v>
      </c>
      <c r="B406" s="15" t="s">
        <v>61</v>
      </c>
      <c r="C406" s="65">
        <v>687363</v>
      </c>
      <c r="D406" s="20">
        <v>283876</v>
      </c>
      <c r="E406" s="20">
        <v>403487</v>
      </c>
      <c r="F406" s="20">
        <v>51353</v>
      </c>
      <c r="G406" s="20">
        <v>352134</v>
      </c>
      <c r="H406" s="20">
        <v>72478</v>
      </c>
      <c r="I406" s="20">
        <v>279656</v>
      </c>
      <c r="J406" s="20">
        <v>265033</v>
      </c>
      <c r="K406" s="66">
        <v>14623</v>
      </c>
      <c r="L406" s="15" t="s">
        <v>61</v>
      </c>
    </row>
    <row r="407" spans="1:12" ht="16.5" customHeight="1">
      <c r="A407" s="19">
        <v>7</v>
      </c>
      <c r="B407" s="15" t="s">
        <v>62</v>
      </c>
      <c r="C407" s="65">
        <v>426244</v>
      </c>
      <c r="D407" s="20">
        <v>225515</v>
      </c>
      <c r="E407" s="20">
        <v>200729</v>
      </c>
      <c r="F407" s="20">
        <v>105613</v>
      </c>
      <c r="G407" s="20">
        <v>95116</v>
      </c>
      <c r="H407" s="20">
        <v>15654</v>
      </c>
      <c r="I407" s="20">
        <v>79462</v>
      </c>
      <c r="J407" s="20">
        <v>138199</v>
      </c>
      <c r="K407" s="66">
        <v>-58737</v>
      </c>
      <c r="L407" s="15" t="s">
        <v>62</v>
      </c>
    </row>
    <row r="408" spans="1:12" ht="16.5" customHeight="1">
      <c r="A408" s="19">
        <v>8</v>
      </c>
      <c r="B408" s="15" t="s">
        <v>63</v>
      </c>
      <c r="C408" s="65">
        <v>358087</v>
      </c>
      <c r="D408" s="20">
        <v>248204</v>
      </c>
      <c r="E408" s="20">
        <v>109883</v>
      </c>
      <c r="F408" s="20">
        <v>48574</v>
      </c>
      <c r="G408" s="20">
        <v>61309</v>
      </c>
      <c r="H408" s="20">
        <v>12827</v>
      </c>
      <c r="I408" s="20">
        <v>48482</v>
      </c>
      <c r="J408" s="20">
        <v>118239</v>
      </c>
      <c r="K408" s="66">
        <v>-69757</v>
      </c>
      <c r="L408" s="15" t="s">
        <v>63</v>
      </c>
    </row>
    <row r="409" spans="1:12" ht="16.5" customHeight="1">
      <c r="A409" s="19">
        <v>9</v>
      </c>
      <c r="B409" s="15" t="s">
        <v>64</v>
      </c>
      <c r="C409" s="65">
        <v>383789</v>
      </c>
      <c r="D409" s="20">
        <v>207888</v>
      </c>
      <c r="E409" s="20">
        <v>175901</v>
      </c>
      <c r="F409" s="20">
        <v>57438</v>
      </c>
      <c r="G409" s="20">
        <v>118463</v>
      </c>
      <c r="H409" s="20">
        <v>18921</v>
      </c>
      <c r="I409" s="20">
        <v>99542</v>
      </c>
      <c r="J409" s="20">
        <v>75459</v>
      </c>
      <c r="K409" s="66">
        <v>24083</v>
      </c>
      <c r="L409" s="15" t="s">
        <v>64</v>
      </c>
    </row>
    <row r="410" spans="1:12" ht="16.5" customHeight="1">
      <c r="A410" s="19">
        <v>10</v>
      </c>
      <c r="B410" s="15" t="s">
        <v>65</v>
      </c>
      <c r="C410" s="65">
        <v>243547</v>
      </c>
      <c r="D410" s="20">
        <v>87908</v>
      </c>
      <c r="E410" s="20">
        <v>155639</v>
      </c>
      <c r="F410" s="20">
        <v>17139</v>
      </c>
      <c r="G410" s="20">
        <v>138500</v>
      </c>
      <c r="H410" s="20">
        <v>143</v>
      </c>
      <c r="I410" s="20">
        <v>138357</v>
      </c>
      <c r="J410" s="20">
        <v>93248</v>
      </c>
      <c r="K410" s="66">
        <v>45109</v>
      </c>
      <c r="L410" s="15" t="s">
        <v>65</v>
      </c>
    </row>
    <row r="411" spans="1:12" ht="16.5" customHeight="1">
      <c r="A411" s="19">
        <v>11</v>
      </c>
      <c r="B411" s="15" t="s">
        <v>66</v>
      </c>
      <c r="C411" s="65">
        <v>692678</v>
      </c>
      <c r="D411" s="20">
        <v>123768</v>
      </c>
      <c r="E411" s="20">
        <v>568910</v>
      </c>
      <c r="F411" s="20">
        <v>255340</v>
      </c>
      <c r="G411" s="20">
        <v>313570</v>
      </c>
      <c r="H411" s="20">
        <v>26174</v>
      </c>
      <c r="I411" s="20">
        <v>287396</v>
      </c>
      <c r="J411" s="20">
        <v>41251</v>
      </c>
      <c r="K411" s="66">
        <v>246145</v>
      </c>
      <c r="L411" s="15" t="s">
        <v>66</v>
      </c>
    </row>
    <row r="412" spans="1:12" ht="16.5" customHeight="1">
      <c r="A412" s="19">
        <v>12</v>
      </c>
      <c r="B412" s="15" t="s">
        <v>67</v>
      </c>
      <c r="C412" s="65">
        <v>689537</v>
      </c>
      <c r="D412" s="20">
        <v>229399</v>
      </c>
      <c r="E412" s="20">
        <v>460138</v>
      </c>
      <c r="F412" s="20">
        <v>67886</v>
      </c>
      <c r="G412" s="20">
        <v>392252</v>
      </c>
      <c r="H412" s="20">
        <v>50586</v>
      </c>
      <c r="I412" s="20">
        <v>341666</v>
      </c>
      <c r="J412" s="20">
        <v>190572</v>
      </c>
      <c r="K412" s="66">
        <v>151094</v>
      </c>
      <c r="L412" s="15" t="s">
        <v>67</v>
      </c>
    </row>
    <row r="413" spans="1:12" ht="16.5" customHeight="1">
      <c r="A413" s="19">
        <v>13</v>
      </c>
      <c r="B413" s="15" t="s">
        <v>68</v>
      </c>
      <c r="C413" s="65">
        <v>559537</v>
      </c>
      <c r="D413" s="20">
        <v>133027</v>
      </c>
      <c r="E413" s="20">
        <v>426510</v>
      </c>
      <c r="F413" s="20">
        <v>154068</v>
      </c>
      <c r="G413" s="20">
        <v>272442</v>
      </c>
      <c r="H413" s="20">
        <v>10514</v>
      </c>
      <c r="I413" s="20">
        <v>261928</v>
      </c>
      <c r="J413" s="20">
        <v>261928</v>
      </c>
      <c r="K413" s="66">
        <v>0</v>
      </c>
      <c r="L413" s="15" t="s">
        <v>68</v>
      </c>
    </row>
    <row r="414" spans="1:12" ht="16.5" customHeight="1">
      <c r="A414" s="19">
        <v>14</v>
      </c>
      <c r="B414" s="15" t="s">
        <v>69</v>
      </c>
      <c r="C414" s="65">
        <v>329115</v>
      </c>
      <c r="D414" s="20">
        <v>73891</v>
      </c>
      <c r="E414" s="20">
        <v>255224</v>
      </c>
      <c r="F414" s="20">
        <v>63262</v>
      </c>
      <c r="G414" s="20">
        <v>191962</v>
      </c>
      <c r="H414" s="20">
        <v>2127</v>
      </c>
      <c r="I414" s="20">
        <v>189835</v>
      </c>
      <c r="J414" s="20">
        <v>194012</v>
      </c>
      <c r="K414" s="66">
        <v>-4177</v>
      </c>
      <c r="L414" s="15" t="s">
        <v>69</v>
      </c>
    </row>
    <row r="415" spans="1:12" ht="16.5" customHeight="1">
      <c r="A415" s="19">
        <v>15</v>
      </c>
      <c r="B415" s="15" t="s">
        <v>70</v>
      </c>
      <c r="C415" s="65">
        <v>831249</v>
      </c>
      <c r="D415" s="20">
        <v>284874</v>
      </c>
      <c r="E415" s="20">
        <v>546375</v>
      </c>
      <c r="F415" s="20">
        <v>59462</v>
      </c>
      <c r="G415" s="20">
        <v>486913</v>
      </c>
      <c r="H415" s="20">
        <v>-6370</v>
      </c>
      <c r="I415" s="20">
        <v>493283</v>
      </c>
      <c r="J415" s="20">
        <v>546624</v>
      </c>
      <c r="K415" s="66">
        <v>-53341</v>
      </c>
      <c r="L415" s="15" t="s">
        <v>70</v>
      </c>
    </row>
    <row r="416" spans="1:12" ht="16.5" customHeight="1">
      <c r="A416" s="19">
        <v>16</v>
      </c>
      <c r="B416" s="15" t="s">
        <v>71</v>
      </c>
      <c r="C416" s="65">
        <v>386498</v>
      </c>
      <c r="D416" s="20">
        <v>157296</v>
      </c>
      <c r="E416" s="20">
        <v>229202</v>
      </c>
      <c r="F416" s="20">
        <v>43699</v>
      </c>
      <c r="G416" s="20">
        <v>185503</v>
      </c>
      <c r="H416" s="20">
        <v>23134</v>
      </c>
      <c r="I416" s="20">
        <v>162369</v>
      </c>
      <c r="J416" s="20">
        <v>162169</v>
      </c>
      <c r="K416" s="66">
        <v>200</v>
      </c>
      <c r="L416" s="15" t="s">
        <v>71</v>
      </c>
    </row>
    <row r="417" spans="1:12" ht="16.5" customHeight="1">
      <c r="A417" s="59"/>
      <c r="B417" s="26" t="s">
        <v>72</v>
      </c>
      <c r="C417" s="67">
        <v>7569886</v>
      </c>
      <c r="D417" s="60">
        <v>3142184</v>
      </c>
      <c r="E417" s="60">
        <v>4427702</v>
      </c>
      <c r="F417" s="60">
        <v>1105502</v>
      </c>
      <c r="G417" s="60">
        <v>3322200</v>
      </c>
      <c r="H417" s="60">
        <v>359596</v>
      </c>
      <c r="I417" s="60">
        <v>2962604</v>
      </c>
      <c r="J417" s="60">
        <v>2460074</v>
      </c>
      <c r="K417" s="68">
        <v>502530</v>
      </c>
      <c r="L417" s="26" t="s">
        <v>72</v>
      </c>
    </row>
    <row r="418" spans="1:12" ht="16.5" customHeight="1">
      <c r="A418" s="19"/>
      <c r="B418" s="15" t="s">
        <v>73</v>
      </c>
      <c r="C418" s="65">
        <v>16265</v>
      </c>
      <c r="D418" s="20">
        <v>0</v>
      </c>
      <c r="E418" s="20">
        <v>16265</v>
      </c>
      <c r="F418" s="20">
        <v>0</v>
      </c>
      <c r="G418" s="20">
        <v>16265</v>
      </c>
      <c r="H418" s="20">
        <v>16265</v>
      </c>
      <c r="I418" s="20">
        <v>0</v>
      </c>
      <c r="J418" s="20">
        <v>0</v>
      </c>
      <c r="K418" s="66">
        <v>0</v>
      </c>
      <c r="L418" s="15" t="s">
        <v>73</v>
      </c>
    </row>
    <row r="419" spans="1:12" ht="16.5" customHeight="1">
      <c r="A419" s="19"/>
      <c r="B419" s="15" t="s">
        <v>74</v>
      </c>
      <c r="C419" s="65">
        <v>51868</v>
      </c>
      <c r="D419" s="20">
        <v>0</v>
      </c>
      <c r="E419" s="20">
        <v>51868</v>
      </c>
      <c r="F419" s="20">
        <v>0</v>
      </c>
      <c r="G419" s="20">
        <v>51868</v>
      </c>
      <c r="H419" s="20">
        <v>51868</v>
      </c>
      <c r="I419" s="20">
        <v>0</v>
      </c>
      <c r="J419" s="20">
        <v>0</v>
      </c>
      <c r="K419" s="66">
        <v>0</v>
      </c>
      <c r="L419" s="15" t="s">
        <v>74</v>
      </c>
    </row>
    <row r="420" spans="1:12" ht="16.5" customHeight="1">
      <c r="A420" s="61"/>
      <c r="B420" s="26" t="s">
        <v>75</v>
      </c>
      <c r="C420" s="67">
        <v>7534283</v>
      </c>
      <c r="D420" s="60">
        <v>3142184</v>
      </c>
      <c r="E420" s="60">
        <v>4392099</v>
      </c>
      <c r="F420" s="60">
        <v>1105502</v>
      </c>
      <c r="G420" s="60">
        <v>3286597</v>
      </c>
      <c r="H420" s="60">
        <v>323993</v>
      </c>
      <c r="I420" s="60">
        <v>2962604</v>
      </c>
      <c r="J420" s="60">
        <v>2460074</v>
      </c>
      <c r="K420" s="68">
        <v>502530</v>
      </c>
      <c r="L420" s="26" t="s">
        <v>75</v>
      </c>
    </row>
    <row r="421" spans="1:12" ht="16.5" customHeight="1">
      <c r="A421" s="11"/>
      <c r="B421" s="1" t="s">
        <v>76</v>
      </c>
      <c r="C421" s="50"/>
      <c r="D421" s="51"/>
      <c r="E421" s="51"/>
      <c r="F421" s="51"/>
      <c r="G421" s="51"/>
      <c r="H421" s="51"/>
      <c r="I421" s="51"/>
      <c r="J421" s="51"/>
      <c r="K421" s="56"/>
      <c r="L421" s="15" t="s">
        <v>76</v>
      </c>
    </row>
    <row r="422" spans="1:12" ht="16.5" customHeight="1">
      <c r="A422" s="11"/>
      <c r="B422" s="1" t="s">
        <v>32</v>
      </c>
      <c r="C422" s="65">
        <v>6424054</v>
      </c>
      <c r="D422" s="20">
        <v>2842981</v>
      </c>
      <c r="E422" s="20">
        <v>3581073</v>
      </c>
      <c r="F422" s="20">
        <v>839271</v>
      </c>
      <c r="G422" s="20">
        <v>2741802</v>
      </c>
      <c r="H422" s="20">
        <v>346147</v>
      </c>
      <c r="I422" s="20">
        <v>2395655</v>
      </c>
      <c r="J422" s="20">
        <v>1893125</v>
      </c>
      <c r="K422" s="66">
        <v>502530</v>
      </c>
      <c r="L422" s="15" t="s">
        <v>32</v>
      </c>
    </row>
    <row r="423" spans="1:12" ht="16.5" customHeight="1">
      <c r="A423" s="11"/>
      <c r="B423" s="1" t="s">
        <v>33</v>
      </c>
      <c r="C423" s="65">
        <v>994167</v>
      </c>
      <c r="D423" s="20">
        <v>260680</v>
      </c>
      <c r="E423" s="20">
        <v>733487</v>
      </c>
      <c r="F423" s="20">
        <v>246502</v>
      </c>
      <c r="G423" s="20">
        <v>486985</v>
      </c>
      <c r="H423" s="20">
        <v>11703</v>
      </c>
      <c r="I423" s="20">
        <v>475282</v>
      </c>
      <c r="J423" s="20">
        <v>475282</v>
      </c>
      <c r="K423" s="66">
        <v>0</v>
      </c>
      <c r="L423" s="15" t="s">
        <v>33</v>
      </c>
    </row>
    <row r="424" spans="1:12" ht="16.5" customHeight="1">
      <c r="A424" s="11"/>
      <c r="B424" s="1" t="s">
        <v>34</v>
      </c>
      <c r="C424" s="65">
        <v>151665</v>
      </c>
      <c r="D424" s="20">
        <v>38523</v>
      </c>
      <c r="E424" s="20">
        <v>113142</v>
      </c>
      <c r="F424" s="20">
        <v>19729</v>
      </c>
      <c r="G424" s="20">
        <v>93413</v>
      </c>
      <c r="H424" s="20">
        <v>1746</v>
      </c>
      <c r="I424" s="20">
        <v>91667</v>
      </c>
      <c r="J424" s="20">
        <v>91667</v>
      </c>
      <c r="K424" s="66">
        <v>0</v>
      </c>
      <c r="L424" s="15" t="s">
        <v>34</v>
      </c>
    </row>
    <row r="425" spans="1:12" ht="16.5" customHeight="1">
      <c r="A425" s="11"/>
      <c r="B425" s="1" t="s">
        <v>11</v>
      </c>
      <c r="C425" s="65">
        <v>7569886</v>
      </c>
      <c r="D425" s="20">
        <v>3142184</v>
      </c>
      <c r="E425" s="20">
        <v>4427702</v>
      </c>
      <c r="F425" s="20">
        <v>1105502</v>
      </c>
      <c r="G425" s="20">
        <v>3322200</v>
      </c>
      <c r="H425" s="20">
        <v>359596</v>
      </c>
      <c r="I425" s="20">
        <v>2962604</v>
      </c>
      <c r="J425" s="20">
        <v>2460074</v>
      </c>
      <c r="K425" s="66">
        <v>502530</v>
      </c>
      <c r="L425" s="15" t="s">
        <v>11</v>
      </c>
    </row>
    <row r="426" spans="1:12" ht="16.5" customHeight="1">
      <c r="A426" s="11"/>
      <c r="B426" s="1" t="s">
        <v>134</v>
      </c>
      <c r="C426" s="118">
        <f>SUM(C398)</f>
        <v>116984</v>
      </c>
      <c r="D426" s="115">
        <f t="shared" ref="D426:K426" si="49">SUM(D398)</f>
        <v>63313</v>
      </c>
      <c r="E426" s="115">
        <f t="shared" si="49"/>
        <v>53671</v>
      </c>
      <c r="F426" s="115">
        <f t="shared" si="49"/>
        <v>17045</v>
      </c>
      <c r="G426" s="115">
        <f t="shared" si="49"/>
        <v>36626</v>
      </c>
      <c r="H426" s="115">
        <f t="shared" si="49"/>
        <v>3436</v>
      </c>
      <c r="I426" s="115">
        <f t="shared" si="49"/>
        <v>33190</v>
      </c>
      <c r="J426" s="115">
        <f t="shared" si="49"/>
        <v>14048</v>
      </c>
      <c r="K426" s="119">
        <f t="shared" si="49"/>
        <v>19142</v>
      </c>
      <c r="L426" s="15"/>
    </row>
    <row r="427" spans="1:12" ht="16.5" customHeight="1">
      <c r="A427" s="11"/>
      <c r="B427" s="1" t="s">
        <v>135</v>
      </c>
      <c r="C427" s="118">
        <f>SUM(C402:C403,C405)</f>
        <v>1478192</v>
      </c>
      <c r="D427" s="115">
        <f t="shared" ref="D427:K427" si="50">SUM(D402:D403,D405)</f>
        <v>818478</v>
      </c>
      <c r="E427" s="115">
        <f t="shared" si="50"/>
        <v>659714</v>
      </c>
      <c r="F427" s="115">
        <f t="shared" si="50"/>
        <v>83313</v>
      </c>
      <c r="G427" s="115">
        <f t="shared" si="50"/>
        <v>576401</v>
      </c>
      <c r="H427" s="115">
        <f t="shared" si="50"/>
        <v>109428</v>
      </c>
      <c r="I427" s="115">
        <f t="shared" si="50"/>
        <v>466973</v>
      </c>
      <c r="J427" s="115">
        <f t="shared" si="50"/>
        <v>320650</v>
      </c>
      <c r="K427" s="119">
        <f t="shared" si="50"/>
        <v>146323</v>
      </c>
      <c r="L427" s="15"/>
    </row>
    <row r="428" spans="1:12" ht="16.5" customHeight="1">
      <c r="A428" s="12"/>
      <c r="B428" s="52" t="s">
        <v>136</v>
      </c>
      <c r="C428" s="120">
        <f>SUM(C404,C406:C416)</f>
        <v>5974710</v>
      </c>
      <c r="D428" s="116">
        <f t="shared" ref="D428:K428" si="51">SUM(D404,D406:D416)</f>
        <v>2260393</v>
      </c>
      <c r="E428" s="116">
        <f t="shared" si="51"/>
        <v>3714317</v>
      </c>
      <c r="F428" s="116">
        <f t="shared" si="51"/>
        <v>1005144</v>
      </c>
      <c r="G428" s="116">
        <f t="shared" si="51"/>
        <v>2709173</v>
      </c>
      <c r="H428" s="116">
        <f t="shared" si="51"/>
        <v>246732</v>
      </c>
      <c r="I428" s="116">
        <f t="shared" si="51"/>
        <v>2462441</v>
      </c>
      <c r="J428" s="116">
        <f t="shared" si="51"/>
        <v>2125376</v>
      </c>
      <c r="K428" s="121">
        <f t="shared" si="51"/>
        <v>337065</v>
      </c>
      <c r="L428" s="13"/>
    </row>
    <row r="429" spans="1:12" ht="16.5" customHeight="1">
      <c r="C429" s="117" t="str">
        <f>IF(SUM(C426:C428)=C417,"OK","ERROR")</f>
        <v>OK</v>
      </c>
      <c r="D429" s="117" t="str">
        <f t="shared" ref="D429" si="52">IF(SUM(D426:D428)=D417,"OK","ERROR")</f>
        <v>OK</v>
      </c>
      <c r="E429" s="117" t="str">
        <f t="shared" ref="E429:K429" si="53">IF(SUM(E426:E428)=E417,"OK","ERROR")</f>
        <v>OK</v>
      </c>
      <c r="F429" s="117" t="str">
        <f t="shared" si="53"/>
        <v>OK</v>
      </c>
      <c r="G429" s="117" t="str">
        <f t="shared" si="53"/>
        <v>OK</v>
      </c>
      <c r="H429" s="117" t="str">
        <f t="shared" si="53"/>
        <v>OK</v>
      </c>
      <c r="I429" s="117" t="str">
        <f t="shared" si="53"/>
        <v>OK</v>
      </c>
      <c r="J429" s="117" t="str">
        <f t="shared" si="53"/>
        <v>OK</v>
      </c>
      <c r="K429" s="117" t="str">
        <f t="shared" si="53"/>
        <v>OK</v>
      </c>
    </row>
    <row r="430" spans="1:12" ht="16.5" customHeight="1">
      <c r="C430" s="117"/>
      <c r="D430" s="117"/>
      <c r="E430" s="117"/>
      <c r="F430" s="117"/>
      <c r="G430" s="117"/>
      <c r="H430" s="117"/>
      <c r="I430" s="117"/>
      <c r="J430" s="117"/>
      <c r="K430" s="117"/>
    </row>
    <row r="431" spans="1:12" ht="16.5" customHeight="1">
      <c r="A431" s="122">
        <f>A392+1</f>
        <v>4</v>
      </c>
      <c r="B431" s="7" t="str">
        <f>IF(A431&lt;22,"令和"&amp;A431&amp;"年度","平成"&amp;A431&amp;"年度")</f>
        <v>令和4年度</v>
      </c>
      <c r="C431" s="22" t="s">
        <v>36</v>
      </c>
      <c r="L431" s="8"/>
    </row>
    <row r="432" spans="1:12" ht="16.5" customHeight="1">
      <c r="A432" s="10"/>
      <c r="B432" s="14"/>
      <c r="C432" s="16"/>
      <c r="D432" s="16"/>
      <c r="E432" s="16"/>
      <c r="F432" s="16"/>
      <c r="G432" s="16"/>
      <c r="H432" s="16" t="s">
        <v>42</v>
      </c>
      <c r="I432" s="16"/>
      <c r="J432" s="16"/>
      <c r="K432" s="16"/>
      <c r="L432" s="14"/>
    </row>
    <row r="433" spans="1:12" ht="16.5" customHeight="1">
      <c r="A433" s="11"/>
      <c r="C433" s="17" t="s">
        <v>37</v>
      </c>
      <c r="D433" s="17" t="s">
        <v>17</v>
      </c>
      <c r="E433" s="17" t="s">
        <v>18</v>
      </c>
      <c r="F433" s="17" t="s">
        <v>19</v>
      </c>
      <c r="G433" s="17" t="s">
        <v>40</v>
      </c>
      <c r="H433" s="17" t="s">
        <v>43</v>
      </c>
      <c r="I433" s="17" t="s">
        <v>45</v>
      </c>
      <c r="J433" s="17" t="s">
        <v>47</v>
      </c>
      <c r="K433" s="17" t="s">
        <v>49</v>
      </c>
    </row>
    <row r="434" spans="1:12" ht="16.5" customHeight="1">
      <c r="A434" s="11"/>
      <c r="B434" s="3" t="s">
        <v>51</v>
      </c>
      <c r="C434" s="18" t="s">
        <v>38</v>
      </c>
      <c r="D434" s="18"/>
      <c r="E434" s="173" t="s">
        <v>39</v>
      </c>
      <c r="F434" s="18"/>
      <c r="G434" s="173" t="s">
        <v>41</v>
      </c>
      <c r="H434" s="18" t="s">
        <v>44</v>
      </c>
      <c r="I434" s="18" t="s">
        <v>46</v>
      </c>
      <c r="J434" s="18" t="s">
        <v>48</v>
      </c>
      <c r="K434" s="18" t="s">
        <v>50</v>
      </c>
      <c r="L434" s="3" t="s">
        <v>51</v>
      </c>
    </row>
    <row r="435" spans="1:12" ht="16.5" customHeight="1">
      <c r="A435" s="11"/>
      <c r="B435" s="15"/>
      <c r="C435" s="17"/>
      <c r="D435" s="17"/>
      <c r="E435" s="24" t="s">
        <v>77</v>
      </c>
      <c r="F435" s="17"/>
      <c r="G435" s="25" t="s">
        <v>78</v>
      </c>
      <c r="H435" s="17"/>
      <c r="I435" s="17" t="s">
        <v>12</v>
      </c>
      <c r="J435" s="17"/>
      <c r="K435" s="17" t="s">
        <v>13</v>
      </c>
      <c r="L435" s="5"/>
    </row>
    <row r="436" spans="1:12" ht="16.5" customHeight="1">
      <c r="A436" s="12"/>
      <c r="B436" s="13"/>
      <c r="C436" s="18">
        <v>1</v>
      </c>
      <c r="D436" s="18">
        <v>2</v>
      </c>
      <c r="E436" s="18">
        <v>3</v>
      </c>
      <c r="F436" s="18">
        <v>4</v>
      </c>
      <c r="G436" s="18">
        <v>5</v>
      </c>
      <c r="H436" s="18">
        <v>6</v>
      </c>
      <c r="I436" s="18">
        <v>7</v>
      </c>
      <c r="J436" s="18">
        <v>8</v>
      </c>
      <c r="K436" s="18">
        <v>9</v>
      </c>
      <c r="L436" s="6"/>
    </row>
    <row r="437" spans="1:12" ht="16.5" customHeight="1">
      <c r="A437" s="19">
        <v>1</v>
      </c>
      <c r="B437" s="15" t="s">
        <v>53</v>
      </c>
      <c r="C437" s="62">
        <v>113165</v>
      </c>
      <c r="D437" s="63">
        <v>72518</v>
      </c>
      <c r="E437" s="63">
        <v>40647</v>
      </c>
      <c r="F437" s="63">
        <v>16265</v>
      </c>
      <c r="G437" s="63">
        <v>24382</v>
      </c>
      <c r="H437" s="63">
        <v>3339</v>
      </c>
      <c r="I437" s="63">
        <v>21043</v>
      </c>
      <c r="J437" s="63">
        <v>14557</v>
      </c>
      <c r="K437" s="64">
        <v>6486</v>
      </c>
      <c r="L437" s="15" t="s">
        <v>53</v>
      </c>
    </row>
    <row r="438" spans="1:12" ht="16.5" customHeight="1">
      <c r="A438" s="19" t="s">
        <v>52</v>
      </c>
      <c r="B438" s="15" t="s">
        <v>54</v>
      </c>
      <c r="C438" s="65">
        <v>95162</v>
      </c>
      <c r="D438" s="20">
        <v>62937</v>
      </c>
      <c r="E438" s="20">
        <v>32225</v>
      </c>
      <c r="F438" s="20">
        <v>14134</v>
      </c>
      <c r="G438" s="20">
        <v>18091</v>
      </c>
      <c r="H438" s="20">
        <v>2337</v>
      </c>
      <c r="I438" s="20">
        <v>15754</v>
      </c>
      <c r="J438" s="20">
        <v>12888</v>
      </c>
      <c r="K438" s="66">
        <v>2866</v>
      </c>
      <c r="L438" s="15" t="s">
        <v>54</v>
      </c>
    </row>
    <row r="439" spans="1:12" ht="16.5" customHeight="1">
      <c r="A439" s="19" t="s">
        <v>14</v>
      </c>
      <c r="B439" s="15" t="s">
        <v>55</v>
      </c>
      <c r="C439" s="65">
        <v>720</v>
      </c>
      <c r="D439" s="20">
        <v>360</v>
      </c>
      <c r="E439" s="20">
        <v>360</v>
      </c>
      <c r="F439" s="20">
        <v>92</v>
      </c>
      <c r="G439" s="20">
        <v>268</v>
      </c>
      <c r="H439" s="20">
        <v>42</v>
      </c>
      <c r="I439" s="20">
        <v>226</v>
      </c>
      <c r="J439" s="20">
        <v>283</v>
      </c>
      <c r="K439" s="66">
        <v>-57</v>
      </c>
      <c r="L439" s="15" t="s">
        <v>55</v>
      </c>
    </row>
    <row r="440" spans="1:12" ht="16.5" customHeight="1">
      <c r="A440" s="19" t="s">
        <v>15</v>
      </c>
      <c r="B440" s="15" t="s">
        <v>56</v>
      </c>
      <c r="C440" s="65">
        <v>17283</v>
      </c>
      <c r="D440" s="20">
        <v>9221</v>
      </c>
      <c r="E440" s="20">
        <v>8062</v>
      </c>
      <c r="F440" s="20">
        <v>2039</v>
      </c>
      <c r="G440" s="20">
        <v>6023</v>
      </c>
      <c r="H440" s="20">
        <v>960</v>
      </c>
      <c r="I440" s="20">
        <v>5063</v>
      </c>
      <c r="J440" s="20">
        <v>1386</v>
      </c>
      <c r="K440" s="66">
        <v>3677</v>
      </c>
      <c r="L440" s="15" t="s">
        <v>56</v>
      </c>
    </row>
    <row r="441" spans="1:12" ht="16.5" customHeight="1">
      <c r="A441" s="19">
        <v>2</v>
      </c>
      <c r="B441" s="15" t="s">
        <v>57</v>
      </c>
      <c r="C441" s="65">
        <v>21583</v>
      </c>
      <c r="D441" s="20">
        <v>10674</v>
      </c>
      <c r="E441" s="20">
        <v>10909</v>
      </c>
      <c r="F441" s="20">
        <v>3968</v>
      </c>
      <c r="G441" s="20">
        <v>6941</v>
      </c>
      <c r="H441" s="20">
        <v>1355</v>
      </c>
      <c r="I441" s="20">
        <v>5586</v>
      </c>
      <c r="J441" s="20">
        <v>1706</v>
      </c>
      <c r="K441" s="66">
        <v>3880</v>
      </c>
      <c r="L441" s="15" t="s">
        <v>57</v>
      </c>
    </row>
    <row r="442" spans="1:12" ht="16.5" customHeight="1">
      <c r="A442" s="19">
        <v>3</v>
      </c>
      <c r="B442" s="15" t="s">
        <v>58</v>
      </c>
      <c r="C442" s="65">
        <v>451793</v>
      </c>
      <c r="D442" s="20">
        <v>272864</v>
      </c>
      <c r="E442" s="20">
        <v>178929</v>
      </c>
      <c r="F442" s="20">
        <v>34088</v>
      </c>
      <c r="G442" s="20">
        <v>144841</v>
      </c>
      <c r="H442" s="20">
        <v>52886</v>
      </c>
      <c r="I442" s="20">
        <v>91955</v>
      </c>
      <c r="J442" s="20">
        <v>89199</v>
      </c>
      <c r="K442" s="66">
        <v>2756</v>
      </c>
      <c r="L442" s="15" t="s">
        <v>58</v>
      </c>
    </row>
    <row r="443" spans="1:12" ht="16.5" customHeight="1">
      <c r="A443" s="19">
        <v>4</v>
      </c>
      <c r="B443" s="15" t="s">
        <v>59</v>
      </c>
      <c r="C443" s="65">
        <v>407259</v>
      </c>
      <c r="D443" s="20">
        <v>319085</v>
      </c>
      <c r="E443" s="20">
        <v>88174</v>
      </c>
      <c r="F443" s="20">
        <v>72551</v>
      </c>
      <c r="G443" s="20">
        <v>15623</v>
      </c>
      <c r="H443" s="20">
        <v>10322</v>
      </c>
      <c r="I443" s="20">
        <v>5301</v>
      </c>
      <c r="J443" s="20">
        <v>40164</v>
      </c>
      <c r="K443" s="66">
        <v>-34863</v>
      </c>
      <c r="L443" s="15" t="s">
        <v>59</v>
      </c>
    </row>
    <row r="444" spans="1:12" ht="16.5" customHeight="1">
      <c r="A444" s="19">
        <v>5</v>
      </c>
      <c r="B444" s="15" t="s">
        <v>60</v>
      </c>
      <c r="C444" s="65">
        <v>895926</v>
      </c>
      <c r="D444" s="20">
        <v>506773</v>
      </c>
      <c r="E444" s="20">
        <v>389153</v>
      </c>
      <c r="F444" s="20">
        <v>45355</v>
      </c>
      <c r="G444" s="20">
        <v>343798</v>
      </c>
      <c r="H444" s="20">
        <v>47525</v>
      </c>
      <c r="I444" s="20">
        <v>296273</v>
      </c>
      <c r="J444" s="20">
        <v>225034</v>
      </c>
      <c r="K444" s="66">
        <v>71239</v>
      </c>
      <c r="L444" s="15" t="s">
        <v>60</v>
      </c>
    </row>
    <row r="445" spans="1:12" ht="16.5" customHeight="1">
      <c r="A445" s="19">
        <v>6</v>
      </c>
      <c r="B445" s="15" t="s">
        <v>61</v>
      </c>
      <c r="C445" s="65">
        <v>718868</v>
      </c>
      <c r="D445" s="20">
        <v>304916</v>
      </c>
      <c r="E445" s="20">
        <v>413952</v>
      </c>
      <c r="F445" s="20">
        <v>51717</v>
      </c>
      <c r="G445" s="20">
        <v>362235</v>
      </c>
      <c r="H445" s="20">
        <v>77114</v>
      </c>
      <c r="I445" s="20">
        <v>285121</v>
      </c>
      <c r="J445" s="20">
        <v>278848</v>
      </c>
      <c r="K445" s="66">
        <v>6273</v>
      </c>
      <c r="L445" s="15" t="s">
        <v>61</v>
      </c>
    </row>
    <row r="446" spans="1:12" ht="16.5" customHeight="1">
      <c r="A446" s="19">
        <v>7</v>
      </c>
      <c r="B446" s="15" t="s">
        <v>62</v>
      </c>
      <c r="C446" s="65">
        <v>610849</v>
      </c>
      <c r="D446" s="20">
        <v>357490</v>
      </c>
      <c r="E446" s="20">
        <v>253359</v>
      </c>
      <c r="F446" s="20">
        <v>139322</v>
      </c>
      <c r="G446" s="20">
        <v>114037</v>
      </c>
      <c r="H446" s="20">
        <v>22551</v>
      </c>
      <c r="I446" s="20">
        <v>91486</v>
      </c>
      <c r="J446" s="20">
        <v>139738</v>
      </c>
      <c r="K446" s="66">
        <v>-48252</v>
      </c>
      <c r="L446" s="15" t="s">
        <v>62</v>
      </c>
    </row>
    <row r="447" spans="1:12" ht="16.5" customHeight="1">
      <c r="A447" s="19">
        <v>8</v>
      </c>
      <c r="B447" s="15" t="s">
        <v>63</v>
      </c>
      <c r="C447" s="65">
        <v>479246</v>
      </c>
      <c r="D447" s="20">
        <v>313391</v>
      </c>
      <c r="E447" s="20">
        <v>165855</v>
      </c>
      <c r="F447" s="20">
        <v>52494</v>
      </c>
      <c r="G447" s="20">
        <v>113361</v>
      </c>
      <c r="H447" s="20">
        <v>19910</v>
      </c>
      <c r="I447" s="20">
        <v>93451</v>
      </c>
      <c r="J447" s="20">
        <v>132640</v>
      </c>
      <c r="K447" s="66">
        <v>-39189</v>
      </c>
      <c r="L447" s="15" t="s">
        <v>63</v>
      </c>
    </row>
    <row r="448" spans="1:12" ht="16.5" customHeight="1">
      <c r="A448" s="19">
        <v>9</v>
      </c>
      <c r="B448" s="15" t="s">
        <v>64</v>
      </c>
      <c r="C448" s="65">
        <v>383667</v>
      </c>
      <c r="D448" s="20">
        <v>211847</v>
      </c>
      <c r="E448" s="20">
        <v>171820</v>
      </c>
      <c r="F448" s="20">
        <v>60093</v>
      </c>
      <c r="G448" s="20">
        <v>111727</v>
      </c>
      <c r="H448" s="20">
        <v>19466</v>
      </c>
      <c r="I448" s="20">
        <v>92261</v>
      </c>
      <c r="J448" s="20">
        <v>72618</v>
      </c>
      <c r="K448" s="66">
        <v>19643</v>
      </c>
      <c r="L448" s="15" t="s">
        <v>64</v>
      </c>
    </row>
    <row r="449" spans="1:12" ht="16.5" customHeight="1">
      <c r="A449" s="19">
        <v>10</v>
      </c>
      <c r="B449" s="15" t="s">
        <v>65</v>
      </c>
      <c r="C449" s="65">
        <v>270287</v>
      </c>
      <c r="D449" s="20">
        <v>94852</v>
      </c>
      <c r="E449" s="20">
        <v>175435</v>
      </c>
      <c r="F449" s="20">
        <v>18540</v>
      </c>
      <c r="G449" s="20">
        <v>156895</v>
      </c>
      <c r="H449" s="20">
        <v>1721</v>
      </c>
      <c r="I449" s="20">
        <v>155174</v>
      </c>
      <c r="J449" s="20">
        <v>76505</v>
      </c>
      <c r="K449" s="66">
        <v>78669</v>
      </c>
      <c r="L449" s="15" t="s">
        <v>65</v>
      </c>
    </row>
    <row r="450" spans="1:12" ht="16.5" customHeight="1">
      <c r="A450" s="19">
        <v>11</v>
      </c>
      <c r="B450" s="15" t="s">
        <v>66</v>
      </c>
      <c r="C450" s="65">
        <v>727805</v>
      </c>
      <c r="D450" s="20">
        <v>137292</v>
      </c>
      <c r="E450" s="20">
        <v>590513</v>
      </c>
      <c r="F450" s="20">
        <v>282245</v>
      </c>
      <c r="G450" s="20">
        <v>308268</v>
      </c>
      <c r="H450" s="20">
        <v>29203</v>
      </c>
      <c r="I450" s="20">
        <v>279065</v>
      </c>
      <c r="J450" s="20">
        <v>43590</v>
      </c>
      <c r="K450" s="66">
        <v>235475</v>
      </c>
      <c r="L450" s="15" t="s">
        <v>66</v>
      </c>
    </row>
    <row r="451" spans="1:12" ht="16.5" customHeight="1">
      <c r="A451" s="19">
        <v>12</v>
      </c>
      <c r="B451" s="15" t="s">
        <v>67</v>
      </c>
      <c r="C451" s="65">
        <v>725617</v>
      </c>
      <c r="D451" s="20">
        <v>236250</v>
      </c>
      <c r="E451" s="20">
        <v>489367</v>
      </c>
      <c r="F451" s="20">
        <v>75382</v>
      </c>
      <c r="G451" s="20">
        <v>413985</v>
      </c>
      <c r="H451" s="20">
        <v>56134</v>
      </c>
      <c r="I451" s="20">
        <v>357851</v>
      </c>
      <c r="J451" s="20">
        <v>199025</v>
      </c>
      <c r="K451" s="66">
        <v>158826</v>
      </c>
      <c r="L451" s="15" t="s">
        <v>67</v>
      </c>
    </row>
    <row r="452" spans="1:12" ht="16.5" customHeight="1">
      <c r="A452" s="19">
        <v>13</v>
      </c>
      <c r="B452" s="15" t="s">
        <v>68</v>
      </c>
      <c r="C452" s="65">
        <v>598736</v>
      </c>
      <c r="D452" s="20">
        <v>157590</v>
      </c>
      <c r="E452" s="20">
        <v>441146</v>
      </c>
      <c r="F452" s="20">
        <v>169562</v>
      </c>
      <c r="G452" s="20">
        <v>271584</v>
      </c>
      <c r="H452" s="20">
        <v>10899</v>
      </c>
      <c r="I452" s="20">
        <v>260685</v>
      </c>
      <c r="J452" s="20">
        <v>260685</v>
      </c>
      <c r="K452" s="66">
        <v>0</v>
      </c>
      <c r="L452" s="15" t="s">
        <v>68</v>
      </c>
    </row>
    <row r="453" spans="1:12" ht="16.5" customHeight="1">
      <c r="A453" s="19">
        <v>14</v>
      </c>
      <c r="B453" s="15" t="s">
        <v>69</v>
      </c>
      <c r="C453" s="65">
        <v>354989</v>
      </c>
      <c r="D453" s="20">
        <v>92840</v>
      </c>
      <c r="E453" s="20">
        <v>262149</v>
      </c>
      <c r="F453" s="20">
        <v>70213</v>
      </c>
      <c r="G453" s="20">
        <v>191936</v>
      </c>
      <c r="H453" s="20">
        <v>2103</v>
      </c>
      <c r="I453" s="20">
        <v>189833</v>
      </c>
      <c r="J453" s="20">
        <v>174646</v>
      </c>
      <c r="K453" s="66">
        <v>15187</v>
      </c>
      <c r="L453" s="15" t="s">
        <v>69</v>
      </c>
    </row>
    <row r="454" spans="1:12" ht="16.5" customHeight="1">
      <c r="A454" s="19">
        <v>15</v>
      </c>
      <c r="B454" s="15" t="s">
        <v>70</v>
      </c>
      <c r="C454" s="65">
        <v>861579</v>
      </c>
      <c r="D454" s="20">
        <v>311278</v>
      </c>
      <c r="E454" s="20">
        <v>550301</v>
      </c>
      <c r="F454" s="20">
        <v>62342</v>
      </c>
      <c r="G454" s="20">
        <v>487959</v>
      </c>
      <c r="H454" s="20">
        <v>-3628</v>
      </c>
      <c r="I454" s="20">
        <v>491587</v>
      </c>
      <c r="J454" s="20">
        <v>561316</v>
      </c>
      <c r="K454" s="66">
        <v>-69729</v>
      </c>
      <c r="L454" s="15" t="s">
        <v>70</v>
      </c>
    </row>
    <row r="455" spans="1:12" ht="16.5" customHeight="1">
      <c r="A455" s="19">
        <v>16</v>
      </c>
      <c r="B455" s="15" t="s">
        <v>71</v>
      </c>
      <c r="C455" s="65">
        <v>419232</v>
      </c>
      <c r="D455" s="20">
        <v>175214</v>
      </c>
      <c r="E455" s="20">
        <v>244018</v>
      </c>
      <c r="F455" s="20">
        <v>47514</v>
      </c>
      <c r="G455" s="20">
        <v>196504</v>
      </c>
      <c r="H455" s="20">
        <v>26975</v>
      </c>
      <c r="I455" s="20">
        <v>169529</v>
      </c>
      <c r="J455" s="20">
        <v>158913</v>
      </c>
      <c r="K455" s="66">
        <v>10616</v>
      </c>
      <c r="L455" s="15" t="s">
        <v>71</v>
      </c>
    </row>
    <row r="456" spans="1:12" ht="16.5" customHeight="1">
      <c r="A456" s="59"/>
      <c r="B456" s="26" t="s">
        <v>72</v>
      </c>
      <c r="C456" s="67">
        <v>8040601</v>
      </c>
      <c r="D456" s="60">
        <v>3574874</v>
      </c>
      <c r="E456" s="60">
        <v>4465727</v>
      </c>
      <c r="F456" s="60">
        <v>1201651</v>
      </c>
      <c r="G456" s="60">
        <v>3264076</v>
      </c>
      <c r="H456" s="60">
        <v>377875</v>
      </c>
      <c r="I456" s="60">
        <v>2886201</v>
      </c>
      <c r="J456" s="60">
        <v>2469184</v>
      </c>
      <c r="K456" s="68">
        <v>417017</v>
      </c>
      <c r="L456" s="26" t="s">
        <v>72</v>
      </c>
    </row>
    <row r="457" spans="1:12" ht="16.5" customHeight="1">
      <c r="A457" s="19"/>
      <c r="B457" s="15" t="s">
        <v>73</v>
      </c>
      <c r="C457" s="65">
        <v>29778</v>
      </c>
      <c r="D457" s="20">
        <v>0</v>
      </c>
      <c r="E457" s="20">
        <v>29778</v>
      </c>
      <c r="F457" s="20">
        <v>0</v>
      </c>
      <c r="G457" s="20">
        <v>29778</v>
      </c>
      <c r="H457" s="20">
        <v>29778</v>
      </c>
      <c r="I457" s="20">
        <v>0</v>
      </c>
      <c r="J457" s="20">
        <v>0</v>
      </c>
      <c r="K457" s="66">
        <v>0</v>
      </c>
      <c r="L457" s="15" t="s">
        <v>73</v>
      </c>
    </row>
    <row r="458" spans="1:12" ht="16.5" customHeight="1">
      <c r="A458" s="19"/>
      <c r="B458" s="15" t="s">
        <v>74</v>
      </c>
      <c r="C458" s="65">
        <v>60593</v>
      </c>
      <c r="D458" s="20">
        <v>0</v>
      </c>
      <c r="E458" s="20">
        <v>60593</v>
      </c>
      <c r="F458" s="20">
        <v>0</v>
      </c>
      <c r="G458" s="20">
        <v>60593</v>
      </c>
      <c r="H458" s="20">
        <v>60593</v>
      </c>
      <c r="I458" s="20">
        <v>0</v>
      </c>
      <c r="J458" s="20">
        <v>0</v>
      </c>
      <c r="K458" s="66">
        <v>0</v>
      </c>
      <c r="L458" s="15" t="s">
        <v>74</v>
      </c>
    </row>
    <row r="459" spans="1:12" ht="16.5" customHeight="1">
      <c r="A459" s="61"/>
      <c r="B459" s="26" t="s">
        <v>75</v>
      </c>
      <c r="C459" s="67">
        <v>8009786</v>
      </c>
      <c r="D459" s="60">
        <v>3574874</v>
      </c>
      <c r="E459" s="60">
        <v>4434912</v>
      </c>
      <c r="F459" s="60">
        <v>1201651</v>
      </c>
      <c r="G459" s="60">
        <v>3233261</v>
      </c>
      <c r="H459" s="60">
        <v>347060</v>
      </c>
      <c r="I459" s="60">
        <v>2886201</v>
      </c>
      <c r="J459" s="60">
        <v>2469184</v>
      </c>
      <c r="K459" s="68">
        <v>417017</v>
      </c>
      <c r="L459" s="26" t="s">
        <v>75</v>
      </c>
    </row>
    <row r="460" spans="1:12" ht="16.5" customHeight="1">
      <c r="A460" s="11"/>
      <c r="B460" s="1" t="s">
        <v>76</v>
      </c>
      <c r="C460" s="50"/>
      <c r="D460" s="51"/>
      <c r="E460" s="51"/>
      <c r="F460" s="51"/>
      <c r="G460" s="51"/>
      <c r="H460" s="51"/>
      <c r="I460" s="51"/>
      <c r="J460" s="51"/>
      <c r="K460" s="56"/>
      <c r="L460" s="15" t="s">
        <v>76</v>
      </c>
    </row>
    <row r="461" spans="1:12" ht="16.5" customHeight="1">
      <c r="A461" s="11"/>
      <c r="B461" s="1" t="s">
        <v>32</v>
      </c>
      <c r="C461" s="65">
        <v>6817642</v>
      </c>
      <c r="D461" s="20">
        <v>3222384</v>
      </c>
      <c r="E461" s="20">
        <v>3595258</v>
      </c>
      <c r="F461" s="20">
        <v>910593</v>
      </c>
      <c r="G461" s="20">
        <v>2684665</v>
      </c>
      <c r="H461" s="20">
        <v>364049</v>
      </c>
      <c r="I461" s="20">
        <v>2320616</v>
      </c>
      <c r="J461" s="20">
        <v>1903599</v>
      </c>
      <c r="K461" s="66">
        <v>417017</v>
      </c>
      <c r="L461" s="15" t="s">
        <v>32</v>
      </c>
    </row>
    <row r="462" spans="1:12" ht="16.5" customHeight="1">
      <c r="A462" s="11"/>
      <c r="B462" s="1" t="s">
        <v>33</v>
      </c>
      <c r="C462" s="65">
        <v>1071079</v>
      </c>
      <c r="D462" s="20">
        <v>312430</v>
      </c>
      <c r="E462" s="20">
        <v>758649</v>
      </c>
      <c r="F462" s="20">
        <v>271205</v>
      </c>
      <c r="G462" s="20">
        <v>487444</v>
      </c>
      <c r="H462" s="20">
        <v>12045</v>
      </c>
      <c r="I462" s="20">
        <v>475399</v>
      </c>
      <c r="J462" s="20">
        <v>475399</v>
      </c>
      <c r="K462" s="66">
        <v>0</v>
      </c>
      <c r="L462" s="15" t="s">
        <v>33</v>
      </c>
    </row>
    <row r="463" spans="1:12" ht="16.5" customHeight="1">
      <c r="A463" s="11"/>
      <c r="B463" s="1" t="s">
        <v>34</v>
      </c>
      <c r="C463" s="65">
        <v>151880</v>
      </c>
      <c r="D463" s="20">
        <v>40060</v>
      </c>
      <c r="E463" s="20">
        <v>111820</v>
      </c>
      <c r="F463" s="20">
        <v>19853</v>
      </c>
      <c r="G463" s="20">
        <v>91967</v>
      </c>
      <c r="H463" s="20">
        <v>1781</v>
      </c>
      <c r="I463" s="20">
        <v>90186</v>
      </c>
      <c r="J463" s="20">
        <v>90186</v>
      </c>
      <c r="K463" s="66">
        <v>0</v>
      </c>
      <c r="L463" s="15" t="s">
        <v>34</v>
      </c>
    </row>
    <row r="464" spans="1:12" ht="16.5" customHeight="1">
      <c r="A464" s="11"/>
      <c r="B464" s="1" t="s">
        <v>11</v>
      </c>
      <c r="C464" s="65">
        <v>8040601</v>
      </c>
      <c r="D464" s="20">
        <v>3574874</v>
      </c>
      <c r="E464" s="20">
        <v>4465727</v>
      </c>
      <c r="F464" s="20">
        <v>1201651</v>
      </c>
      <c r="G464" s="20">
        <v>3264076</v>
      </c>
      <c r="H464" s="20">
        <v>377875</v>
      </c>
      <c r="I464" s="20">
        <v>2886201</v>
      </c>
      <c r="J464" s="20">
        <v>2469184</v>
      </c>
      <c r="K464" s="66">
        <v>417017</v>
      </c>
      <c r="L464" s="15" t="s">
        <v>11</v>
      </c>
    </row>
    <row r="465" spans="1:12" ht="16.5" customHeight="1">
      <c r="A465" s="11"/>
      <c r="B465" s="1" t="s">
        <v>134</v>
      </c>
      <c r="C465" s="118">
        <f>SUM(C437)</f>
        <v>113165</v>
      </c>
      <c r="D465" s="115">
        <f t="shared" ref="D465:K465" si="54">SUM(D437)</f>
        <v>72518</v>
      </c>
      <c r="E465" s="115">
        <f t="shared" si="54"/>
        <v>40647</v>
      </c>
      <c r="F465" s="115">
        <f t="shared" si="54"/>
        <v>16265</v>
      </c>
      <c r="G465" s="115">
        <f t="shared" si="54"/>
        <v>24382</v>
      </c>
      <c r="H465" s="115">
        <f t="shared" si="54"/>
        <v>3339</v>
      </c>
      <c r="I465" s="115">
        <f t="shared" si="54"/>
        <v>21043</v>
      </c>
      <c r="J465" s="115">
        <f t="shared" si="54"/>
        <v>14557</v>
      </c>
      <c r="K465" s="119">
        <f t="shared" si="54"/>
        <v>6486</v>
      </c>
      <c r="L465" s="15"/>
    </row>
    <row r="466" spans="1:12" ht="16.5" customHeight="1">
      <c r="A466" s="11"/>
      <c r="B466" s="1" t="s">
        <v>135</v>
      </c>
      <c r="C466" s="118">
        <f>SUM(C441:C442,C444)</f>
        <v>1369302</v>
      </c>
      <c r="D466" s="115">
        <f t="shared" ref="D466:K466" si="55">SUM(D441:D442,D444)</f>
        <v>790311</v>
      </c>
      <c r="E466" s="115">
        <f t="shared" si="55"/>
        <v>578991</v>
      </c>
      <c r="F466" s="115">
        <f t="shared" si="55"/>
        <v>83411</v>
      </c>
      <c r="G466" s="115">
        <f t="shared" si="55"/>
        <v>495580</v>
      </c>
      <c r="H466" s="115">
        <f t="shared" si="55"/>
        <v>101766</v>
      </c>
      <c r="I466" s="115">
        <f t="shared" si="55"/>
        <v>393814</v>
      </c>
      <c r="J466" s="115">
        <f t="shared" si="55"/>
        <v>315939</v>
      </c>
      <c r="K466" s="119">
        <f t="shared" si="55"/>
        <v>77875</v>
      </c>
      <c r="L466" s="15"/>
    </row>
    <row r="467" spans="1:12" ht="16.5" customHeight="1">
      <c r="A467" s="12"/>
      <c r="B467" s="52" t="s">
        <v>136</v>
      </c>
      <c r="C467" s="120">
        <f>SUM(C443,C445:C455)</f>
        <v>6558134</v>
      </c>
      <c r="D467" s="116">
        <f t="shared" ref="D467:K467" si="56">SUM(D443,D445:D455)</f>
        <v>2712045</v>
      </c>
      <c r="E467" s="116">
        <f t="shared" si="56"/>
        <v>3846089</v>
      </c>
      <c r="F467" s="116">
        <f t="shared" si="56"/>
        <v>1101975</v>
      </c>
      <c r="G467" s="116">
        <f t="shared" si="56"/>
        <v>2744114</v>
      </c>
      <c r="H467" s="116">
        <f t="shared" si="56"/>
        <v>272770</v>
      </c>
      <c r="I467" s="116">
        <f t="shared" si="56"/>
        <v>2471344</v>
      </c>
      <c r="J467" s="116">
        <f t="shared" si="56"/>
        <v>2138688</v>
      </c>
      <c r="K467" s="121">
        <f t="shared" si="56"/>
        <v>332656</v>
      </c>
      <c r="L467" s="13"/>
    </row>
    <row r="468" spans="1:12" ht="16.5" customHeight="1">
      <c r="C468" s="117" t="str">
        <f>IF(SUM(C465:C467)=C456,"OK","ERROR")</f>
        <v>OK</v>
      </c>
      <c r="D468" s="117" t="str">
        <f t="shared" ref="D468" si="57">IF(SUM(D465:D467)=D456,"OK","ERROR")</f>
        <v>OK</v>
      </c>
      <c r="E468" s="117" t="str">
        <f t="shared" ref="E468:K468" si="58">IF(SUM(E465:E467)=E456,"OK","ERROR")</f>
        <v>OK</v>
      </c>
      <c r="F468" s="117" t="str">
        <f t="shared" si="58"/>
        <v>OK</v>
      </c>
      <c r="G468" s="117" t="str">
        <f t="shared" si="58"/>
        <v>OK</v>
      </c>
      <c r="H468" s="117" t="str">
        <f t="shared" si="58"/>
        <v>OK</v>
      </c>
      <c r="I468" s="117" t="str">
        <f t="shared" si="58"/>
        <v>OK</v>
      </c>
      <c r="J468" s="117" t="str">
        <f t="shared" si="58"/>
        <v>OK</v>
      </c>
      <c r="K468" s="117" t="str">
        <f t="shared" si="58"/>
        <v>OK</v>
      </c>
    </row>
    <row r="469" spans="1:12" ht="16.5" customHeight="1">
      <c r="C469" s="117"/>
      <c r="D469" s="117"/>
      <c r="E469" s="117"/>
      <c r="F469" s="117"/>
      <c r="G469" s="117"/>
      <c r="H469" s="117"/>
      <c r="I469" s="117"/>
      <c r="J469" s="117"/>
      <c r="K469" s="117"/>
    </row>
    <row r="470" spans="1:12" ht="16.5" customHeight="1">
      <c r="A470" s="122">
        <f>A431+1</f>
        <v>5</v>
      </c>
      <c r="B470" s="7" t="str">
        <f>IF(A470&lt;22,"令和"&amp;A470&amp;"年度","平成"&amp;A470&amp;"年度")</f>
        <v>令和5年度</v>
      </c>
      <c r="C470" s="22" t="s">
        <v>36</v>
      </c>
      <c r="L470" s="8"/>
    </row>
    <row r="471" spans="1:12" ht="16.5" customHeight="1">
      <c r="A471" s="10"/>
      <c r="B471" s="14"/>
      <c r="C471" s="16"/>
      <c r="D471" s="16"/>
      <c r="E471" s="16"/>
      <c r="F471" s="16"/>
      <c r="G471" s="16"/>
      <c r="H471" s="16" t="s">
        <v>42</v>
      </c>
      <c r="I471" s="16"/>
      <c r="J471" s="16"/>
      <c r="K471" s="16"/>
      <c r="L471" s="14"/>
    </row>
    <row r="472" spans="1:12" ht="16.5" customHeight="1">
      <c r="A472" s="11"/>
      <c r="C472" s="17" t="s">
        <v>37</v>
      </c>
      <c r="D472" s="17" t="s">
        <v>17</v>
      </c>
      <c r="E472" s="17" t="s">
        <v>18</v>
      </c>
      <c r="F472" s="17" t="s">
        <v>19</v>
      </c>
      <c r="G472" s="17" t="s">
        <v>40</v>
      </c>
      <c r="H472" s="17" t="s">
        <v>43</v>
      </c>
      <c r="I472" s="17" t="s">
        <v>45</v>
      </c>
      <c r="J472" s="17" t="s">
        <v>47</v>
      </c>
      <c r="K472" s="17" t="s">
        <v>49</v>
      </c>
    </row>
    <row r="473" spans="1:12" ht="16.5" customHeight="1">
      <c r="A473" s="11"/>
      <c r="B473" s="3" t="s">
        <v>51</v>
      </c>
      <c r="C473" s="18" t="s">
        <v>38</v>
      </c>
      <c r="D473" s="18"/>
      <c r="E473" s="173" t="s">
        <v>39</v>
      </c>
      <c r="F473" s="18"/>
      <c r="G473" s="173" t="s">
        <v>41</v>
      </c>
      <c r="H473" s="18" t="s">
        <v>44</v>
      </c>
      <c r="I473" s="18" t="s">
        <v>46</v>
      </c>
      <c r="J473" s="18" t="s">
        <v>48</v>
      </c>
      <c r="K473" s="18" t="s">
        <v>50</v>
      </c>
      <c r="L473" s="3" t="s">
        <v>51</v>
      </c>
    </row>
    <row r="474" spans="1:12" ht="16.5" customHeight="1">
      <c r="A474" s="11"/>
      <c r="B474" s="15"/>
      <c r="C474" s="17"/>
      <c r="D474" s="17"/>
      <c r="E474" s="24" t="s">
        <v>77</v>
      </c>
      <c r="F474" s="17"/>
      <c r="G474" s="25" t="s">
        <v>78</v>
      </c>
      <c r="H474" s="17"/>
      <c r="I474" s="17" t="s">
        <v>12</v>
      </c>
      <c r="J474" s="17"/>
      <c r="K474" s="17" t="s">
        <v>13</v>
      </c>
      <c r="L474" s="5"/>
    </row>
    <row r="475" spans="1:12" ht="16.5" customHeight="1">
      <c r="A475" s="12"/>
      <c r="B475" s="13"/>
      <c r="C475" s="18">
        <v>1</v>
      </c>
      <c r="D475" s="18">
        <v>2</v>
      </c>
      <c r="E475" s="18">
        <v>3</v>
      </c>
      <c r="F475" s="18">
        <v>4</v>
      </c>
      <c r="G475" s="18">
        <v>5</v>
      </c>
      <c r="H475" s="18">
        <v>6</v>
      </c>
      <c r="I475" s="18">
        <v>7</v>
      </c>
      <c r="J475" s="18">
        <v>8</v>
      </c>
      <c r="K475" s="18">
        <v>9</v>
      </c>
      <c r="L475" s="6"/>
    </row>
    <row r="476" spans="1:12" ht="16.5" customHeight="1">
      <c r="A476" s="19">
        <v>1</v>
      </c>
      <c r="B476" s="15" t="s">
        <v>53</v>
      </c>
      <c r="C476" s="62">
        <v>113995</v>
      </c>
      <c r="D476" s="63">
        <v>70019</v>
      </c>
      <c r="E476" s="63">
        <v>43976</v>
      </c>
      <c r="F476" s="63">
        <v>16076</v>
      </c>
      <c r="G476" s="63">
        <v>27900</v>
      </c>
      <c r="H476" s="63">
        <v>1153</v>
      </c>
      <c r="I476" s="63">
        <v>26747</v>
      </c>
      <c r="J476" s="63">
        <v>15794</v>
      </c>
      <c r="K476" s="64">
        <v>10953</v>
      </c>
      <c r="L476" s="15" t="s">
        <v>53</v>
      </c>
    </row>
    <row r="477" spans="1:12" ht="16.5" customHeight="1">
      <c r="A477" s="19" t="s">
        <v>52</v>
      </c>
      <c r="B477" s="15" t="s">
        <v>54</v>
      </c>
      <c r="C477" s="65">
        <v>94270</v>
      </c>
      <c r="D477" s="20">
        <v>59995</v>
      </c>
      <c r="E477" s="20">
        <v>34275</v>
      </c>
      <c r="F477" s="20">
        <v>13786</v>
      </c>
      <c r="G477" s="20">
        <v>20489</v>
      </c>
      <c r="H477" s="20">
        <v>77</v>
      </c>
      <c r="I477" s="20">
        <v>20412</v>
      </c>
      <c r="J477" s="20">
        <v>13379</v>
      </c>
      <c r="K477" s="66">
        <v>7033</v>
      </c>
      <c r="L477" s="15" t="s">
        <v>54</v>
      </c>
    </row>
    <row r="478" spans="1:12" ht="16.5" customHeight="1">
      <c r="A478" s="19" t="s">
        <v>14</v>
      </c>
      <c r="B478" s="15" t="s">
        <v>55</v>
      </c>
      <c r="C478" s="65">
        <v>710</v>
      </c>
      <c r="D478" s="20">
        <v>357</v>
      </c>
      <c r="E478" s="20">
        <v>353</v>
      </c>
      <c r="F478" s="20">
        <v>89</v>
      </c>
      <c r="G478" s="20">
        <v>264</v>
      </c>
      <c r="H478" s="20">
        <v>37</v>
      </c>
      <c r="I478" s="20">
        <v>227</v>
      </c>
      <c r="J478" s="20">
        <v>301</v>
      </c>
      <c r="K478" s="66">
        <v>-74</v>
      </c>
      <c r="L478" s="15" t="s">
        <v>55</v>
      </c>
    </row>
    <row r="479" spans="1:12" ht="16.5" customHeight="1">
      <c r="A479" s="19" t="s">
        <v>15</v>
      </c>
      <c r="B479" s="15" t="s">
        <v>56</v>
      </c>
      <c r="C479" s="65">
        <v>19015</v>
      </c>
      <c r="D479" s="20">
        <v>9667</v>
      </c>
      <c r="E479" s="20">
        <v>9348</v>
      </c>
      <c r="F479" s="20">
        <v>2201</v>
      </c>
      <c r="G479" s="20">
        <v>7147</v>
      </c>
      <c r="H479" s="20">
        <v>1039</v>
      </c>
      <c r="I479" s="20">
        <v>6108</v>
      </c>
      <c r="J479" s="20">
        <v>2114</v>
      </c>
      <c r="K479" s="66">
        <v>3994</v>
      </c>
      <c r="L479" s="15" t="s">
        <v>56</v>
      </c>
    </row>
    <row r="480" spans="1:12" ht="16.5" customHeight="1">
      <c r="A480" s="19">
        <v>2</v>
      </c>
      <c r="B480" s="15" t="s">
        <v>57</v>
      </c>
      <c r="C480" s="65">
        <v>21507</v>
      </c>
      <c r="D480" s="20">
        <v>10661</v>
      </c>
      <c r="E480" s="20">
        <v>10846</v>
      </c>
      <c r="F480" s="20">
        <v>4002</v>
      </c>
      <c r="G480" s="20">
        <v>6844</v>
      </c>
      <c r="H480" s="20">
        <v>1278</v>
      </c>
      <c r="I480" s="20">
        <v>5566</v>
      </c>
      <c r="J480" s="20">
        <v>1928</v>
      </c>
      <c r="K480" s="66">
        <v>3638</v>
      </c>
      <c r="L480" s="15" t="s">
        <v>57</v>
      </c>
    </row>
    <row r="481" spans="1:12" ht="16.5" customHeight="1">
      <c r="A481" s="19">
        <v>3</v>
      </c>
      <c r="B481" s="15" t="s">
        <v>58</v>
      </c>
      <c r="C481" s="65">
        <v>480267</v>
      </c>
      <c r="D481" s="20">
        <v>281162</v>
      </c>
      <c r="E481" s="20">
        <v>199105</v>
      </c>
      <c r="F481" s="20">
        <v>36030</v>
      </c>
      <c r="G481" s="20">
        <v>163075</v>
      </c>
      <c r="H481" s="20">
        <v>57272</v>
      </c>
      <c r="I481" s="20">
        <v>105803</v>
      </c>
      <c r="J481" s="20">
        <v>95046</v>
      </c>
      <c r="K481" s="66">
        <v>10757</v>
      </c>
      <c r="L481" s="15" t="s">
        <v>58</v>
      </c>
    </row>
    <row r="482" spans="1:12" ht="16.5" customHeight="1">
      <c r="A482" s="19">
        <v>4</v>
      </c>
      <c r="B482" s="15" t="s">
        <v>59</v>
      </c>
      <c r="C482" s="65">
        <v>414330</v>
      </c>
      <c r="D482" s="20">
        <v>280480</v>
      </c>
      <c r="E482" s="20">
        <v>133850</v>
      </c>
      <c r="F482" s="20">
        <v>76160</v>
      </c>
      <c r="G482" s="20">
        <v>57690</v>
      </c>
      <c r="H482" s="20">
        <v>14788</v>
      </c>
      <c r="I482" s="20">
        <v>42902</v>
      </c>
      <c r="J482" s="20">
        <v>41738</v>
      </c>
      <c r="K482" s="66">
        <v>1164</v>
      </c>
      <c r="L482" s="15" t="s">
        <v>59</v>
      </c>
    </row>
    <row r="483" spans="1:12" ht="16.5" customHeight="1">
      <c r="A483" s="19">
        <v>5</v>
      </c>
      <c r="B483" s="15" t="s">
        <v>60</v>
      </c>
      <c r="C483" s="65">
        <v>879904</v>
      </c>
      <c r="D483" s="20">
        <v>498934</v>
      </c>
      <c r="E483" s="20">
        <v>380970</v>
      </c>
      <c r="F483" s="20">
        <v>48236</v>
      </c>
      <c r="G483" s="20">
        <v>332734</v>
      </c>
      <c r="H483" s="20">
        <v>43757</v>
      </c>
      <c r="I483" s="20">
        <v>288977</v>
      </c>
      <c r="J483" s="20">
        <v>225839</v>
      </c>
      <c r="K483" s="66">
        <v>63138</v>
      </c>
      <c r="L483" s="15" t="s">
        <v>60</v>
      </c>
    </row>
    <row r="484" spans="1:12" ht="16.5" customHeight="1">
      <c r="A484" s="19">
        <v>6</v>
      </c>
      <c r="B484" s="15" t="s">
        <v>61</v>
      </c>
      <c r="C484" s="65">
        <v>741870</v>
      </c>
      <c r="D484" s="20">
        <v>308767</v>
      </c>
      <c r="E484" s="20">
        <v>433103</v>
      </c>
      <c r="F484" s="20">
        <v>54174</v>
      </c>
      <c r="G484" s="20">
        <v>378929</v>
      </c>
      <c r="H484" s="20">
        <v>77818</v>
      </c>
      <c r="I484" s="20">
        <v>301111</v>
      </c>
      <c r="J484" s="20">
        <v>291569</v>
      </c>
      <c r="K484" s="66">
        <v>9542</v>
      </c>
      <c r="L484" s="15" t="s">
        <v>61</v>
      </c>
    </row>
    <row r="485" spans="1:12" ht="16.5" customHeight="1">
      <c r="A485" s="19">
        <v>7</v>
      </c>
      <c r="B485" s="15" t="s">
        <v>62</v>
      </c>
      <c r="C485" s="65">
        <v>664807</v>
      </c>
      <c r="D485" s="20">
        <v>351443</v>
      </c>
      <c r="E485" s="20">
        <v>313364</v>
      </c>
      <c r="F485" s="20">
        <v>115907</v>
      </c>
      <c r="G485" s="20">
        <v>197457</v>
      </c>
      <c r="H485" s="20">
        <v>27523</v>
      </c>
      <c r="I485" s="20">
        <v>169934</v>
      </c>
      <c r="J485" s="20">
        <v>139445</v>
      </c>
      <c r="K485" s="66">
        <v>30489</v>
      </c>
      <c r="L485" s="15" t="s">
        <v>62</v>
      </c>
    </row>
    <row r="486" spans="1:12" ht="16.5" customHeight="1">
      <c r="A486" s="19">
        <v>8</v>
      </c>
      <c r="B486" s="15" t="s">
        <v>63</v>
      </c>
      <c r="C486" s="65">
        <v>525184</v>
      </c>
      <c r="D486" s="20">
        <v>302138</v>
      </c>
      <c r="E486" s="20">
        <v>223046</v>
      </c>
      <c r="F486" s="20">
        <v>49057</v>
      </c>
      <c r="G486" s="20">
        <v>173989</v>
      </c>
      <c r="H486" s="20">
        <v>25213</v>
      </c>
      <c r="I486" s="20">
        <v>148776</v>
      </c>
      <c r="J486" s="20">
        <v>145492</v>
      </c>
      <c r="K486" s="66">
        <v>3284</v>
      </c>
      <c r="L486" s="15" t="s">
        <v>63</v>
      </c>
    </row>
    <row r="487" spans="1:12" ht="16.5" customHeight="1">
      <c r="A487" s="19">
        <v>9</v>
      </c>
      <c r="B487" s="15" t="s">
        <v>64</v>
      </c>
      <c r="C487" s="65">
        <v>395695</v>
      </c>
      <c r="D487" s="20">
        <v>221315</v>
      </c>
      <c r="E487" s="20">
        <v>174380</v>
      </c>
      <c r="F487" s="20">
        <v>62935</v>
      </c>
      <c r="G487" s="20">
        <v>111445</v>
      </c>
      <c r="H487" s="20">
        <v>18866</v>
      </c>
      <c r="I487" s="20">
        <v>92579</v>
      </c>
      <c r="J487" s="20">
        <v>72343</v>
      </c>
      <c r="K487" s="66">
        <v>20236</v>
      </c>
      <c r="L487" s="15" t="s">
        <v>64</v>
      </c>
    </row>
    <row r="488" spans="1:12" ht="16.5" customHeight="1">
      <c r="A488" s="19">
        <v>10</v>
      </c>
      <c r="B488" s="15" t="s">
        <v>65</v>
      </c>
      <c r="C488" s="65">
        <v>274778</v>
      </c>
      <c r="D488" s="20">
        <v>90606</v>
      </c>
      <c r="E488" s="20">
        <v>184172</v>
      </c>
      <c r="F488" s="20">
        <v>17654</v>
      </c>
      <c r="G488" s="20">
        <v>166518</v>
      </c>
      <c r="H488" s="20">
        <v>4188</v>
      </c>
      <c r="I488" s="20">
        <v>162330</v>
      </c>
      <c r="J488" s="20">
        <v>85069</v>
      </c>
      <c r="K488" s="66">
        <v>77261</v>
      </c>
      <c r="L488" s="15" t="s">
        <v>65</v>
      </c>
    </row>
    <row r="489" spans="1:12" ht="16.5" customHeight="1">
      <c r="A489" s="19">
        <v>11</v>
      </c>
      <c r="B489" s="15" t="s">
        <v>66</v>
      </c>
      <c r="C489" s="65">
        <v>728809</v>
      </c>
      <c r="D489" s="20">
        <v>139608</v>
      </c>
      <c r="E489" s="20">
        <v>589201</v>
      </c>
      <c r="F489" s="20">
        <v>284448</v>
      </c>
      <c r="G489" s="20">
        <v>304753</v>
      </c>
      <c r="H489" s="20">
        <v>27539</v>
      </c>
      <c r="I489" s="20">
        <v>277214</v>
      </c>
      <c r="J489" s="20">
        <v>38046</v>
      </c>
      <c r="K489" s="66">
        <v>239168</v>
      </c>
      <c r="L489" s="15" t="s">
        <v>66</v>
      </c>
    </row>
    <row r="490" spans="1:12" ht="16.5" customHeight="1">
      <c r="A490" s="19">
        <v>12</v>
      </c>
      <c r="B490" s="15" t="s">
        <v>67</v>
      </c>
      <c r="C490" s="65">
        <v>699635</v>
      </c>
      <c r="D490" s="20">
        <v>225309</v>
      </c>
      <c r="E490" s="20">
        <v>474326</v>
      </c>
      <c r="F490" s="20">
        <v>69620</v>
      </c>
      <c r="G490" s="20">
        <v>404706</v>
      </c>
      <c r="H490" s="20">
        <v>51984</v>
      </c>
      <c r="I490" s="20">
        <v>352722</v>
      </c>
      <c r="J490" s="20">
        <v>195629</v>
      </c>
      <c r="K490" s="66">
        <v>157093</v>
      </c>
      <c r="L490" s="15" t="s">
        <v>67</v>
      </c>
    </row>
    <row r="491" spans="1:12" ht="16.5" customHeight="1">
      <c r="A491" s="19">
        <v>13</v>
      </c>
      <c r="B491" s="15" t="s">
        <v>68</v>
      </c>
      <c r="C491" s="65">
        <v>618281</v>
      </c>
      <c r="D491" s="20">
        <v>158861</v>
      </c>
      <c r="E491" s="20">
        <v>459420</v>
      </c>
      <c r="F491" s="20">
        <v>179467</v>
      </c>
      <c r="G491" s="20">
        <v>279953</v>
      </c>
      <c r="H491" s="20">
        <v>10973</v>
      </c>
      <c r="I491" s="20">
        <v>268980</v>
      </c>
      <c r="J491" s="20">
        <v>268980</v>
      </c>
      <c r="K491" s="66">
        <v>0</v>
      </c>
      <c r="L491" s="15" t="s">
        <v>68</v>
      </c>
    </row>
    <row r="492" spans="1:12" ht="16.5" customHeight="1">
      <c r="A492" s="19">
        <v>14</v>
      </c>
      <c r="B492" s="15" t="s">
        <v>69</v>
      </c>
      <c r="C492" s="65">
        <v>342093</v>
      </c>
      <c r="D492" s="20">
        <v>80999</v>
      </c>
      <c r="E492" s="20">
        <v>261094</v>
      </c>
      <c r="F492" s="20">
        <v>66841</v>
      </c>
      <c r="G492" s="20">
        <v>194253</v>
      </c>
      <c r="H492" s="20">
        <v>2252</v>
      </c>
      <c r="I492" s="20">
        <v>192001</v>
      </c>
      <c r="J492" s="20">
        <v>182810</v>
      </c>
      <c r="K492" s="66">
        <v>9191</v>
      </c>
      <c r="L492" s="15" t="s">
        <v>69</v>
      </c>
    </row>
    <row r="493" spans="1:12" ht="16.5" customHeight="1">
      <c r="A493" s="19">
        <v>15</v>
      </c>
      <c r="B493" s="15" t="s">
        <v>70</v>
      </c>
      <c r="C493" s="65">
        <v>877842</v>
      </c>
      <c r="D493" s="20">
        <v>318731</v>
      </c>
      <c r="E493" s="20">
        <v>559111</v>
      </c>
      <c r="F493" s="20">
        <v>64476</v>
      </c>
      <c r="G493" s="20">
        <v>494635</v>
      </c>
      <c r="H493" s="20">
        <v>2994</v>
      </c>
      <c r="I493" s="20">
        <v>491641</v>
      </c>
      <c r="J493" s="20">
        <v>548252</v>
      </c>
      <c r="K493" s="66">
        <v>-56611</v>
      </c>
      <c r="L493" s="15" t="s">
        <v>70</v>
      </c>
    </row>
    <row r="494" spans="1:12" ht="16.5" customHeight="1">
      <c r="A494" s="19">
        <v>16</v>
      </c>
      <c r="B494" s="15" t="s">
        <v>71</v>
      </c>
      <c r="C494" s="65">
        <v>404566</v>
      </c>
      <c r="D494" s="20">
        <v>169013</v>
      </c>
      <c r="E494" s="20">
        <v>235553</v>
      </c>
      <c r="F494" s="20">
        <v>46223</v>
      </c>
      <c r="G494" s="20">
        <v>189330</v>
      </c>
      <c r="H494" s="20">
        <v>22440</v>
      </c>
      <c r="I494" s="20">
        <v>166890</v>
      </c>
      <c r="J494" s="20">
        <v>172809</v>
      </c>
      <c r="K494" s="66">
        <v>-5919</v>
      </c>
      <c r="L494" s="15" t="s">
        <v>71</v>
      </c>
    </row>
    <row r="495" spans="1:12" ht="16.5" customHeight="1">
      <c r="A495" s="59"/>
      <c r="B495" s="26" t="s">
        <v>72</v>
      </c>
      <c r="C495" s="67">
        <v>8183563</v>
      </c>
      <c r="D495" s="60">
        <v>3508046</v>
      </c>
      <c r="E495" s="60">
        <v>4675517</v>
      </c>
      <c r="F495" s="60">
        <v>1191306</v>
      </c>
      <c r="G495" s="60">
        <v>3484211</v>
      </c>
      <c r="H495" s="60">
        <v>390038</v>
      </c>
      <c r="I495" s="60">
        <v>3094173</v>
      </c>
      <c r="J495" s="60">
        <v>2520789</v>
      </c>
      <c r="K495" s="68">
        <v>573384</v>
      </c>
      <c r="L495" s="26" t="s">
        <v>72</v>
      </c>
    </row>
    <row r="496" spans="1:12" ht="16.5" customHeight="1">
      <c r="A496" s="19"/>
      <c r="B496" s="15" t="s">
        <v>73</v>
      </c>
      <c r="C496" s="65">
        <v>26057</v>
      </c>
      <c r="D496" s="20">
        <v>0</v>
      </c>
      <c r="E496" s="20">
        <v>26057</v>
      </c>
      <c r="F496" s="20">
        <v>0</v>
      </c>
      <c r="G496" s="20">
        <v>26057</v>
      </c>
      <c r="H496" s="20">
        <v>26057</v>
      </c>
      <c r="I496" s="20">
        <v>0</v>
      </c>
      <c r="J496" s="20">
        <v>0</v>
      </c>
      <c r="K496" s="66">
        <v>0</v>
      </c>
      <c r="L496" s="15" t="s">
        <v>73</v>
      </c>
    </row>
    <row r="497" spans="1:12" ht="16.5" customHeight="1">
      <c r="A497" s="19"/>
      <c r="B497" s="15" t="s">
        <v>74</v>
      </c>
      <c r="C497" s="65">
        <v>58614</v>
      </c>
      <c r="D497" s="20">
        <v>0</v>
      </c>
      <c r="E497" s="20">
        <v>58614</v>
      </c>
      <c r="F497" s="20">
        <v>0</v>
      </c>
      <c r="G497" s="20">
        <v>58614</v>
      </c>
      <c r="H497" s="20">
        <v>58614</v>
      </c>
      <c r="I497" s="20">
        <v>0</v>
      </c>
      <c r="J497" s="20">
        <v>0</v>
      </c>
      <c r="K497" s="66">
        <v>0</v>
      </c>
      <c r="L497" s="15" t="s">
        <v>74</v>
      </c>
    </row>
    <row r="498" spans="1:12" ht="16.5" customHeight="1">
      <c r="A498" s="61"/>
      <c r="B498" s="26" t="s">
        <v>75</v>
      </c>
      <c r="C498" s="67">
        <v>8151006</v>
      </c>
      <c r="D498" s="60">
        <v>3508046</v>
      </c>
      <c r="E498" s="60">
        <v>4642960</v>
      </c>
      <c r="F498" s="60">
        <v>1191306</v>
      </c>
      <c r="G498" s="60">
        <v>3451654</v>
      </c>
      <c r="H498" s="60">
        <v>357481</v>
      </c>
      <c r="I498" s="60">
        <v>3094173</v>
      </c>
      <c r="J498" s="60">
        <v>2520789</v>
      </c>
      <c r="K498" s="68">
        <v>573384</v>
      </c>
      <c r="L498" s="26" t="s">
        <v>75</v>
      </c>
    </row>
    <row r="499" spans="1:12" ht="16.5" customHeight="1">
      <c r="A499" s="11"/>
      <c r="B499" s="1" t="s">
        <v>76</v>
      </c>
      <c r="C499" s="50"/>
      <c r="D499" s="51"/>
      <c r="E499" s="51"/>
      <c r="F499" s="51"/>
      <c r="G499" s="51"/>
      <c r="H499" s="51"/>
      <c r="I499" s="51"/>
      <c r="J499" s="51"/>
      <c r="K499" s="56"/>
      <c r="L499" s="15" t="s">
        <v>76</v>
      </c>
    </row>
    <row r="500" spans="1:12" ht="16.5" customHeight="1">
      <c r="A500" s="11"/>
      <c r="B500" s="1" t="s">
        <v>32</v>
      </c>
      <c r="C500" s="65">
        <v>6959088</v>
      </c>
      <c r="D500" s="20">
        <v>3170019</v>
      </c>
      <c r="E500" s="20">
        <v>3789069</v>
      </c>
      <c r="F500" s="20">
        <v>893877</v>
      </c>
      <c r="G500" s="20">
        <v>2895192</v>
      </c>
      <c r="H500" s="20">
        <v>376192</v>
      </c>
      <c r="I500" s="20">
        <v>2519000</v>
      </c>
      <c r="J500" s="20">
        <v>1945616</v>
      </c>
      <c r="K500" s="66">
        <v>573384</v>
      </c>
      <c r="L500" s="15" t="s">
        <v>32</v>
      </c>
    </row>
    <row r="501" spans="1:12" ht="16.5" customHeight="1">
      <c r="A501" s="11"/>
      <c r="B501" s="1" t="s">
        <v>33</v>
      </c>
      <c r="C501" s="65">
        <v>1078436</v>
      </c>
      <c r="D501" s="20">
        <v>300549</v>
      </c>
      <c r="E501" s="20">
        <v>777887</v>
      </c>
      <c r="F501" s="20">
        <v>278012</v>
      </c>
      <c r="G501" s="20">
        <v>499875</v>
      </c>
      <c r="H501" s="20">
        <v>12240</v>
      </c>
      <c r="I501" s="20">
        <v>487635</v>
      </c>
      <c r="J501" s="20">
        <v>487635</v>
      </c>
      <c r="K501" s="66">
        <v>0</v>
      </c>
      <c r="L501" s="15" t="s">
        <v>33</v>
      </c>
    </row>
    <row r="502" spans="1:12" ht="16.5" customHeight="1">
      <c r="A502" s="11"/>
      <c r="B502" s="1" t="s">
        <v>34</v>
      </c>
      <c r="C502" s="65">
        <v>146039</v>
      </c>
      <c r="D502" s="20">
        <v>37478</v>
      </c>
      <c r="E502" s="20">
        <v>108561</v>
      </c>
      <c r="F502" s="20">
        <v>19417</v>
      </c>
      <c r="G502" s="20">
        <v>89144</v>
      </c>
      <c r="H502" s="20">
        <v>1606</v>
      </c>
      <c r="I502" s="20">
        <v>87538</v>
      </c>
      <c r="J502" s="20">
        <v>87538</v>
      </c>
      <c r="K502" s="66">
        <v>0</v>
      </c>
      <c r="L502" s="15" t="s">
        <v>34</v>
      </c>
    </row>
    <row r="503" spans="1:12" ht="16.5" customHeight="1">
      <c r="A503" s="11"/>
      <c r="B503" s="1" t="s">
        <v>11</v>
      </c>
      <c r="C503" s="65">
        <v>8183563</v>
      </c>
      <c r="D503" s="20">
        <v>3508046</v>
      </c>
      <c r="E503" s="20">
        <v>4675517</v>
      </c>
      <c r="F503" s="20">
        <v>1191306</v>
      </c>
      <c r="G503" s="20">
        <v>3484211</v>
      </c>
      <c r="H503" s="20">
        <v>390038</v>
      </c>
      <c r="I503" s="20">
        <v>3094173</v>
      </c>
      <c r="J503" s="20">
        <v>2520789</v>
      </c>
      <c r="K503" s="66">
        <v>573384</v>
      </c>
      <c r="L503" s="15" t="s">
        <v>11</v>
      </c>
    </row>
    <row r="504" spans="1:12" ht="16.5" customHeight="1">
      <c r="A504" s="11"/>
      <c r="B504" s="1" t="s">
        <v>134</v>
      </c>
      <c r="C504" s="118">
        <f>SUM(C476)</f>
        <v>113995</v>
      </c>
      <c r="D504" s="115">
        <f t="shared" ref="D504:K504" si="59">SUM(D476)</f>
        <v>70019</v>
      </c>
      <c r="E504" s="115">
        <f t="shared" si="59"/>
        <v>43976</v>
      </c>
      <c r="F504" s="115">
        <f t="shared" si="59"/>
        <v>16076</v>
      </c>
      <c r="G504" s="115">
        <f t="shared" si="59"/>
        <v>27900</v>
      </c>
      <c r="H504" s="115">
        <f t="shared" si="59"/>
        <v>1153</v>
      </c>
      <c r="I504" s="115">
        <f t="shared" si="59"/>
        <v>26747</v>
      </c>
      <c r="J504" s="115">
        <f t="shared" si="59"/>
        <v>15794</v>
      </c>
      <c r="K504" s="119">
        <f t="shared" si="59"/>
        <v>10953</v>
      </c>
      <c r="L504" s="15"/>
    </row>
    <row r="505" spans="1:12" ht="16.5" customHeight="1">
      <c r="A505" s="11"/>
      <c r="B505" s="1" t="s">
        <v>135</v>
      </c>
      <c r="C505" s="118">
        <f>SUM(C480:C481,C483)</f>
        <v>1381678</v>
      </c>
      <c r="D505" s="115">
        <f t="shared" ref="D505:K505" si="60">SUM(D480:D481,D483)</f>
        <v>790757</v>
      </c>
      <c r="E505" s="115">
        <f t="shared" si="60"/>
        <v>590921</v>
      </c>
      <c r="F505" s="115">
        <f t="shared" si="60"/>
        <v>88268</v>
      </c>
      <c r="G505" s="115">
        <f t="shared" si="60"/>
        <v>502653</v>
      </c>
      <c r="H505" s="115">
        <f t="shared" si="60"/>
        <v>102307</v>
      </c>
      <c r="I505" s="115">
        <f t="shared" si="60"/>
        <v>400346</v>
      </c>
      <c r="J505" s="115">
        <f t="shared" si="60"/>
        <v>322813</v>
      </c>
      <c r="K505" s="119">
        <f t="shared" si="60"/>
        <v>77533</v>
      </c>
      <c r="L505" s="15"/>
    </row>
    <row r="506" spans="1:12" ht="16.5" customHeight="1">
      <c r="A506" s="12"/>
      <c r="B506" s="52" t="s">
        <v>136</v>
      </c>
      <c r="C506" s="120">
        <f>SUM(C482,C484:C494)</f>
        <v>6687890</v>
      </c>
      <c r="D506" s="116">
        <f t="shared" ref="D506:K506" si="61">SUM(D482,D484:D494)</f>
        <v>2647270</v>
      </c>
      <c r="E506" s="116">
        <f t="shared" si="61"/>
        <v>4040620</v>
      </c>
      <c r="F506" s="116">
        <f t="shared" si="61"/>
        <v>1086962</v>
      </c>
      <c r="G506" s="116">
        <f t="shared" si="61"/>
        <v>2953658</v>
      </c>
      <c r="H506" s="116">
        <f t="shared" si="61"/>
        <v>286578</v>
      </c>
      <c r="I506" s="116">
        <f t="shared" si="61"/>
        <v>2667080</v>
      </c>
      <c r="J506" s="116">
        <f t="shared" si="61"/>
        <v>2182182</v>
      </c>
      <c r="K506" s="121">
        <f t="shared" si="61"/>
        <v>484898</v>
      </c>
      <c r="L506" s="13"/>
    </row>
    <row r="507" spans="1:12" ht="16.5" customHeight="1">
      <c r="C507" s="117" t="str">
        <f>IF(SUM(C504:C506)=C495,"OK","ERROR")</f>
        <v>OK</v>
      </c>
      <c r="D507" s="117" t="str">
        <f t="shared" ref="D507" si="62">IF(SUM(D504:D506)=D495,"OK","ERROR")</f>
        <v>OK</v>
      </c>
      <c r="E507" s="117" t="str">
        <f t="shared" ref="E507:K507" si="63">IF(SUM(E504:E506)=E495,"OK","ERROR")</f>
        <v>OK</v>
      </c>
      <c r="F507" s="117" t="str">
        <f t="shared" si="63"/>
        <v>OK</v>
      </c>
      <c r="G507" s="117" t="str">
        <f t="shared" si="63"/>
        <v>OK</v>
      </c>
      <c r="H507" s="117" t="str">
        <f t="shared" si="63"/>
        <v>OK</v>
      </c>
      <c r="I507" s="117" t="str">
        <f t="shared" si="63"/>
        <v>OK</v>
      </c>
      <c r="J507" s="117" t="str">
        <f t="shared" si="63"/>
        <v>OK</v>
      </c>
      <c r="K507" s="117" t="str">
        <f t="shared" si="63"/>
        <v>OK</v>
      </c>
    </row>
  </sheetData>
  <phoneticPr fontId="2"/>
  <pageMargins left="0.7" right="0.7" top="0.75" bottom="0.75" header="0.3" footer="0.3"/>
  <pageSetup paperSize="9" scale="29" orientation="portrait" r:id="rId1"/>
  <rowBreaks count="12" manualBreakCount="12">
    <brk id="39" max="11" man="1"/>
    <brk id="78" max="11" man="1"/>
    <brk id="117" max="11" man="1"/>
    <brk id="156" max="11" man="1"/>
    <brk id="195" max="11" man="1"/>
    <brk id="234" max="11" man="1"/>
    <brk id="273" max="11" man="1"/>
    <brk id="312" max="11" man="1"/>
    <brk id="351" max="11" man="1"/>
    <brk id="390" max="11" man="1"/>
    <brk id="429" max="11" man="1"/>
    <brk id="468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5FDD3-32F6-4C8C-A9F9-294BDC86EC6A}">
  <dimension ref="A1:X151"/>
  <sheetViews>
    <sheetView showGridLines="0" view="pageBreakPreview" zoomScale="85" zoomScaleNormal="100" zoomScaleSheetLayoutView="85" workbookViewId="0">
      <pane xSplit="2" ySplit="6" topLeftCell="C7" activePane="bottomRight" state="frozen"/>
      <selection activeCell="H25" sqref="H25"/>
      <selection pane="topRight" activeCell="H25" sqref="H25"/>
      <selection pane="bottomLeft" activeCell="H25" sqref="H25"/>
      <selection pane="bottomRight" activeCell="B2" sqref="B2"/>
    </sheetView>
  </sheetViews>
  <sheetFormatPr defaultColWidth="9" defaultRowHeight="16.5" customHeight="1"/>
  <cols>
    <col min="1" max="1" width="4.25" style="218" customWidth="1"/>
    <col min="2" max="2" width="30.75" style="218" customWidth="1"/>
    <col min="3" max="15" width="12.58203125" style="218" customWidth="1"/>
    <col min="16" max="16" width="30.75" style="218" customWidth="1"/>
    <col min="17" max="23" width="12.83203125" style="218" customWidth="1"/>
    <col min="24" max="24" width="12.83203125" style="219" customWidth="1"/>
    <col min="25" max="33" width="12.83203125" style="218" customWidth="1"/>
    <col min="34" max="38" width="12.58203125" style="218" customWidth="1"/>
    <col min="39" max="39" width="4.58203125" style="218" customWidth="1"/>
    <col min="40" max="16384" width="9" style="218"/>
  </cols>
  <sheetData>
    <row r="1" spans="1:16" ht="16.5" customHeight="1">
      <c r="A1" s="217" t="str">
        <f ca="1">RIGHT(CELL("filename",A1),LEN(CELL("filename",A1))-FIND("]",CELL("filename",A1)))</f>
        <v>項目別集計表</v>
      </c>
    </row>
    <row r="2" spans="1:16" ht="16.5" customHeight="1">
      <c r="A2" s="220">
        <f>INDEX(コード表!B50:D58,MATCH(項目別集計表!B2,コード表!B50:B58,0),2)</f>
        <v>3</v>
      </c>
      <c r="B2" s="282" t="s">
        <v>18</v>
      </c>
      <c r="C2" s="221" t="s">
        <v>122</v>
      </c>
    </row>
    <row r="3" spans="1:16" ht="16.5" customHeight="1">
      <c r="A3" s="222" t="s">
        <v>23</v>
      </c>
    </row>
    <row r="4" spans="1:16" ht="16.5" customHeight="1">
      <c r="A4" s="223"/>
      <c r="B4" s="224"/>
      <c r="C4" s="225">
        <v>23</v>
      </c>
      <c r="D4" s="226">
        <f>C4+1</f>
        <v>24</v>
      </c>
      <c r="E4" s="226">
        <f t="shared" ref="E4:J4" si="0">D4+1</f>
        <v>25</v>
      </c>
      <c r="F4" s="226">
        <f t="shared" si="0"/>
        <v>26</v>
      </c>
      <c r="G4" s="226">
        <f t="shared" si="0"/>
        <v>27</v>
      </c>
      <c r="H4" s="226">
        <f t="shared" si="0"/>
        <v>28</v>
      </c>
      <c r="I4" s="226">
        <f t="shared" si="0"/>
        <v>29</v>
      </c>
      <c r="J4" s="226">
        <f t="shared" si="0"/>
        <v>30</v>
      </c>
      <c r="K4" s="227">
        <v>1</v>
      </c>
      <c r="L4" s="228">
        <f>K4+1</f>
        <v>2</v>
      </c>
      <c r="M4" s="228">
        <f t="shared" ref="M4:O4" si="1">L4+1</f>
        <v>3</v>
      </c>
      <c r="N4" s="228">
        <f t="shared" si="1"/>
        <v>4</v>
      </c>
      <c r="O4" s="228">
        <f t="shared" si="1"/>
        <v>5</v>
      </c>
      <c r="P4" s="224"/>
    </row>
    <row r="5" spans="1:16" ht="16.5" customHeight="1">
      <c r="A5" s="229"/>
      <c r="B5" s="230" t="s">
        <v>124</v>
      </c>
      <c r="C5" s="231" t="s">
        <v>3</v>
      </c>
      <c r="D5" s="231" t="s">
        <v>4</v>
      </c>
      <c r="E5" s="231" t="s">
        <v>5</v>
      </c>
      <c r="F5" s="231" t="s">
        <v>6</v>
      </c>
      <c r="G5" s="231" t="s">
        <v>7</v>
      </c>
      <c r="H5" s="231" t="s">
        <v>8</v>
      </c>
      <c r="I5" s="231" t="s">
        <v>9</v>
      </c>
      <c r="J5" s="231" t="s">
        <v>10</v>
      </c>
      <c r="K5" s="231" t="s">
        <v>1</v>
      </c>
      <c r="L5" s="231" t="s">
        <v>2</v>
      </c>
      <c r="M5" s="231" t="s">
        <v>0</v>
      </c>
      <c r="N5" s="231" t="s">
        <v>166</v>
      </c>
      <c r="O5" s="231" t="s">
        <v>168</v>
      </c>
      <c r="P5" s="230" t="s">
        <v>124</v>
      </c>
    </row>
    <row r="6" spans="1:16" ht="16.5" customHeight="1">
      <c r="A6" s="232"/>
      <c r="B6" s="233"/>
      <c r="C6" s="234">
        <v>2011</v>
      </c>
      <c r="D6" s="235">
        <f>C6+1</f>
        <v>2012</v>
      </c>
      <c r="E6" s="235">
        <f t="shared" ref="E6:O6" si="2">D6+1</f>
        <v>2013</v>
      </c>
      <c r="F6" s="235">
        <f t="shared" si="2"/>
        <v>2014</v>
      </c>
      <c r="G6" s="235">
        <f t="shared" si="2"/>
        <v>2015</v>
      </c>
      <c r="H6" s="235">
        <f t="shared" si="2"/>
        <v>2016</v>
      </c>
      <c r="I6" s="235">
        <f t="shared" si="2"/>
        <v>2017</v>
      </c>
      <c r="J6" s="235">
        <f t="shared" si="2"/>
        <v>2018</v>
      </c>
      <c r="K6" s="235">
        <f t="shared" si="2"/>
        <v>2019</v>
      </c>
      <c r="L6" s="235">
        <f t="shared" si="2"/>
        <v>2020</v>
      </c>
      <c r="M6" s="235">
        <f t="shared" si="2"/>
        <v>2021</v>
      </c>
      <c r="N6" s="235">
        <f t="shared" si="2"/>
        <v>2022</v>
      </c>
      <c r="O6" s="235">
        <f t="shared" si="2"/>
        <v>2023</v>
      </c>
      <c r="P6" s="233"/>
    </row>
    <row r="7" spans="1:16" ht="16.5" customHeight="1">
      <c r="A7" s="236">
        <v>1</v>
      </c>
      <c r="B7" s="218" t="s">
        <v>53</v>
      </c>
      <c r="C7" s="237" cm="1">
        <f t="array" aca="1" ref="C7" ca="1">INDIRECT("'"&amp;コード表!$C$3&amp;"'!"&amp;コード表!$C$47&amp;コード表!C13)</f>
        <v>52690</v>
      </c>
      <c r="D7" s="238" cm="1">
        <f t="array" aca="1" ref="D7" ca="1">INDIRECT("'"&amp;コード表!$C$3&amp;"'!"&amp;コード表!$C$47&amp;コード表!D13)</f>
        <v>58889</v>
      </c>
      <c r="E7" s="238" cm="1">
        <f t="array" aca="1" ref="E7" ca="1">INDIRECT("'"&amp;コード表!$C$3&amp;"'!"&amp;コード表!$C$47&amp;コード表!E13)</f>
        <v>55480</v>
      </c>
      <c r="F7" s="238" cm="1">
        <f t="array" aca="1" ref="F7" ca="1">INDIRECT("'"&amp;コード表!$C$3&amp;"'!"&amp;コード表!$C$47&amp;コード表!F13)</f>
        <v>59949</v>
      </c>
      <c r="G7" s="238" cm="1">
        <f t="array" aca="1" ref="G7" ca="1">INDIRECT("'"&amp;コード表!$C$3&amp;"'!"&amp;コード表!$C$47&amp;コード表!G13)</f>
        <v>59639</v>
      </c>
      <c r="H7" s="238" cm="1">
        <f t="array" aca="1" ref="H7" ca="1">INDIRECT("'"&amp;コード表!$C$3&amp;"'!"&amp;コード表!$C$47&amp;コード表!H13)</f>
        <v>77682</v>
      </c>
      <c r="I7" s="238" cm="1">
        <f t="array" aca="1" ref="I7" ca="1">INDIRECT("'"&amp;コード表!$C$3&amp;"'!"&amp;コード表!$C$47&amp;コード表!I13)</f>
        <v>65068</v>
      </c>
      <c r="J7" s="238" cm="1">
        <f t="array" aca="1" ref="J7" ca="1">INDIRECT("'"&amp;コード表!$C$3&amp;"'!"&amp;コード表!$C$47&amp;コード表!J13)</f>
        <v>60673</v>
      </c>
      <c r="K7" s="238" cm="1">
        <f t="array" aca="1" ref="K7" ca="1">INDIRECT("'"&amp;コード表!$C$3&amp;"'!"&amp;コード表!$C$47&amp;コード表!K13)</f>
        <v>57847</v>
      </c>
      <c r="L7" s="238" cm="1">
        <f t="array" aca="1" ref="L7" ca="1">INDIRECT("'"&amp;コード表!$C$3&amp;"'!"&amp;コード表!$C$47&amp;コード表!L13)</f>
        <v>46654</v>
      </c>
      <c r="M7" s="238" cm="1">
        <f t="array" aca="1" ref="M7" ca="1">INDIRECT("'"&amp;コード表!$C$3&amp;"'!"&amp;コード表!$C$47&amp;コード表!M13)</f>
        <v>53671</v>
      </c>
      <c r="N7" s="238" cm="1">
        <f t="array" aca="1" ref="N7" ca="1">INDIRECT("'"&amp;コード表!$C$3&amp;"'!"&amp;コード表!$C$47&amp;コード表!N13)</f>
        <v>40647</v>
      </c>
      <c r="O7" s="239" cm="1">
        <f t="array" aca="1" ref="O7" ca="1">INDIRECT("'"&amp;コード表!$C$3&amp;"'!"&amp;コード表!$C$47&amp;コード表!O13)</f>
        <v>43976</v>
      </c>
      <c r="P7" s="240" t="s">
        <v>53</v>
      </c>
    </row>
    <row r="8" spans="1:16" ht="16.5" customHeight="1">
      <c r="A8" s="236" t="s">
        <v>52</v>
      </c>
      <c r="B8" s="218" t="s">
        <v>54</v>
      </c>
      <c r="C8" s="241" cm="1">
        <f t="array" aca="1" ref="C8" ca="1">INDIRECT("'"&amp;コード表!$C$3&amp;"'!"&amp;コード表!$C$47&amp;コード表!C14)</f>
        <v>44995</v>
      </c>
      <c r="D8" s="242" cm="1">
        <f t="array" aca="1" ref="D8" ca="1">INDIRECT("'"&amp;コード表!$C$3&amp;"'!"&amp;コード表!$C$47&amp;コード表!D14)</f>
        <v>50283</v>
      </c>
      <c r="E8" s="242" cm="1">
        <f t="array" aca="1" ref="E8" ca="1">INDIRECT("'"&amp;コード表!$C$3&amp;"'!"&amp;コード表!$C$47&amp;コード表!E14)</f>
        <v>47093</v>
      </c>
      <c r="F8" s="242" cm="1">
        <f t="array" aca="1" ref="F8" ca="1">INDIRECT("'"&amp;コード表!$C$3&amp;"'!"&amp;コード表!$C$47&amp;コード表!F14)</f>
        <v>50557</v>
      </c>
      <c r="G8" s="242" cm="1">
        <f t="array" aca="1" ref="G8" ca="1">INDIRECT("'"&amp;コード表!$C$3&amp;"'!"&amp;コード表!$C$47&amp;コード表!G14)</f>
        <v>48437</v>
      </c>
      <c r="H8" s="242" cm="1">
        <f t="array" aca="1" ref="H8" ca="1">INDIRECT("'"&amp;コード表!$C$3&amp;"'!"&amp;コード表!$C$47&amp;コード表!H14)</f>
        <v>66520</v>
      </c>
      <c r="I8" s="242" cm="1">
        <f t="array" aca="1" ref="I8" ca="1">INDIRECT("'"&amp;コード表!$C$3&amp;"'!"&amp;コード表!$C$47&amp;コード表!I14)</f>
        <v>53380</v>
      </c>
      <c r="J8" s="242" cm="1">
        <f t="array" aca="1" ref="J8" ca="1">INDIRECT("'"&amp;コード表!$C$3&amp;"'!"&amp;コード表!$C$47&amp;コード表!J14)</f>
        <v>49063</v>
      </c>
      <c r="K8" s="242" cm="1">
        <f t="array" aca="1" ref="K8" ca="1">INDIRECT("'"&amp;コード表!$C$3&amp;"'!"&amp;コード表!$C$47&amp;コード表!K14)</f>
        <v>46941</v>
      </c>
      <c r="L8" s="242" cm="1">
        <f t="array" aca="1" ref="L8" ca="1">INDIRECT("'"&amp;コード表!$C$3&amp;"'!"&amp;コード表!$C$47&amp;コード表!L14)</f>
        <v>37606</v>
      </c>
      <c r="M8" s="242" cm="1">
        <f t="array" aca="1" ref="M8" ca="1">INDIRECT("'"&amp;コード表!$C$3&amp;"'!"&amp;コード表!$C$47&amp;コード表!M14)</f>
        <v>45040</v>
      </c>
      <c r="N8" s="242" cm="1">
        <f t="array" aca="1" ref="N8" ca="1">INDIRECT("'"&amp;コード表!$C$3&amp;"'!"&amp;コード表!$C$47&amp;コード表!N14)</f>
        <v>32225</v>
      </c>
      <c r="O8" s="243" cm="1">
        <f t="array" aca="1" ref="O8" ca="1">INDIRECT("'"&amp;コード表!$C$3&amp;"'!"&amp;コード表!$C$47&amp;コード表!O14)</f>
        <v>34275</v>
      </c>
      <c r="P8" s="240" t="s">
        <v>54</v>
      </c>
    </row>
    <row r="9" spans="1:16" ht="16.5" customHeight="1">
      <c r="A9" s="236" t="s">
        <v>14</v>
      </c>
      <c r="B9" s="218" t="s">
        <v>55</v>
      </c>
      <c r="C9" s="241" cm="1">
        <f t="array" aca="1" ref="C9" ca="1">INDIRECT("'"&amp;コード表!$C$3&amp;"'!"&amp;コード表!$C$47&amp;コード表!C15)</f>
        <v>315</v>
      </c>
      <c r="D9" s="242" cm="1">
        <f t="array" aca="1" ref="D9" ca="1">INDIRECT("'"&amp;コード表!$C$3&amp;"'!"&amp;コード表!$C$47&amp;コード表!D15)</f>
        <v>293</v>
      </c>
      <c r="E9" s="242" cm="1">
        <f t="array" aca="1" ref="E9" ca="1">INDIRECT("'"&amp;コード表!$C$3&amp;"'!"&amp;コード表!$C$47&amp;コード表!E15)</f>
        <v>319</v>
      </c>
      <c r="F9" s="242" cm="1">
        <f t="array" aca="1" ref="F9" ca="1">INDIRECT("'"&amp;コード表!$C$3&amp;"'!"&amp;コード表!$C$47&amp;コード表!F15)</f>
        <v>361</v>
      </c>
      <c r="G9" s="242" cm="1">
        <f t="array" aca="1" ref="G9" ca="1">INDIRECT("'"&amp;コード表!$C$3&amp;"'!"&amp;コード表!$C$47&amp;コード表!G15)</f>
        <v>350</v>
      </c>
      <c r="H9" s="242" cm="1">
        <f t="array" aca="1" ref="H9" ca="1">INDIRECT("'"&amp;コード表!$C$3&amp;"'!"&amp;コード表!$C$47&amp;コード表!H15)</f>
        <v>354</v>
      </c>
      <c r="I9" s="242" cm="1">
        <f t="array" aca="1" ref="I9" ca="1">INDIRECT("'"&amp;コード表!$C$3&amp;"'!"&amp;コード表!$C$47&amp;コード表!I15)</f>
        <v>327</v>
      </c>
      <c r="J9" s="242" cm="1">
        <f t="array" aca="1" ref="J9" ca="1">INDIRECT("'"&amp;コード表!$C$3&amp;"'!"&amp;コード表!$C$47&amp;コード表!J15)</f>
        <v>322</v>
      </c>
      <c r="K9" s="242" cm="1">
        <f t="array" aca="1" ref="K9" ca="1">INDIRECT("'"&amp;コード表!$C$3&amp;"'!"&amp;コード表!$C$47&amp;コード表!K15)</f>
        <v>390</v>
      </c>
      <c r="L9" s="242" cm="1">
        <f t="array" aca="1" ref="L9" ca="1">INDIRECT("'"&amp;コード表!$C$3&amp;"'!"&amp;コード表!$C$47&amp;コード表!L15)</f>
        <v>419</v>
      </c>
      <c r="M9" s="242" cm="1">
        <f t="array" aca="1" ref="M9" ca="1">INDIRECT("'"&amp;コード表!$C$3&amp;"'!"&amp;コード表!$C$47&amp;コード表!M15)</f>
        <v>425</v>
      </c>
      <c r="N9" s="242" cm="1">
        <f t="array" aca="1" ref="N9" ca="1">INDIRECT("'"&amp;コード表!$C$3&amp;"'!"&amp;コード表!$C$47&amp;コード表!N15)</f>
        <v>360</v>
      </c>
      <c r="O9" s="243" cm="1">
        <f t="array" aca="1" ref="O9" ca="1">INDIRECT("'"&amp;コード表!$C$3&amp;"'!"&amp;コード表!$C$47&amp;コード表!O15)</f>
        <v>353</v>
      </c>
      <c r="P9" s="240" t="s">
        <v>55</v>
      </c>
    </row>
    <row r="10" spans="1:16" ht="16.5" customHeight="1">
      <c r="A10" s="236" t="s">
        <v>15</v>
      </c>
      <c r="B10" s="218" t="s">
        <v>56</v>
      </c>
      <c r="C10" s="241" cm="1">
        <f t="array" aca="1" ref="C10" ca="1">INDIRECT("'"&amp;コード表!$C$3&amp;"'!"&amp;コード表!$C$47&amp;コード表!C16)</f>
        <v>7380</v>
      </c>
      <c r="D10" s="242" cm="1">
        <f t="array" aca="1" ref="D10" ca="1">INDIRECT("'"&amp;コード表!$C$3&amp;"'!"&amp;コード表!$C$47&amp;コード表!D16)</f>
        <v>8313</v>
      </c>
      <c r="E10" s="242" cm="1">
        <f t="array" aca="1" ref="E10" ca="1">INDIRECT("'"&amp;コード表!$C$3&amp;"'!"&amp;コード表!$C$47&amp;コード表!E16)</f>
        <v>8068</v>
      </c>
      <c r="F10" s="242" cm="1">
        <f t="array" aca="1" ref="F10" ca="1">INDIRECT("'"&amp;コード表!$C$3&amp;"'!"&amp;コード表!$C$47&amp;コード表!F16)</f>
        <v>9031</v>
      </c>
      <c r="G10" s="242" cm="1">
        <f t="array" aca="1" ref="G10" ca="1">INDIRECT("'"&amp;コード表!$C$3&amp;"'!"&amp;コード表!$C$47&amp;コード表!G16)</f>
        <v>10852</v>
      </c>
      <c r="H10" s="242" cm="1">
        <f t="array" aca="1" ref="H10" ca="1">INDIRECT("'"&amp;コード表!$C$3&amp;"'!"&amp;コード表!$C$47&amp;コード表!H16)</f>
        <v>10808</v>
      </c>
      <c r="I10" s="242" cm="1">
        <f t="array" aca="1" ref="I10" ca="1">INDIRECT("'"&amp;コード表!$C$3&amp;"'!"&amp;コード表!$C$47&amp;コード表!I16)</f>
        <v>11361</v>
      </c>
      <c r="J10" s="242" cm="1">
        <f t="array" aca="1" ref="J10" ca="1">INDIRECT("'"&amp;コード表!$C$3&amp;"'!"&amp;コード表!$C$47&amp;コード表!J16)</f>
        <v>11288</v>
      </c>
      <c r="K10" s="242" cm="1">
        <f t="array" aca="1" ref="K10" ca="1">INDIRECT("'"&amp;コード表!$C$3&amp;"'!"&amp;コード表!$C$47&amp;コード表!K16)</f>
        <v>10516</v>
      </c>
      <c r="L10" s="242" cm="1">
        <f t="array" aca="1" ref="L10" ca="1">INDIRECT("'"&amp;コード表!$C$3&amp;"'!"&amp;コード表!$C$47&amp;コード表!L16)</f>
        <v>8629</v>
      </c>
      <c r="M10" s="242" cm="1">
        <f t="array" aca="1" ref="M10" ca="1">INDIRECT("'"&amp;コード表!$C$3&amp;"'!"&amp;コード表!$C$47&amp;コード表!M16)</f>
        <v>8206</v>
      </c>
      <c r="N10" s="242" cm="1">
        <f t="array" aca="1" ref="N10" ca="1">INDIRECT("'"&amp;コード表!$C$3&amp;"'!"&amp;コード表!$C$47&amp;コード表!N16)</f>
        <v>8062</v>
      </c>
      <c r="O10" s="243" cm="1">
        <f t="array" aca="1" ref="O10" ca="1">INDIRECT("'"&amp;コード表!$C$3&amp;"'!"&amp;コード表!$C$47&amp;コード表!O16)</f>
        <v>9348</v>
      </c>
      <c r="P10" s="240" t="s">
        <v>56</v>
      </c>
    </row>
    <row r="11" spans="1:16" ht="16.5" customHeight="1">
      <c r="A11" s="236">
        <v>2</v>
      </c>
      <c r="B11" s="218" t="s">
        <v>57</v>
      </c>
      <c r="C11" s="241" cm="1">
        <f t="array" aca="1" ref="C11" ca="1">INDIRECT("'"&amp;コード表!$C$3&amp;"'!"&amp;コード表!$C$47&amp;コード表!C17)</f>
        <v>3211</v>
      </c>
      <c r="D11" s="242" cm="1">
        <f t="array" aca="1" ref="D11" ca="1">INDIRECT("'"&amp;コード表!$C$3&amp;"'!"&amp;コード表!$C$47&amp;コード表!D17)</f>
        <v>3203</v>
      </c>
      <c r="E11" s="242" cm="1">
        <f t="array" aca="1" ref="E11" ca="1">INDIRECT("'"&amp;コード表!$C$3&amp;"'!"&amp;コード表!$C$47&amp;コード表!E17)</f>
        <v>3888</v>
      </c>
      <c r="F11" s="242" cm="1">
        <f t="array" aca="1" ref="F11" ca="1">INDIRECT("'"&amp;コード表!$C$3&amp;"'!"&amp;コード表!$C$47&amp;コード表!F17)</f>
        <v>4507</v>
      </c>
      <c r="G11" s="242" cm="1">
        <f t="array" aca="1" ref="G11" ca="1">INDIRECT("'"&amp;コード表!$C$3&amp;"'!"&amp;コード表!$C$47&amp;コード表!G17)</f>
        <v>5690</v>
      </c>
      <c r="H11" s="242" cm="1">
        <f t="array" aca="1" ref="H11" ca="1">INDIRECT("'"&amp;コード表!$C$3&amp;"'!"&amp;コード表!$C$47&amp;コード表!H17)</f>
        <v>6137</v>
      </c>
      <c r="I11" s="242" cm="1">
        <f t="array" aca="1" ref="I11" ca="1">INDIRECT("'"&amp;コード表!$C$3&amp;"'!"&amp;コード表!$C$47&amp;コード表!I17)</f>
        <v>7071</v>
      </c>
      <c r="J11" s="242" cm="1">
        <f t="array" aca="1" ref="J11" ca="1">INDIRECT("'"&amp;コード表!$C$3&amp;"'!"&amp;コード表!$C$47&amp;コード表!J17)</f>
        <v>7599</v>
      </c>
      <c r="K11" s="242" cm="1">
        <f t="array" aca="1" ref="K11" ca="1">INDIRECT("'"&amp;コード表!$C$3&amp;"'!"&amp;コード表!$C$47&amp;コード表!K17)</f>
        <v>8128</v>
      </c>
      <c r="L11" s="242" cm="1">
        <f t="array" aca="1" ref="L11" ca="1">INDIRECT("'"&amp;コード表!$C$3&amp;"'!"&amp;コード表!$C$47&amp;コード表!L17)</f>
        <v>8679</v>
      </c>
      <c r="M11" s="242" cm="1">
        <f t="array" aca="1" ref="M11" ca="1">INDIRECT("'"&amp;コード表!$C$3&amp;"'!"&amp;コード表!$C$47&amp;コード表!M17)</f>
        <v>8756</v>
      </c>
      <c r="N11" s="242" cm="1">
        <f t="array" aca="1" ref="N11" ca="1">INDIRECT("'"&amp;コード表!$C$3&amp;"'!"&amp;コード表!$C$47&amp;コード表!N17)</f>
        <v>10909</v>
      </c>
      <c r="O11" s="243" cm="1">
        <f t="array" aca="1" ref="O11" ca="1">INDIRECT("'"&amp;コード表!$C$3&amp;"'!"&amp;コード表!$C$47&amp;コード表!O17)</f>
        <v>10846</v>
      </c>
      <c r="P11" s="240" t="s">
        <v>57</v>
      </c>
    </row>
    <row r="12" spans="1:16" ht="16.5" customHeight="1">
      <c r="A12" s="236">
        <v>3</v>
      </c>
      <c r="B12" s="218" t="s">
        <v>58</v>
      </c>
      <c r="C12" s="241" cm="1">
        <f t="array" aca="1" ref="C12" ca="1">INDIRECT("'"&amp;コード表!$C$3&amp;"'!"&amp;コード表!$C$47&amp;コード表!C18)</f>
        <v>204545</v>
      </c>
      <c r="D12" s="242" cm="1">
        <f t="array" aca="1" ref="D12" ca="1">INDIRECT("'"&amp;コード表!$C$3&amp;"'!"&amp;コード表!$C$47&amp;コード表!D18)</f>
        <v>163211</v>
      </c>
      <c r="E12" s="242" cm="1">
        <f t="array" aca="1" ref="E12" ca="1">INDIRECT("'"&amp;コード表!$C$3&amp;"'!"&amp;コード表!$C$47&amp;コード表!E18)</f>
        <v>172086</v>
      </c>
      <c r="F12" s="242" cm="1">
        <f t="array" aca="1" ref="F12" ca="1">INDIRECT("'"&amp;コード表!$C$3&amp;"'!"&amp;コード表!$C$47&amp;コード表!F18)</f>
        <v>166195</v>
      </c>
      <c r="G12" s="242" cm="1">
        <f t="array" aca="1" ref="G12" ca="1">INDIRECT("'"&amp;コード表!$C$3&amp;"'!"&amp;コード表!$C$47&amp;コード表!G18)</f>
        <v>188132</v>
      </c>
      <c r="H12" s="242" cm="1">
        <f t="array" aca="1" ref="H12" ca="1">INDIRECT("'"&amp;コード表!$C$3&amp;"'!"&amp;コード表!$C$47&amp;コード表!H18)</f>
        <v>192248</v>
      </c>
      <c r="I12" s="242" cm="1">
        <f t="array" aca="1" ref="I12" ca="1">INDIRECT("'"&amp;コード表!$C$3&amp;"'!"&amp;コード表!$C$47&amp;コード表!I18)</f>
        <v>191828</v>
      </c>
      <c r="J12" s="242" cm="1">
        <f t="array" aca="1" ref="J12" ca="1">INDIRECT("'"&amp;コード表!$C$3&amp;"'!"&amp;コード表!$C$47&amp;コード表!J18)</f>
        <v>195438</v>
      </c>
      <c r="K12" s="242" cm="1">
        <f t="array" aca="1" ref="K12" ca="1">INDIRECT("'"&amp;コード表!$C$3&amp;"'!"&amp;コード表!$C$47&amp;コード表!K18)</f>
        <v>188298</v>
      </c>
      <c r="L12" s="242" cm="1">
        <f t="array" aca="1" ref="L12" ca="1">INDIRECT("'"&amp;コード表!$C$3&amp;"'!"&amp;コード表!$C$47&amp;コード表!L18)</f>
        <v>206713</v>
      </c>
      <c r="M12" s="242" cm="1">
        <f t="array" aca="1" ref="M12" ca="1">INDIRECT("'"&amp;コード表!$C$3&amp;"'!"&amp;コード表!$C$47&amp;コード表!M18)</f>
        <v>184490</v>
      </c>
      <c r="N12" s="242" cm="1">
        <f t="array" aca="1" ref="N12" ca="1">INDIRECT("'"&amp;コード表!$C$3&amp;"'!"&amp;コード表!$C$47&amp;コード表!N18)</f>
        <v>178929</v>
      </c>
      <c r="O12" s="243" cm="1">
        <f t="array" aca="1" ref="O12" ca="1">INDIRECT("'"&amp;コード表!$C$3&amp;"'!"&amp;コード表!$C$47&amp;コード表!O18)</f>
        <v>199105</v>
      </c>
      <c r="P12" s="240" t="s">
        <v>58</v>
      </c>
    </row>
    <row r="13" spans="1:16" ht="16.5" customHeight="1">
      <c r="A13" s="236">
        <v>4</v>
      </c>
      <c r="B13" s="218" t="s">
        <v>59</v>
      </c>
      <c r="C13" s="241" cm="1">
        <f t="array" aca="1" ref="C13" ca="1">INDIRECT("'"&amp;コード表!$C$3&amp;"'!"&amp;コード表!$C$47&amp;コード表!C19)</f>
        <v>141969</v>
      </c>
      <c r="D13" s="242" cm="1">
        <f t="array" aca="1" ref="D13" ca="1">INDIRECT("'"&amp;コード表!$C$3&amp;"'!"&amp;コード表!$C$47&amp;コード表!D19)</f>
        <v>139039</v>
      </c>
      <c r="E13" s="242" cm="1">
        <f t="array" aca="1" ref="E13" ca="1">INDIRECT("'"&amp;コード表!$C$3&amp;"'!"&amp;コード表!$C$47&amp;コード表!E19)</f>
        <v>147632</v>
      </c>
      <c r="F13" s="242" cm="1">
        <f t="array" aca="1" ref="F13" ca="1">INDIRECT("'"&amp;コード表!$C$3&amp;"'!"&amp;コード表!$C$47&amp;コード表!F19)</f>
        <v>160241</v>
      </c>
      <c r="G13" s="242" cm="1">
        <f t="array" aca="1" ref="G13" ca="1">INDIRECT("'"&amp;コード表!$C$3&amp;"'!"&amp;コード表!$C$47&amp;コード表!G19)</f>
        <v>166736</v>
      </c>
      <c r="H13" s="242" cm="1">
        <f t="array" aca="1" ref="H13" ca="1">INDIRECT("'"&amp;コード表!$C$3&amp;"'!"&amp;コード表!$C$47&amp;コード表!H19)</f>
        <v>167874</v>
      </c>
      <c r="I13" s="242" cm="1">
        <f t="array" aca="1" ref="I13" ca="1">INDIRECT("'"&amp;コード表!$C$3&amp;"'!"&amp;コード表!$C$47&amp;コード表!I19)</f>
        <v>172291</v>
      </c>
      <c r="J13" s="242" cm="1">
        <f t="array" aca="1" ref="J13" ca="1">INDIRECT("'"&amp;コード表!$C$3&amp;"'!"&amp;コード表!$C$47&amp;コード表!J19)</f>
        <v>168481</v>
      </c>
      <c r="K13" s="242" cm="1">
        <f t="array" aca="1" ref="K13" ca="1">INDIRECT("'"&amp;コード表!$C$3&amp;"'!"&amp;コード表!$C$47&amp;コード表!K19)</f>
        <v>182354</v>
      </c>
      <c r="L13" s="242" cm="1">
        <f t="array" aca="1" ref="L13" ca="1">INDIRECT("'"&amp;コード表!$C$3&amp;"'!"&amp;コード表!$C$47&amp;コード表!L19)</f>
        <v>186219</v>
      </c>
      <c r="M13" s="242" cm="1">
        <f t="array" aca="1" ref="M13" ca="1">INDIRECT("'"&amp;コード表!$C$3&amp;"'!"&amp;コード表!$C$47&amp;コード表!M19)</f>
        <v>182319</v>
      </c>
      <c r="N13" s="242" cm="1">
        <f t="array" aca="1" ref="N13" ca="1">INDIRECT("'"&amp;コード表!$C$3&amp;"'!"&amp;コード表!$C$47&amp;コード表!N19)</f>
        <v>88174</v>
      </c>
      <c r="O13" s="243" cm="1">
        <f t="array" aca="1" ref="O13" ca="1">INDIRECT("'"&amp;コード表!$C$3&amp;"'!"&amp;コード表!$C$47&amp;コード表!O19)</f>
        <v>133850</v>
      </c>
      <c r="P13" s="240" t="s">
        <v>59</v>
      </c>
    </row>
    <row r="14" spans="1:16" ht="16.5" customHeight="1">
      <c r="A14" s="236">
        <v>5</v>
      </c>
      <c r="B14" s="218" t="s">
        <v>60</v>
      </c>
      <c r="C14" s="241" cm="1">
        <f t="array" aca="1" ref="C14" ca="1">INDIRECT("'"&amp;コード表!$C$3&amp;"'!"&amp;コード表!$C$47&amp;コード表!C20)</f>
        <v>254969</v>
      </c>
      <c r="D14" s="242" cm="1">
        <f t="array" aca="1" ref="D14" ca="1">INDIRECT("'"&amp;コード表!$C$3&amp;"'!"&amp;コード表!$C$47&amp;コード表!D20)</f>
        <v>250186</v>
      </c>
      <c r="E14" s="242" cm="1">
        <f t="array" aca="1" ref="E14" ca="1">INDIRECT("'"&amp;コード表!$C$3&amp;"'!"&amp;コード表!$C$47&amp;コード表!E20)</f>
        <v>302805</v>
      </c>
      <c r="F14" s="242" cm="1">
        <f t="array" aca="1" ref="F14" ca="1">INDIRECT("'"&amp;コード表!$C$3&amp;"'!"&amp;コード表!$C$47&amp;コード表!F20)</f>
        <v>331952</v>
      </c>
      <c r="G14" s="242" cm="1">
        <f t="array" aca="1" ref="G14" ca="1">INDIRECT("'"&amp;コード表!$C$3&amp;"'!"&amp;コード表!$C$47&amp;コード表!G20)</f>
        <v>383559</v>
      </c>
      <c r="H14" s="242" cm="1">
        <f t="array" aca="1" ref="H14" ca="1">INDIRECT("'"&amp;コード表!$C$3&amp;"'!"&amp;コード表!$C$47&amp;コード表!H20)</f>
        <v>410145</v>
      </c>
      <c r="I14" s="242" cm="1">
        <f t="array" aca="1" ref="I14" ca="1">INDIRECT("'"&amp;コード表!$C$3&amp;"'!"&amp;コード表!$C$47&amp;コード表!I20)</f>
        <v>447606</v>
      </c>
      <c r="J14" s="242" cm="1">
        <f t="array" aca="1" ref="J14" ca="1">INDIRECT("'"&amp;コード表!$C$3&amp;"'!"&amp;コード表!$C$47&amp;コード表!J20)</f>
        <v>455228</v>
      </c>
      <c r="K14" s="242" cm="1">
        <f t="array" aca="1" ref="K14" ca="1">INDIRECT("'"&amp;コード表!$C$3&amp;"'!"&amp;コード表!$C$47&amp;コード表!K20)</f>
        <v>473538</v>
      </c>
      <c r="L14" s="242" cm="1">
        <f t="array" aca="1" ref="L14" ca="1">INDIRECT("'"&amp;コード表!$C$3&amp;"'!"&amp;コード表!$C$47&amp;コード表!L20)</f>
        <v>388347</v>
      </c>
      <c r="M14" s="242" cm="1">
        <f t="array" aca="1" ref="M14" ca="1">INDIRECT("'"&amp;コード表!$C$3&amp;"'!"&amp;コード表!$C$47&amp;コード表!M20)</f>
        <v>466468</v>
      </c>
      <c r="N14" s="242" cm="1">
        <f t="array" aca="1" ref="N14" ca="1">INDIRECT("'"&amp;コード表!$C$3&amp;"'!"&amp;コード表!$C$47&amp;コード表!N20)</f>
        <v>389153</v>
      </c>
      <c r="O14" s="243" cm="1">
        <f t="array" aca="1" ref="O14" ca="1">INDIRECT("'"&amp;コード表!$C$3&amp;"'!"&amp;コード表!$C$47&amp;コード表!O20)</f>
        <v>380970</v>
      </c>
      <c r="P14" s="240" t="s">
        <v>60</v>
      </c>
    </row>
    <row r="15" spans="1:16" ht="16.5" customHeight="1">
      <c r="A15" s="236">
        <v>6</v>
      </c>
      <c r="B15" s="218" t="s">
        <v>61</v>
      </c>
      <c r="C15" s="241" cm="1">
        <f t="array" aca="1" ref="C15" ca="1">INDIRECT("'"&amp;コード表!$C$3&amp;"'!"&amp;コード表!$C$47&amp;コード表!C21)</f>
        <v>379415</v>
      </c>
      <c r="D15" s="242" cm="1">
        <f t="array" aca="1" ref="D15" ca="1">INDIRECT("'"&amp;コード表!$C$3&amp;"'!"&amp;コード表!$C$47&amp;コード表!D21)</f>
        <v>394115</v>
      </c>
      <c r="E15" s="242" cm="1">
        <f t="array" aca="1" ref="E15" ca="1">INDIRECT("'"&amp;コード表!$C$3&amp;"'!"&amp;コード表!$C$47&amp;コード表!E21)</f>
        <v>414289</v>
      </c>
      <c r="F15" s="242" cm="1">
        <f t="array" aca="1" ref="F15" ca="1">INDIRECT("'"&amp;コード表!$C$3&amp;"'!"&amp;コード表!$C$47&amp;コード表!F21)</f>
        <v>409943</v>
      </c>
      <c r="G15" s="242" cm="1">
        <f t="array" aca="1" ref="G15" ca="1">INDIRECT("'"&amp;コード表!$C$3&amp;"'!"&amp;コード表!$C$47&amp;コード表!G21)</f>
        <v>413862</v>
      </c>
      <c r="H15" s="242" cm="1">
        <f t="array" aca="1" ref="H15" ca="1">INDIRECT("'"&amp;コード表!$C$3&amp;"'!"&amp;コード表!$C$47&amp;コード表!H21)</f>
        <v>412091</v>
      </c>
      <c r="I15" s="242" cm="1">
        <f t="array" aca="1" ref="I15" ca="1">INDIRECT("'"&amp;コード表!$C$3&amp;"'!"&amp;コード表!$C$47&amp;コード表!I21)</f>
        <v>424960</v>
      </c>
      <c r="J15" s="242" cm="1">
        <f t="array" aca="1" ref="J15" ca="1">INDIRECT("'"&amp;コード表!$C$3&amp;"'!"&amp;コード表!$C$47&amp;コード表!J21)</f>
        <v>420644</v>
      </c>
      <c r="K15" s="242" cm="1">
        <f t="array" aca="1" ref="K15" ca="1">INDIRECT("'"&amp;コード表!$C$3&amp;"'!"&amp;コード表!$C$47&amp;コード表!K21)</f>
        <v>410688</v>
      </c>
      <c r="L15" s="242" cm="1">
        <f t="array" aca="1" ref="L15" ca="1">INDIRECT("'"&amp;コード表!$C$3&amp;"'!"&amp;コード表!$C$47&amp;コード表!L21)</f>
        <v>383657</v>
      </c>
      <c r="M15" s="242" cm="1">
        <f t="array" aca="1" ref="M15" ca="1">INDIRECT("'"&amp;コード表!$C$3&amp;"'!"&amp;コード表!$C$47&amp;コード表!M21)</f>
        <v>403487</v>
      </c>
      <c r="N15" s="242" cm="1">
        <f t="array" aca="1" ref="N15" ca="1">INDIRECT("'"&amp;コード表!$C$3&amp;"'!"&amp;コード表!$C$47&amp;コード表!N21)</f>
        <v>413952</v>
      </c>
      <c r="O15" s="243" cm="1">
        <f t="array" aca="1" ref="O15" ca="1">INDIRECT("'"&amp;コード表!$C$3&amp;"'!"&amp;コード表!$C$47&amp;コード表!O21)</f>
        <v>433103</v>
      </c>
      <c r="P15" s="240" t="s">
        <v>61</v>
      </c>
    </row>
    <row r="16" spans="1:16" ht="16.5" customHeight="1">
      <c r="A16" s="236">
        <v>7</v>
      </c>
      <c r="B16" s="218" t="s">
        <v>62</v>
      </c>
      <c r="C16" s="241" cm="1">
        <f t="array" aca="1" ref="C16" ca="1">INDIRECT("'"&amp;コード表!$C$3&amp;"'!"&amp;コード表!$C$47&amp;コード表!C22)</f>
        <v>239710</v>
      </c>
      <c r="D16" s="242" cm="1">
        <f t="array" aca="1" ref="D16" ca="1">INDIRECT("'"&amp;コード表!$C$3&amp;"'!"&amp;コード表!$C$47&amp;コード表!D22)</f>
        <v>238099</v>
      </c>
      <c r="E16" s="242" cm="1">
        <f t="array" aca="1" ref="E16" ca="1">INDIRECT("'"&amp;コード表!$C$3&amp;"'!"&amp;コード表!$C$47&amp;コード表!E22)</f>
        <v>250788</v>
      </c>
      <c r="F16" s="242" cm="1">
        <f t="array" aca="1" ref="F16" ca="1">INDIRECT("'"&amp;コード表!$C$3&amp;"'!"&amp;コード表!$C$47&amp;コード表!F22)</f>
        <v>247565</v>
      </c>
      <c r="G16" s="242" cm="1">
        <f t="array" aca="1" ref="G16" ca="1">INDIRECT("'"&amp;コード表!$C$3&amp;"'!"&amp;コード表!$C$47&amp;コード表!G22)</f>
        <v>262743</v>
      </c>
      <c r="H16" s="242" cm="1">
        <f t="array" aca="1" ref="H16" ca="1">INDIRECT("'"&amp;コード表!$C$3&amp;"'!"&amp;コード表!$C$47&amp;コード表!H22)</f>
        <v>282397</v>
      </c>
      <c r="I16" s="242" cm="1">
        <f t="array" aca="1" ref="I16" ca="1">INDIRECT("'"&amp;コード表!$C$3&amp;"'!"&amp;コード表!$C$47&amp;コード表!I22)</f>
        <v>285175</v>
      </c>
      <c r="J16" s="242" cm="1">
        <f t="array" aca="1" ref="J16" ca="1">INDIRECT("'"&amp;コード表!$C$3&amp;"'!"&amp;コード表!$C$47&amp;コード表!J22)</f>
        <v>288262</v>
      </c>
      <c r="K16" s="242" cm="1">
        <f t="array" aca="1" ref="K16" ca="1">INDIRECT("'"&amp;コード表!$C$3&amp;"'!"&amp;コード表!$C$47&amp;コード表!K22)</f>
        <v>283130</v>
      </c>
      <c r="L16" s="242" cm="1">
        <f t="array" aca="1" ref="L16" ca="1">INDIRECT("'"&amp;コード表!$C$3&amp;"'!"&amp;コード表!$C$47&amp;コード表!L22)</f>
        <v>191628</v>
      </c>
      <c r="M16" s="242" cm="1">
        <f t="array" aca="1" ref="M16" ca="1">INDIRECT("'"&amp;コード表!$C$3&amp;"'!"&amp;コード表!$C$47&amp;コード表!M22)</f>
        <v>200729</v>
      </c>
      <c r="N16" s="242" cm="1">
        <f t="array" aca="1" ref="N16" ca="1">INDIRECT("'"&amp;コード表!$C$3&amp;"'!"&amp;コード表!$C$47&amp;コード表!N22)</f>
        <v>253359</v>
      </c>
      <c r="O16" s="243" cm="1">
        <f t="array" aca="1" ref="O16" ca="1">INDIRECT("'"&amp;コード表!$C$3&amp;"'!"&amp;コード表!$C$47&amp;コード表!O22)</f>
        <v>313364</v>
      </c>
      <c r="P16" s="240" t="s">
        <v>62</v>
      </c>
    </row>
    <row r="17" spans="1:16" ht="16.5" customHeight="1">
      <c r="A17" s="236">
        <v>8</v>
      </c>
      <c r="B17" s="218" t="s">
        <v>63</v>
      </c>
      <c r="C17" s="241" cm="1">
        <f t="array" aca="1" ref="C17" ca="1">INDIRECT("'"&amp;コード表!$C$3&amp;"'!"&amp;コード表!$C$47&amp;コード表!C23)</f>
        <v>158687</v>
      </c>
      <c r="D17" s="242" cm="1">
        <f t="array" aca="1" ref="D17" ca="1">INDIRECT("'"&amp;コード表!$C$3&amp;"'!"&amp;コード表!$C$47&amp;コード表!D23)</f>
        <v>157443</v>
      </c>
      <c r="E17" s="242" cm="1">
        <f t="array" aca="1" ref="E17" ca="1">INDIRECT("'"&amp;コード表!$C$3&amp;"'!"&amp;コード表!$C$47&amp;コード表!E23)</f>
        <v>164742</v>
      </c>
      <c r="F17" s="242" cm="1">
        <f t="array" aca="1" ref="F17" ca="1">INDIRECT("'"&amp;コード表!$C$3&amp;"'!"&amp;コード表!$C$47&amp;コード表!F23)</f>
        <v>164642</v>
      </c>
      <c r="G17" s="242" cm="1">
        <f t="array" aca="1" ref="G17" ca="1">INDIRECT("'"&amp;コード表!$C$3&amp;"'!"&amp;コード表!$C$47&amp;コード表!G23)</f>
        <v>170098</v>
      </c>
      <c r="H17" s="242" cm="1">
        <f t="array" aca="1" ref="H17" ca="1">INDIRECT("'"&amp;コード表!$C$3&amp;"'!"&amp;コード表!$C$47&amp;コード表!H23)</f>
        <v>194779</v>
      </c>
      <c r="I17" s="242" cm="1">
        <f t="array" aca="1" ref="I17" ca="1">INDIRECT("'"&amp;コード表!$C$3&amp;"'!"&amp;コード表!$C$47&amp;コード表!I23)</f>
        <v>203865</v>
      </c>
      <c r="J17" s="242" cm="1">
        <f t="array" aca="1" ref="J17" ca="1">INDIRECT("'"&amp;コード表!$C$3&amp;"'!"&amp;コード表!$C$47&amp;コード表!J23)</f>
        <v>205375</v>
      </c>
      <c r="K17" s="242" cm="1">
        <f t="array" aca="1" ref="K17" ca="1">INDIRECT("'"&amp;コード表!$C$3&amp;"'!"&amp;コード表!$C$47&amp;コード表!K23)</f>
        <v>192840</v>
      </c>
      <c r="L17" s="242" cm="1">
        <f t="array" aca="1" ref="L17" ca="1">INDIRECT("'"&amp;コード表!$C$3&amp;"'!"&amp;コード表!$C$47&amp;コード表!L23)</f>
        <v>111771</v>
      </c>
      <c r="M17" s="242" cm="1">
        <f t="array" aca="1" ref="M17" ca="1">INDIRECT("'"&amp;コード表!$C$3&amp;"'!"&amp;コード表!$C$47&amp;コード表!M23)</f>
        <v>109883</v>
      </c>
      <c r="N17" s="242" cm="1">
        <f t="array" aca="1" ref="N17" ca="1">INDIRECT("'"&amp;コード表!$C$3&amp;"'!"&amp;コード表!$C$47&amp;コード表!N23)</f>
        <v>165855</v>
      </c>
      <c r="O17" s="243" cm="1">
        <f t="array" aca="1" ref="O17" ca="1">INDIRECT("'"&amp;コード表!$C$3&amp;"'!"&amp;コード表!$C$47&amp;コード表!O23)</f>
        <v>223046</v>
      </c>
      <c r="P17" s="240" t="s">
        <v>63</v>
      </c>
    </row>
    <row r="18" spans="1:16" ht="16.5" customHeight="1">
      <c r="A18" s="236">
        <v>9</v>
      </c>
      <c r="B18" s="218" t="s">
        <v>64</v>
      </c>
      <c r="C18" s="241" cm="1">
        <f t="array" aca="1" ref="C18" ca="1">INDIRECT("'"&amp;コード表!$C$3&amp;"'!"&amp;コード表!$C$47&amp;コード表!C24)</f>
        <v>176104</v>
      </c>
      <c r="D18" s="242" cm="1">
        <f t="array" aca="1" ref="D18" ca="1">INDIRECT("'"&amp;コード表!$C$3&amp;"'!"&amp;コード表!$C$47&amp;コード表!D24)</f>
        <v>186100</v>
      </c>
      <c r="E18" s="242" cm="1">
        <f t="array" aca="1" ref="E18" ca="1">INDIRECT("'"&amp;コード表!$C$3&amp;"'!"&amp;コード表!$C$47&amp;コード表!E24)</f>
        <v>192395</v>
      </c>
      <c r="F18" s="242" cm="1">
        <f t="array" aca="1" ref="F18" ca="1">INDIRECT("'"&amp;コード表!$C$3&amp;"'!"&amp;コード表!$C$47&amp;コード表!F24)</f>
        <v>188913</v>
      </c>
      <c r="G18" s="242" cm="1">
        <f t="array" aca="1" ref="G18" ca="1">INDIRECT("'"&amp;コード表!$C$3&amp;"'!"&amp;コード表!$C$47&amp;コード表!G24)</f>
        <v>195210</v>
      </c>
      <c r="H18" s="242" cm="1">
        <f t="array" aca="1" ref="H18" ca="1">INDIRECT("'"&amp;コード表!$C$3&amp;"'!"&amp;コード表!$C$47&amp;コード表!H24)</f>
        <v>205916</v>
      </c>
      <c r="I18" s="242" cm="1">
        <f t="array" aca="1" ref="I18" ca="1">INDIRECT("'"&amp;コード表!$C$3&amp;"'!"&amp;コード表!$C$47&amp;コード表!I24)</f>
        <v>200691</v>
      </c>
      <c r="J18" s="242" cm="1">
        <f t="array" aca="1" ref="J18" ca="1">INDIRECT("'"&amp;コード表!$C$3&amp;"'!"&amp;コード表!$C$47&amp;コード表!J24)</f>
        <v>203957</v>
      </c>
      <c r="K18" s="242" cm="1">
        <f t="array" aca="1" ref="K18" ca="1">INDIRECT("'"&amp;コード表!$C$3&amp;"'!"&amp;コード表!$C$47&amp;コード表!K24)</f>
        <v>189543</v>
      </c>
      <c r="L18" s="242" cm="1">
        <f t="array" aca="1" ref="L18" ca="1">INDIRECT("'"&amp;コード表!$C$3&amp;"'!"&amp;コード表!$C$47&amp;コード表!L24)</f>
        <v>188723</v>
      </c>
      <c r="M18" s="242" cm="1">
        <f t="array" aca="1" ref="M18" ca="1">INDIRECT("'"&amp;コード表!$C$3&amp;"'!"&amp;コード表!$C$47&amp;コード表!M24)</f>
        <v>175901</v>
      </c>
      <c r="N18" s="242" cm="1">
        <f t="array" aca="1" ref="N18" ca="1">INDIRECT("'"&amp;コード表!$C$3&amp;"'!"&amp;コード表!$C$47&amp;コード表!N24)</f>
        <v>171820</v>
      </c>
      <c r="O18" s="243" cm="1">
        <f t="array" aca="1" ref="O18" ca="1">INDIRECT("'"&amp;コード表!$C$3&amp;"'!"&amp;コード表!$C$47&amp;コード表!O24)</f>
        <v>174380</v>
      </c>
      <c r="P18" s="240" t="s">
        <v>64</v>
      </c>
    </row>
    <row r="19" spans="1:16" ht="16.5" customHeight="1">
      <c r="A19" s="236">
        <v>10</v>
      </c>
      <c r="B19" s="218" t="s">
        <v>65</v>
      </c>
      <c r="C19" s="241" cm="1">
        <f t="array" aca="1" ref="C19" ca="1">INDIRECT("'"&amp;コード表!$C$3&amp;"'!"&amp;コード表!$C$47&amp;コード表!C25)</f>
        <v>143940</v>
      </c>
      <c r="D19" s="242" cm="1">
        <f t="array" aca="1" ref="D19" ca="1">INDIRECT("'"&amp;コード表!$C$3&amp;"'!"&amp;コード表!$C$47&amp;コード表!D25)</f>
        <v>138700</v>
      </c>
      <c r="E19" s="242" cm="1">
        <f t="array" aca="1" ref="E19" ca="1">INDIRECT("'"&amp;コード表!$C$3&amp;"'!"&amp;コード表!$C$47&amp;コード表!E25)</f>
        <v>144380</v>
      </c>
      <c r="F19" s="242" cm="1">
        <f t="array" aca="1" ref="F19" ca="1">INDIRECT("'"&amp;コード表!$C$3&amp;"'!"&amp;コード表!$C$47&amp;コード表!F25)</f>
        <v>142529</v>
      </c>
      <c r="G19" s="242" cm="1">
        <f t="array" aca="1" ref="G19" ca="1">INDIRECT("'"&amp;コード表!$C$3&amp;"'!"&amp;コード表!$C$47&amp;コード表!G25)</f>
        <v>147509</v>
      </c>
      <c r="H19" s="242" cm="1">
        <f t="array" aca="1" ref="H19" ca="1">INDIRECT("'"&amp;コード表!$C$3&amp;"'!"&amp;コード表!$C$47&amp;コード表!H25)</f>
        <v>138298</v>
      </c>
      <c r="I19" s="242" cm="1">
        <f t="array" aca="1" ref="I19" ca="1">INDIRECT("'"&amp;コード表!$C$3&amp;"'!"&amp;コード表!$C$47&amp;コード表!I25)</f>
        <v>141931</v>
      </c>
      <c r="J19" s="242" cm="1">
        <f t="array" aca="1" ref="J19" ca="1">INDIRECT("'"&amp;コード表!$C$3&amp;"'!"&amp;コード表!$C$47&amp;コード表!J25)</f>
        <v>146137</v>
      </c>
      <c r="K19" s="242" cm="1">
        <f t="array" aca="1" ref="K19" ca="1">INDIRECT("'"&amp;コード表!$C$3&amp;"'!"&amp;コード表!$C$47&amp;コード表!K25)</f>
        <v>152631</v>
      </c>
      <c r="L19" s="242" cm="1">
        <f t="array" aca="1" ref="L19" ca="1">INDIRECT("'"&amp;コード表!$C$3&amp;"'!"&amp;コード表!$C$47&amp;コード表!L25)</f>
        <v>150210</v>
      </c>
      <c r="M19" s="242" cm="1">
        <f t="array" aca="1" ref="M19" ca="1">INDIRECT("'"&amp;コード表!$C$3&amp;"'!"&amp;コード表!$C$47&amp;コード表!M25)</f>
        <v>155639</v>
      </c>
      <c r="N19" s="242" cm="1">
        <f t="array" aca="1" ref="N19" ca="1">INDIRECT("'"&amp;コード表!$C$3&amp;"'!"&amp;コード表!$C$47&amp;コード表!N25)</f>
        <v>175435</v>
      </c>
      <c r="O19" s="243" cm="1">
        <f t="array" aca="1" ref="O19" ca="1">INDIRECT("'"&amp;コード表!$C$3&amp;"'!"&amp;コード表!$C$47&amp;コード表!O25)</f>
        <v>184172</v>
      </c>
      <c r="P19" s="240" t="s">
        <v>65</v>
      </c>
    </row>
    <row r="20" spans="1:16" ht="16.5" customHeight="1">
      <c r="A20" s="236">
        <v>11</v>
      </c>
      <c r="B20" s="218" t="s">
        <v>66</v>
      </c>
      <c r="C20" s="241" cm="1">
        <f t="array" aca="1" ref="C20" ca="1">INDIRECT("'"&amp;コード表!$C$3&amp;"'!"&amp;コード表!$C$47&amp;コード表!C26)</f>
        <v>457911</v>
      </c>
      <c r="D20" s="242" cm="1">
        <f t="array" aca="1" ref="D20" ca="1">INDIRECT("'"&amp;コード表!$C$3&amp;"'!"&amp;コード表!$C$47&amp;コード表!D26)</f>
        <v>459644</v>
      </c>
      <c r="E20" s="242" cm="1">
        <f t="array" aca="1" ref="E20" ca="1">INDIRECT("'"&amp;コード表!$C$3&amp;"'!"&amp;コード表!$C$47&amp;コード表!E26)</f>
        <v>461131</v>
      </c>
      <c r="F20" s="242" cm="1">
        <f t="array" aca="1" ref="F20" ca="1">INDIRECT("'"&amp;コード表!$C$3&amp;"'!"&amp;コード表!$C$47&amp;コード表!F26)</f>
        <v>474578</v>
      </c>
      <c r="G20" s="242" cm="1">
        <f t="array" aca="1" ref="G20" ca="1">INDIRECT("'"&amp;コード表!$C$3&amp;"'!"&amp;コード表!$C$47&amp;コード表!G26)</f>
        <v>479972</v>
      </c>
      <c r="H20" s="242" cm="1">
        <f t="array" aca="1" ref="H20" ca="1">INDIRECT("'"&amp;コード表!$C$3&amp;"'!"&amp;コード表!$C$47&amp;コード表!H26)</f>
        <v>487476</v>
      </c>
      <c r="I20" s="242" cm="1">
        <f t="array" aca="1" ref="I20" ca="1">INDIRECT("'"&amp;コード表!$C$3&amp;"'!"&amp;コード表!$C$47&amp;コード表!I26)</f>
        <v>505905</v>
      </c>
      <c r="J20" s="242" cm="1">
        <f t="array" aca="1" ref="J20" ca="1">INDIRECT("'"&amp;コード表!$C$3&amp;"'!"&amp;コード表!$C$47&amp;コード表!J26)</f>
        <v>509431</v>
      </c>
      <c r="K20" s="242" cm="1">
        <f t="array" aca="1" ref="K20" ca="1">INDIRECT("'"&amp;コード表!$C$3&amp;"'!"&amp;コード表!$C$47&amp;コード表!K26)</f>
        <v>529083</v>
      </c>
      <c r="L20" s="242" cm="1">
        <f t="array" aca="1" ref="L20" ca="1">INDIRECT("'"&amp;コード表!$C$3&amp;"'!"&amp;コード表!$C$47&amp;コード表!L26)</f>
        <v>547265</v>
      </c>
      <c r="M20" s="242" cm="1">
        <f t="array" aca="1" ref="M20" ca="1">INDIRECT("'"&amp;コード表!$C$3&amp;"'!"&amp;コード表!$C$47&amp;コード表!M26)</f>
        <v>568910</v>
      </c>
      <c r="N20" s="242" cm="1">
        <f t="array" aca="1" ref="N20" ca="1">INDIRECT("'"&amp;コード表!$C$3&amp;"'!"&amp;コード表!$C$47&amp;コード表!N26)</f>
        <v>590513</v>
      </c>
      <c r="O20" s="243" cm="1">
        <f t="array" aca="1" ref="O20" ca="1">INDIRECT("'"&amp;コード表!$C$3&amp;"'!"&amp;コード表!$C$47&amp;コード表!O26)</f>
        <v>589201</v>
      </c>
      <c r="P20" s="240" t="s">
        <v>66</v>
      </c>
    </row>
    <row r="21" spans="1:16" ht="16.5" customHeight="1">
      <c r="A21" s="236">
        <v>12</v>
      </c>
      <c r="B21" s="218" t="s">
        <v>67</v>
      </c>
      <c r="C21" s="241" cm="1">
        <f t="array" aca="1" ref="C21" ca="1">INDIRECT("'"&amp;コード表!$C$3&amp;"'!"&amp;コード表!$C$47&amp;コード表!C27)</f>
        <v>327730</v>
      </c>
      <c r="D21" s="242" cm="1">
        <f t="array" aca="1" ref="D21" ca="1">INDIRECT("'"&amp;コード表!$C$3&amp;"'!"&amp;コード表!$C$47&amp;コード表!D27)</f>
        <v>341640</v>
      </c>
      <c r="E21" s="242" cm="1">
        <f t="array" aca="1" ref="E21" ca="1">INDIRECT("'"&amp;コード表!$C$3&amp;"'!"&amp;コード表!$C$47&amp;コード表!E27)</f>
        <v>358964</v>
      </c>
      <c r="F21" s="242" cm="1">
        <f t="array" aca="1" ref="F21" ca="1">INDIRECT("'"&amp;コード表!$C$3&amp;"'!"&amp;コード表!$C$47&amp;コード表!F27)</f>
        <v>369989</v>
      </c>
      <c r="G21" s="242" cm="1">
        <f t="array" aca="1" ref="G21" ca="1">INDIRECT("'"&amp;コード表!$C$3&amp;"'!"&amp;コード表!$C$47&amp;コード表!G27)</f>
        <v>405237</v>
      </c>
      <c r="H21" s="242" cm="1">
        <f t="array" aca="1" ref="H21" ca="1">INDIRECT("'"&amp;コード表!$C$3&amp;"'!"&amp;コード表!$C$47&amp;コード表!H27)</f>
        <v>442960</v>
      </c>
      <c r="I21" s="242" cm="1">
        <f t="array" aca="1" ref="I21" ca="1">INDIRECT("'"&amp;コード表!$C$3&amp;"'!"&amp;コード表!$C$47&amp;コード表!I27)</f>
        <v>434576</v>
      </c>
      <c r="J21" s="242" cm="1">
        <f t="array" aca="1" ref="J21" ca="1">INDIRECT("'"&amp;コード表!$C$3&amp;"'!"&amp;コード表!$C$47&amp;コード表!J27)</f>
        <v>423805</v>
      </c>
      <c r="K21" s="242" cm="1">
        <f t="array" aca="1" ref="K21" ca="1">INDIRECT("'"&amp;コード表!$C$3&amp;"'!"&amp;コード表!$C$47&amp;コード表!K27)</f>
        <v>416817</v>
      </c>
      <c r="L21" s="242" cm="1">
        <f t="array" aca="1" ref="L21" ca="1">INDIRECT("'"&amp;コード表!$C$3&amp;"'!"&amp;コード表!$C$47&amp;コード表!L27)</f>
        <v>419516</v>
      </c>
      <c r="M21" s="242" cm="1">
        <f t="array" aca="1" ref="M21" ca="1">INDIRECT("'"&amp;コード表!$C$3&amp;"'!"&amp;コード表!$C$47&amp;コード表!M27)</f>
        <v>460138</v>
      </c>
      <c r="N21" s="242" cm="1">
        <f t="array" aca="1" ref="N21" ca="1">INDIRECT("'"&amp;コード表!$C$3&amp;"'!"&amp;コード表!$C$47&amp;コード表!N27)</f>
        <v>489367</v>
      </c>
      <c r="O21" s="243" cm="1">
        <f t="array" aca="1" ref="O21" ca="1">INDIRECT("'"&amp;コード表!$C$3&amp;"'!"&amp;コード表!$C$47&amp;コード表!O27)</f>
        <v>474326</v>
      </c>
      <c r="P21" s="240" t="s">
        <v>67</v>
      </c>
    </row>
    <row r="22" spans="1:16" ht="16.5" customHeight="1">
      <c r="A22" s="236">
        <v>13</v>
      </c>
      <c r="B22" s="218" t="s">
        <v>68</v>
      </c>
      <c r="C22" s="241" cm="1">
        <f t="array" aca="1" ref="C22" ca="1">INDIRECT("'"&amp;コード表!$C$3&amp;"'!"&amp;コード表!$C$47&amp;コード表!C28)</f>
        <v>372693</v>
      </c>
      <c r="D22" s="242" cm="1">
        <f t="array" aca="1" ref="D22" ca="1">INDIRECT("'"&amp;コード表!$C$3&amp;"'!"&amp;コード表!$C$47&amp;コード表!D28)</f>
        <v>372209</v>
      </c>
      <c r="E22" s="242" cm="1">
        <f t="array" aca="1" ref="E22" ca="1">INDIRECT("'"&amp;コード表!$C$3&amp;"'!"&amp;コード表!$C$47&amp;コード表!E28)</f>
        <v>361687</v>
      </c>
      <c r="F22" s="242" cm="1">
        <f t="array" aca="1" ref="F22" ca="1">INDIRECT("'"&amp;コード表!$C$3&amp;"'!"&amp;コード表!$C$47&amp;コード表!F28)</f>
        <v>374291</v>
      </c>
      <c r="G22" s="242" cm="1">
        <f t="array" aca="1" ref="G22" ca="1">INDIRECT("'"&amp;コード表!$C$3&amp;"'!"&amp;コード表!$C$47&amp;コード表!G28)</f>
        <v>384368</v>
      </c>
      <c r="H22" s="242" cm="1">
        <f t="array" aca="1" ref="H22" ca="1">INDIRECT("'"&amp;コード表!$C$3&amp;"'!"&amp;コード表!$C$47&amp;コード表!H28)</f>
        <v>391565</v>
      </c>
      <c r="I22" s="242" cm="1">
        <f t="array" aca="1" ref="I22" ca="1">INDIRECT("'"&amp;コード表!$C$3&amp;"'!"&amp;コード表!$C$47&amp;コード表!I28)</f>
        <v>402025</v>
      </c>
      <c r="J22" s="242" cm="1">
        <f t="array" aca="1" ref="J22" ca="1">INDIRECT("'"&amp;コード表!$C$3&amp;"'!"&amp;コード表!$C$47&amp;コード表!J28)</f>
        <v>415265</v>
      </c>
      <c r="K22" s="242" cm="1">
        <f t="array" aca="1" ref="K22" ca="1">INDIRECT("'"&amp;コード表!$C$3&amp;"'!"&amp;コード表!$C$47&amp;コード表!K28)</f>
        <v>434122</v>
      </c>
      <c r="L22" s="242" cm="1">
        <f t="array" aca="1" ref="L22" ca="1">INDIRECT("'"&amp;コード表!$C$3&amp;"'!"&amp;コード表!$C$47&amp;コード表!L28)</f>
        <v>418687</v>
      </c>
      <c r="M22" s="242" cm="1">
        <f t="array" aca="1" ref="M22" ca="1">INDIRECT("'"&amp;コード表!$C$3&amp;"'!"&amp;コード表!$C$47&amp;コード表!M28)</f>
        <v>426510</v>
      </c>
      <c r="N22" s="242" cm="1">
        <f t="array" aca="1" ref="N22" ca="1">INDIRECT("'"&amp;コード表!$C$3&amp;"'!"&amp;コード表!$C$47&amp;コード表!N28)</f>
        <v>441146</v>
      </c>
      <c r="O22" s="243" cm="1">
        <f t="array" aca="1" ref="O22" ca="1">INDIRECT("'"&amp;コード表!$C$3&amp;"'!"&amp;コード表!$C$47&amp;コード表!O28)</f>
        <v>459420</v>
      </c>
      <c r="P22" s="240" t="s">
        <v>68</v>
      </c>
    </row>
    <row r="23" spans="1:16" ht="16.5" customHeight="1">
      <c r="A23" s="236">
        <v>14</v>
      </c>
      <c r="B23" s="218" t="s">
        <v>69</v>
      </c>
      <c r="C23" s="241" cm="1">
        <f t="array" aca="1" ref="C23" ca="1">INDIRECT("'"&amp;コード表!$C$3&amp;"'!"&amp;コード表!$C$47&amp;コード表!C29)</f>
        <v>215220</v>
      </c>
      <c r="D23" s="242" cm="1">
        <f t="array" aca="1" ref="D23" ca="1">INDIRECT("'"&amp;コード表!$C$3&amp;"'!"&amp;コード表!$C$47&amp;コード表!D29)</f>
        <v>216348</v>
      </c>
      <c r="E23" s="242" cm="1">
        <f t="array" aca="1" ref="E23" ca="1">INDIRECT("'"&amp;コード表!$C$3&amp;"'!"&amp;コード表!$C$47&amp;コード表!E29)</f>
        <v>212453</v>
      </c>
      <c r="F23" s="242" cm="1">
        <f t="array" aca="1" ref="F23" ca="1">INDIRECT("'"&amp;コード表!$C$3&amp;"'!"&amp;コード表!$C$47&amp;コード表!F29)</f>
        <v>219871</v>
      </c>
      <c r="G23" s="242" cm="1">
        <f t="array" aca="1" ref="G23" ca="1">INDIRECT("'"&amp;コード表!$C$3&amp;"'!"&amp;コード表!$C$47&amp;コード表!G29)</f>
        <v>225682</v>
      </c>
      <c r="H23" s="242" cm="1">
        <f t="array" aca="1" ref="H23" ca="1">INDIRECT("'"&amp;コード表!$C$3&amp;"'!"&amp;コード表!$C$47&amp;コード表!H29)</f>
        <v>227388</v>
      </c>
      <c r="I23" s="242" cm="1">
        <f t="array" aca="1" ref="I23" ca="1">INDIRECT("'"&amp;コード表!$C$3&amp;"'!"&amp;コード表!$C$47&amp;コード表!I29)</f>
        <v>233926</v>
      </c>
      <c r="J23" s="242" cm="1">
        <f t="array" aca="1" ref="J23" ca="1">INDIRECT("'"&amp;コード表!$C$3&amp;"'!"&amp;コード表!$C$47&amp;コード表!J29)</f>
        <v>237622</v>
      </c>
      <c r="K23" s="242" cm="1">
        <f t="array" aca="1" ref="K23" ca="1">INDIRECT("'"&amp;コード表!$C$3&amp;"'!"&amp;コード表!$C$47&amp;コード表!K29)</f>
        <v>240022</v>
      </c>
      <c r="L23" s="242" cm="1">
        <f t="array" aca="1" ref="L23" ca="1">INDIRECT("'"&amp;コード表!$C$3&amp;"'!"&amp;コード表!$C$47&amp;コード表!L29)</f>
        <v>246676</v>
      </c>
      <c r="M23" s="242" cm="1">
        <f t="array" aca="1" ref="M23" ca="1">INDIRECT("'"&amp;コード表!$C$3&amp;"'!"&amp;コード表!$C$47&amp;コード表!M29)</f>
        <v>255224</v>
      </c>
      <c r="N23" s="242" cm="1">
        <f t="array" aca="1" ref="N23" ca="1">INDIRECT("'"&amp;コード表!$C$3&amp;"'!"&amp;コード表!$C$47&amp;コード表!N29)</f>
        <v>262149</v>
      </c>
      <c r="O23" s="243" cm="1">
        <f t="array" aca="1" ref="O23" ca="1">INDIRECT("'"&amp;コード表!$C$3&amp;"'!"&amp;コード表!$C$47&amp;コード表!O29)</f>
        <v>261094</v>
      </c>
      <c r="P23" s="240" t="s">
        <v>69</v>
      </c>
    </row>
    <row r="24" spans="1:16" ht="16.5" customHeight="1">
      <c r="A24" s="236">
        <v>15</v>
      </c>
      <c r="B24" s="218" t="s">
        <v>70</v>
      </c>
      <c r="C24" s="241" cm="1">
        <f t="array" aca="1" ref="C24" ca="1">INDIRECT("'"&amp;コード表!$C$3&amp;"'!"&amp;コード表!$C$47&amp;コード表!C30)</f>
        <v>408636</v>
      </c>
      <c r="D24" s="242" cm="1">
        <f t="array" aca="1" ref="D24" ca="1">INDIRECT("'"&amp;コード表!$C$3&amp;"'!"&amp;コード表!$C$47&amp;コード表!D30)</f>
        <v>429365</v>
      </c>
      <c r="E24" s="242" cm="1">
        <f t="array" aca="1" ref="E24" ca="1">INDIRECT("'"&amp;コード表!$C$3&amp;"'!"&amp;コード表!$C$47&amp;コード表!E30)</f>
        <v>444631</v>
      </c>
      <c r="F24" s="242" cm="1">
        <f t="array" aca="1" ref="F24" ca="1">INDIRECT("'"&amp;コード表!$C$3&amp;"'!"&amp;コード表!$C$47&amp;コード表!F30)</f>
        <v>448443</v>
      </c>
      <c r="G24" s="242" cm="1">
        <f t="array" aca="1" ref="G24" ca="1">INDIRECT("'"&amp;コード表!$C$3&amp;"'!"&amp;コード表!$C$47&amp;コード表!G30)</f>
        <v>480663</v>
      </c>
      <c r="H24" s="242" cm="1">
        <f t="array" aca="1" ref="H24" ca="1">INDIRECT("'"&amp;コード表!$C$3&amp;"'!"&amp;コード表!$C$47&amp;コード表!H30)</f>
        <v>496878</v>
      </c>
      <c r="I24" s="242" cm="1">
        <f t="array" aca="1" ref="I24" ca="1">INDIRECT("'"&amp;コード表!$C$3&amp;"'!"&amp;コード表!$C$47&amp;コード表!I30)</f>
        <v>496888</v>
      </c>
      <c r="J24" s="242" cm="1">
        <f t="array" aca="1" ref="J24" ca="1">INDIRECT("'"&amp;コード表!$C$3&amp;"'!"&amp;コード表!$C$47&amp;コード表!J30)</f>
        <v>510035</v>
      </c>
      <c r="K24" s="242" cm="1">
        <f t="array" aca="1" ref="K24" ca="1">INDIRECT("'"&amp;コード表!$C$3&amp;"'!"&amp;コード表!$C$47&amp;コード表!K30)</f>
        <v>526646</v>
      </c>
      <c r="L24" s="242" cm="1">
        <f t="array" aca="1" ref="L24" ca="1">INDIRECT("'"&amp;コード表!$C$3&amp;"'!"&amp;コード表!$C$47&amp;コード表!L30)</f>
        <v>528999</v>
      </c>
      <c r="M24" s="242" cm="1">
        <f t="array" aca="1" ref="M24" ca="1">INDIRECT("'"&amp;コード表!$C$3&amp;"'!"&amp;コード表!$C$47&amp;コード表!M30)</f>
        <v>546375</v>
      </c>
      <c r="N24" s="242" cm="1">
        <f t="array" aca="1" ref="N24" ca="1">INDIRECT("'"&amp;コード表!$C$3&amp;"'!"&amp;コード表!$C$47&amp;コード表!N30)</f>
        <v>550301</v>
      </c>
      <c r="O24" s="243" cm="1">
        <f t="array" aca="1" ref="O24" ca="1">INDIRECT("'"&amp;コード表!$C$3&amp;"'!"&amp;コード表!$C$47&amp;コード表!O30)</f>
        <v>559111</v>
      </c>
      <c r="P24" s="240" t="s">
        <v>70</v>
      </c>
    </row>
    <row r="25" spans="1:16" ht="16.5" customHeight="1">
      <c r="A25" s="236">
        <v>16</v>
      </c>
      <c r="B25" s="218" t="s">
        <v>71</v>
      </c>
      <c r="C25" s="241" cm="1">
        <f t="array" aca="1" ref="C25" ca="1">INDIRECT("'"&amp;コード表!$C$3&amp;"'!"&amp;コード表!$C$47&amp;コード表!C31)</f>
        <v>221834</v>
      </c>
      <c r="D25" s="242" cm="1">
        <f t="array" aca="1" ref="D25" ca="1">INDIRECT("'"&amp;コード表!$C$3&amp;"'!"&amp;コード表!$C$47&amp;コード表!D31)</f>
        <v>228432</v>
      </c>
      <c r="E25" s="242" cm="1">
        <f t="array" aca="1" ref="E25" ca="1">INDIRECT("'"&amp;コード表!$C$3&amp;"'!"&amp;コード表!$C$47&amp;コード表!E31)</f>
        <v>223995</v>
      </c>
      <c r="F25" s="242" cm="1">
        <f t="array" aca="1" ref="F25" ca="1">INDIRECT("'"&amp;コード表!$C$3&amp;"'!"&amp;コード表!$C$47&amp;コード表!F31)</f>
        <v>221913</v>
      </c>
      <c r="G25" s="242" cm="1">
        <f t="array" aca="1" ref="G25" ca="1">INDIRECT("'"&amp;コード表!$C$3&amp;"'!"&amp;コード表!$C$47&amp;コード表!G31)</f>
        <v>228909</v>
      </c>
      <c r="H25" s="242" cm="1">
        <f t="array" aca="1" ref="H25" ca="1">INDIRECT("'"&amp;コード表!$C$3&amp;"'!"&amp;コード表!$C$47&amp;コード表!H31)</f>
        <v>233638</v>
      </c>
      <c r="I25" s="242" cm="1">
        <f t="array" aca="1" ref="I25" ca="1">INDIRECT("'"&amp;コード表!$C$3&amp;"'!"&amp;コード表!$C$47&amp;コード表!I31)</f>
        <v>236458</v>
      </c>
      <c r="J25" s="242" cm="1">
        <f t="array" aca="1" ref="J25" ca="1">INDIRECT("'"&amp;コード表!$C$3&amp;"'!"&amp;コード表!$C$47&amp;コード表!J31)</f>
        <v>231249</v>
      </c>
      <c r="K25" s="242" cm="1">
        <f t="array" aca="1" ref="K25" ca="1">INDIRECT("'"&amp;コード表!$C$3&amp;"'!"&amp;コード表!$C$47&amp;コード表!K31)</f>
        <v>226436</v>
      </c>
      <c r="L25" s="242" cm="1">
        <f t="array" aca="1" ref="L25" ca="1">INDIRECT("'"&amp;コード表!$C$3&amp;"'!"&amp;コード表!$C$47&amp;コード表!L31)</f>
        <v>206127</v>
      </c>
      <c r="M25" s="242" cm="1">
        <f t="array" aca="1" ref="M25" ca="1">INDIRECT("'"&amp;コード表!$C$3&amp;"'!"&amp;コード表!$C$47&amp;コード表!M31)</f>
        <v>229202</v>
      </c>
      <c r="N25" s="242" cm="1">
        <f t="array" aca="1" ref="N25" ca="1">INDIRECT("'"&amp;コード表!$C$3&amp;"'!"&amp;コード表!$C$47&amp;コード表!N31)</f>
        <v>244018</v>
      </c>
      <c r="O25" s="243" cm="1">
        <f t="array" aca="1" ref="O25" ca="1">INDIRECT("'"&amp;コード表!$C$3&amp;"'!"&amp;コード表!$C$47&amp;コード表!O31)</f>
        <v>235553</v>
      </c>
      <c r="P25" s="240" t="s">
        <v>71</v>
      </c>
    </row>
    <row r="26" spans="1:16" ht="16.5" customHeight="1">
      <c r="A26" s="244"/>
      <c r="B26" s="245" t="s">
        <v>72</v>
      </c>
      <c r="C26" s="246" cm="1">
        <f t="array" aca="1" ref="C26" ca="1">INDIRECT("'"&amp;コード表!$C$3&amp;"'!"&amp;コード表!$C$47&amp;コード表!C32)</f>
        <v>3759264</v>
      </c>
      <c r="D26" s="247" cm="1">
        <f t="array" aca="1" ref="D26" ca="1">INDIRECT("'"&amp;コード表!$C$3&amp;"'!"&amp;コード表!$C$47&amp;コード表!D32)</f>
        <v>3776623</v>
      </c>
      <c r="E26" s="247" cm="1">
        <f t="array" aca="1" ref="E26" ca="1">INDIRECT("'"&amp;コード表!$C$3&amp;"'!"&amp;コード表!$C$47&amp;コード表!E32)</f>
        <v>3911346</v>
      </c>
      <c r="F26" s="247" cm="1">
        <f t="array" aca="1" ref="F26" ca="1">INDIRECT("'"&amp;コード表!$C$3&amp;"'!"&amp;コード表!$C$47&amp;コード表!F32)</f>
        <v>3985521</v>
      </c>
      <c r="G26" s="247" cm="1">
        <f t="array" aca="1" ref="G26" ca="1">INDIRECT("'"&amp;コード表!$C$3&amp;"'!"&amp;コード表!$C$47&amp;コード表!G32)</f>
        <v>4198009</v>
      </c>
      <c r="H26" s="247" cm="1">
        <f t="array" aca="1" ref="H26" ca="1">INDIRECT("'"&amp;コード表!$C$3&amp;"'!"&amp;コード表!$C$47&amp;コード表!H32)</f>
        <v>4367472</v>
      </c>
      <c r="I26" s="247" cm="1">
        <f t="array" aca="1" ref="I26" ca="1">INDIRECT("'"&amp;コード表!$C$3&amp;"'!"&amp;コード表!$C$47&amp;コード表!I32)</f>
        <v>4450264</v>
      </c>
      <c r="J26" s="247" cm="1">
        <f t="array" aca="1" ref="J26" ca="1">INDIRECT("'"&amp;コード表!$C$3&amp;"'!"&amp;コード表!$C$47&amp;コード表!J32)</f>
        <v>4479201</v>
      </c>
      <c r="K26" s="247" cm="1">
        <f t="array" aca="1" ref="K26" ca="1">INDIRECT("'"&amp;コード表!$C$3&amp;"'!"&amp;コード表!$C$47&amp;コード表!K32)</f>
        <v>4512123</v>
      </c>
      <c r="L26" s="247" cm="1">
        <f t="array" aca="1" ref="L26" ca="1">INDIRECT("'"&amp;コード表!$C$3&amp;"'!"&amp;コード表!$C$47&amp;コード表!L32)</f>
        <v>4229871</v>
      </c>
      <c r="M26" s="247" cm="1">
        <f t="array" aca="1" ref="M26" ca="1">INDIRECT("'"&amp;コード表!$C$3&amp;"'!"&amp;コード表!$C$47&amp;コード表!M32)</f>
        <v>4427702</v>
      </c>
      <c r="N26" s="247" cm="1">
        <f t="array" aca="1" ref="N26" ca="1">INDIRECT("'"&amp;コード表!$C$3&amp;"'!"&amp;コード表!$C$47&amp;コード表!N32)</f>
        <v>4465727</v>
      </c>
      <c r="O26" s="248" cm="1">
        <f t="array" aca="1" ref="O26" ca="1">INDIRECT("'"&amp;コード表!$C$3&amp;"'!"&amp;コード表!$C$47&amp;コード表!O32)</f>
        <v>4675517</v>
      </c>
      <c r="P26" s="249" t="s">
        <v>72</v>
      </c>
    </row>
    <row r="27" spans="1:16" ht="16.5" customHeight="1">
      <c r="A27" s="229"/>
      <c r="B27" s="218" t="s">
        <v>73</v>
      </c>
      <c r="C27" s="241" cm="1">
        <f t="array" aca="1" ref="C27" ca="1">INDIRECT("'"&amp;コード表!$C$3&amp;"'!"&amp;コード表!$C$47&amp;コード表!C33)</f>
        <v>24759</v>
      </c>
      <c r="D27" s="242" cm="1">
        <f t="array" aca="1" ref="D27" ca="1">INDIRECT("'"&amp;コード表!$C$3&amp;"'!"&amp;コード表!$C$47&amp;コード表!D33)</f>
        <v>24684</v>
      </c>
      <c r="E27" s="242" cm="1">
        <f t="array" aca="1" ref="E27" ca="1">INDIRECT("'"&amp;コード表!$C$3&amp;"'!"&amp;コード表!$C$47&amp;コード表!E33)</f>
        <v>24609</v>
      </c>
      <c r="F27" s="242" cm="1">
        <f t="array" aca="1" ref="F27" ca="1">INDIRECT("'"&amp;コード表!$C$3&amp;"'!"&amp;コード表!$C$47&amp;コード表!F33)</f>
        <v>30068</v>
      </c>
      <c r="G27" s="242" cm="1">
        <f t="array" aca="1" ref="G27" ca="1">INDIRECT("'"&amp;コード表!$C$3&amp;"'!"&amp;コード表!$C$47&amp;コード表!G33)</f>
        <v>23324</v>
      </c>
      <c r="H27" s="242" cm="1">
        <f t="array" aca="1" ref="H27" ca="1">INDIRECT("'"&amp;コード表!$C$3&amp;"'!"&amp;コード表!$C$47&amp;コード表!H33)</f>
        <v>16625</v>
      </c>
      <c r="I27" s="242" cm="1">
        <f t="array" aca="1" ref="I27" ca="1">INDIRECT("'"&amp;コード表!$C$3&amp;"'!"&amp;コード表!$C$47&amp;コード表!I33)</f>
        <v>18718</v>
      </c>
      <c r="J27" s="242" cm="1">
        <f t="array" aca="1" ref="J27" ca="1">INDIRECT("'"&amp;コード表!$C$3&amp;"'!"&amp;コード表!$C$47&amp;コード表!J33)</f>
        <v>18849</v>
      </c>
      <c r="K27" s="242" cm="1">
        <f t="array" aca="1" ref="K27" ca="1">INDIRECT("'"&amp;コード表!$C$3&amp;"'!"&amp;コード表!$C$47&amp;コード表!K33)</f>
        <v>18012</v>
      </c>
      <c r="L27" s="242" cm="1">
        <f t="array" aca="1" ref="L27" ca="1">INDIRECT("'"&amp;コード表!$C$3&amp;"'!"&amp;コード表!$C$47&amp;コード表!L33)</f>
        <v>15155</v>
      </c>
      <c r="M27" s="242" cm="1">
        <f t="array" aca="1" ref="M27" ca="1">INDIRECT("'"&amp;コード表!$C$3&amp;"'!"&amp;コード表!$C$47&amp;コード表!M33)</f>
        <v>16265</v>
      </c>
      <c r="N27" s="242" cm="1">
        <f t="array" aca="1" ref="N27" ca="1">INDIRECT("'"&amp;コード表!$C$3&amp;"'!"&amp;コード表!$C$47&amp;コード表!N33)</f>
        <v>29778</v>
      </c>
      <c r="O27" s="243" cm="1">
        <f t="array" aca="1" ref="O27" ca="1">INDIRECT("'"&amp;コード表!$C$3&amp;"'!"&amp;コード表!$C$47&amp;コード表!O33)</f>
        <v>26057</v>
      </c>
      <c r="P27" s="240" t="s">
        <v>73</v>
      </c>
    </row>
    <row r="28" spans="1:16" ht="16.5" customHeight="1">
      <c r="A28" s="229"/>
      <c r="B28" s="218" t="s">
        <v>74</v>
      </c>
      <c r="C28" s="241" cm="1">
        <f t="array" aca="1" ref="C28" ca="1">INDIRECT("'"&amp;コード表!$C$3&amp;"'!"&amp;コード表!$C$47&amp;コード表!C34)</f>
        <v>20740</v>
      </c>
      <c r="D28" s="242" cm="1">
        <f t="array" aca="1" ref="D28" ca="1">INDIRECT("'"&amp;コード表!$C$3&amp;"'!"&amp;コード表!$C$47&amp;コード表!D34)</f>
        <v>20872</v>
      </c>
      <c r="E28" s="242" cm="1">
        <f t="array" aca="1" ref="E28" ca="1">INDIRECT("'"&amp;コード表!$C$3&amp;"'!"&amp;コード表!$C$47&amp;コード表!E34)</f>
        <v>22531</v>
      </c>
      <c r="F28" s="242" cm="1">
        <f t="array" aca="1" ref="F28" ca="1">INDIRECT("'"&amp;コード表!$C$3&amp;"'!"&amp;コード表!$C$47&amp;コード表!F34)</f>
        <v>33105</v>
      </c>
      <c r="G28" s="242" cm="1">
        <f t="array" aca="1" ref="G28" ca="1">INDIRECT("'"&amp;コード表!$C$3&amp;"'!"&amp;コード表!$C$47&amp;コード表!G34)</f>
        <v>39959</v>
      </c>
      <c r="H28" s="242" cm="1">
        <f t="array" aca="1" ref="H28" ca="1">INDIRECT("'"&amp;コード表!$C$3&amp;"'!"&amp;コード表!$C$47&amp;コード表!H34)</f>
        <v>40013</v>
      </c>
      <c r="I28" s="242" cm="1">
        <f t="array" aca="1" ref="I28" ca="1">INDIRECT("'"&amp;コード表!$C$3&amp;"'!"&amp;コード表!$C$47&amp;コード表!I34)</f>
        <v>43390</v>
      </c>
      <c r="J28" s="242" cm="1">
        <f t="array" aca="1" ref="J28" ca="1">INDIRECT("'"&amp;コード表!$C$3&amp;"'!"&amp;コード表!$C$47&amp;コード表!J34)</f>
        <v>44846</v>
      </c>
      <c r="K28" s="242" cm="1">
        <f t="array" aca="1" ref="K28" ca="1">INDIRECT("'"&amp;コード表!$C$3&amp;"'!"&amp;コード表!$C$47&amp;コード表!K34)</f>
        <v>51143</v>
      </c>
      <c r="L28" s="242" cm="1">
        <f t="array" aca="1" ref="L28" ca="1">INDIRECT("'"&amp;コード表!$C$3&amp;"'!"&amp;コード表!$C$47&amp;コード表!L34)</f>
        <v>44120</v>
      </c>
      <c r="M28" s="242" cm="1">
        <f t="array" aca="1" ref="M28" ca="1">INDIRECT("'"&amp;コード表!$C$3&amp;"'!"&amp;コード表!$C$47&amp;コード表!M34)</f>
        <v>51868</v>
      </c>
      <c r="N28" s="242" cm="1">
        <f t="array" aca="1" ref="N28" ca="1">INDIRECT("'"&amp;コード表!$C$3&amp;"'!"&amp;コード表!$C$47&amp;コード表!N34)</f>
        <v>60593</v>
      </c>
      <c r="O28" s="243" cm="1">
        <f t="array" aca="1" ref="O28" ca="1">INDIRECT("'"&amp;コード表!$C$3&amp;"'!"&amp;コード表!$C$47&amp;コード表!O34)</f>
        <v>58614</v>
      </c>
      <c r="P28" s="240" t="s">
        <v>74</v>
      </c>
    </row>
    <row r="29" spans="1:16" ht="16.5" customHeight="1">
      <c r="A29" s="244"/>
      <c r="B29" s="245" t="s">
        <v>75</v>
      </c>
      <c r="C29" s="246" cm="1">
        <f t="array" aca="1" ref="C29" ca="1">INDIRECT("'"&amp;コード表!$C$3&amp;"'!"&amp;コード表!$C$47&amp;コード表!C35)</f>
        <v>3763283</v>
      </c>
      <c r="D29" s="247" cm="1">
        <f t="array" aca="1" ref="D29" ca="1">INDIRECT("'"&amp;コード表!$C$3&amp;"'!"&amp;コード表!$C$47&amp;コード表!D35)</f>
        <v>3780435</v>
      </c>
      <c r="E29" s="247" cm="1">
        <f t="array" aca="1" ref="E29" ca="1">INDIRECT("'"&amp;コード表!$C$3&amp;"'!"&amp;コード表!$C$47&amp;コード表!E35)</f>
        <v>3913424</v>
      </c>
      <c r="F29" s="247" cm="1">
        <f t="array" aca="1" ref="F29" ca="1">INDIRECT("'"&amp;コード表!$C$3&amp;"'!"&amp;コード表!$C$47&amp;コード表!F35)</f>
        <v>3982484</v>
      </c>
      <c r="G29" s="247" cm="1">
        <f t="array" aca="1" ref="G29" ca="1">INDIRECT("'"&amp;コード表!$C$3&amp;"'!"&amp;コード表!$C$47&amp;コード表!G35)</f>
        <v>4181374</v>
      </c>
      <c r="H29" s="247" cm="1">
        <f t="array" aca="1" ref="H29" ca="1">INDIRECT("'"&amp;コード表!$C$3&amp;"'!"&amp;コード表!$C$47&amp;コード表!H35)</f>
        <v>4344084</v>
      </c>
      <c r="I29" s="247" cm="1">
        <f t="array" aca="1" ref="I29" ca="1">INDIRECT("'"&amp;コード表!$C$3&amp;"'!"&amp;コード表!$C$47&amp;コード表!I35)</f>
        <v>4425592</v>
      </c>
      <c r="J29" s="247" cm="1">
        <f t="array" aca="1" ref="J29" ca="1">INDIRECT("'"&amp;コード表!$C$3&amp;"'!"&amp;コード表!$C$47&amp;コード表!J35)</f>
        <v>4453204</v>
      </c>
      <c r="K29" s="247" cm="1">
        <f t="array" aca="1" ref="K29" ca="1">INDIRECT("'"&amp;コード表!$C$3&amp;"'!"&amp;コード表!$C$47&amp;コード表!K35)</f>
        <v>4478992</v>
      </c>
      <c r="L29" s="247" cm="1">
        <f t="array" aca="1" ref="L29" ca="1">INDIRECT("'"&amp;コード表!$C$3&amp;"'!"&amp;コード表!$C$47&amp;コード表!L35)</f>
        <v>4200906</v>
      </c>
      <c r="M29" s="247" cm="1">
        <f t="array" aca="1" ref="M29" ca="1">INDIRECT("'"&amp;コード表!$C$3&amp;"'!"&amp;コード表!$C$47&amp;コード表!M35)</f>
        <v>4392099</v>
      </c>
      <c r="N29" s="247" cm="1">
        <f t="array" aca="1" ref="N29" ca="1">INDIRECT("'"&amp;コード表!$C$3&amp;"'!"&amp;コード表!$C$47&amp;コード表!N35)</f>
        <v>4434912</v>
      </c>
      <c r="O29" s="248" cm="1">
        <f t="array" aca="1" ref="O29" ca="1">INDIRECT("'"&amp;コード表!$C$3&amp;"'!"&amp;コード表!$C$47&amp;コード表!O35)</f>
        <v>4642960</v>
      </c>
      <c r="P29" s="249" t="s">
        <v>75</v>
      </c>
    </row>
    <row r="30" spans="1:16" ht="16.5" customHeight="1">
      <c r="A30" s="223"/>
      <c r="B30" s="224" t="s">
        <v>76</v>
      </c>
      <c r="C30" s="237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9"/>
      <c r="P30" s="224" t="s">
        <v>76</v>
      </c>
    </row>
    <row r="31" spans="1:16" ht="16.5" customHeight="1">
      <c r="A31" s="229"/>
      <c r="B31" s="240" t="s">
        <v>32</v>
      </c>
      <c r="C31" s="241" cm="1">
        <f t="array" aca="1" ref="C31" ca="1">INDIRECT("'"&amp;コード表!$C$3&amp;"'!"&amp;コード表!$C$47&amp;コード表!C37)</f>
        <v>3061456</v>
      </c>
      <c r="D31" s="242" cm="1">
        <f t="array" aca="1" ref="D31" ca="1">INDIRECT("'"&amp;コード表!$C$3&amp;"'!"&amp;コード表!$C$47&amp;コード表!D37)</f>
        <v>3077933</v>
      </c>
      <c r="E31" s="242" cm="1">
        <f t="array" aca="1" ref="E31" ca="1">INDIRECT("'"&amp;コード表!$C$3&amp;"'!"&amp;コード表!$C$47&amp;コード表!E37)</f>
        <v>3226818</v>
      </c>
      <c r="F31" s="242" cm="1">
        <f t="array" aca="1" ref="F31" ca="1">INDIRECT("'"&amp;コード表!$C$3&amp;"'!"&amp;コード表!$C$47&amp;コード表!F37)</f>
        <v>3279405</v>
      </c>
      <c r="G31" s="242" cm="1">
        <f t="array" aca="1" ref="G31" ca="1">INDIRECT("'"&amp;コード表!$C$3&amp;"'!"&amp;コード表!$C$47&amp;コード表!G37)</f>
        <v>3463006</v>
      </c>
      <c r="H31" s="242" cm="1">
        <f t="array" aca="1" ref="H31" ca="1">INDIRECT("'"&amp;コード表!$C$3&amp;"'!"&amp;コード表!$C$47&amp;コード表!H37)</f>
        <v>3617559</v>
      </c>
      <c r="I31" s="242" cm="1">
        <f t="array" aca="1" ref="I31" ca="1">INDIRECT("'"&amp;コード表!$C$3&amp;"'!"&amp;コード表!$C$47&amp;コード表!I37)</f>
        <v>3677742</v>
      </c>
      <c r="J31" s="242" cm="1">
        <f t="array" aca="1" ref="J31" ca="1">INDIRECT("'"&amp;コード表!$C$3&amp;"'!"&amp;コード表!$C$47&amp;コード表!J37)</f>
        <v>3689519</v>
      </c>
      <c r="K31" s="242" cm="1">
        <f t="array" aca="1" ref="K31" ca="1">INDIRECT("'"&amp;コード表!$C$3&amp;"'!"&amp;コード表!$C$47&amp;コード表!K37)</f>
        <v>3693178</v>
      </c>
      <c r="L31" s="242" cm="1">
        <f t="array" aca="1" ref="L31" ca="1">INDIRECT("'"&amp;コード表!$C$3&amp;"'!"&amp;コード表!$C$47&amp;コード表!L37)</f>
        <v>3405181</v>
      </c>
      <c r="M31" s="242" cm="1">
        <f t="array" aca="1" ref="M31" ca="1">INDIRECT("'"&amp;コード表!$C$3&amp;"'!"&amp;コード表!$C$47&amp;コード表!M37)</f>
        <v>3581073</v>
      </c>
      <c r="N31" s="242" cm="1">
        <f t="array" aca="1" ref="N31" ca="1">INDIRECT("'"&amp;コード表!$C$3&amp;"'!"&amp;コード表!$C$47&amp;コード表!N37)</f>
        <v>3595258</v>
      </c>
      <c r="O31" s="243" cm="1">
        <f t="array" aca="1" ref="O31" ca="1">INDIRECT("'"&amp;コード表!$C$3&amp;"'!"&amp;コード表!$C$47&amp;コード表!O37)</f>
        <v>3789069</v>
      </c>
      <c r="P31" s="240" t="s">
        <v>32</v>
      </c>
    </row>
    <row r="32" spans="1:16" ht="16.5" customHeight="1">
      <c r="A32" s="229"/>
      <c r="B32" s="240" t="s">
        <v>33</v>
      </c>
      <c r="C32" s="241" cm="1">
        <f t="array" aca="1" ref="C32" ca="1">INDIRECT("'"&amp;コード表!$C$3&amp;"'!"&amp;コード表!$C$47&amp;コード表!C38)</f>
        <v>633940</v>
      </c>
      <c r="D32" s="242" cm="1">
        <f t="array" aca="1" ref="D32" ca="1">INDIRECT("'"&amp;コード表!$C$3&amp;"'!"&amp;コード表!$C$47&amp;コード表!D38)</f>
        <v>628673</v>
      </c>
      <c r="E32" s="242" cm="1">
        <f t="array" aca="1" ref="E32" ca="1">INDIRECT("'"&amp;コード表!$C$3&amp;"'!"&amp;コード表!$C$47&amp;コード表!E38)</f>
        <v>616688</v>
      </c>
      <c r="F32" s="242" cm="1">
        <f t="array" aca="1" ref="F32" ca="1">INDIRECT("'"&amp;コード表!$C$3&amp;"'!"&amp;コード表!$C$47&amp;コード表!F38)</f>
        <v>638817</v>
      </c>
      <c r="G32" s="242" cm="1">
        <f t="array" aca="1" ref="G32" ca="1">INDIRECT("'"&amp;コード表!$C$3&amp;"'!"&amp;コード表!$C$47&amp;コード表!G38)</f>
        <v>655148</v>
      </c>
      <c r="H32" s="242" cm="1">
        <f t="array" aca="1" ref="H32" ca="1">INDIRECT("'"&amp;コード表!$C$3&amp;"'!"&amp;コード表!$C$47&amp;コード表!H38)</f>
        <v>665505</v>
      </c>
      <c r="I32" s="242" cm="1">
        <f t="array" aca="1" ref="I32" ca="1">INDIRECT("'"&amp;コード表!$C$3&amp;"'!"&amp;コード表!$C$47&amp;コード表!I38)</f>
        <v>682587</v>
      </c>
      <c r="J32" s="242" cm="1">
        <f t="array" aca="1" ref="J32" ca="1">INDIRECT("'"&amp;コード表!$C$3&amp;"'!"&amp;コード表!$C$47&amp;コード表!J38)</f>
        <v>699162</v>
      </c>
      <c r="K32" s="242" cm="1">
        <f t="array" aca="1" ref="K32" ca="1">INDIRECT("'"&amp;コード表!$C$3&amp;"'!"&amp;コード表!$C$47&amp;コード表!K38)</f>
        <v>721755</v>
      </c>
      <c r="L32" s="242" cm="1">
        <f t="array" aca="1" ref="L32" ca="1">INDIRECT("'"&amp;コード表!$C$3&amp;"'!"&amp;コード表!$C$47&amp;コード表!L38)</f>
        <v>714526</v>
      </c>
      <c r="M32" s="242" cm="1">
        <f t="array" aca="1" ref="M32" ca="1">INDIRECT("'"&amp;コード表!$C$3&amp;"'!"&amp;コード表!$C$47&amp;コード表!M38)</f>
        <v>733487</v>
      </c>
      <c r="N32" s="242" cm="1">
        <f t="array" aca="1" ref="N32" ca="1">INDIRECT("'"&amp;コード表!$C$3&amp;"'!"&amp;コード表!$C$47&amp;コード表!N38)</f>
        <v>758649</v>
      </c>
      <c r="O32" s="243" cm="1">
        <f t="array" aca="1" ref="O32" ca="1">INDIRECT("'"&amp;コード表!$C$3&amp;"'!"&amp;コード表!$C$47&amp;コード表!O38)</f>
        <v>777887</v>
      </c>
      <c r="P32" s="240" t="s">
        <v>33</v>
      </c>
    </row>
    <row r="33" spans="1:16" ht="16.5" customHeight="1">
      <c r="A33" s="229"/>
      <c r="B33" s="240" t="s">
        <v>34</v>
      </c>
      <c r="C33" s="241" cm="1">
        <f t="array" aca="1" ref="C33" ca="1">INDIRECT("'"&amp;コード表!$C$3&amp;"'!"&amp;コード表!$C$47&amp;コード表!C39)</f>
        <v>63868</v>
      </c>
      <c r="D33" s="242" cm="1">
        <f t="array" aca="1" ref="D33" ca="1">INDIRECT("'"&amp;コード表!$C$3&amp;"'!"&amp;コード表!$C$47&amp;コード表!D39)</f>
        <v>70017</v>
      </c>
      <c r="E33" s="242" cm="1">
        <f t="array" aca="1" ref="E33" ca="1">INDIRECT("'"&amp;コード表!$C$3&amp;"'!"&amp;コード表!$C$47&amp;コード表!E39)</f>
        <v>67840</v>
      </c>
      <c r="F33" s="242" cm="1">
        <f t="array" aca="1" ref="F33" ca="1">INDIRECT("'"&amp;コード表!$C$3&amp;"'!"&amp;コード表!$C$47&amp;コード表!F39)</f>
        <v>67299</v>
      </c>
      <c r="G33" s="242" cm="1">
        <f t="array" aca="1" ref="G33" ca="1">INDIRECT("'"&amp;コード表!$C$3&amp;"'!"&amp;コード表!$C$47&amp;コード表!G39)</f>
        <v>79855</v>
      </c>
      <c r="H33" s="242" cm="1">
        <f t="array" aca="1" ref="H33" ca="1">INDIRECT("'"&amp;コード表!$C$3&amp;"'!"&amp;コード表!$C$47&amp;コード表!H39)</f>
        <v>84408</v>
      </c>
      <c r="I33" s="242" cm="1">
        <f t="array" aca="1" ref="I33" ca="1">INDIRECT("'"&amp;コード表!$C$3&amp;"'!"&amp;コード表!$C$47&amp;コード表!I39)</f>
        <v>89935</v>
      </c>
      <c r="J33" s="242" cm="1">
        <f t="array" aca="1" ref="J33" ca="1">INDIRECT("'"&amp;コード表!$C$3&amp;"'!"&amp;コード表!$C$47&amp;コード表!J39)</f>
        <v>90520</v>
      </c>
      <c r="K33" s="242" cm="1">
        <f t="array" aca="1" ref="K33" ca="1">INDIRECT("'"&amp;コード表!$C$3&amp;"'!"&amp;コード表!$C$47&amp;コード表!K39)</f>
        <v>97190</v>
      </c>
      <c r="L33" s="242" cm="1">
        <f t="array" aca="1" ref="L33" ca="1">INDIRECT("'"&amp;コード表!$C$3&amp;"'!"&amp;コード表!$C$47&amp;コード表!L39)</f>
        <v>110164</v>
      </c>
      <c r="M33" s="242" cm="1">
        <f t="array" aca="1" ref="M33" ca="1">INDIRECT("'"&amp;コード表!$C$3&amp;"'!"&amp;コード表!$C$47&amp;コード表!M39)</f>
        <v>113142</v>
      </c>
      <c r="N33" s="242" cm="1">
        <f t="array" aca="1" ref="N33" ca="1">INDIRECT("'"&amp;コード表!$C$3&amp;"'!"&amp;コード表!$C$47&amp;コード表!N39)</f>
        <v>111820</v>
      </c>
      <c r="O33" s="243" cm="1">
        <f t="array" aca="1" ref="O33" ca="1">INDIRECT("'"&amp;コード表!$C$3&amp;"'!"&amp;コード表!$C$47&amp;コード表!O39)</f>
        <v>108561</v>
      </c>
      <c r="P33" s="240" t="s">
        <v>34</v>
      </c>
    </row>
    <row r="34" spans="1:16" ht="16.5" customHeight="1">
      <c r="A34" s="229"/>
      <c r="B34" s="240" t="s">
        <v>11</v>
      </c>
      <c r="C34" s="241" cm="1">
        <f t="array" aca="1" ref="C34" ca="1">INDIRECT("'"&amp;コード表!$C$3&amp;"'!"&amp;コード表!$C$47&amp;コード表!C40)</f>
        <v>3759264</v>
      </c>
      <c r="D34" s="242" cm="1">
        <f t="array" aca="1" ref="D34" ca="1">INDIRECT("'"&amp;コード表!$C$3&amp;"'!"&amp;コード表!$C$47&amp;コード表!D40)</f>
        <v>3776623</v>
      </c>
      <c r="E34" s="242" cm="1">
        <f t="array" aca="1" ref="E34" ca="1">INDIRECT("'"&amp;コード表!$C$3&amp;"'!"&amp;コード表!$C$47&amp;コード表!E40)</f>
        <v>3911346</v>
      </c>
      <c r="F34" s="242" cm="1">
        <f t="array" aca="1" ref="F34" ca="1">INDIRECT("'"&amp;コード表!$C$3&amp;"'!"&amp;コード表!$C$47&amp;コード表!F40)</f>
        <v>3985521</v>
      </c>
      <c r="G34" s="242" cm="1">
        <f t="array" aca="1" ref="G34" ca="1">INDIRECT("'"&amp;コード表!$C$3&amp;"'!"&amp;コード表!$C$47&amp;コード表!G40)</f>
        <v>4198009</v>
      </c>
      <c r="H34" s="242" cm="1">
        <f t="array" aca="1" ref="H34" ca="1">INDIRECT("'"&amp;コード表!$C$3&amp;"'!"&amp;コード表!$C$47&amp;コード表!H40)</f>
        <v>4367472</v>
      </c>
      <c r="I34" s="242" cm="1">
        <f t="array" aca="1" ref="I34" ca="1">INDIRECT("'"&amp;コード表!$C$3&amp;"'!"&amp;コード表!$C$47&amp;コード表!I40)</f>
        <v>4450264</v>
      </c>
      <c r="J34" s="242" cm="1">
        <f t="array" aca="1" ref="J34" ca="1">INDIRECT("'"&amp;コード表!$C$3&amp;"'!"&amp;コード表!$C$47&amp;コード表!J40)</f>
        <v>4479201</v>
      </c>
      <c r="K34" s="242" cm="1">
        <f t="array" aca="1" ref="K34" ca="1">INDIRECT("'"&amp;コード表!$C$3&amp;"'!"&amp;コード表!$C$47&amp;コード表!K40)</f>
        <v>4512123</v>
      </c>
      <c r="L34" s="242" cm="1">
        <f t="array" aca="1" ref="L34" ca="1">INDIRECT("'"&amp;コード表!$C$3&amp;"'!"&amp;コード表!$C$47&amp;コード表!L40)</f>
        <v>4229871</v>
      </c>
      <c r="M34" s="242" cm="1">
        <f t="array" aca="1" ref="M34" ca="1">INDIRECT("'"&amp;コード表!$C$3&amp;"'!"&amp;コード表!$C$47&amp;コード表!M40)</f>
        <v>4427702</v>
      </c>
      <c r="N34" s="242" cm="1">
        <f t="array" aca="1" ref="N34" ca="1">INDIRECT("'"&amp;コード表!$C$3&amp;"'!"&amp;コード表!$C$47&amp;コード表!N40)</f>
        <v>4465727</v>
      </c>
      <c r="O34" s="243" cm="1">
        <f t="array" aca="1" ref="O34" ca="1">INDIRECT("'"&amp;コード表!$C$3&amp;"'!"&amp;コード表!$C$47&amp;コード表!O40)</f>
        <v>4675517</v>
      </c>
      <c r="P34" s="240" t="s">
        <v>11</v>
      </c>
    </row>
    <row r="35" spans="1:16" ht="16.5" customHeight="1">
      <c r="A35" s="229"/>
      <c r="B35" s="240" t="s">
        <v>134</v>
      </c>
      <c r="C35" s="241" cm="1">
        <f t="array" aca="1" ref="C35" ca="1">INDIRECT("'"&amp;コード表!$C$3&amp;"'!"&amp;コード表!$C$47&amp;コード表!C41)</f>
        <v>52690</v>
      </c>
      <c r="D35" s="242" cm="1">
        <f t="array" aca="1" ref="D35" ca="1">INDIRECT("'"&amp;コード表!$C$3&amp;"'!"&amp;コード表!$C$47&amp;コード表!D41)</f>
        <v>58889</v>
      </c>
      <c r="E35" s="242" cm="1">
        <f t="array" aca="1" ref="E35" ca="1">INDIRECT("'"&amp;コード表!$C$3&amp;"'!"&amp;コード表!$C$47&amp;コード表!E41)</f>
        <v>55480</v>
      </c>
      <c r="F35" s="242" cm="1">
        <f t="array" aca="1" ref="F35" ca="1">INDIRECT("'"&amp;コード表!$C$3&amp;"'!"&amp;コード表!$C$47&amp;コード表!F41)</f>
        <v>59949</v>
      </c>
      <c r="G35" s="242" cm="1">
        <f t="array" aca="1" ref="G35" ca="1">INDIRECT("'"&amp;コード表!$C$3&amp;"'!"&amp;コード表!$C$47&amp;コード表!G41)</f>
        <v>59639</v>
      </c>
      <c r="H35" s="242" cm="1">
        <f t="array" aca="1" ref="H35" ca="1">INDIRECT("'"&amp;コード表!$C$3&amp;"'!"&amp;コード表!$C$47&amp;コード表!H41)</f>
        <v>77682</v>
      </c>
      <c r="I35" s="242" cm="1">
        <f t="array" aca="1" ref="I35" ca="1">INDIRECT("'"&amp;コード表!$C$3&amp;"'!"&amp;コード表!$C$47&amp;コード表!I41)</f>
        <v>65068</v>
      </c>
      <c r="J35" s="242" cm="1">
        <f t="array" aca="1" ref="J35" ca="1">INDIRECT("'"&amp;コード表!$C$3&amp;"'!"&amp;コード表!$C$47&amp;コード表!J41)</f>
        <v>60673</v>
      </c>
      <c r="K35" s="242" cm="1">
        <f t="array" aca="1" ref="K35" ca="1">INDIRECT("'"&amp;コード表!$C$3&amp;"'!"&amp;コード表!$C$47&amp;コード表!K41)</f>
        <v>57847</v>
      </c>
      <c r="L35" s="242" cm="1">
        <f t="array" aca="1" ref="L35" ca="1">INDIRECT("'"&amp;コード表!$C$3&amp;"'!"&amp;コード表!$C$47&amp;コード表!L41)</f>
        <v>46654</v>
      </c>
      <c r="M35" s="242" cm="1">
        <f t="array" aca="1" ref="M35" ca="1">INDIRECT("'"&amp;コード表!$C$3&amp;"'!"&amp;コード表!$C$47&amp;コード表!M41)</f>
        <v>53671</v>
      </c>
      <c r="N35" s="242" cm="1">
        <f t="array" aca="1" ref="N35" ca="1">INDIRECT("'"&amp;コード表!$C$3&amp;"'!"&amp;コード表!$C$47&amp;コード表!N41)</f>
        <v>40647</v>
      </c>
      <c r="O35" s="243" cm="1">
        <f t="array" aca="1" ref="O35" ca="1">INDIRECT("'"&amp;コード表!$C$3&amp;"'!"&amp;コード表!$C$47&amp;コード表!O41)</f>
        <v>43976</v>
      </c>
      <c r="P35" s="240" t="s">
        <v>134</v>
      </c>
    </row>
    <row r="36" spans="1:16" ht="16.5" customHeight="1">
      <c r="A36" s="229"/>
      <c r="B36" s="240" t="s">
        <v>135</v>
      </c>
      <c r="C36" s="241" cm="1">
        <f t="array" aca="1" ref="C36" ca="1">INDIRECT("'"&amp;コード表!$C$3&amp;"'!"&amp;コード表!$C$47&amp;コード表!C42)</f>
        <v>462725</v>
      </c>
      <c r="D36" s="242" cm="1">
        <f t="array" aca="1" ref="D36" ca="1">INDIRECT("'"&amp;コード表!$C$3&amp;"'!"&amp;コード表!$C$47&amp;コード表!D42)</f>
        <v>416600</v>
      </c>
      <c r="E36" s="242" cm="1">
        <f t="array" aca="1" ref="E36" ca="1">INDIRECT("'"&amp;コード表!$C$3&amp;"'!"&amp;コード表!$C$47&amp;コード表!E42)</f>
        <v>478779</v>
      </c>
      <c r="F36" s="242" cm="1">
        <f t="array" aca="1" ref="F36" ca="1">INDIRECT("'"&amp;コード表!$C$3&amp;"'!"&amp;コード表!$C$47&amp;コード表!F42)</f>
        <v>502654</v>
      </c>
      <c r="G36" s="242" cm="1">
        <f t="array" aca="1" ref="G36" ca="1">INDIRECT("'"&amp;コード表!$C$3&amp;"'!"&amp;コード表!$C$47&amp;コード表!G42)</f>
        <v>577381</v>
      </c>
      <c r="H36" s="242" cm="1">
        <f t="array" aca="1" ref="H36" ca="1">INDIRECT("'"&amp;コード表!$C$3&amp;"'!"&amp;コード表!$C$47&amp;コード表!H42)</f>
        <v>608530</v>
      </c>
      <c r="I36" s="242" cm="1">
        <f t="array" aca="1" ref="I36" ca="1">INDIRECT("'"&amp;コード表!$C$3&amp;"'!"&amp;コード表!$C$47&amp;コード表!I42)</f>
        <v>646505</v>
      </c>
      <c r="J36" s="242" cm="1">
        <f t="array" aca="1" ref="J36" ca="1">INDIRECT("'"&amp;コード表!$C$3&amp;"'!"&amp;コード表!$C$47&amp;コード表!J42)</f>
        <v>658265</v>
      </c>
      <c r="K36" s="242" cm="1">
        <f t="array" aca="1" ref="K36" ca="1">INDIRECT("'"&amp;コード表!$C$3&amp;"'!"&amp;コード表!$C$47&amp;コード表!K42)</f>
        <v>669964</v>
      </c>
      <c r="L36" s="242" cm="1">
        <f t="array" aca="1" ref="L36" ca="1">INDIRECT("'"&amp;コード表!$C$3&amp;"'!"&amp;コード表!$C$47&amp;コード表!L42)</f>
        <v>603739</v>
      </c>
      <c r="M36" s="242" cm="1">
        <f t="array" aca="1" ref="M36" ca="1">INDIRECT("'"&amp;コード表!$C$3&amp;"'!"&amp;コード表!$C$47&amp;コード表!M42)</f>
        <v>659714</v>
      </c>
      <c r="N36" s="242" cm="1">
        <f t="array" aca="1" ref="N36" ca="1">INDIRECT("'"&amp;コード表!$C$3&amp;"'!"&amp;コード表!$C$47&amp;コード表!N42)</f>
        <v>578991</v>
      </c>
      <c r="O36" s="243" cm="1">
        <f t="array" aca="1" ref="O36" ca="1">INDIRECT("'"&amp;コード表!$C$3&amp;"'!"&amp;コード表!$C$47&amp;コード表!O42)</f>
        <v>590921</v>
      </c>
      <c r="P36" s="240" t="s">
        <v>135</v>
      </c>
    </row>
    <row r="37" spans="1:16" ht="16.5" customHeight="1">
      <c r="A37" s="232"/>
      <c r="B37" s="233" t="s">
        <v>136</v>
      </c>
      <c r="C37" s="250" cm="1">
        <f t="array" aca="1" ref="C37" ca="1">INDIRECT("'"&amp;コード表!$C$3&amp;"'!"&amp;コード表!$C$47&amp;コード表!C43)</f>
        <v>3243849</v>
      </c>
      <c r="D37" s="251" cm="1">
        <f t="array" aca="1" ref="D37" ca="1">INDIRECT("'"&amp;コード表!$C$3&amp;"'!"&amp;コード表!$C$47&amp;コード表!D43)</f>
        <v>3301134</v>
      </c>
      <c r="E37" s="251" cm="1">
        <f t="array" aca="1" ref="E37" ca="1">INDIRECT("'"&amp;コード表!$C$3&amp;"'!"&amp;コード表!$C$47&amp;コード表!E43)</f>
        <v>3377087</v>
      </c>
      <c r="F37" s="251" cm="1">
        <f t="array" aca="1" ref="F37" ca="1">INDIRECT("'"&amp;コード表!$C$3&amp;"'!"&amp;コード表!$C$47&amp;コード表!F43)</f>
        <v>3422918</v>
      </c>
      <c r="G37" s="251" cm="1">
        <f t="array" aca="1" ref="G37" ca="1">INDIRECT("'"&amp;コード表!$C$3&amp;"'!"&amp;コード表!$C$47&amp;コード表!G43)</f>
        <v>3560989</v>
      </c>
      <c r="H37" s="251" cm="1">
        <f t="array" aca="1" ref="H37" ca="1">INDIRECT("'"&amp;コード表!$C$3&amp;"'!"&amp;コード表!$C$47&amp;コード表!H43)</f>
        <v>3681260</v>
      </c>
      <c r="I37" s="251" cm="1">
        <f t="array" aca="1" ref="I37" ca="1">INDIRECT("'"&amp;コード表!$C$3&amp;"'!"&amp;コード表!$C$47&amp;コード表!I43)</f>
        <v>3738691</v>
      </c>
      <c r="J37" s="251" cm="1">
        <f t="array" aca="1" ref="J37" ca="1">INDIRECT("'"&amp;コード表!$C$3&amp;"'!"&amp;コード表!$C$47&amp;コード表!J43)</f>
        <v>3760263</v>
      </c>
      <c r="K37" s="251" cm="1">
        <f t="array" aca="1" ref="K37" ca="1">INDIRECT("'"&amp;コード表!$C$3&amp;"'!"&amp;コード表!$C$47&amp;コード表!K43)</f>
        <v>3784312</v>
      </c>
      <c r="L37" s="251" cm="1">
        <f t="array" aca="1" ref="L37" ca="1">INDIRECT("'"&amp;コード表!$C$3&amp;"'!"&amp;コード表!$C$47&amp;コード表!L43)</f>
        <v>3579478</v>
      </c>
      <c r="M37" s="251" cm="1">
        <f t="array" aca="1" ref="M37" ca="1">INDIRECT("'"&amp;コード表!$C$3&amp;"'!"&amp;コード表!$C$47&amp;コード表!M43)</f>
        <v>3714317</v>
      </c>
      <c r="N37" s="251" cm="1">
        <f t="array" aca="1" ref="N37" ca="1">INDIRECT("'"&amp;コード表!$C$3&amp;"'!"&amp;コード表!$C$47&amp;コード表!N43)</f>
        <v>3846089</v>
      </c>
      <c r="O37" s="252" cm="1">
        <f t="array" aca="1" ref="O37" ca="1">INDIRECT("'"&amp;コード表!$C$3&amp;"'!"&amp;コード表!$C$47&amp;コード表!O43)</f>
        <v>4040620</v>
      </c>
      <c r="P37" s="233" t="s">
        <v>136</v>
      </c>
    </row>
    <row r="40" spans="1:16" ht="16.5" customHeight="1">
      <c r="A40" s="220">
        <f>A2</f>
        <v>3</v>
      </c>
      <c r="B40" s="253" t="str">
        <f>B2</f>
        <v>県内総生産</v>
      </c>
    </row>
    <row r="41" spans="1:16" ht="16.5" customHeight="1">
      <c r="A41" s="222" t="s">
        <v>125</v>
      </c>
    </row>
    <row r="42" spans="1:16" ht="16.5" customHeight="1">
      <c r="A42" s="223"/>
      <c r="B42" s="224"/>
      <c r="C42" s="254">
        <f>C4</f>
        <v>23</v>
      </c>
      <c r="D42" s="254">
        <f t="shared" ref="D42:O44" si="3">D4</f>
        <v>24</v>
      </c>
      <c r="E42" s="254">
        <f t="shared" si="3"/>
        <v>25</v>
      </c>
      <c r="F42" s="254">
        <f t="shared" si="3"/>
        <v>26</v>
      </c>
      <c r="G42" s="254">
        <f t="shared" si="3"/>
        <v>27</v>
      </c>
      <c r="H42" s="254">
        <f t="shared" si="3"/>
        <v>28</v>
      </c>
      <c r="I42" s="254">
        <f t="shared" si="3"/>
        <v>29</v>
      </c>
      <c r="J42" s="254">
        <f t="shared" si="3"/>
        <v>30</v>
      </c>
      <c r="K42" s="254">
        <f t="shared" si="3"/>
        <v>1</v>
      </c>
      <c r="L42" s="254">
        <f t="shared" si="3"/>
        <v>2</v>
      </c>
      <c r="M42" s="254">
        <f t="shared" si="3"/>
        <v>3</v>
      </c>
      <c r="N42" s="254">
        <f t="shared" si="3"/>
        <v>4</v>
      </c>
      <c r="O42" s="254">
        <f t="shared" si="3"/>
        <v>5</v>
      </c>
      <c r="P42" s="255"/>
    </row>
    <row r="43" spans="1:16" ht="16.5" customHeight="1">
      <c r="A43" s="229"/>
      <c r="B43" s="230" t="s">
        <v>124</v>
      </c>
      <c r="C43" s="256" t="str">
        <f>C5</f>
        <v>平成23年度</v>
      </c>
      <c r="D43" s="256" t="str">
        <f t="shared" si="3"/>
        <v>平成24年度</v>
      </c>
      <c r="E43" s="256" t="str">
        <f t="shared" si="3"/>
        <v>平成25年度</v>
      </c>
      <c r="F43" s="256" t="str">
        <f t="shared" si="3"/>
        <v>平成26年度</v>
      </c>
      <c r="G43" s="256" t="str">
        <f t="shared" si="3"/>
        <v>平成27年度</v>
      </c>
      <c r="H43" s="256" t="str">
        <f t="shared" si="3"/>
        <v>平成28年度</v>
      </c>
      <c r="I43" s="256" t="str">
        <f t="shared" si="3"/>
        <v>平成29年度</v>
      </c>
      <c r="J43" s="256" t="str">
        <f t="shared" si="3"/>
        <v>平成30年度</v>
      </c>
      <c r="K43" s="256" t="str">
        <f t="shared" si="3"/>
        <v>令和元年度</v>
      </c>
      <c r="L43" s="256" t="str">
        <f t="shared" si="3"/>
        <v>令和２年度</v>
      </c>
      <c r="M43" s="256" t="str">
        <f t="shared" si="3"/>
        <v>令和３年度</v>
      </c>
      <c r="N43" s="256" t="str">
        <f t="shared" si="3"/>
        <v>令和４年度</v>
      </c>
      <c r="O43" s="256" t="str">
        <f t="shared" si="3"/>
        <v>令和５年度</v>
      </c>
      <c r="P43" s="231" t="s">
        <v>124</v>
      </c>
    </row>
    <row r="44" spans="1:16" ht="16.5" customHeight="1">
      <c r="A44" s="232"/>
      <c r="B44" s="233"/>
      <c r="C44" s="257">
        <f>C6</f>
        <v>2011</v>
      </c>
      <c r="D44" s="257">
        <f t="shared" si="3"/>
        <v>2012</v>
      </c>
      <c r="E44" s="257">
        <f t="shared" si="3"/>
        <v>2013</v>
      </c>
      <c r="F44" s="257">
        <f t="shared" si="3"/>
        <v>2014</v>
      </c>
      <c r="G44" s="257">
        <f t="shared" si="3"/>
        <v>2015</v>
      </c>
      <c r="H44" s="257">
        <f t="shared" si="3"/>
        <v>2016</v>
      </c>
      <c r="I44" s="257">
        <f t="shared" si="3"/>
        <v>2017</v>
      </c>
      <c r="J44" s="257">
        <f t="shared" si="3"/>
        <v>2018</v>
      </c>
      <c r="K44" s="257">
        <f t="shared" si="3"/>
        <v>2019</v>
      </c>
      <c r="L44" s="257">
        <f t="shared" si="3"/>
        <v>2020</v>
      </c>
      <c r="M44" s="257">
        <f t="shared" si="3"/>
        <v>2021</v>
      </c>
      <c r="N44" s="257">
        <f t="shared" si="3"/>
        <v>2022</v>
      </c>
      <c r="O44" s="257">
        <f t="shared" si="3"/>
        <v>2023</v>
      </c>
      <c r="P44" s="258"/>
    </row>
    <row r="45" spans="1:16" ht="16.5" customHeight="1">
      <c r="A45" s="236">
        <v>1</v>
      </c>
      <c r="B45" s="218" t="s">
        <v>53</v>
      </c>
      <c r="C45" s="259"/>
      <c r="D45" s="260">
        <f ca="1">IF(C7="X","X",IF(D7="X","X",IF(C7&lt;&gt;0,ROUND((D7-C7)/ABS(C7)*100,3),"-")))</f>
        <v>11.765000000000001</v>
      </c>
      <c r="E45" s="260">
        <f t="shared" ref="E45:O60" ca="1" si="4">IF(D7="X","X",IF(E7="X","X",IF(D7&lt;&gt;0,ROUND((E7-D7)/ABS(D7)*100,3),"-")))</f>
        <v>-5.7889999999999997</v>
      </c>
      <c r="F45" s="260">
        <f t="shared" ca="1" si="4"/>
        <v>8.0549999999999997</v>
      </c>
      <c r="G45" s="260">
        <f t="shared" ca="1" si="4"/>
        <v>-0.51700000000000002</v>
      </c>
      <c r="H45" s="260">
        <f t="shared" ca="1" si="4"/>
        <v>30.254000000000001</v>
      </c>
      <c r="I45" s="260">
        <f t="shared" ca="1" si="4"/>
        <v>-16.238</v>
      </c>
      <c r="J45" s="260">
        <f t="shared" ca="1" si="4"/>
        <v>-6.7539999999999996</v>
      </c>
      <c r="K45" s="260">
        <f t="shared" ca="1" si="4"/>
        <v>-4.6580000000000004</v>
      </c>
      <c r="L45" s="260">
        <f t="shared" ca="1" si="4"/>
        <v>-19.349</v>
      </c>
      <c r="M45" s="260">
        <f t="shared" ca="1" si="4"/>
        <v>15.041</v>
      </c>
      <c r="N45" s="260">
        <f t="shared" ca="1" si="4"/>
        <v>-24.265999999999998</v>
      </c>
      <c r="O45" s="260">
        <f t="shared" ca="1" si="4"/>
        <v>8.19</v>
      </c>
      <c r="P45" s="261" t="s">
        <v>53</v>
      </c>
    </row>
    <row r="46" spans="1:16" ht="16.5" customHeight="1">
      <c r="A46" s="236" t="s">
        <v>52</v>
      </c>
      <c r="B46" s="218" t="s">
        <v>54</v>
      </c>
      <c r="C46" s="262"/>
      <c r="D46" s="263">
        <f t="shared" ref="D46:O61" ca="1" si="5">IF(C8="X","X",IF(D8="X","X",IF(C8&lt;&gt;0,ROUND((D8-C8)/ABS(C8)*100,3),"-")))</f>
        <v>11.752000000000001</v>
      </c>
      <c r="E46" s="263">
        <f t="shared" ca="1" si="5"/>
        <v>-6.3440000000000003</v>
      </c>
      <c r="F46" s="263">
        <f t="shared" ca="1" si="5"/>
        <v>7.3559999999999999</v>
      </c>
      <c r="G46" s="263">
        <f t="shared" ca="1" si="5"/>
        <v>-4.1929999999999996</v>
      </c>
      <c r="H46" s="263">
        <f t="shared" ca="1" si="5"/>
        <v>37.332999999999998</v>
      </c>
      <c r="I46" s="263">
        <f t="shared" ca="1" si="5"/>
        <v>-19.753</v>
      </c>
      <c r="J46" s="263">
        <f t="shared" ca="1" si="5"/>
        <v>-8.0869999999999997</v>
      </c>
      <c r="K46" s="263">
        <f t="shared" ca="1" si="5"/>
        <v>-4.3250000000000002</v>
      </c>
      <c r="L46" s="263">
        <f t="shared" ca="1" si="5"/>
        <v>-19.887</v>
      </c>
      <c r="M46" s="263">
        <f t="shared" ca="1" si="4"/>
        <v>19.768000000000001</v>
      </c>
      <c r="N46" s="263">
        <f t="shared" ca="1" si="4"/>
        <v>-28.452000000000002</v>
      </c>
      <c r="O46" s="263">
        <f t="shared" ca="1" si="4"/>
        <v>6.3620000000000001</v>
      </c>
      <c r="P46" s="261" t="s">
        <v>54</v>
      </c>
    </row>
    <row r="47" spans="1:16" ht="16.5" customHeight="1">
      <c r="A47" s="236" t="s">
        <v>14</v>
      </c>
      <c r="B47" s="218" t="s">
        <v>55</v>
      </c>
      <c r="C47" s="262"/>
      <c r="D47" s="263">
        <f t="shared" ca="1" si="5"/>
        <v>-6.984</v>
      </c>
      <c r="E47" s="263">
        <f t="shared" ca="1" si="5"/>
        <v>8.8740000000000006</v>
      </c>
      <c r="F47" s="263">
        <f t="shared" ca="1" si="5"/>
        <v>13.166</v>
      </c>
      <c r="G47" s="263">
        <f t="shared" ca="1" si="5"/>
        <v>-3.0470000000000002</v>
      </c>
      <c r="H47" s="263">
        <f t="shared" ca="1" si="5"/>
        <v>1.143</v>
      </c>
      <c r="I47" s="263">
        <f t="shared" ca="1" si="5"/>
        <v>-7.6269999999999998</v>
      </c>
      <c r="J47" s="263">
        <f t="shared" ca="1" si="5"/>
        <v>-1.5289999999999999</v>
      </c>
      <c r="K47" s="263">
        <f t="shared" ca="1" si="5"/>
        <v>21.117999999999999</v>
      </c>
      <c r="L47" s="263">
        <f t="shared" ca="1" si="5"/>
        <v>7.4359999999999999</v>
      </c>
      <c r="M47" s="263">
        <f t="shared" ca="1" si="4"/>
        <v>1.4319999999999999</v>
      </c>
      <c r="N47" s="263">
        <f t="shared" ca="1" si="4"/>
        <v>-15.294</v>
      </c>
      <c r="O47" s="263">
        <f t="shared" ca="1" si="4"/>
        <v>-1.944</v>
      </c>
      <c r="P47" s="261" t="s">
        <v>55</v>
      </c>
    </row>
    <row r="48" spans="1:16" ht="16.5" customHeight="1">
      <c r="A48" s="236" t="s">
        <v>15</v>
      </c>
      <c r="B48" s="218" t="s">
        <v>56</v>
      </c>
      <c r="C48" s="262"/>
      <c r="D48" s="263">
        <f t="shared" ca="1" si="5"/>
        <v>12.641999999999999</v>
      </c>
      <c r="E48" s="263">
        <f t="shared" ca="1" si="5"/>
        <v>-2.9470000000000001</v>
      </c>
      <c r="F48" s="263">
        <f t="shared" ca="1" si="5"/>
        <v>11.936</v>
      </c>
      <c r="G48" s="263">
        <f t="shared" ca="1" si="5"/>
        <v>20.164000000000001</v>
      </c>
      <c r="H48" s="263">
        <f t="shared" ca="1" si="5"/>
        <v>-0.40500000000000003</v>
      </c>
      <c r="I48" s="263">
        <f t="shared" ca="1" si="5"/>
        <v>5.117</v>
      </c>
      <c r="J48" s="263">
        <f t="shared" ca="1" si="5"/>
        <v>-0.64300000000000002</v>
      </c>
      <c r="K48" s="263">
        <f t="shared" ca="1" si="5"/>
        <v>-6.8390000000000004</v>
      </c>
      <c r="L48" s="263">
        <f t="shared" ca="1" si="5"/>
        <v>-17.943999999999999</v>
      </c>
      <c r="M48" s="263">
        <f t="shared" ca="1" si="4"/>
        <v>-4.9020000000000001</v>
      </c>
      <c r="N48" s="263">
        <f t="shared" ca="1" si="4"/>
        <v>-1.7549999999999999</v>
      </c>
      <c r="O48" s="263">
        <f t="shared" ca="1" si="4"/>
        <v>15.951000000000001</v>
      </c>
      <c r="P48" s="261" t="s">
        <v>56</v>
      </c>
    </row>
    <row r="49" spans="1:16" ht="16.5" customHeight="1">
      <c r="A49" s="236">
        <v>2</v>
      </c>
      <c r="B49" s="218" t="s">
        <v>57</v>
      </c>
      <c r="C49" s="262"/>
      <c r="D49" s="263">
        <f t="shared" ca="1" si="5"/>
        <v>-0.249</v>
      </c>
      <c r="E49" s="263">
        <f t="shared" ca="1" si="5"/>
        <v>21.385999999999999</v>
      </c>
      <c r="F49" s="263">
        <f t="shared" ca="1" si="5"/>
        <v>15.920999999999999</v>
      </c>
      <c r="G49" s="263">
        <f t="shared" ca="1" si="5"/>
        <v>26.248000000000001</v>
      </c>
      <c r="H49" s="263">
        <f t="shared" ca="1" si="5"/>
        <v>7.8559999999999999</v>
      </c>
      <c r="I49" s="263">
        <f t="shared" ca="1" si="5"/>
        <v>15.218999999999999</v>
      </c>
      <c r="J49" s="263">
        <f t="shared" ca="1" si="5"/>
        <v>7.4669999999999996</v>
      </c>
      <c r="K49" s="263">
        <f t="shared" ca="1" si="5"/>
        <v>6.9610000000000003</v>
      </c>
      <c r="L49" s="263">
        <f t="shared" ca="1" si="5"/>
        <v>6.7789999999999999</v>
      </c>
      <c r="M49" s="263">
        <f t="shared" ca="1" si="4"/>
        <v>0.88700000000000001</v>
      </c>
      <c r="N49" s="263">
        <f t="shared" ca="1" si="4"/>
        <v>24.588999999999999</v>
      </c>
      <c r="O49" s="263">
        <f t="shared" ca="1" si="4"/>
        <v>-0.57799999999999996</v>
      </c>
      <c r="P49" s="261" t="s">
        <v>57</v>
      </c>
    </row>
    <row r="50" spans="1:16" ht="16.5" customHeight="1">
      <c r="A50" s="236">
        <v>3</v>
      </c>
      <c r="B50" s="218" t="s">
        <v>58</v>
      </c>
      <c r="C50" s="262"/>
      <c r="D50" s="263">
        <f t="shared" ca="1" si="5"/>
        <v>-20.207999999999998</v>
      </c>
      <c r="E50" s="263">
        <f t="shared" ca="1" si="5"/>
        <v>5.4379999999999997</v>
      </c>
      <c r="F50" s="263">
        <f t="shared" ca="1" si="5"/>
        <v>-3.423</v>
      </c>
      <c r="G50" s="263">
        <f t="shared" ca="1" si="5"/>
        <v>13.2</v>
      </c>
      <c r="H50" s="263">
        <f t="shared" ca="1" si="5"/>
        <v>2.1880000000000002</v>
      </c>
      <c r="I50" s="263">
        <f t="shared" ca="1" si="5"/>
        <v>-0.218</v>
      </c>
      <c r="J50" s="263">
        <f t="shared" ca="1" si="5"/>
        <v>1.8819999999999999</v>
      </c>
      <c r="K50" s="263">
        <f t="shared" ca="1" si="5"/>
        <v>-3.653</v>
      </c>
      <c r="L50" s="263">
        <f t="shared" ca="1" si="5"/>
        <v>9.7799999999999994</v>
      </c>
      <c r="M50" s="263">
        <f t="shared" ca="1" si="4"/>
        <v>-10.750999999999999</v>
      </c>
      <c r="N50" s="263">
        <f t="shared" ca="1" si="4"/>
        <v>-3.0139999999999998</v>
      </c>
      <c r="O50" s="263">
        <f t="shared" ca="1" si="4"/>
        <v>11.276</v>
      </c>
      <c r="P50" s="261" t="s">
        <v>58</v>
      </c>
    </row>
    <row r="51" spans="1:16" ht="16.5" customHeight="1">
      <c r="A51" s="236">
        <v>4</v>
      </c>
      <c r="B51" s="218" t="s">
        <v>59</v>
      </c>
      <c r="C51" s="262"/>
      <c r="D51" s="263">
        <f t="shared" ca="1" si="5"/>
        <v>-2.0640000000000001</v>
      </c>
      <c r="E51" s="263">
        <f t="shared" ca="1" si="5"/>
        <v>6.18</v>
      </c>
      <c r="F51" s="263">
        <f t="shared" ca="1" si="5"/>
        <v>8.5410000000000004</v>
      </c>
      <c r="G51" s="263">
        <f t="shared" ca="1" si="5"/>
        <v>4.0529999999999999</v>
      </c>
      <c r="H51" s="263">
        <f t="shared" ca="1" si="5"/>
        <v>0.68300000000000005</v>
      </c>
      <c r="I51" s="263">
        <f t="shared" ca="1" si="5"/>
        <v>2.6309999999999998</v>
      </c>
      <c r="J51" s="263">
        <f t="shared" ca="1" si="5"/>
        <v>-2.2109999999999999</v>
      </c>
      <c r="K51" s="263">
        <f t="shared" ca="1" si="5"/>
        <v>8.234</v>
      </c>
      <c r="L51" s="263">
        <f t="shared" ca="1" si="5"/>
        <v>2.12</v>
      </c>
      <c r="M51" s="263">
        <f t="shared" ca="1" si="4"/>
        <v>-2.0939999999999999</v>
      </c>
      <c r="N51" s="263">
        <f t="shared" ca="1" si="4"/>
        <v>-51.637999999999998</v>
      </c>
      <c r="O51" s="263">
        <f t="shared" ca="1" si="4"/>
        <v>51.802</v>
      </c>
      <c r="P51" s="261" t="s">
        <v>59</v>
      </c>
    </row>
    <row r="52" spans="1:16" ht="16.5" customHeight="1">
      <c r="A52" s="236">
        <v>5</v>
      </c>
      <c r="B52" s="218" t="s">
        <v>60</v>
      </c>
      <c r="C52" s="262"/>
      <c r="D52" s="263">
        <f t="shared" ca="1" si="5"/>
        <v>-1.8759999999999999</v>
      </c>
      <c r="E52" s="263">
        <f t="shared" ca="1" si="5"/>
        <v>21.032</v>
      </c>
      <c r="F52" s="263">
        <f t="shared" ca="1" si="5"/>
        <v>9.6259999999999994</v>
      </c>
      <c r="G52" s="263">
        <f t="shared" ca="1" si="5"/>
        <v>15.547000000000001</v>
      </c>
      <c r="H52" s="263">
        <f t="shared" ca="1" si="5"/>
        <v>6.931</v>
      </c>
      <c r="I52" s="263">
        <f t="shared" ca="1" si="5"/>
        <v>9.1340000000000003</v>
      </c>
      <c r="J52" s="263">
        <f t="shared" ca="1" si="5"/>
        <v>1.7030000000000001</v>
      </c>
      <c r="K52" s="263">
        <f t="shared" ca="1" si="5"/>
        <v>4.0220000000000002</v>
      </c>
      <c r="L52" s="263">
        <f t="shared" ca="1" si="5"/>
        <v>-17.989999999999998</v>
      </c>
      <c r="M52" s="263">
        <f t="shared" ca="1" si="4"/>
        <v>20.116</v>
      </c>
      <c r="N52" s="263">
        <f t="shared" ca="1" si="4"/>
        <v>-16.574999999999999</v>
      </c>
      <c r="O52" s="263">
        <f t="shared" ca="1" si="4"/>
        <v>-2.1030000000000002</v>
      </c>
      <c r="P52" s="261" t="s">
        <v>60</v>
      </c>
    </row>
    <row r="53" spans="1:16" ht="16.5" customHeight="1">
      <c r="A53" s="236">
        <v>6</v>
      </c>
      <c r="B53" s="218" t="s">
        <v>61</v>
      </c>
      <c r="C53" s="262"/>
      <c r="D53" s="263">
        <f t="shared" ca="1" si="5"/>
        <v>3.8740000000000001</v>
      </c>
      <c r="E53" s="263">
        <f t="shared" ca="1" si="5"/>
        <v>5.1189999999999998</v>
      </c>
      <c r="F53" s="263">
        <f t="shared" ca="1" si="5"/>
        <v>-1.0489999999999999</v>
      </c>
      <c r="G53" s="263">
        <f t="shared" ca="1" si="5"/>
        <v>0.95599999999999996</v>
      </c>
      <c r="H53" s="263">
        <f t="shared" ca="1" si="5"/>
        <v>-0.42799999999999999</v>
      </c>
      <c r="I53" s="263">
        <f t="shared" ca="1" si="5"/>
        <v>3.1230000000000002</v>
      </c>
      <c r="J53" s="263">
        <f t="shared" ca="1" si="5"/>
        <v>-1.016</v>
      </c>
      <c r="K53" s="263">
        <f t="shared" ca="1" si="5"/>
        <v>-2.367</v>
      </c>
      <c r="L53" s="263">
        <f t="shared" ca="1" si="5"/>
        <v>-6.5819999999999999</v>
      </c>
      <c r="M53" s="263">
        <f t="shared" ca="1" si="4"/>
        <v>5.1689999999999996</v>
      </c>
      <c r="N53" s="263">
        <f t="shared" ca="1" si="4"/>
        <v>2.5939999999999999</v>
      </c>
      <c r="O53" s="263">
        <f t="shared" ca="1" si="4"/>
        <v>4.6260000000000003</v>
      </c>
      <c r="P53" s="261" t="s">
        <v>61</v>
      </c>
    </row>
    <row r="54" spans="1:16" ht="16.5" customHeight="1">
      <c r="A54" s="236">
        <v>7</v>
      </c>
      <c r="B54" s="218" t="s">
        <v>62</v>
      </c>
      <c r="C54" s="262"/>
      <c r="D54" s="263">
        <f t="shared" ca="1" si="5"/>
        <v>-0.67200000000000004</v>
      </c>
      <c r="E54" s="263">
        <f t="shared" ca="1" si="5"/>
        <v>5.3289999999999997</v>
      </c>
      <c r="F54" s="263">
        <f t="shared" ca="1" si="5"/>
        <v>-1.2849999999999999</v>
      </c>
      <c r="G54" s="263">
        <f t="shared" ca="1" si="5"/>
        <v>6.1310000000000002</v>
      </c>
      <c r="H54" s="263">
        <f t="shared" ca="1" si="5"/>
        <v>7.48</v>
      </c>
      <c r="I54" s="263">
        <f t="shared" ca="1" si="5"/>
        <v>0.98399999999999999</v>
      </c>
      <c r="J54" s="263">
        <f t="shared" ca="1" si="5"/>
        <v>1.0820000000000001</v>
      </c>
      <c r="K54" s="263">
        <f t="shared" ca="1" si="5"/>
        <v>-1.78</v>
      </c>
      <c r="L54" s="263">
        <f t="shared" ca="1" si="5"/>
        <v>-32.317999999999998</v>
      </c>
      <c r="M54" s="263">
        <f t="shared" ca="1" si="4"/>
        <v>4.7489999999999997</v>
      </c>
      <c r="N54" s="263">
        <f t="shared" ca="1" si="4"/>
        <v>26.219000000000001</v>
      </c>
      <c r="O54" s="263">
        <f t="shared" ca="1" si="4"/>
        <v>23.684000000000001</v>
      </c>
      <c r="P54" s="261" t="s">
        <v>62</v>
      </c>
    </row>
    <row r="55" spans="1:16" ht="16.5" customHeight="1">
      <c r="A55" s="236">
        <v>8</v>
      </c>
      <c r="B55" s="218" t="s">
        <v>63</v>
      </c>
      <c r="C55" s="262"/>
      <c r="D55" s="263">
        <f t="shared" ca="1" si="5"/>
        <v>-0.78400000000000003</v>
      </c>
      <c r="E55" s="263">
        <f t="shared" ca="1" si="5"/>
        <v>4.6360000000000001</v>
      </c>
      <c r="F55" s="263">
        <f t="shared" ca="1" si="5"/>
        <v>-6.0999999999999999E-2</v>
      </c>
      <c r="G55" s="263">
        <f t="shared" ca="1" si="5"/>
        <v>3.3140000000000001</v>
      </c>
      <c r="H55" s="263">
        <f t="shared" ca="1" si="5"/>
        <v>14.51</v>
      </c>
      <c r="I55" s="263">
        <f t="shared" ca="1" si="5"/>
        <v>4.665</v>
      </c>
      <c r="J55" s="263">
        <f t="shared" ca="1" si="5"/>
        <v>0.74099999999999999</v>
      </c>
      <c r="K55" s="263">
        <f t="shared" ca="1" si="5"/>
        <v>-6.1029999999999998</v>
      </c>
      <c r="L55" s="263">
        <f t="shared" ca="1" si="5"/>
        <v>-42.04</v>
      </c>
      <c r="M55" s="263">
        <f t="shared" ca="1" si="4"/>
        <v>-1.6890000000000001</v>
      </c>
      <c r="N55" s="263">
        <f t="shared" ca="1" si="4"/>
        <v>50.938000000000002</v>
      </c>
      <c r="O55" s="263">
        <f t="shared" ca="1" si="4"/>
        <v>34.482999999999997</v>
      </c>
      <c r="P55" s="261" t="s">
        <v>63</v>
      </c>
    </row>
    <row r="56" spans="1:16" ht="16.5" customHeight="1">
      <c r="A56" s="236">
        <v>9</v>
      </c>
      <c r="B56" s="218" t="s">
        <v>64</v>
      </c>
      <c r="C56" s="262"/>
      <c r="D56" s="263">
        <f t="shared" ca="1" si="5"/>
        <v>5.6760000000000002</v>
      </c>
      <c r="E56" s="263">
        <f t="shared" ca="1" si="5"/>
        <v>3.383</v>
      </c>
      <c r="F56" s="263">
        <f t="shared" ca="1" si="5"/>
        <v>-1.81</v>
      </c>
      <c r="G56" s="263">
        <f t="shared" ca="1" si="5"/>
        <v>3.3330000000000002</v>
      </c>
      <c r="H56" s="263">
        <f t="shared" ca="1" si="5"/>
        <v>5.484</v>
      </c>
      <c r="I56" s="263">
        <f t="shared" ca="1" si="5"/>
        <v>-2.5369999999999999</v>
      </c>
      <c r="J56" s="263">
        <f t="shared" ca="1" si="5"/>
        <v>1.627</v>
      </c>
      <c r="K56" s="263">
        <f t="shared" ca="1" si="5"/>
        <v>-7.0670000000000002</v>
      </c>
      <c r="L56" s="263">
        <f t="shared" ca="1" si="5"/>
        <v>-0.433</v>
      </c>
      <c r="M56" s="263">
        <f t="shared" ca="1" si="4"/>
        <v>-6.7939999999999996</v>
      </c>
      <c r="N56" s="263">
        <f t="shared" ca="1" si="4"/>
        <v>-2.3199999999999998</v>
      </c>
      <c r="O56" s="263">
        <f t="shared" ca="1" si="4"/>
        <v>1.49</v>
      </c>
      <c r="P56" s="261" t="s">
        <v>64</v>
      </c>
    </row>
    <row r="57" spans="1:16" ht="16.5" customHeight="1">
      <c r="A57" s="236">
        <v>10</v>
      </c>
      <c r="B57" s="218" t="s">
        <v>65</v>
      </c>
      <c r="C57" s="262"/>
      <c r="D57" s="263">
        <f t="shared" ca="1" si="5"/>
        <v>-3.64</v>
      </c>
      <c r="E57" s="263">
        <f t="shared" ca="1" si="5"/>
        <v>4.0949999999999998</v>
      </c>
      <c r="F57" s="263">
        <f t="shared" ca="1" si="5"/>
        <v>-1.282</v>
      </c>
      <c r="G57" s="263">
        <f t="shared" ca="1" si="5"/>
        <v>3.4940000000000002</v>
      </c>
      <c r="H57" s="263">
        <f t="shared" ca="1" si="5"/>
        <v>-6.2439999999999998</v>
      </c>
      <c r="I57" s="263">
        <f t="shared" ca="1" si="5"/>
        <v>2.6269999999999998</v>
      </c>
      <c r="J57" s="263">
        <f t="shared" ca="1" si="5"/>
        <v>2.9630000000000001</v>
      </c>
      <c r="K57" s="263">
        <f t="shared" ca="1" si="5"/>
        <v>4.444</v>
      </c>
      <c r="L57" s="263">
        <f t="shared" ca="1" si="5"/>
        <v>-1.5860000000000001</v>
      </c>
      <c r="M57" s="263">
        <f t="shared" ca="1" si="4"/>
        <v>3.6139999999999999</v>
      </c>
      <c r="N57" s="263">
        <f t="shared" ca="1" si="4"/>
        <v>12.718999999999999</v>
      </c>
      <c r="O57" s="263">
        <f t="shared" ca="1" si="4"/>
        <v>4.9800000000000004</v>
      </c>
      <c r="P57" s="261" t="s">
        <v>65</v>
      </c>
    </row>
    <row r="58" spans="1:16" ht="16.5" customHeight="1">
      <c r="A58" s="236">
        <v>11</v>
      </c>
      <c r="B58" s="218" t="s">
        <v>66</v>
      </c>
      <c r="C58" s="262"/>
      <c r="D58" s="263">
        <f t="shared" ca="1" si="5"/>
        <v>0.378</v>
      </c>
      <c r="E58" s="263">
        <f t="shared" ca="1" si="5"/>
        <v>0.32400000000000001</v>
      </c>
      <c r="F58" s="263">
        <f t="shared" ca="1" si="5"/>
        <v>2.9159999999999999</v>
      </c>
      <c r="G58" s="263">
        <f t="shared" ca="1" si="5"/>
        <v>1.137</v>
      </c>
      <c r="H58" s="263">
        <f t="shared" ca="1" si="5"/>
        <v>1.5629999999999999</v>
      </c>
      <c r="I58" s="263">
        <f t="shared" ca="1" si="5"/>
        <v>3.78</v>
      </c>
      <c r="J58" s="263">
        <f t="shared" ca="1" si="5"/>
        <v>0.69699999999999995</v>
      </c>
      <c r="K58" s="263">
        <f t="shared" ca="1" si="5"/>
        <v>3.8580000000000001</v>
      </c>
      <c r="L58" s="263">
        <f t="shared" ca="1" si="5"/>
        <v>3.4369999999999998</v>
      </c>
      <c r="M58" s="263">
        <f t="shared" ca="1" si="4"/>
        <v>3.9550000000000001</v>
      </c>
      <c r="N58" s="263">
        <f t="shared" ca="1" si="4"/>
        <v>3.7970000000000002</v>
      </c>
      <c r="O58" s="263">
        <f t="shared" ca="1" si="4"/>
        <v>-0.222</v>
      </c>
      <c r="P58" s="261" t="s">
        <v>66</v>
      </c>
    </row>
    <row r="59" spans="1:16" ht="16.5" customHeight="1">
      <c r="A59" s="236">
        <v>12</v>
      </c>
      <c r="B59" s="218" t="s">
        <v>67</v>
      </c>
      <c r="C59" s="262"/>
      <c r="D59" s="263">
        <f t="shared" ca="1" si="5"/>
        <v>4.2439999999999998</v>
      </c>
      <c r="E59" s="263">
        <f t="shared" ca="1" si="5"/>
        <v>5.0709999999999997</v>
      </c>
      <c r="F59" s="263">
        <f t="shared" ca="1" si="5"/>
        <v>3.0710000000000002</v>
      </c>
      <c r="G59" s="263">
        <f t="shared" ca="1" si="5"/>
        <v>9.5269999999999992</v>
      </c>
      <c r="H59" s="263">
        <f t="shared" ca="1" si="5"/>
        <v>9.3089999999999993</v>
      </c>
      <c r="I59" s="263">
        <f t="shared" ca="1" si="5"/>
        <v>-1.893</v>
      </c>
      <c r="J59" s="263">
        <f t="shared" ca="1" si="5"/>
        <v>-2.4790000000000001</v>
      </c>
      <c r="K59" s="263">
        <f t="shared" ca="1" si="5"/>
        <v>-1.649</v>
      </c>
      <c r="L59" s="263">
        <f t="shared" ca="1" si="5"/>
        <v>0.64800000000000002</v>
      </c>
      <c r="M59" s="263">
        <f t="shared" ca="1" si="4"/>
        <v>9.6829999999999998</v>
      </c>
      <c r="N59" s="263">
        <f t="shared" ca="1" si="4"/>
        <v>6.3520000000000003</v>
      </c>
      <c r="O59" s="263">
        <f t="shared" ca="1" si="4"/>
        <v>-3.0739999999999998</v>
      </c>
      <c r="P59" s="261" t="s">
        <v>67</v>
      </c>
    </row>
    <row r="60" spans="1:16" ht="16.5" customHeight="1">
      <c r="A60" s="236">
        <v>13</v>
      </c>
      <c r="B60" s="218" t="s">
        <v>68</v>
      </c>
      <c r="C60" s="262"/>
      <c r="D60" s="263">
        <f t="shared" ca="1" si="5"/>
        <v>-0.13</v>
      </c>
      <c r="E60" s="263">
        <f t="shared" ca="1" si="5"/>
        <v>-2.827</v>
      </c>
      <c r="F60" s="263">
        <f t="shared" ca="1" si="5"/>
        <v>3.4849999999999999</v>
      </c>
      <c r="G60" s="263">
        <f t="shared" ca="1" si="5"/>
        <v>2.6920000000000002</v>
      </c>
      <c r="H60" s="263">
        <f t="shared" ca="1" si="5"/>
        <v>1.8720000000000001</v>
      </c>
      <c r="I60" s="263">
        <f t="shared" ca="1" si="5"/>
        <v>2.6709999999999998</v>
      </c>
      <c r="J60" s="263">
        <f t="shared" ca="1" si="5"/>
        <v>3.2930000000000001</v>
      </c>
      <c r="K60" s="263">
        <f t="shared" ca="1" si="5"/>
        <v>4.5410000000000004</v>
      </c>
      <c r="L60" s="263">
        <f t="shared" ca="1" si="5"/>
        <v>-3.5550000000000002</v>
      </c>
      <c r="M60" s="263">
        <f t="shared" ca="1" si="4"/>
        <v>1.8680000000000001</v>
      </c>
      <c r="N60" s="263">
        <f t="shared" ca="1" si="4"/>
        <v>3.4319999999999999</v>
      </c>
      <c r="O60" s="263">
        <f t="shared" ca="1" si="4"/>
        <v>4.1420000000000003</v>
      </c>
      <c r="P60" s="261" t="s">
        <v>68</v>
      </c>
    </row>
    <row r="61" spans="1:16" ht="16.5" customHeight="1">
      <c r="A61" s="236">
        <v>14</v>
      </c>
      <c r="B61" s="218" t="s">
        <v>69</v>
      </c>
      <c r="C61" s="262"/>
      <c r="D61" s="263">
        <f t="shared" ca="1" si="5"/>
        <v>0.52400000000000002</v>
      </c>
      <c r="E61" s="263">
        <f t="shared" ca="1" si="5"/>
        <v>-1.8</v>
      </c>
      <c r="F61" s="263">
        <f t="shared" ca="1" si="5"/>
        <v>3.492</v>
      </c>
      <c r="G61" s="263">
        <f t="shared" ca="1" si="5"/>
        <v>2.6429999999999998</v>
      </c>
      <c r="H61" s="263">
        <f t="shared" ca="1" si="5"/>
        <v>0.75600000000000001</v>
      </c>
      <c r="I61" s="263">
        <f t="shared" ca="1" si="5"/>
        <v>2.875</v>
      </c>
      <c r="J61" s="263">
        <f t="shared" ca="1" si="5"/>
        <v>1.58</v>
      </c>
      <c r="K61" s="263">
        <f t="shared" ca="1" si="5"/>
        <v>1.01</v>
      </c>
      <c r="L61" s="263">
        <f t="shared" ca="1" si="5"/>
        <v>2.7719999999999998</v>
      </c>
      <c r="M61" s="263">
        <f t="shared" ca="1" si="5"/>
        <v>3.4649999999999999</v>
      </c>
      <c r="N61" s="263">
        <f t="shared" ca="1" si="5"/>
        <v>2.7130000000000001</v>
      </c>
      <c r="O61" s="263">
        <f t="shared" ca="1" si="5"/>
        <v>-0.40200000000000002</v>
      </c>
      <c r="P61" s="261" t="s">
        <v>69</v>
      </c>
    </row>
    <row r="62" spans="1:16" ht="16.5" customHeight="1">
      <c r="A62" s="236">
        <v>15</v>
      </c>
      <c r="B62" s="218" t="s">
        <v>70</v>
      </c>
      <c r="C62" s="262"/>
      <c r="D62" s="263">
        <f t="shared" ref="D62:O67" ca="1" si="6">IF(C24="X","X",IF(D24="X","X",IF(C24&lt;&gt;0,ROUND((D24-C24)/ABS(C24)*100,3),"-")))</f>
        <v>5.0730000000000004</v>
      </c>
      <c r="E62" s="263">
        <f t="shared" ca="1" si="6"/>
        <v>3.5550000000000002</v>
      </c>
      <c r="F62" s="263">
        <f t="shared" ca="1" si="6"/>
        <v>0.85699999999999998</v>
      </c>
      <c r="G62" s="263">
        <f t="shared" ca="1" si="6"/>
        <v>7.1849999999999996</v>
      </c>
      <c r="H62" s="263">
        <f t="shared" ca="1" si="6"/>
        <v>3.3730000000000002</v>
      </c>
      <c r="I62" s="263">
        <f t="shared" ca="1" si="6"/>
        <v>2E-3</v>
      </c>
      <c r="J62" s="263">
        <f t="shared" ca="1" si="6"/>
        <v>2.6459999999999999</v>
      </c>
      <c r="K62" s="263">
        <f t="shared" ca="1" si="6"/>
        <v>3.2570000000000001</v>
      </c>
      <c r="L62" s="263">
        <f t="shared" ca="1" si="6"/>
        <v>0.44700000000000001</v>
      </c>
      <c r="M62" s="263">
        <f t="shared" ca="1" si="6"/>
        <v>3.2850000000000001</v>
      </c>
      <c r="N62" s="263">
        <f t="shared" ca="1" si="6"/>
        <v>0.71899999999999997</v>
      </c>
      <c r="O62" s="263">
        <f t="shared" ca="1" si="6"/>
        <v>1.601</v>
      </c>
      <c r="P62" s="261" t="s">
        <v>70</v>
      </c>
    </row>
    <row r="63" spans="1:16" ht="16.5" customHeight="1">
      <c r="A63" s="236">
        <v>16</v>
      </c>
      <c r="B63" s="218" t="s">
        <v>71</v>
      </c>
      <c r="C63" s="262"/>
      <c r="D63" s="263">
        <f t="shared" ca="1" si="6"/>
        <v>2.9740000000000002</v>
      </c>
      <c r="E63" s="263">
        <f t="shared" ca="1" si="6"/>
        <v>-1.9419999999999999</v>
      </c>
      <c r="F63" s="263">
        <f t="shared" ca="1" si="6"/>
        <v>-0.92900000000000005</v>
      </c>
      <c r="G63" s="263">
        <f t="shared" ca="1" si="6"/>
        <v>3.153</v>
      </c>
      <c r="H63" s="263">
        <f t="shared" ca="1" si="6"/>
        <v>2.0659999999999998</v>
      </c>
      <c r="I63" s="263">
        <f t="shared" ca="1" si="6"/>
        <v>1.2070000000000001</v>
      </c>
      <c r="J63" s="263">
        <f t="shared" ca="1" si="6"/>
        <v>-2.2029999999999998</v>
      </c>
      <c r="K63" s="263">
        <f t="shared" ca="1" si="6"/>
        <v>-2.081</v>
      </c>
      <c r="L63" s="263">
        <f t="shared" ca="1" si="6"/>
        <v>-8.9689999999999994</v>
      </c>
      <c r="M63" s="263">
        <f t="shared" ca="1" si="6"/>
        <v>11.195</v>
      </c>
      <c r="N63" s="263">
        <f t="shared" ca="1" si="6"/>
        <v>6.4640000000000004</v>
      </c>
      <c r="O63" s="263">
        <f t="shared" ca="1" si="6"/>
        <v>-3.4689999999999999</v>
      </c>
      <c r="P63" s="261" t="s">
        <v>71</v>
      </c>
    </row>
    <row r="64" spans="1:16" ht="16.5" customHeight="1">
      <c r="A64" s="244"/>
      <c r="B64" s="245" t="s">
        <v>72</v>
      </c>
      <c r="C64" s="264"/>
      <c r="D64" s="265">
        <f t="shared" ca="1" si="6"/>
        <v>0.46200000000000002</v>
      </c>
      <c r="E64" s="265">
        <f t="shared" ca="1" si="6"/>
        <v>3.5670000000000002</v>
      </c>
      <c r="F64" s="265">
        <f t="shared" ca="1" si="6"/>
        <v>1.8959999999999999</v>
      </c>
      <c r="G64" s="265">
        <f t="shared" ca="1" si="6"/>
        <v>5.3310000000000004</v>
      </c>
      <c r="H64" s="265">
        <f t="shared" ca="1" si="6"/>
        <v>4.0369999999999999</v>
      </c>
      <c r="I64" s="265">
        <f t="shared" ca="1" si="6"/>
        <v>1.8959999999999999</v>
      </c>
      <c r="J64" s="265">
        <f t="shared" ca="1" si="6"/>
        <v>0.65</v>
      </c>
      <c r="K64" s="265">
        <f t="shared" ca="1" si="6"/>
        <v>0.73499999999999999</v>
      </c>
      <c r="L64" s="265">
        <f t="shared" ca="1" si="6"/>
        <v>-6.2549999999999999</v>
      </c>
      <c r="M64" s="265">
        <f t="shared" ca="1" si="6"/>
        <v>4.6769999999999996</v>
      </c>
      <c r="N64" s="265">
        <f t="shared" ca="1" si="6"/>
        <v>0.85899999999999999</v>
      </c>
      <c r="O64" s="265">
        <f t="shared" ca="1" si="6"/>
        <v>4.6980000000000004</v>
      </c>
      <c r="P64" s="266" t="s">
        <v>72</v>
      </c>
    </row>
    <row r="65" spans="1:16" ht="16.5" customHeight="1">
      <c r="A65" s="229"/>
      <c r="B65" s="218" t="s">
        <v>73</v>
      </c>
      <c r="C65" s="262"/>
      <c r="D65" s="263">
        <f t="shared" ca="1" si="6"/>
        <v>-0.30299999999999999</v>
      </c>
      <c r="E65" s="263">
        <f t="shared" ca="1" si="6"/>
        <v>-0.30399999999999999</v>
      </c>
      <c r="F65" s="263">
        <f t="shared" ca="1" si="6"/>
        <v>22.183</v>
      </c>
      <c r="G65" s="263">
        <f t="shared" ca="1" si="6"/>
        <v>-22.428999999999998</v>
      </c>
      <c r="H65" s="263">
        <f t="shared" ca="1" si="6"/>
        <v>-28.721</v>
      </c>
      <c r="I65" s="263">
        <f t="shared" ca="1" si="6"/>
        <v>12.589</v>
      </c>
      <c r="J65" s="263">
        <f t="shared" ca="1" si="6"/>
        <v>0.7</v>
      </c>
      <c r="K65" s="263">
        <f t="shared" ca="1" si="6"/>
        <v>-4.4409999999999998</v>
      </c>
      <c r="L65" s="263">
        <f t="shared" ca="1" si="6"/>
        <v>-15.862</v>
      </c>
      <c r="M65" s="263">
        <f t="shared" ca="1" si="6"/>
        <v>7.3239999999999998</v>
      </c>
      <c r="N65" s="263">
        <f t="shared" ca="1" si="6"/>
        <v>83.08</v>
      </c>
      <c r="O65" s="263">
        <f t="shared" ca="1" si="6"/>
        <v>-12.496</v>
      </c>
      <c r="P65" s="261" t="s">
        <v>73</v>
      </c>
    </row>
    <row r="66" spans="1:16" ht="16.5" customHeight="1">
      <c r="A66" s="229"/>
      <c r="B66" s="218" t="s">
        <v>74</v>
      </c>
      <c r="C66" s="262"/>
      <c r="D66" s="263">
        <f t="shared" ca="1" si="6"/>
        <v>0.63600000000000001</v>
      </c>
      <c r="E66" s="263">
        <f t="shared" ca="1" si="6"/>
        <v>7.9480000000000004</v>
      </c>
      <c r="F66" s="263">
        <f t="shared" ca="1" si="6"/>
        <v>46.930999999999997</v>
      </c>
      <c r="G66" s="263">
        <f t="shared" ca="1" si="6"/>
        <v>20.704000000000001</v>
      </c>
      <c r="H66" s="263">
        <f t="shared" ca="1" si="6"/>
        <v>0.13500000000000001</v>
      </c>
      <c r="I66" s="263">
        <f t="shared" ca="1" si="6"/>
        <v>8.44</v>
      </c>
      <c r="J66" s="263">
        <f t="shared" ca="1" si="6"/>
        <v>3.3559999999999999</v>
      </c>
      <c r="K66" s="263">
        <f t="shared" ca="1" si="6"/>
        <v>14.041</v>
      </c>
      <c r="L66" s="263">
        <f t="shared" ca="1" si="6"/>
        <v>-13.731999999999999</v>
      </c>
      <c r="M66" s="263">
        <f t="shared" ca="1" si="6"/>
        <v>17.561</v>
      </c>
      <c r="N66" s="263">
        <f t="shared" ca="1" si="6"/>
        <v>16.821999999999999</v>
      </c>
      <c r="O66" s="263">
        <f t="shared" ca="1" si="6"/>
        <v>-3.266</v>
      </c>
      <c r="P66" s="261" t="s">
        <v>74</v>
      </c>
    </row>
    <row r="67" spans="1:16" ht="16.5" customHeight="1">
      <c r="A67" s="244"/>
      <c r="B67" s="245" t="s">
        <v>75</v>
      </c>
      <c r="C67" s="264"/>
      <c r="D67" s="265">
        <f t="shared" ca="1" si="6"/>
        <v>0.45600000000000002</v>
      </c>
      <c r="E67" s="265">
        <f t="shared" ca="1" si="6"/>
        <v>3.5179999999999998</v>
      </c>
      <c r="F67" s="265">
        <f t="shared" ca="1" si="6"/>
        <v>1.7649999999999999</v>
      </c>
      <c r="G67" s="265">
        <f t="shared" ca="1" si="6"/>
        <v>4.9939999999999998</v>
      </c>
      <c r="H67" s="265">
        <f t="shared" ca="1" si="6"/>
        <v>3.891</v>
      </c>
      <c r="I67" s="265">
        <f t="shared" ca="1" si="6"/>
        <v>1.8759999999999999</v>
      </c>
      <c r="J67" s="265">
        <f t="shared" ca="1" si="6"/>
        <v>0.624</v>
      </c>
      <c r="K67" s="265">
        <f t="shared" ca="1" si="6"/>
        <v>0.57899999999999996</v>
      </c>
      <c r="L67" s="265">
        <f t="shared" ca="1" si="6"/>
        <v>-6.2089999999999996</v>
      </c>
      <c r="M67" s="265">
        <f t="shared" ca="1" si="6"/>
        <v>4.5510000000000002</v>
      </c>
      <c r="N67" s="265">
        <f t="shared" ca="1" si="6"/>
        <v>0.97499999999999998</v>
      </c>
      <c r="O67" s="265">
        <f t="shared" ca="1" si="6"/>
        <v>4.6909999999999998</v>
      </c>
      <c r="P67" s="266" t="s">
        <v>75</v>
      </c>
    </row>
    <row r="68" spans="1:16" ht="16.5" customHeight="1">
      <c r="A68" s="229"/>
      <c r="B68" s="218" t="s">
        <v>76</v>
      </c>
      <c r="C68" s="262"/>
      <c r="D68" s="263"/>
      <c r="E68" s="263"/>
      <c r="F68" s="263"/>
      <c r="G68" s="263"/>
      <c r="H68" s="263"/>
      <c r="I68" s="263"/>
      <c r="J68" s="263"/>
      <c r="K68" s="263"/>
      <c r="L68" s="263"/>
      <c r="M68" s="263"/>
      <c r="N68" s="263"/>
      <c r="O68" s="263"/>
      <c r="P68" s="261" t="s">
        <v>76</v>
      </c>
    </row>
    <row r="69" spans="1:16" ht="16.5" customHeight="1">
      <c r="A69" s="229"/>
      <c r="B69" s="218" t="s">
        <v>32</v>
      </c>
      <c r="C69" s="262"/>
      <c r="D69" s="263">
        <f t="shared" ref="D69:O75" ca="1" si="7">IF(C31="X","X",IF(D31="X","X",IF(C31&lt;&gt;0,ROUND((D31-C31)/ABS(C31)*100,3),"-")))</f>
        <v>0.53800000000000003</v>
      </c>
      <c r="E69" s="263">
        <f t="shared" ca="1" si="7"/>
        <v>4.8369999999999997</v>
      </c>
      <c r="F69" s="263">
        <f t="shared" ca="1" si="7"/>
        <v>1.63</v>
      </c>
      <c r="G69" s="263">
        <f t="shared" ca="1" si="7"/>
        <v>5.5990000000000002</v>
      </c>
      <c r="H69" s="263">
        <f t="shared" ca="1" si="7"/>
        <v>4.4630000000000001</v>
      </c>
      <c r="I69" s="263">
        <f t="shared" ca="1" si="7"/>
        <v>1.6639999999999999</v>
      </c>
      <c r="J69" s="263">
        <f t="shared" ca="1" si="7"/>
        <v>0.32</v>
      </c>
      <c r="K69" s="263">
        <f t="shared" ca="1" si="7"/>
        <v>9.9000000000000005E-2</v>
      </c>
      <c r="L69" s="263">
        <f t="shared" ca="1" si="7"/>
        <v>-7.798</v>
      </c>
      <c r="M69" s="263">
        <f t="shared" ca="1" si="7"/>
        <v>5.165</v>
      </c>
      <c r="N69" s="263">
        <f t="shared" ca="1" si="7"/>
        <v>0.39600000000000002</v>
      </c>
      <c r="O69" s="263">
        <f t="shared" ca="1" si="7"/>
        <v>5.391</v>
      </c>
      <c r="P69" s="261" t="s">
        <v>32</v>
      </c>
    </row>
    <row r="70" spans="1:16" ht="16.5" customHeight="1">
      <c r="A70" s="229"/>
      <c r="B70" s="218" t="s">
        <v>33</v>
      </c>
      <c r="C70" s="262"/>
      <c r="D70" s="263">
        <f t="shared" ca="1" si="7"/>
        <v>-0.83099999999999996</v>
      </c>
      <c r="E70" s="263">
        <f t="shared" ca="1" si="7"/>
        <v>-1.9059999999999999</v>
      </c>
      <c r="F70" s="263">
        <f t="shared" ca="1" si="7"/>
        <v>3.5880000000000001</v>
      </c>
      <c r="G70" s="263">
        <f t="shared" ca="1" si="7"/>
        <v>2.556</v>
      </c>
      <c r="H70" s="263">
        <f t="shared" ca="1" si="7"/>
        <v>1.581</v>
      </c>
      <c r="I70" s="263">
        <f t="shared" ca="1" si="7"/>
        <v>2.5670000000000002</v>
      </c>
      <c r="J70" s="263">
        <f t="shared" ca="1" si="7"/>
        <v>2.4279999999999999</v>
      </c>
      <c r="K70" s="263">
        <f t="shared" ca="1" si="7"/>
        <v>3.2309999999999999</v>
      </c>
      <c r="L70" s="263">
        <f t="shared" ca="1" si="7"/>
        <v>-1.002</v>
      </c>
      <c r="M70" s="263">
        <f t="shared" ca="1" si="7"/>
        <v>2.6539999999999999</v>
      </c>
      <c r="N70" s="263">
        <f t="shared" ca="1" si="7"/>
        <v>3.43</v>
      </c>
      <c r="O70" s="263">
        <f t="shared" ca="1" si="7"/>
        <v>2.536</v>
      </c>
      <c r="P70" s="261" t="s">
        <v>33</v>
      </c>
    </row>
    <row r="71" spans="1:16" ht="16.5" customHeight="1">
      <c r="A71" s="229"/>
      <c r="B71" s="218" t="s">
        <v>34</v>
      </c>
      <c r="C71" s="262"/>
      <c r="D71" s="263">
        <f t="shared" ca="1" si="7"/>
        <v>9.6280000000000001</v>
      </c>
      <c r="E71" s="263">
        <f t="shared" ca="1" si="7"/>
        <v>-3.109</v>
      </c>
      <c r="F71" s="263">
        <f t="shared" ca="1" si="7"/>
        <v>-0.79700000000000004</v>
      </c>
      <c r="G71" s="263">
        <f t="shared" ca="1" si="7"/>
        <v>18.657</v>
      </c>
      <c r="H71" s="263">
        <f t="shared" ca="1" si="7"/>
        <v>5.702</v>
      </c>
      <c r="I71" s="263">
        <f t="shared" ca="1" si="7"/>
        <v>6.548</v>
      </c>
      <c r="J71" s="263">
        <f t="shared" ca="1" si="7"/>
        <v>0.65</v>
      </c>
      <c r="K71" s="263">
        <f t="shared" ca="1" si="7"/>
        <v>7.3689999999999998</v>
      </c>
      <c r="L71" s="263">
        <f t="shared" ca="1" si="7"/>
        <v>13.349</v>
      </c>
      <c r="M71" s="263">
        <f t="shared" ca="1" si="7"/>
        <v>2.7029999999999998</v>
      </c>
      <c r="N71" s="263">
        <f t="shared" ca="1" si="7"/>
        <v>-1.1679999999999999</v>
      </c>
      <c r="O71" s="263">
        <f t="shared" ca="1" si="7"/>
        <v>-2.915</v>
      </c>
      <c r="P71" s="261" t="s">
        <v>34</v>
      </c>
    </row>
    <row r="72" spans="1:16" ht="16.5" customHeight="1">
      <c r="A72" s="229"/>
      <c r="B72" s="218" t="s">
        <v>11</v>
      </c>
      <c r="C72" s="262"/>
      <c r="D72" s="263">
        <f t="shared" ca="1" si="7"/>
        <v>0.46200000000000002</v>
      </c>
      <c r="E72" s="263">
        <f t="shared" ca="1" si="7"/>
        <v>3.5670000000000002</v>
      </c>
      <c r="F72" s="263">
        <f t="shared" ca="1" si="7"/>
        <v>1.8959999999999999</v>
      </c>
      <c r="G72" s="263">
        <f t="shared" ca="1" si="7"/>
        <v>5.3310000000000004</v>
      </c>
      <c r="H72" s="263">
        <f t="shared" ca="1" si="7"/>
        <v>4.0369999999999999</v>
      </c>
      <c r="I72" s="263">
        <f t="shared" ca="1" si="7"/>
        <v>1.8959999999999999</v>
      </c>
      <c r="J72" s="263">
        <f t="shared" ca="1" si="7"/>
        <v>0.65</v>
      </c>
      <c r="K72" s="263">
        <f t="shared" ca="1" si="7"/>
        <v>0.73499999999999999</v>
      </c>
      <c r="L72" s="263">
        <f t="shared" ca="1" si="7"/>
        <v>-6.2549999999999999</v>
      </c>
      <c r="M72" s="263">
        <f t="shared" ca="1" si="7"/>
        <v>4.6769999999999996</v>
      </c>
      <c r="N72" s="263">
        <f t="shared" ca="1" si="7"/>
        <v>0.85899999999999999</v>
      </c>
      <c r="O72" s="263">
        <f t="shared" ca="1" si="7"/>
        <v>4.6980000000000004</v>
      </c>
      <c r="P72" s="261" t="s">
        <v>11</v>
      </c>
    </row>
    <row r="73" spans="1:16" ht="16.5" customHeight="1">
      <c r="A73" s="229"/>
      <c r="B73" s="240" t="s">
        <v>134</v>
      </c>
      <c r="C73" s="267"/>
      <c r="D73" s="268">
        <f t="shared" ca="1" si="7"/>
        <v>11.765000000000001</v>
      </c>
      <c r="E73" s="268">
        <f t="shared" ca="1" si="7"/>
        <v>-5.7889999999999997</v>
      </c>
      <c r="F73" s="268">
        <f t="shared" ca="1" si="7"/>
        <v>8.0549999999999997</v>
      </c>
      <c r="G73" s="268">
        <f t="shared" ca="1" si="7"/>
        <v>-0.51700000000000002</v>
      </c>
      <c r="H73" s="268">
        <f t="shared" ca="1" si="7"/>
        <v>30.254000000000001</v>
      </c>
      <c r="I73" s="268">
        <f t="shared" ca="1" si="7"/>
        <v>-16.238</v>
      </c>
      <c r="J73" s="268">
        <f t="shared" ca="1" si="7"/>
        <v>-6.7539999999999996</v>
      </c>
      <c r="K73" s="268">
        <f t="shared" ca="1" si="7"/>
        <v>-4.6580000000000004</v>
      </c>
      <c r="L73" s="268">
        <f t="shared" ca="1" si="7"/>
        <v>-19.349</v>
      </c>
      <c r="M73" s="268">
        <f t="shared" ca="1" si="7"/>
        <v>15.041</v>
      </c>
      <c r="N73" s="268">
        <f t="shared" ca="1" si="7"/>
        <v>-24.265999999999998</v>
      </c>
      <c r="O73" s="268">
        <f t="shared" ca="1" si="7"/>
        <v>8.19</v>
      </c>
      <c r="P73" s="240" t="s">
        <v>134</v>
      </c>
    </row>
    <row r="74" spans="1:16" ht="16.5" customHeight="1">
      <c r="A74" s="229"/>
      <c r="B74" s="240" t="s">
        <v>135</v>
      </c>
      <c r="C74" s="267"/>
      <c r="D74" s="268">
        <f t="shared" ca="1" si="7"/>
        <v>-9.968</v>
      </c>
      <c r="E74" s="268">
        <f t="shared" ca="1" si="7"/>
        <v>14.925000000000001</v>
      </c>
      <c r="F74" s="268">
        <f t="shared" ca="1" si="7"/>
        <v>4.9870000000000001</v>
      </c>
      <c r="G74" s="268">
        <f t="shared" ca="1" si="7"/>
        <v>14.866</v>
      </c>
      <c r="H74" s="268">
        <f t="shared" ca="1" si="7"/>
        <v>5.3949999999999996</v>
      </c>
      <c r="I74" s="268">
        <f t="shared" ca="1" si="7"/>
        <v>6.24</v>
      </c>
      <c r="J74" s="268">
        <f t="shared" ca="1" si="7"/>
        <v>1.819</v>
      </c>
      <c r="K74" s="268">
        <f t="shared" ca="1" si="7"/>
        <v>1.7769999999999999</v>
      </c>
      <c r="L74" s="268">
        <f t="shared" ca="1" si="7"/>
        <v>-9.8849999999999998</v>
      </c>
      <c r="M74" s="268">
        <f t="shared" ca="1" si="7"/>
        <v>9.2710000000000008</v>
      </c>
      <c r="N74" s="268">
        <f t="shared" ca="1" si="7"/>
        <v>-12.236000000000001</v>
      </c>
      <c r="O74" s="268">
        <f t="shared" ca="1" si="7"/>
        <v>2.06</v>
      </c>
      <c r="P74" s="240" t="s">
        <v>135</v>
      </c>
    </row>
    <row r="75" spans="1:16" ht="16.5" customHeight="1">
      <c r="A75" s="232"/>
      <c r="B75" s="233" t="s">
        <v>136</v>
      </c>
      <c r="C75" s="269"/>
      <c r="D75" s="270">
        <f t="shared" ca="1" si="7"/>
        <v>1.766</v>
      </c>
      <c r="E75" s="270">
        <f t="shared" ca="1" si="7"/>
        <v>2.3010000000000002</v>
      </c>
      <c r="F75" s="270">
        <f t="shared" ca="1" si="7"/>
        <v>1.357</v>
      </c>
      <c r="G75" s="270">
        <f t="shared" ca="1" si="7"/>
        <v>4.0339999999999998</v>
      </c>
      <c r="H75" s="270">
        <f t="shared" ca="1" si="7"/>
        <v>3.3769999999999998</v>
      </c>
      <c r="I75" s="270">
        <f t="shared" ca="1" si="7"/>
        <v>1.56</v>
      </c>
      <c r="J75" s="270">
        <f t="shared" ca="1" si="7"/>
        <v>0.57699999999999996</v>
      </c>
      <c r="K75" s="270">
        <f t="shared" ca="1" si="7"/>
        <v>0.64</v>
      </c>
      <c r="L75" s="270">
        <f t="shared" ca="1" si="7"/>
        <v>-5.4130000000000003</v>
      </c>
      <c r="M75" s="270">
        <f t="shared" ca="1" si="7"/>
        <v>3.7669999999999999</v>
      </c>
      <c r="N75" s="270">
        <f t="shared" ca="1" si="7"/>
        <v>3.548</v>
      </c>
      <c r="O75" s="270">
        <f t="shared" ca="1" si="7"/>
        <v>5.0579999999999998</v>
      </c>
      <c r="P75" s="233" t="s">
        <v>136</v>
      </c>
    </row>
    <row r="78" spans="1:16" ht="16.5" customHeight="1">
      <c r="A78" s="220">
        <f>A40</f>
        <v>3</v>
      </c>
      <c r="B78" s="253" t="str">
        <f>B40</f>
        <v>県内総生産</v>
      </c>
    </row>
    <row r="79" spans="1:16" ht="16.5" customHeight="1">
      <c r="A79" s="222" t="s">
        <v>35</v>
      </c>
    </row>
    <row r="80" spans="1:16" ht="16.5" customHeight="1">
      <c r="A80" s="223"/>
      <c r="B80" s="224"/>
      <c r="C80" s="254">
        <f>C42</f>
        <v>23</v>
      </c>
      <c r="D80" s="254">
        <f t="shared" ref="D80:O82" si="8">D42</f>
        <v>24</v>
      </c>
      <c r="E80" s="254">
        <f t="shared" si="8"/>
        <v>25</v>
      </c>
      <c r="F80" s="254">
        <f t="shared" si="8"/>
        <v>26</v>
      </c>
      <c r="G80" s="254">
        <f t="shared" si="8"/>
        <v>27</v>
      </c>
      <c r="H80" s="254">
        <f t="shared" si="8"/>
        <v>28</v>
      </c>
      <c r="I80" s="254">
        <f t="shared" si="8"/>
        <v>29</v>
      </c>
      <c r="J80" s="254">
        <f t="shared" si="8"/>
        <v>30</v>
      </c>
      <c r="K80" s="254">
        <f t="shared" si="8"/>
        <v>1</v>
      </c>
      <c r="L80" s="254">
        <f t="shared" si="8"/>
        <v>2</v>
      </c>
      <c r="M80" s="254">
        <f t="shared" si="8"/>
        <v>3</v>
      </c>
      <c r="N80" s="254">
        <f t="shared" si="8"/>
        <v>4</v>
      </c>
      <c r="O80" s="254">
        <f t="shared" si="8"/>
        <v>5</v>
      </c>
      <c r="P80" s="255"/>
    </row>
    <row r="81" spans="1:16" ht="16.5" customHeight="1">
      <c r="A81" s="229"/>
      <c r="B81" s="230" t="s">
        <v>124</v>
      </c>
      <c r="C81" s="256" t="str">
        <f t="shared" ref="C81:L82" si="9">C43</f>
        <v>平成23年度</v>
      </c>
      <c r="D81" s="256" t="str">
        <f t="shared" si="9"/>
        <v>平成24年度</v>
      </c>
      <c r="E81" s="256" t="str">
        <f t="shared" si="9"/>
        <v>平成25年度</v>
      </c>
      <c r="F81" s="256" t="str">
        <f t="shared" si="9"/>
        <v>平成26年度</v>
      </c>
      <c r="G81" s="256" t="str">
        <f t="shared" si="9"/>
        <v>平成27年度</v>
      </c>
      <c r="H81" s="256" t="str">
        <f t="shared" si="9"/>
        <v>平成28年度</v>
      </c>
      <c r="I81" s="256" t="str">
        <f t="shared" si="9"/>
        <v>平成29年度</v>
      </c>
      <c r="J81" s="256" t="str">
        <f t="shared" si="9"/>
        <v>平成30年度</v>
      </c>
      <c r="K81" s="256" t="str">
        <f t="shared" si="9"/>
        <v>令和元年度</v>
      </c>
      <c r="L81" s="256" t="str">
        <f t="shared" si="9"/>
        <v>令和２年度</v>
      </c>
      <c r="M81" s="256" t="str">
        <f t="shared" si="8"/>
        <v>令和３年度</v>
      </c>
      <c r="N81" s="256" t="str">
        <f t="shared" si="8"/>
        <v>令和４年度</v>
      </c>
      <c r="O81" s="256" t="str">
        <f t="shared" si="8"/>
        <v>令和５年度</v>
      </c>
      <c r="P81" s="231" t="s">
        <v>124</v>
      </c>
    </row>
    <row r="82" spans="1:16" ht="16.5" customHeight="1">
      <c r="A82" s="232"/>
      <c r="B82" s="233"/>
      <c r="C82" s="257">
        <f t="shared" si="9"/>
        <v>2011</v>
      </c>
      <c r="D82" s="257">
        <f t="shared" si="9"/>
        <v>2012</v>
      </c>
      <c r="E82" s="257">
        <f t="shared" si="9"/>
        <v>2013</v>
      </c>
      <c r="F82" s="257">
        <f t="shared" si="9"/>
        <v>2014</v>
      </c>
      <c r="G82" s="257">
        <f t="shared" si="9"/>
        <v>2015</v>
      </c>
      <c r="H82" s="257">
        <f t="shared" si="9"/>
        <v>2016</v>
      </c>
      <c r="I82" s="257">
        <f t="shared" si="9"/>
        <v>2017</v>
      </c>
      <c r="J82" s="257">
        <f t="shared" si="9"/>
        <v>2018</v>
      </c>
      <c r="K82" s="257">
        <f t="shared" si="9"/>
        <v>2019</v>
      </c>
      <c r="L82" s="257">
        <f t="shared" si="9"/>
        <v>2020</v>
      </c>
      <c r="M82" s="257">
        <f t="shared" si="8"/>
        <v>2021</v>
      </c>
      <c r="N82" s="257">
        <f t="shared" si="8"/>
        <v>2022</v>
      </c>
      <c r="O82" s="257">
        <f t="shared" si="8"/>
        <v>2023</v>
      </c>
      <c r="P82" s="258"/>
    </row>
    <row r="83" spans="1:16" ht="16.5" customHeight="1">
      <c r="A83" s="236">
        <v>1</v>
      </c>
      <c r="B83" s="218" t="s">
        <v>53</v>
      </c>
      <c r="C83" s="271">
        <f ca="1">IF(C7="X","X",IF(C7=0,"-",ROUND(C7/C$29*100,1)))</f>
        <v>1.4</v>
      </c>
      <c r="D83" s="260">
        <f t="shared" ref="D83:O98" ca="1" si="10">IF(D7="X","X",IF(D7=0,"-",ROUND(D7/D$29*100,1)))</f>
        <v>1.6</v>
      </c>
      <c r="E83" s="260">
        <f t="shared" ca="1" si="10"/>
        <v>1.4</v>
      </c>
      <c r="F83" s="260">
        <f t="shared" ca="1" si="10"/>
        <v>1.5</v>
      </c>
      <c r="G83" s="260">
        <f t="shared" ca="1" si="10"/>
        <v>1.4</v>
      </c>
      <c r="H83" s="260">
        <f t="shared" ca="1" si="10"/>
        <v>1.8</v>
      </c>
      <c r="I83" s="260">
        <f t="shared" ca="1" si="10"/>
        <v>1.5</v>
      </c>
      <c r="J83" s="260">
        <f t="shared" ca="1" si="10"/>
        <v>1.4</v>
      </c>
      <c r="K83" s="260">
        <f t="shared" ca="1" si="10"/>
        <v>1.3</v>
      </c>
      <c r="L83" s="260">
        <f t="shared" ca="1" si="10"/>
        <v>1.1000000000000001</v>
      </c>
      <c r="M83" s="260">
        <f t="shared" ca="1" si="10"/>
        <v>1.2</v>
      </c>
      <c r="N83" s="260">
        <f t="shared" ca="1" si="10"/>
        <v>0.9</v>
      </c>
      <c r="O83" s="260">
        <f t="shared" ca="1" si="10"/>
        <v>0.9</v>
      </c>
      <c r="P83" s="261" t="s">
        <v>53</v>
      </c>
    </row>
    <row r="84" spans="1:16" ht="16.5" customHeight="1">
      <c r="A84" s="236" t="s">
        <v>52</v>
      </c>
      <c r="B84" s="218" t="s">
        <v>54</v>
      </c>
      <c r="C84" s="272">
        <f t="shared" ref="C84:O99" ca="1" si="11">IF(C8="X","X",IF(C8=0,"-",ROUND(C8/C$29*100,1)))</f>
        <v>1.2</v>
      </c>
      <c r="D84" s="273">
        <f t="shared" ca="1" si="11"/>
        <v>1.3</v>
      </c>
      <c r="E84" s="273">
        <f t="shared" ca="1" si="11"/>
        <v>1.2</v>
      </c>
      <c r="F84" s="273">
        <f t="shared" ca="1" si="11"/>
        <v>1.3</v>
      </c>
      <c r="G84" s="273">
        <f t="shared" ca="1" si="11"/>
        <v>1.2</v>
      </c>
      <c r="H84" s="273">
        <f t="shared" ca="1" si="11"/>
        <v>1.5</v>
      </c>
      <c r="I84" s="273">
        <f t="shared" ca="1" si="11"/>
        <v>1.2</v>
      </c>
      <c r="J84" s="273">
        <f t="shared" ca="1" si="11"/>
        <v>1.1000000000000001</v>
      </c>
      <c r="K84" s="273">
        <f t="shared" ca="1" si="11"/>
        <v>1</v>
      </c>
      <c r="L84" s="273">
        <f t="shared" ca="1" si="11"/>
        <v>0.9</v>
      </c>
      <c r="M84" s="273">
        <f t="shared" ca="1" si="10"/>
        <v>1</v>
      </c>
      <c r="N84" s="273">
        <f t="shared" ca="1" si="10"/>
        <v>0.7</v>
      </c>
      <c r="O84" s="273">
        <f t="shared" ca="1" si="10"/>
        <v>0.7</v>
      </c>
      <c r="P84" s="261" t="s">
        <v>54</v>
      </c>
    </row>
    <row r="85" spans="1:16" ht="16.5" customHeight="1">
      <c r="A85" s="236" t="s">
        <v>14</v>
      </c>
      <c r="B85" s="218" t="s">
        <v>55</v>
      </c>
      <c r="C85" s="272">
        <f t="shared" ca="1" si="11"/>
        <v>0</v>
      </c>
      <c r="D85" s="273">
        <f t="shared" ca="1" si="11"/>
        <v>0</v>
      </c>
      <c r="E85" s="273">
        <f t="shared" ca="1" si="11"/>
        <v>0</v>
      </c>
      <c r="F85" s="273">
        <f t="shared" ca="1" si="11"/>
        <v>0</v>
      </c>
      <c r="G85" s="273">
        <f t="shared" ca="1" si="11"/>
        <v>0</v>
      </c>
      <c r="H85" s="273">
        <f t="shared" ca="1" si="11"/>
        <v>0</v>
      </c>
      <c r="I85" s="273">
        <f t="shared" ca="1" si="11"/>
        <v>0</v>
      </c>
      <c r="J85" s="273">
        <f t="shared" ca="1" si="11"/>
        <v>0</v>
      </c>
      <c r="K85" s="273">
        <f t="shared" ca="1" si="11"/>
        <v>0</v>
      </c>
      <c r="L85" s="273">
        <f t="shared" ca="1" si="11"/>
        <v>0</v>
      </c>
      <c r="M85" s="273">
        <f t="shared" ca="1" si="10"/>
        <v>0</v>
      </c>
      <c r="N85" s="273">
        <f t="shared" ca="1" si="10"/>
        <v>0</v>
      </c>
      <c r="O85" s="273">
        <f t="shared" ca="1" si="10"/>
        <v>0</v>
      </c>
      <c r="P85" s="261" t="s">
        <v>55</v>
      </c>
    </row>
    <row r="86" spans="1:16" ht="16.5" customHeight="1">
      <c r="A86" s="236" t="s">
        <v>15</v>
      </c>
      <c r="B86" s="218" t="s">
        <v>56</v>
      </c>
      <c r="C86" s="272">
        <f t="shared" ca="1" si="11"/>
        <v>0.2</v>
      </c>
      <c r="D86" s="273">
        <f t="shared" ca="1" si="11"/>
        <v>0.2</v>
      </c>
      <c r="E86" s="273">
        <f t="shared" ca="1" si="11"/>
        <v>0.2</v>
      </c>
      <c r="F86" s="273">
        <f t="shared" ca="1" si="11"/>
        <v>0.2</v>
      </c>
      <c r="G86" s="273">
        <f t="shared" ca="1" si="11"/>
        <v>0.3</v>
      </c>
      <c r="H86" s="273">
        <f t="shared" ca="1" si="11"/>
        <v>0.2</v>
      </c>
      <c r="I86" s="273">
        <f t="shared" ca="1" si="11"/>
        <v>0.3</v>
      </c>
      <c r="J86" s="273">
        <f t="shared" ca="1" si="11"/>
        <v>0.3</v>
      </c>
      <c r="K86" s="273">
        <f t="shared" ca="1" si="11"/>
        <v>0.2</v>
      </c>
      <c r="L86" s="273">
        <f t="shared" ca="1" si="11"/>
        <v>0.2</v>
      </c>
      <c r="M86" s="273">
        <f t="shared" ca="1" si="10"/>
        <v>0.2</v>
      </c>
      <c r="N86" s="273">
        <f t="shared" ca="1" si="10"/>
        <v>0.2</v>
      </c>
      <c r="O86" s="273">
        <f t="shared" ca="1" si="10"/>
        <v>0.2</v>
      </c>
      <c r="P86" s="261" t="s">
        <v>56</v>
      </c>
    </row>
    <row r="87" spans="1:16" ht="16.5" customHeight="1">
      <c r="A87" s="236">
        <v>2</v>
      </c>
      <c r="B87" s="218" t="s">
        <v>57</v>
      </c>
      <c r="C87" s="272">
        <f t="shared" ca="1" si="11"/>
        <v>0.1</v>
      </c>
      <c r="D87" s="273">
        <f t="shared" ca="1" si="11"/>
        <v>0.1</v>
      </c>
      <c r="E87" s="273">
        <f t="shared" ca="1" si="11"/>
        <v>0.1</v>
      </c>
      <c r="F87" s="273">
        <f t="shared" ca="1" si="11"/>
        <v>0.1</v>
      </c>
      <c r="G87" s="273">
        <f t="shared" ca="1" si="11"/>
        <v>0.1</v>
      </c>
      <c r="H87" s="273">
        <f t="shared" ca="1" si="11"/>
        <v>0.1</v>
      </c>
      <c r="I87" s="273">
        <f t="shared" ca="1" si="11"/>
        <v>0.2</v>
      </c>
      <c r="J87" s="273">
        <f t="shared" ca="1" si="11"/>
        <v>0.2</v>
      </c>
      <c r="K87" s="273">
        <f t="shared" ca="1" si="11"/>
        <v>0.2</v>
      </c>
      <c r="L87" s="273">
        <f t="shared" ca="1" si="11"/>
        <v>0.2</v>
      </c>
      <c r="M87" s="273">
        <f t="shared" ca="1" si="10"/>
        <v>0.2</v>
      </c>
      <c r="N87" s="273">
        <f t="shared" ca="1" si="10"/>
        <v>0.2</v>
      </c>
      <c r="O87" s="273">
        <f t="shared" ca="1" si="10"/>
        <v>0.2</v>
      </c>
      <c r="P87" s="261" t="s">
        <v>57</v>
      </c>
    </row>
    <row r="88" spans="1:16" ht="16.5" customHeight="1">
      <c r="A88" s="236">
        <v>3</v>
      </c>
      <c r="B88" s="218" t="s">
        <v>58</v>
      </c>
      <c r="C88" s="272">
        <f t="shared" ca="1" si="11"/>
        <v>5.4</v>
      </c>
      <c r="D88" s="273">
        <f t="shared" ca="1" si="11"/>
        <v>4.3</v>
      </c>
      <c r="E88" s="273">
        <f t="shared" ca="1" si="11"/>
        <v>4.4000000000000004</v>
      </c>
      <c r="F88" s="273">
        <f t="shared" ca="1" si="11"/>
        <v>4.2</v>
      </c>
      <c r="G88" s="273">
        <f t="shared" ca="1" si="11"/>
        <v>4.5</v>
      </c>
      <c r="H88" s="273">
        <f t="shared" ca="1" si="11"/>
        <v>4.4000000000000004</v>
      </c>
      <c r="I88" s="273">
        <f t="shared" ca="1" si="11"/>
        <v>4.3</v>
      </c>
      <c r="J88" s="273">
        <f t="shared" ca="1" si="11"/>
        <v>4.4000000000000004</v>
      </c>
      <c r="K88" s="273">
        <f t="shared" ca="1" si="11"/>
        <v>4.2</v>
      </c>
      <c r="L88" s="273">
        <f t="shared" ca="1" si="11"/>
        <v>4.9000000000000004</v>
      </c>
      <c r="M88" s="273">
        <f t="shared" ca="1" si="10"/>
        <v>4.2</v>
      </c>
      <c r="N88" s="273">
        <f t="shared" ca="1" si="10"/>
        <v>4</v>
      </c>
      <c r="O88" s="273">
        <f t="shared" ca="1" si="10"/>
        <v>4.3</v>
      </c>
      <c r="P88" s="261" t="s">
        <v>58</v>
      </c>
    </row>
    <row r="89" spans="1:16" ht="16.5" customHeight="1">
      <c r="A89" s="236">
        <v>4</v>
      </c>
      <c r="B89" s="218" t="s">
        <v>59</v>
      </c>
      <c r="C89" s="272">
        <f t="shared" ca="1" si="11"/>
        <v>3.8</v>
      </c>
      <c r="D89" s="273">
        <f t="shared" ca="1" si="11"/>
        <v>3.7</v>
      </c>
      <c r="E89" s="273">
        <f t="shared" ca="1" si="11"/>
        <v>3.8</v>
      </c>
      <c r="F89" s="273">
        <f t="shared" ca="1" si="11"/>
        <v>4</v>
      </c>
      <c r="G89" s="273">
        <f t="shared" ca="1" si="11"/>
        <v>4</v>
      </c>
      <c r="H89" s="273">
        <f t="shared" ca="1" si="11"/>
        <v>3.9</v>
      </c>
      <c r="I89" s="273">
        <f t="shared" ca="1" si="11"/>
        <v>3.9</v>
      </c>
      <c r="J89" s="273">
        <f t="shared" ca="1" si="11"/>
        <v>3.8</v>
      </c>
      <c r="K89" s="273">
        <f t="shared" ca="1" si="11"/>
        <v>4.0999999999999996</v>
      </c>
      <c r="L89" s="273">
        <f t="shared" ca="1" si="11"/>
        <v>4.4000000000000004</v>
      </c>
      <c r="M89" s="273">
        <f t="shared" ca="1" si="10"/>
        <v>4.2</v>
      </c>
      <c r="N89" s="273">
        <f t="shared" ca="1" si="10"/>
        <v>2</v>
      </c>
      <c r="O89" s="273">
        <f t="shared" ca="1" si="10"/>
        <v>2.9</v>
      </c>
      <c r="P89" s="261" t="s">
        <v>59</v>
      </c>
    </row>
    <row r="90" spans="1:16" ht="16.5" customHeight="1">
      <c r="A90" s="236">
        <v>5</v>
      </c>
      <c r="B90" s="218" t="s">
        <v>60</v>
      </c>
      <c r="C90" s="272">
        <f t="shared" ca="1" si="11"/>
        <v>6.8</v>
      </c>
      <c r="D90" s="273">
        <f t="shared" ca="1" si="11"/>
        <v>6.6</v>
      </c>
      <c r="E90" s="273">
        <f t="shared" ca="1" si="11"/>
        <v>7.7</v>
      </c>
      <c r="F90" s="273">
        <f t="shared" ca="1" si="11"/>
        <v>8.3000000000000007</v>
      </c>
      <c r="G90" s="273">
        <f t="shared" ca="1" si="11"/>
        <v>9.1999999999999993</v>
      </c>
      <c r="H90" s="273">
        <f t="shared" ca="1" si="11"/>
        <v>9.4</v>
      </c>
      <c r="I90" s="273">
        <f t="shared" ca="1" si="11"/>
        <v>10.1</v>
      </c>
      <c r="J90" s="273">
        <f t="shared" ca="1" si="11"/>
        <v>10.199999999999999</v>
      </c>
      <c r="K90" s="273">
        <f t="shared" ca="1" si="11"/>
        <v>10.6</v>
      </c>
      <c r="L90" s="273">
        <f t="shared" ca="1" si="11"/>
        <v>9.1999999999999993</v>
      </c>
      <c r="M90" s="273">
        <f t="shared" ca="1" si="10"/>
        <v>10.6</v>
      </c>
      <c r="N90" s="273">
        <f t="shared" ca="1" si="10"/>
        <v>8.8000000000000007</v>
      </c>
      <c r="O90" s="273">
        <f t="shared" ca="1" si="10"/>
        <v>8.1999999999999993</v>
      </c>
      <c r="P90" s="261" t="s">
        <v>60</v>
      </c>
    </row>
    <row r="91" spans="1:16" ht="16.5" customHeight="1">
      <c r="A91" s="236">
        <v>6</v>
      </c>
      <c r="B91" s="218" t="s">
        <v>61</v>
      </c>
      <c r="C91" s="272">
        <f t="shared" ca="1" si="11"/>
        <v>10.1</v>
      </c>
      <c r="D91" s="273">
        <f t="shared" ca="1" si="11"/>
        <v>10.4</v>
      </c>
      <c r="E91" s="273">
        <f t="shared" ca="1" si="11"/>
        <v>10.6</v>
      </c>
      <c r="F91" s="273">
        <f t="shared" ca="1" si="11"/>
        <v>10.3</v>
      </c>
      <c r="G91" s="273">
        <f t="shared" ca="1" si="11"/>
        <v>9.9</v>
      </c>
      <c r="H91" s="273">
        <f t="shared" ca="1" si="11"/>
        <v>9.5</v>
      </c>
      <c r="I91" s="273">
        <f t="shared" ca="1" si="11"/>
        <v>9.6</v>
      </c>
      <c r="J91" s="273">
        <f t="shared" ca="1" si="11"/>
        <v>9.4</v>
      </c>
      <c r="K91" s="273">
        <f t="shared" ca="1" si="11"/>
        <v>9.1999999999999993</v>
      </c>
      <c r="L91" s="273">
        <f t="shared" ca="1" si="11"/>
        <v>9.1</v>
      </c>
      <c r="M91" s="273">
        <f t="shared" ca="1" si="10"/>
        <v>9.1999999999999993</v>
      </c>
      <c r="N91" s="273">
        <f t="shared" ca="1" si="10"/>
        <v>9.3000000000000007</v>
      </c>
      <c r="O91" s="273">
        <f t="shared" ca="1" si="10"/>
        <v>9.3000000000000007</v>
      </c>
      <c r="P91" s="261" t="s">
        <v>61</v>
      </c>
    </row>
    <row r="92" spans="1:16" ht="16.5" customHeight="1">
      <c r="A92" s="236">
        <v>7</v>
      </c>
      <c r="B92" s="218" t="s">
        <v>62</v>
      </c>
      <c r="C92" s="272">
        <f t="shared" ca="1" si="11"/>
        <v>6.4</v>
      </c>
      <c r="D92" s="273">
        <f t="shared" ca="1" si="11"/>
        <v>6.3</v>
      </c>
      <c r="E92" s="273">
        <f t="shared" ca="1" si="11"/>
        <v>6.4</v>
      </c>
      <c r="F92" s="273">
        <f t="shared" ca="1" si="11"/>
        <v>6.2</v>
      </c>
      <c r="G92" s="273">
        <f t="shared" ca="1" si="11"/>
        <v>6.3</v>
      </c>
      <c r="H92" s="273">
        <f t="shared" ca="1" si="11"/>
        <v>6.5</v>
      </c>
      <c r="I92" s="273">
        <f t="shared" ca="1" si="11"/>
        <v>6.4</v>
      </c>
      <c r="J92" s="273">
        <f t="shared" ca="1" si="11"/>
        <v>6.5</v>
      </c>
      <c r="K92" s="273">
        <f t="shared" ca="1" si="11"/>
        <v>6.3</v>
      </c>
      <c r="L92" s="273">
        <f t="shared" ca="1" si="11"/>
        <v>4.5999999999999996</v>
      </c>
      <c r="M92" s="273">
        <f t="shared" ca="1" si="10"/>
        <v>4.5999999999999996</v>
      </c>
      <c r="N92" s="273">
        <f t="shared" ca="1" si="10"/>
        <v>5.7</v>
      </c>
      <c r="O92" s="273">
        <f t="shared" ca="1" si="10"/>
        <v>6.7</v>
      </c>
      <c r="P92" s="261" t="s">
        <v>62</v>
      </c>
    </row>
    <row r="93" spans="1:16" ht="16.5" customHeight="1">
      <c r="A93" s="236">
        <v>8</v>
      </c>
      <c r="B93" s="218" t="s">
        <v>63</v>
      </c>
      <c r="C93" s="272">
        <f t="shared" ca="1" si="11"/>
        <v>4.2</v>
      </c>
      <c r="D93" s="273">
        <f t="shared" ca="1" si="11"/>
        <v>4.2</v>
      </c>
      <c r="E93" s="273">
        <f t="shared" ca="1" si="11"/>
        <v>4.2</v>
      </c>
      <c r="F93" s="273">
        <f t="shared" ca="1" si="11"/>
        <v>4.0999999999999996</v>
      </c>
      <c r="G93" s="273">
        <f t="shared" ca="1" si="11"/>
        <v>4.0999999999999996</v>
      </c>
      <c r="H93" s="273">
        <f t="shared" ca="1" si="11"/>
        <v>4.5</v>
      </c>
      <c r="I93" s="273">
        <f t="shared" ca="1" si="11"/>
        <v>4.5999999999999996</v>
      </c>
      <c r="J93" s="273">
        <f t="shared" ca="1" si="11"/>
        <v>4.5999999999999996</v>
      </c>
      <c r="K93" s="273">
        <f t="shared" ca="1" si="11"/>
        <v>4.3</v>
      </c>
      <c r="L93" s="273">
        <f t="shared" ca="1" si="11"/>
        <v>2.7</v>
      </c>
      <c r="M93" s="273">
        <f t="shared" ca="1" si="10"/>
        <v>2.5</v>
      </c>
      <c r="N93" s="273">
        <f t="shared" ca="1" si="10"/>
        <v>3.7</v>
      </c>
      <c r="O93" s="273">
        <f t="shared" ca="1" si="10"/>
        <v>4.8</v>
      </c>
      <c r="P93" s="261" t="s">
        <v>63</v>
      </c>
    </row>
    <row r="94" spans="1:16" ht="16.5" customHeight="1">
      <c r="A94" s="236">
        <v>9</v>
      </c>
      <c r="B94" s="218" t="s">
        <v>64</v>
      </c>
      <c r="C94" s="272">
        <f t="shared" ca="1" si="11"/>
        <v>4.7</v>
      </c>
      <c r="D94" s="273">
        <f t="shared" ca="1" si="11"/>
        <v>4.9000000000000004</v>
      </c>
      <c r="E94" s="273">
        <f t="shared" ca="1" si="11"/>
        <v>4.9000000000000004</v>
      </c>
      <c r="F94" s="273">
        <f t="shared" ca="1" si="11"/>
        <v>4.7</v>
      </c>
      <c r="G94" s="273">
        <f t="shared" ca="1" si="11"/>
        <v>4.7</v>
      </c>
      <c r="H94" s="273">
        <f t="shared" ca="1" si="11"/>
        <v>4.7</v>
      </c>
      <c r="I94" s="273">
        <f t="shared" ca="1" si="11"/>
        <v>4.5</v>
      </c>
      <c r="J94" s="273">
        <f t="shared" ca="1" si="11"/>
        <v>4.5999999999999996</v>
      </c>
      <c r="K94" s="273">
        <f t="shared" ca="1" si="11"/>
        <v>4.2</v>
      </c>
      <c r="L94" s="273">
        <f t="shared" ca="1" si="11"/>
        <v>4.5</v>
      </c>
      <c r="M94" s="273">
        <f t="shared" ca="1" si="10"/>
        <v>4</v>
      </c>
      <c r="N94" s="273">
        <f t="shared" ca="1" si="10"/>
        <v>3.9</v>
      </c>
      <c r="O94" s="273">
        <f t="shared" ca="1" si="10"/>
        <v>3.8</v>
      </c>
      <c r="P94" s="261" t="s">
        <v>64</v>
      </c>
    </row>
    <row r="95" spans="1:16" ht="16.5" customHeight="1">
      <c r="A95" s="236">
        <v>10</v>
      </c>
      <c r="B95" s="218" t="s">
        <v>65</v>
      </c>
      <c r="C95" s="272">
        <f t="shared" ca="1" si="11"/>
        <v>3.8</v>
      </c>
      <c r="D95" s="273">
        <f t="shared" ca="1" si="11"/>
        <v>3.7</v>
      </c>
      <c r="E95" s="273">
        <f t="shared" ca="1" si="11"/>
        <v>3.7</v>
      </c>
      <c r="F95" s="273">
        <f t="shared" ca="1" si="11"/>
        <v>3.6</v>
      </c>
      <c r="G95" s="273">
        <f t="shared" ca="1" si="11"/>
        <v>3.5</v>
      </c>
      <c r="H95" s="273">
        <f t="shared" ca="1" si="11"/>
        <v>3.2</v>
      </c>
      <c r="I95" s="273">
        <f t="shared" ca="1" si="11"/>
        <v>3.2</v>
      </c>
      <c r="J95" s="273">
        <f t="shared" ca="1" si="11"/>
        <v>3.3</v>
      </c>
      <c r="K95" s="273">
        <f t="shared" ca="1" si="11"/>
        <v>3.4</v>
      </c>
      <c r="L95" s="273">
        <f t="shared" ca="1" si="11"/>
        <v>3.6</v>
      </c>
      <c r="M95" s="273">
        <f t="shared" ca="1" si="10"/>
        <v>3.5</v>
      </c>
      <c r="N95" s="273">
        <f t="shared" ca="1" si="10"/>
        <v>4</v>
      </c>
      <c r="O95" s="273">
        <f t="shared" ca="1" si="10"/>
        <v>4</v>
      </c>
      <c r="P95" s="261" t="s">
        <v>65</v>
      </c>
    </row>
    <row r="96" spans="1:16" ht="16.5" customHeight="1">
      <c r="A96" s="236">
        <v>11</v>
      </c>
      <c r="B96" s="218" t="s">
        <v>66</v>
      </c>
      <c r="C96" s="272">
        <f t="shared" ca="1" si="11"/>
        <v>12.2</v>
      </c>
      <c r="D96" s="273">
        <f t="shared" ca="1" si="11"/>
        <v>12.2</v>
      </c>
      <c r="E96" s="273">
        <f t="shared" ca="1" si="11"/>
        <v>11.8</v>
      </c>
      <c r="F96" s="273">
        <f t="shared" ca="1" si="11"/>
        <v>11.9</v>
      </c>
      <c r="G96" s="273">
        <f t="shared" ca="1" si="11"/>
        <v>11.5</v>
      </c>
      <c r="H96" s="273">
        <f t="shared" ca="1" si="11"/>
        <v>11.2</v>
      </c>
      <c r="I96" s="273">
        <f t="shared" ca="1" si="11"/>
        <v>11.4</v>
      </c>
      <c r="J96" s="273">
        <f t="shared" ca="1" si="11"/>
        <v>11.4</v>
      </c>
      <c r="K96" s="273">
        <f t="shared" ca="1" si="11"/>
        <v>11.8</v>
      </c>
      <c r="L96" s="273">
        <f t="shared" ca="1" si="11"/>
        <v>13</v>
      </c>
      <c r="M96" s="273">
        <f t="shared" ca="1" si="10"/>
        <v>13</v>
      </c>
      <c r="N96" s="273">
        <f t="shared" ca="1" si="10"/>
        <v>13.3</v>
      </c>
      <c r="O96" s="273">
        <f t="shared" ca="1" si="10"/>
        <v>12.7</v>
      </c>
      <c r="P96" s="261" t="s">
        <v>66</v>
      </c>
    </row>
    <row r="97" spans="1:16" ht="16.5" customHeight="1">
      <c r="A97" s="236">
        <v>12</v>
      </c>
      <c r="B97" s="218" t="s">
        <v>67</v>
      </c>
      <c r="C97" s="272">
        <f t="shared" ca="1" si="11"/>
        <v>8.6999999999999993</v>
      </c>
      <c r="D97" s="273">
        <f t="shared" ca="1" si="11"/>
        <v>9</v>
      </c>
      <c r="E97" s="273">
        <f t="shared" ca="1" si="11"/>
        <v>9.1999999999999993</v>
      </c>
      <c r="F97" s="273">
        <f t="shared" ca="1" si="11"/>
        <v>9.3000000000000007</v>
      </c>
      <c r="G97" s="273">
        <f t="shared" ca="1" si="11"/>
        <v>9.6999999999999993</v>
      </c>
      <c r="H97" s="273">
        <f t="shared" ca="1" si="11"/>
        <v>10.199999999999999</v>
      </c>
      <c r="I97" s="273">
        <f t="shared" ca="1" si="11"/>
        <v>9.8000000000000007</v>
      </c>
      <c r="J97" s="273">
        <f t="shared" ca="1" si="11"/>
        <v>9.5</v>
      </c>
      <c r="K97" s="273">
        <f t="shared" ca="1" si="11"/>
        <v>9.3000000000000007</v>
      </c>
      <c r="L97" s="273">
        <f t="shared" ca="1" si="11"/>
        <v>10</v>
      </c>
      <c r="M97" s="273">
        <f t="shared" ca="1" si="10"/>
        <v>10.5</v>
      </c>
      <c r="N97" s="273">
        <f t="shared" ca="1" si="10"/>
        <v>11</v>
      </c>
      <c r="O97" s="273">
        <f t="shared" ca="1" si="10"/>
        <v>10.199999999999999</v>
      </c>
      <c r="P97" s="261" t="s">
        <v>67</v>
      </c>
    </row>
    <row r="98" spans="1:16" ht="16.5" customHeight="1">
      <c r="A98" s="236">
        <v>13</v>
      </c>
      <c r="B98" s="218" t="s">
        <v>68</v>
      </c>
      <c r="C98" s="272">
        <f t="shared" ca="1" si="11"/>
        <v>9.9</v>
      </c>
      <c r="D98" s="273">
        <f t="shared" ca="1" si="11"/>
        <v>9.8000000000000007</v>
      </c>
      <c r="E98" s="273">
        <f t="shared" ca="1" si="11"/>
        <v>9.1999999999999993</v>
      </c>
      <c r="F98" s="273">
        <f t="shared" ca="1" si="11"/>
        <v>9.4</v>
      </c>
      <c r="G98" s="273">
        <f t="shared" ca="1" si="11"/>
        <v>9.1999999999999993</v>
      </c>
      <c r="H98" s="273">
        <f t="shared" ca="1" si="11"/>
        <v>9</v>
      </c>
      <c r="I98" s="273">
        <f t="shared" ca="1" si="11"/>
        <v>9.1</v>
      </c>
      <c r="J98" s="273">
        <f t="shared" ca="1" si="11"/>
        <v>9.3000000000000007</v>
      </c>
      <c r="K98" s="273">
        <f t="shared" ca="1" si="11"/>
        <v>9.6999999999999993</v>
      </c>
      <c r="L98" s="273">
        <f t="shared" ca="1" si="11"/>
        <v>10</v>
      </c>
      <c r="M98" s="273">
        <f t="shared" ca="1" si="10"/>
        <v>9.6999999999999993</v>
      </c>
      <c r="N98" s="273">
        <f t="shared" ca="1" si="10"/>
        <v>9.9</v>
      </c>
      <c r="O98" s="273">
        <f t="shared" ca="1" si="10"/>
        <v>9.9</v>
      </c>
      <c r="P98" s="261" t="s">
        <v>68</v>
      </c>
    </row>
    <row r="99" spans="1:16" ht="16.5" customHeight="1">
      <c r="A99" s="236">
        <v>14</v>
      </c>
      <c r="B99" s="218" t="s">
        <v>69</v>
      </c>
      <c r="C99" s="272">
        <f t="shared" ca="1" si="11"/>
        <v>5.7</v>
      </c>
      <c r="D99" s="273">
        <f t="shared" ca="1" si="11"/>
        <v>5.7</v>
      </c>
      <c r="E99" s="273">
        <f t="shared" ca="1" si="11"/>
        <v>5.4</v>
      </c>
      <c r="F99" s="273">
        <f t="shared" ca="1" si="11"/>
        <v>5.5</v>
      </c>
      <c r="G99" s="273">
        <f t="shared" ca="1" si="11"/>
        <v>5.4</v>
      </c>
      <c r="H99" s="273">
        <f t="shared" ca="1" si="11"/>
        <v>5.2</v>
      </c>
      <c r="I99" s="273">
        <f t="shared" ca="1" si="11"/>
        <v>5.3</v>
      </c>
      <c r="J99" s="273">
        <f t="shared" ca="1" si="11"/>
        <v>5.3</v>
      </c>
      <c r="K99" s="273">
        <f t="shared" ca="1" si="11"/>
        <v>5.4</v>
      </c>
      <c r="L99" s="273">
        <f t="shared" ca="1" si="11"/>
        <v>5.9</v>
      </c>
      <c r="M99" s="273">
        <f t="shared" ca="1" si="11"/>
        <v>5.8</v>
      </c>
      <c r="N99" s="273">
        <f t="shared" ca="1" si="11"/>
        <v>5.9</v>
      </c>
      <c r="O99" s="273">
        <f t="shared" ca="1" si="11"/>
        <v>5.6</v>
      </c>
      <c r="P99" s="261" t="s">
        <v>69</v>
      </c>
    </row>
    <row r="100" spans="1:16" ht="16.5" customHeight="1">
      <c r="A100" s="236">
        <v>15</v>
      </c>
      <c r="B100" s="218" t="s">
        <v>70</v>
      </c>
      <c r="C100" s="272">
        <f t="shared" ref="C100:O105" ca="1" si="12">IF(C24="X","X",IF(C24=0,"-",ROUND(C24/C$29*100,1)))</f>
        <v>10.9</v>
      </c>
      <c r="D100" s="273">
        <f t="shared" ca="1" si="12"/>
        <v>11.4</v>
      </c>
      <c r="E100" s="273">
        <f t="shared" ca="1" si="12"/>
        <v>11.4</v>
      </c>
      <c r="F100" s="273">
        <f t="shared" ca="1" si="12"/>
        <v>11.3</v>
      </c>
      <c r="G100" s="273">
        <f t="shared" ca="1" si="12"/>
        <v>11.5</v>
      </c>
      <c r="H100" s="273">
        <f t="shared" ca="1" si="12"/>
        <v>11.4</v>
      </c>
      <c r="I100" s="273">
        <f t="shared" ca="1" si="12"/>
        <v>11.2</v>
      </c>
      <c r="J100" s="273">
        <f t="shared" ca="1" si="12"/>
        <v>11.5</v>
      </c>
      <c r="K100" s="273">
        <f t="shared" ca="1" si="12"/>
        <v>11.8</v>
      </c>
      <c r="L100" s="273">
        <f t="shared" ca="1" si="12"/>
        <v>12.6</v>
      </c>
      <c r="M100" s="273">
        <f t="shared" ca="1" si="12"/>
        <v>12.4</v>
      </c>
      <c r="N100" s="273">
        <f t="shared" ca="1" si="12"/>
        <v>12.4</v>
      </c>
      <c r="O100" s="273">
        <f t="shared" ca="1" si="12"/>
        <v>12</v>
      </c>
      <c r="P100" s="261" t="s">
        <v>70</v>
      </c>
    </row>
    <row r="101" spans="1:16" ht="16.5" customHeight="1">
      <c r="A101" s="236">
        <v>16</v>
      </c>
      <c r="B101" s="218" t="s">
        <v>71</v>
      </c>
      <c r="C101" s="272">
        <f t="shared" ca="1" si="12"/>
        <v>5.9</v>
      </c>
      <c r="D101" s="273">
        <f t="shared" ca="1" si="12"/>
        <v>6</v>
      </c>
      <c r="E101" s="273">
        <f t="shared" ca="1" si="12"/>
        <v>5.7</v>
      </c>
      <c r="F101" s="273">
        <f t="shared" ca="1" si="12"/>
        <v>5.6</v>
      </c>
      <c r="G101" s="273">
        <f t="shared" ca="1" si="12"/>
        <v>5.5</v>
      </c>
      <c r="H101" s="273">
        <f t="shared" ca="1" si="12"/>
        <v>5.4</v>
      </c>
      <c r="I101" s="273">
        <f t="shared" ca="1" si="12"/>
        <v>5.3</v>
      </c>
      <c r="J101" s="273">
        <f t="shared" ca="1" si="12"/>
        <v>5.2</v>
      </c>
      <c r="K101" s="273">
        <f t="shared" ca="1" si="12"/>
        <v>5.0999999999999996</v>
      </c>
      <c r="L101" s="273">
        <f t="shared" ca="1" si="12"/>
        <v>4.9000000000000004</v>
      </c>
      <c r="M101" s="273">
        <f t="shared" ca="1" si="12"/>
        <v>5.2</v>
      </c>
      <c r="N101" s="273">
        <f t="shared" ca="1" si="12"/>
        <v>5.5</v>
      </c>
      <c r="O101" s="273">
        <f t="shared" ca="1" si="12"/>
        <v>5.0999999999999996</v>
      </c>
      <c r="P101" s="261" t="s">
        <v>71</v>
      </c>
    </row>
    <row r="102" spans="1:16" ht="16.5" customHeight="1">
      <c r="A102" s="244"/>
      <c r="B102" s="245" t="s">
        <v>72</v>
      </c>
      <c r="C102" s="274">
        <f t="shared" ca="1" si="12"/>
        <v>99.9</v>
      </c>
      <c r="D102" s="265">
        <f t="shared" ca="1" si="12"/>
        <v>99.9</v>
      </c>
      <c r="E102" s="265">
        <f t="shared" ca="1" si="12"/>
        <v>99.9</v>
      </c>
      <c r="F102" s="265">
        <f t="shared" ca="1" si="12"/>
        <v>100.1</v>
      </c>
      <c r="G102" s="265">
        <f t="shared" ca="1" si="12"/>
        <v>100.4</v>
      </c>
      <c r="H102" s="265">
        <f t="shared" ca="1" si="12"/>
        <v>100.5</v>
      </c>
      <c r="I102" s="265">
        <f t="shared" ca="1" si="12"/>
        <v>100.6</v>
      </c>
      <c r="J102" s="265">
        <f t="shared" ca="1" si="12"/>
        <v>100.6</v>
      </c>
      <c r="K102" s="265">
        <f t="shared" ca="1" si="12"/>
        <v>100.7</v>
      </c>
      <c r="L102" s="265">
        <f t="shared" ca="1" si="12"/>
        <v>100.7</v>
      </c>
      <c r="M102" s="265">
        <f t="shared" ca="1" si="12"/>
        <v>100.8</v>
      </c>
      <c r="N102" s="265">
        <f t="shared" ca="1" si="12"/>
        <v>100.7</v>
      </c>
      <c r="O102" s="265">
        <f t="shared" ca="1" si="12"/>
        <v>100.7</v>
      </c>
      <c r="P102" s="266" t="s">
        <v>72</v>
      </c>
    </row>
    <row r="103" spans="1:16" ht="16.5" customHeight="1">
      <c r="A103" s="229"/>
      <c r="B103" s="218" t="s">
        <v>73</v>
      </c>
      <c r="C103" s="272">
        <f t="shared" ca="1" si="12"/>
        <v>0.7</v>
      </c>
      <c r="D103" s="273">
        <f t="shared" ca="1" si="12"/>
        <v>0.7</v>
      </c>
      <c r="E103" s="273">
        <f t="shared" ca="1" si="12"/>
        <v>0.6</v>
      </c>
      <c r="F103" s="273">
        <f t="shared" ca="1" si="12"/>
        <v>0.8</v>
      </c>
      <c r="G103" s="273">
        <f t="shared" ca="1" si="12"/>
        <v>0.6</v>
      </c>
      <c r="H103" s="273">
        <f t="shared" ca="1" si="12"/>
        <v>0.4</v>
      </c>
      <c r="I103" s="273">
        <f t="shared" ca="1" si="12"/>
        <v>0.4</v>
      </c>
      <c r="J103" s="273">
        <f t="shared" ca="1" si="12"/>
        <v>0.4</v>
      </c>
      <c r="K103" s="273">
        <f t="shared" ca="1" si="12"/>
        <v>0.4</v>
      </c>
      <c r="L103" s="273">
        <f t="shared" ca="1" si="12"/>
        <v>0.4</v>
      </c>
      <c r="M103" s="273">
        <f t="shared" ca="1" si="12"/>
        <v>0.4</v>
      </c>
      <c r="N103" s="273">
        <f t="shared" ca="1" si="12"/>
        <v>0.7</v>
      </c>
      <c r="O103" s="273">
        <f t="shared" ca="1" si="12"/>
        <v>0.6</v>
      </c>
      <c r="P103" s="261" t="s">
        <v>73</v>
      </c>
    </row>
    <row r="104" spans="1:16" ht="16.5" customHeight="1">
      <c r="A104" s="229"/>
      <c r="B104" s="218" t="s">
        <v>74</v>
      </c>
      <c r="C104" s="272">
        <f t="shared" ca="1" si="12"/>
        <v>0.6</v>
      </c>
      <c r="D104" s="273">
        <f t="shared" ca="1" si="12"/>
        <v>0.6</v>
      </c>
      <c r="E104" s="273">
        <f t="shared" ca="1" si="12"/>
        <v>0.6</v>
      </c>
      <c r="F104" s="273">
        <f t="shared" ca="1" si="12"/>
        <v>0.8</v>
      </c>
      <c r="G104" s="273">
        <f t="shared" ca="1" si="12"/>
        <v>1</v>
      </c>
      <c r="H104" s="273">
        <f t="shared" ca="1" si="12"/>
        <v>0.9</v>
      </c>
      <c r="I104" s="273">
        <f t="shared" ca="1" si="12"/>
        <v>1</v>
      </c>
      <c r="J104" s="273">
        <f t="shared" ca="1" si="12"/>
        <v>1</v>
      </c>
      <c r="K104" s="273">
        <f t="shared" ca="1" si="12"/>
        <v>1.1000000000000001</v>
      </c>
      <c r="L104" s="273">
        <f t="shared" ca="1" si="12"/>
        <v>1.1000000000000001</v>
      </c>
      <c r="M104" s="273">
        <f t="shared" ca="1" si="12"/>
        <v>1.2</v>
      </c>
      <c r="N104" s="273">
        <f t="shared" ca="1" si="12"/>
        <v>1.4</v>
      </c>
      <c r="O104" s="273">
        <f t="shared" ca="1" si="12"/>
        <v>1.3</v>
      </c>
      <c r="P104" s="261" t="s">
        <v>74</v>
      </c>
    </row>
    <row r="105" spans="1:16" ht="16.5" customHeight="1">
      <c r="A105" s="244"/>
      <c r="B105" s="245" t="s">
        <v>75</v>
      </c>
      <c r="C105" s="274">
        <f t="shared" ca="1" si="12"/>
        <v>100</v>
      </c>
      <c r="D105" s="265">
        <f t="shared" ca="1" si="12"/>
        <v>100</v>
      </c>
      <c r="E105" s="265">
        <f t="shared" ca="1" si="12"/>
        <v>100</v>
      </c>
      <c r="F105" s="265">
        <f t="shared" ca="1" si="12"/>
        <v>100</v>
      </c>
      <c r="G105" s="265">
        <f t="shared" ca="1" si="12"/>
        <v>100</v>
      </c>
      <c r="H105" s="265">
        <f t="shared" ca="1" si="12"/>
        <v>100</v>
      </c>
      <c r="I105" s="265">
        <f t="shared" ca="1" si="12"/>
        <v>100</v>
      </c>
      <c r="J105" s="265">
        <f t="shared" ca="1" si="12"/>
        <v>100</v>
      </c>
      <c r="K105" s="265">
        <f t="shared" ca="1" si="12"/>
        <v>100</v>
      </c>
      <c r="L105" s="265">
        <f t="shared" ca="1" si="12"/>
        <v>100</v>
      </c>
      <c r="M105" s="265">
        <f t="shared" ca="1" si="12"/>
        <v>100</v>
      </c>
      <c r="N105" s="265">
        <f t="shared" ca="1" si="12"/>
        <v>100</v>
      </c>
      <c r="O105" s="265">
        <f t="shared" ca="1" si="12"/>
        <v>100</v>
      </c>
      <c r="P105" s="266" t="s">
        <v>75</v>
      </c>
    </row>
    <row r="106" spans="1:16" ht="16.5" customHeight="1">
      <c r="A106" s="229"/>
      <c r="B106" s="218" t="s">
        <v>76</v>
      </c>
      <c r="C106" s="272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61" t="s">
        <v>76</v>
      </c>
    </row>
    <row r="107" spans="1:16" ht="16.5" customHeight="1">
      <c r="A107" s="229"/>
      <c r="B107" s="218" t="s">
        <v>32</v>
      </c>
      <c r="C107" s="272">
        <f t="shared" ref="C107:O113" ca="1" si="13">IF(C31="X","X",IF(C31=0,"-",ROUND(C31/C$29*100,1)))</f>
        <v>81.400000000000006</v>
      </c>
      <c r="D107" s="273">
        <f t="shared" ca="1" si="13"/>
        <v>81.400000000000006</v>
      </c>
      <c r="E107" s="273">
        <f t="shared" ca="1" si="13"/>
        <v>82.5</v>
      </c>
      <c r="F107" s="273">
        <f t="shared" ca="1" si="13"/>
        <v>82.3</v>
      </c>
      <c r="G107" s="273">
        <f t="shared" ca="1" si="13"/>
        <v>82.8</v>
      </c>
      <c r="H107" s="273">
        <f t="shared" ca="1" si="13"/>
        <v>83.3</v>
      </c>
      <c r="I107" s="273">
        <f t="shared" ca="1" si="13"/>
        <v>83.1</v>
      </c>
      <c r="J107" s="273">
        <f t="shared" ca="1" si="13"/>
        <v>82.9</v>
      </c>
      <c r="K107" s="273">
        <f t="shared" ca="1" si="13"/>
        <v>82.5</v>
      </c>
      <c r="L107" s="273">
        <f t="shared" ca="1" si="13"/>
        <v>81.099999999999994</v>
      </c>
      <c r="M107" s="273">
        <f t="shared" ca="1" si="13"/>
        <v>81.5</v>
      </c>
      <c r="N107" s="273">
        <f t="shared" ca="1" si="13"/>
        <v>81.099999999999994</v>
      </c>
      <c r="O107" s="273">
        <f t="shared" ca="1" si="13"/>
        <v>81.599999999999994</v>
      </c>
      <c r="P107" s="261" t="s">
        <v>32</v>
      </c>
    </row>
    <row r="108" spans="1:16" ht="16.5" customHeight="1">
      <c r="A108" s="229"/>
      <c r="B108" s="218" t="s">
        <v>33</v>
      </c>
      <c r="C108" s="272">
        <f t="shared" ca="1" si="13"/>
        <v>16.8</v>
      </c>
      <c r="D108" s="273">
        <f t="shared" ca="1" si="13"/>
        <v>16.600000000000001</v>
      </c>
      <c r="E108" s="273">
        <f t="shared" ca="1" si="13"/>
        <v>15.8</v>
      </c>
      <c r="F108" s="273">
        <f t="shared" ca="1" si="13"/>
        <v>16</v>
      </c>
      <c r="G108" s="273">
        <f t="shared" ca="1" si="13"/>
        <v>15.7</v>
      </c>
      <c r="H108" s="273">
        <f t="shared" ca="1" si="13"/>
        <v>15.3</v>
      </c>
      <c r="I108" s="273">
        <f t="shared" ca="1" si="13"/>
        <v>15.4</v>
      </c>
      <c r="J108" s="273">
        <f t="shared" ca="1" si="13"/>
        <v>15.7</v>
      </c>
      <c r="K108" s="273">
        <f t="shared" ca="1" si="13"/>
        <v>16.100000000000001</v>
      </c>
      <c r="L108" s="273">
        <f t="shared" ca="1" si="13"/>
        <v>17</v>
      </c>
      <c r="M108" s="273">
        <f t="shared" ca="1" si="13"/>
        <v>16.7</v>
      </c>
      <c r="N108" s="273">
        <f t="shared" ca="1" si="13"/>
        <v>17.100000000000001</v>
      </c>
      <c r="O108" s="273">
        <f t="shared" ca="1" si="13"/>
        <v>16.8</v>
      </c>
      <c r="P108" s="261" t="s">
        <v>33</v>
      </c>
    </row>
    <row r="109" spans="1:16" ht="16.5" customHeight="1">
      <c r="A109" s="229"/>
      <c r="B109" s="218" t="s">
        <v>34</v>
      </c>
      <c r="C109" s="272">
        <f t="shared" ca="1" si="13"/>
        <v>1.7</v>
      </c>
      <c r="D109" s="273">
        <f t="shared" ca="1" si="13"/>
        <v>1.9</v>
      </c>
      <c r="E109" s="273">
        <f t="shared" ca="1" si="13"/>
        <v>1.7</v>
      </c>
      <c r="F109" s="273">
        <f t="shared" ca="1" si="13"/>
        <v>1.7</v>
      </c>
      <c r="G109" s="273">
        <f t="shared" ca="1" si="13"/>
        <v>1.9</v>
      </c>
      <c r="H109" s="273">
        <f t="shared" ca="1" si="13"/>
        <v>1.9</v>
      </c>
      <c r="I109" s="273">
        <f t="shared" ca="1" si="13"/>
        <v>2</v>
      </c>
      <c r="J109" s="273">
        <f t="shared" ca="1" si="13"/>
        <v>2</v>
      </c>
      <c r="K109" s="273">
        <f t="shared" ca="1" si="13"/>
        <v>2.2000000000000002</v>
      </c>
      <c r="L109" s="273">
        <f t="shared" ca="1" si="13"/>
        <v>2.6</v>
      </c>
      <c r="M109" s="273">
        <f t="shared" ca="1" si="13"/>
        <v>2.6</v>
      </c>
      <c r="N109" s="273">
        <f t="shared" ca="1" si="13"/>
        <v>2.5</v>
      </c>
      <c r="O109" s="273">
        <f t="shared" ca="1" si="13"/>
        <v>2.2999999999999998</v>
      </c>
      <c r="P109" s="261" t="s">
        <v>34</v>
      </c>
    </row>
    <row r="110" spans="1:16" ht="16.5" customHeight="1">
      <c r="A110" s="229"/>
      <c r="B110" s="218" t="s">
        <v>11</v>
      </c>
      <c r="C110" s="272">
        <f t="shared" ca="1" si="13"/>
        <v>99.9</v>
      </c>
      <c r="D110" s="273">
        <f t="shared" ca="1" si="13"/>
        <v>99.9</v>
      </c>
      <c r="E110" s="273">
        <f t="shared" ca="1" si="13"/>
        <v>99.9</v>
      </c>
      <c r="F110" s="273">
        <f t="shared" ca="1" si="13"/>
        <v>100.1</v>
      </c>
      <c r="G110" s="273">
        <f t="shared" ca="1" si="13"/>
        <v>100.4</v>
      </c>
      <c r="H110" s="273">
        <f t="shared" ca="1" si="13"/>
        <v>100.5</v>
      </c>
      <c r="I110" s="273">
        <f t="shared" ca="1" si="13"/>
        <v>100.6</v>
      </c>
      <c r="J110" s="273">
        <f t="shared" ca="1" si="13"/>
        <v>100.6</v>
      </c>
      <c r="K110" s="273">
        <f t="shared" ca="1" si="13"/>
        <v>100.7</v>
      </c>
      <c r="L110" s="273">
        <f t="shared" ca="1" si="13"/>
        <v>100.7</v>
      </c>
      <c r="M110" s="273">
        <f t="shared" ca="1" si="13"/>
        <v>100.8</v>
      </c>
      <c r="N110" s="273">
        <f t="shared" ca="1" si="13"/>
        <v>100.7</v>
      </c>
      <c r="O110" s="273">
        <f t="shared" ca="1" si="13"/>
        <v>100.7</v>
      </c>
      <c r="P110" s="261" t="s">
        <v>11</v>
      </c>
    </row>
    <row r="111" spans="1:16" ht="16.5" customHeight="1">
      <c r="A111" s="229"/>
      <c r="B111" s="240" t="s">
        <v>134</v>
      </c>
      <c r="C111" s="275">
        <f t="shared" ca="1" si="13"/>
        <v>1.4</v>
      </c>
      <c r="D111" s="268">
        <f t="shared" ca="1" si="13"/>
        <v>1.6</v>
      </c>
      <c r="E111" s="268">
        <f t="shared" ca="1" si="13"/>
        <v>1.4</v>
      </c>
      <c r="F111" s="268">
        <f t="shared" ca="1" si="13"/>
        <v>1.5</v>
      </c>
      <c r="G111" s="268">
        <f t="shared" ca="1" si="13"/>
        <v>1.4</v>
      </c>
      <c r="H111" s="268">
        <f t="shared" ca="1" si="13"/>
        <v>1.8</v>
      </c>
      <c r="I111" s="268">
        <f t="shared" ca="1" si="13"/>
        <v>1.5</v>
      </c>
      <c r="J111" s="268">
        <f t="shared" ca="1" si="13"/>
        <v>1.4</v>
      </c>
      <c r="K111" s="268">
        <f t="shared" ca="1" si="13"/>
        <v>1.3</v>
      </c>
      <c r="L111" s="268">
        <f t="shared" ca="1" si="13"/>
        <v>1.1000000000000001</v>
      </c>
      <c r="M111" s="268">
        <f t="shared" ca="1" si="13"/>
        <v>1.2</v>
      </c>
      <c r="N111" s="268">
        <f t="shared" ca="1" si="13"/>
        <v>0.9</v>
      </c>
      <c r="O111" s="268">
        <f t="shared" ca="1" si="13"/>
        <v>0.9</v>
      </c>
      <c r="P111" s="240" t="s">
        <v>134</v>
      </c>
    </row>
    <row r="112" spans="1:16" ht="16.5" customHeight="1">
      <c r="A112" s="229"/>
      <c r="B112" s="240" t="s">
        <v>135</v>
      </c>
      <c r="C112" s="275">
        <f t="shared" ca="1" si="13"/>
        <v>12.3</v>
      </c>
      <c r="D112" s="268">
        <f t="shared" ca="1" si="13"/>
        <v>11</v>
      </c>
      <c r="E112" s="268">
        <f t="shared" ca="1" si="13"/>
        <v>12.2</v>
      </c>
      <c r="F112" s="268">
        <f t="shared" ca="1" si="13"/>
        <v>12.6</v>
      </c>
      <c r="G112" s="268">
        <f t="shared" ca="1" si="13"/>
        <v>13.8</v>
      </c>
      <c r="H112" s="268">
        <f t="shared" ca="1" si="13"/>
        <v>14</v>
      </c>
      <c r="I112" s="268">
        <f t="shared" ca="1" si="13"/>
        <v>14.6</v>
      </c>
      <c r="J112" s="268">
        <f t="shared" ca="1" si="13"/>
        <v>14.8</v>
      </c>
      <c r="K112" s="268">
        <f t="shared" ca="1" si="13"/>
        <v>15</v>
      </c>
      <c r="L112" s="268">
        <f t="shared" ca="1" si="13"/>
        <v>14.4</v>
      </c>
      <c r="M112" s="268">
        <f t="shared" ca="1" si="13"/>
        <v>15</v>
      </c>
      <c r="N112" s="268">
        <f t="shared" ca="1" si="13"/>
        <v>13.1</v>
      </c>
      <c r="O112" s="268">
        <f t="shared" ca="1" si="13"/>
        <v>12.7</v>
      </c>
      <c r="P112" s="240" t="s">
        <v>135</v>
      </c>
    </row>
    <row r="113" spans="1:16" ht="16.5" customHeight="1">
      <c r="A113" s="232"/>
      <c r="B113" s="233" t="s">
        <v>136</v>
      </c>
      <c r="C113" s="276">
        <f t="shared" ca="1" si="13"/>
        <v>86.2</v>
      </c>
      <c r="D113" s="270">
        <f t="shared" ca="1" si="13"/>
        <v>87.3</v>
      </c>
      <c r="E113" s="270">
        <f t="shared" ca="1" si="13"/>
        <v>86.3</v>
      </c>
      <c r="F113" s="270">
        <f t="shared" ca="1" si="13"/>
        <v>85.9</v>
      </c>
      <c r="G113" s="270">
        <f t="shared" ca="1" si="13"/>
        <v>85.2</v>
      </c>
      <c r="H113" s="270">
        <f t="shared" ca="1" si="13"/>
        <v>84.7</v>
      </c>
      <c r="I113" s="270">
        <f t="shared" ca="1" si="13"/>
        <v>84.5</v>
      </c>
      <c r="J113" s="270">
        <f t="shared" ca="1" si="13"/>
        <v>84.4</v>
      </c>
      <c r="K113" s="270">
        <f t="shared" ca="1" si="13"/>
        <v>84.5</v>
      </c>
      <c r="L113" s="270">
        <f t="shared" ca="1" si="13"/>
        <v>85.2</v>
      </c>
      <c r="M113" s="270">
        <f t="shared" ca="1" si="13"/>
        <v>84.6</v>
      </c>
      <c r="N113" s="270">
        <f t="shared" ca="1" si="13"/>
        <v>86.7</v>
      </c>
      <c r="O113" s="270">
        <f t="shared" ca="1" si="13"/>
        <v>87</v>
      </c>
      <c r="P113" s="233" t="s">
        <v>136</v>
      </c>
    </row>
    <row r="116" spans="1:16" ht="16.5" customHeight="1">
      <c r="A116" s="220">
        <f>A78</f>
        <v>3</v>
      </c>
      <c r="B116" s="253" t="str">
        <f>B78</f>
        <v>県内総生産</v>
      </c>
    </row>
    <row r="117" spans="1:16" ht="16.5" customHeight="1">
      <c r="A117" s="222" t="s">
        <v>139</v>
      </c>
    </row>
    <row r="118" spans="1:16" ht="16.5" customHeight="1">
      <c r="A118" s="223"/>
      <c r="B118" s="224"/>
      <c r="C118" s="254">
        <f>C80</f>
        <v>23</v>
      </c>
      <c r="D118" s="254">
        <f t="shared" ref="D118:O120" si="14">D80</f>
        <v>24</v>
      </c>
      <c r="E118" s="254">
        <f t="shared" si="14"/>
        <v>25</v>
      </c>
      <c r="F118" s="254">
        <f t="shared" si="14"/>
        <v>26</v>
      </c>
      <c r="G118" s="254">
        <f t="shared" si="14"/>
        <v>27</v>
      </c>
      <c r="H118" s="254">
        <f t="shared" si="14"/>
        <v>28</v>
      </c>
      <c r="I118" s="254">
        <f t="shared" si="14"/>
        <v>29</v>
      </c>
      <c r="J118" s="254">
        <f t="shared" si="14"/>
        <v>30</v>
      </c>
      <c r="K118" s="254">
        <f t="shared" si="14"/>
        <v>1</v>
      </c>
      <c r="L118" s="254">
        <f t="shared" si="14"/>
        <v>2</v>
      </c>
      <c r="M118" s="254">
        <f t="shared" si="14"/>
        <v>3</v>
      </c>
      <c r="N118" s="254">
        <f t="shared" si="14"/>
        <v>4</v>
      </c>
      <c r="O118" s="254">
        <f t="shared" si="14"/>
        <v>5</v>
      </c>
      <c r="P118" s="255"/>
    </row>
    <row r="119" spans="1:16" ht="16.5" customHeight="1">
      <c r="A119" s="229"/>
      <c r="B119" s="230" t="s">
        <v>124</v>
      </c>
      <c r="C119" s="256" t="str">
        <f t="shared" ref="C119:L120" si="15">C81</f>
        <v>平成23年度</v>
      </c>
      <c r="D119" s="256" t="str">
        <f t="shared" si="15"/>
        <v>平成24年度</v>
      </c>
      <c r="E119" s="256" t="str">
        <f t="shared" si="15"/>
        <v>平成25年度</v>
      </c>
      <c r="F119" s="256" t="str">
        <f t="shared" si="15"/>
        <v>平成26年度</v>
      </c>
      <c r="G119" s="256" t="str">
        <f t="shared" si="15"/>
        <v>平成27年度</v>
      </c>
      <c r="H119" s="256" t="str">
        <f t="shared" si="15"/>
        <v>平成28年度</v>
      </c>
      <c r="I119" s="256" t="str">
        <f t="shared" si="15"/>
        <v>平成29年度</v>
      </c>
      <c r="J119" s="256" t="str">
        <f t="shared" si="15"/>
        <v>平成30年度</v>
      </c>
      <c r="K119" s="256" t="str">
        <f t="shared" si="15"/>
        <v>令和元年度</v>
      </c>
      <c r="L119" s="256" t="str">
        <f t="shared" si="15"/>
        <v>令和２年度</v>
      </c>
      <c r="M119" s="256" t="str">
        <f t="shared" si="14"/>
        <v>令和３年度</v>
      </c>
      <c r="N119" s="256" t="str">
        <f t="shared" si="14"/>
        <v>令和４年度</v>
      </c>
      <c r="O119" s="256" t="str">
        <f t="shared" si="14"/>
        <v>令和５年度</v>
      </c>
      <c r="P119" s="231" t="s">
        <v>124</v>
      </c>
    </row>
    <row r="120" spans="1:16" ht="16.5" customHeight="1">
      <c r="A120" s="232"/>
      <c r="B120" s="233"/>
      <c r="C120" s="257">
        <f t="shared" si="15"/>
        <v>2011</v>
      </c>
      <c r="D120" s="257">
        <f t="shared" si="15"/>
        <v>2012</v>
      </c>
      <c r="E120" s="257">
        <f t="shared" si="15"/>
        <v>2013</v>
      </c>
      <c r="F120" s="257">
        <f t="shared" si="15"/>
        <v>2014</v>
      </c>
      <c r="G120" s="257">
        <f t="shared" si="15"/>
        <v>2015</v>
      </c>
      <c r="H120" s="257">
        <f t="shared" si="15"/>
        <v>2016</v>
      </c>
      <c r="I120" s="257">
        <f t="shared" si="15"/>
        <v>2017</v>
      </c>
      <c r="J120" s="257">
        <f t="shared" si="15"/>
        <v>2018</v>
      </c>
      <c r="K120" s="257">
        <f t="shared" si="15"/>
        <v>2019</v>
      </c>
      <c r="L120" s="257">
        <f t="shared" si="15"/>
        <v>2020</v>
      </c>
      <c r="M120" s="257">
        <f t="shared" si="14"/>
        <v>2021</v>
      </c>
      <c r="N120" s="257">
        <f t="shared" si="14"/>
        <v>2022</v>
      </c>
      <c r="O120" s="257">
        <f t="shared" si="14"/>
        <v>2023</v>
      </c>
      <c r="P120" s="258"/>
    </row>
    <row r="121" spans="1:16" ht="16.5" customHeight="1">
      <c r="A121" s="236">
        <v>1</v>
      </c>
      <c r="B121" s="218" t="s">
        <v>53</v>
      </c>
      <c r="C121" s="277"/>
      <c r="D121" s="260">
        <f ca="1">IF(C7="X","X",IF(D7="X","X",(D7-C7)/C$29*100))</f>
        <v>0.16472319514636555</v>
      </c>
      <c r="E121" s="260">
        <f t="shared" ref="E121:O136" ca="1" si="16">IF(D7="X","X",IF(E7="X","X",(E7-D7)/D$29*100))</f>
        <v>-9.0174807925542971E-2</v>
      </c>
      <c r="F121" s="260">
        <f t="shared" ca="1" si="16"/>
        <v>0.11419667278577532</v>
      </c>
      <c r="G121" s="260">
        <f t="shared" ca="1" si="16"/>
        <v>-7.7840865148485214E-3</v>
      </c>
      <c r="H121" s="260">
        <f t="shared" ca="1" si="16"/>
        <v>0.43150887722552439</v>
      </c>
      <c r="I121" s="260">
        <f t="shared" ca="1" si="16"/>
        <v>-0.2903719173017833</v>
      </c>
      <c r="J121" s="260">
        <f t="shared" ca="1" si="16"/>
        <v>-9.9308747846615766E-2</v>
      </c>
      <c r="K121" s="260">
        <f t="shared" ca="1" si="16"/>
        <v>-6.3459926830210345E-2</v>
      </c>
      <c r="L121" s="260">
        <f t="shared" ca="1" si="16"/>
        <v>-0.24989997749493639</v>
      </c>
      <c r="M121" s="260">
        <f t="shared" ca="1" si="16"/>
        <v>0.16703539665015119</v>
      </c>
      <c r="N121" s="260">
        <f t="shared" ca="1" si="16"/>
        <v>-0.29653247797920768</v>
      </c>
      <c r="O121" s="260">
        <f t="shared" ca="1" si="16"/>
        <v>7.5063496186621059E-2</v>
      </c>
      <c r="P121" s="261" t="s">
        <v>53</v>
      </c>
    </row>
    <row r="122" spans="1:16" ht="16.5" customHeight="1">
      <c r="A122" s="236" t="s">
        <v>52</v>
      </c>
      <c r="B122" s="218" t="s">
        <v>54</v>
      </c>
      <c r="C122" s="278"/>
      <c r="D122" s="273">
        <f t="shared" ref="D122:O137" ca="1" si="17">IF(C8="X","X",IF(D8="X","X",(D8-C8)/C$29*100))</f>
        <v>0.14051560831327328</v>
      </c>
      <c r="E122" s="273">
        <f t="shared" ca="1" si="17"/>
        <v>-8.4381823784829002E-2</v>
      </c>
      <c r="F122" s="273">
        <f t="shared" ca="1" si="17"/>
        <v>8.8515836771073109E-2</v>
      </c>
      <c r="G122" s="273">
        <f t="shared" ca="1" si="17"/>
        <v>-5.3233107778964089E-2</v>
      </c>
      <c r="H122" s="273">
        <f t="shared" ca="1" si="17"/>
        <v>0.43246550057469146</v>
      </c>
      <c r="I122" s="273">
        <f t="shared" ca="1" si="17"/>
        <v>-0.30248033877797942</v>
      </c>
      <c r="J122" s="273">
        <f t="shared" ca="1" si="17"/>
        <v>-9.754627177561781E-2</v>
      </c>
      <c r="K122" s="273">
        <f t="shared" ca="1" si="17"/>
        <v>-4.7651084477603092E-2</v>
      </c>
      <c r="L122" s="273">
        <f t="shared" ca="1" si="17"/>
        <v>-0.20841742963595378</v>
      </c>
      <c r="M122" s="273">
        <f t="shared" ca="1" si="16"/>
        <v>0.17696182680593187</v>
      </c>
      <c r="N122" s="273">
        <f t="shared" ca="1" si="16"/>
        <v>-0.29177393314677103</v>
      </c>
      <c r="O122" s="273">
        <f t="shared" ca="1" si="16"/>
        <v>4.6224141538772356E-2</v>
      </c>
      <c r="P122" s="261" t="s">
        <v>54</v>
      </c>
    </row>
    <row r="123" spans="1:16" ht="16.5" customHeight="1">
      <c r="A123" s="236" t="s">
        <v>14</v>
      </c>
      <c r="B123" s="218" t="s">
        <v>55</v>
      </c>
      <c r="C123" s="278"/>
      <c r="D123" s="273">
        <f t="shared" ca="1" si="17"/>
        <v>-5.8459594986611419E-4</v>
      </c>
      <c r="E123" s="273">
        <f t="shared" ca="1" si="17"/>
        <v>6.8775154181992281E-4</v>
      </c>
      <c r="F123" s="273">
        <f t="shared" ca="1" si="17"/>
        <v>1.0732289677786E-3</v>
      </c>
      <c r="G123" s="273">
        <f t="shared" ca="1" si="17"/>
        <v>-2.7620952149462496E-4</v>
      </c>
      <c r="H123" s="273">
        <f t="shared" ca="1" si="17"/>
        <v>9.5662334916704416E-5</v>
      </c>
      <c r="I123" s="273">
        <f t="shared" ca="1" si="17"/>
        <v>-6.2153494269447834E-4</v>
      </c>
      <c r="J123" s="273">
        <f t="shared" ca="1" si="17"/>
        <v>-1.1297923532038199E-4</v>
      </c>
      <c r="K123" s="273">
        <f t="shared" ca="1" si="17"/>
        <v>1.5269904545131999E-3</v>
      </c>
      <c r="L123" s="273">
        <f t="shared" ca="1" si="17"/>
        <v>6.4746710867087946E-4</v>
      </c>
      <c r="M123" s="273">
        <f t="shared" ca="1" si="16"/>
        <v>1.4282633317670045E-4</v>
      </c>
      <c r="N123" s="273">
        <f t="shared" ca="1" si="16"/>
        <v>-1.4799302110448786E-3</v>
      </c>
      <c r="O123" s="273">
        <f t="shared" ca="1" si="16"/>
        <v>-1.5783853208361294E-4</v>
      </c>
      <c r="P123" s="261" t="s">
        <v>55</v>
      </c>
    </row>
    <row r="124" spans="1:16" ht="16.5" customHeight="1">
      <c r="A124" s="236" t="s">
        <v>15</v>
      </c>
      <c r="B124" s="218" t="s">
        <v>56</v>
      </c>
      <c r="C124" s="278"/>
      <c r="D124" s="273">
        <f t="shared" ca="1" si="17"/>
        <v>2.4792182782958392E-2</v>
      </c>
      <c r="E124" s="273">
        <f t="shared" ca="1" si="17"/>
        <v>-6.4807356825338884E-3</v>
      </c>
      <c r="F124" s="273">
        <f t="shared" ca="1" si="17"/>
        <v>2.4607607046923614E-2</v>
      </c>
      <c r="G124" s="273">
        <f t="shared" ca="1" si="17"/>
        <v>4.5725230785610187E-2</v>
      </c>
      <c r="H124" s="273">
        <f t="shared" ca="1" si="17"/>
        <v>-1.0522856840837487E-3</v>
      </c>
      <c r="I124" s="273">
        <f t="shared" ca="1" si="17"/>
        <v>1.2729956418890612E-2</v>
      </c>
      <c r="J124" s="273">
        <f t="shared" ca="1" si="17"/>
        <v>-1.6494968356775773E-3</v>
      </c>
      <c r="K124" s="273">
        <f t="shared" ca="1" si="17"/>
        <v>-1.7335832807120446E-2</v>
      </c>
      <c r="L124" s="273">
        <f t="shared" ca="1" si="17"/>
        <v>-4.2130014967653437E-2</v>
      </c>
      <c r="M124" s="273">
        <f t="shared" ca="1" si="16"/>
        <v>-1.0069256488957382E-2</v>
      </c>
      <c r="N124" s="273">
        <f t="shared" ca="1" si="16"/>
        <v>-3.278614621391731E-3</v>
      </c>
      <c r="O124" s="273">
        <f t="shared" ca="1" si="16"/>
        <v>2.8997193179932317E-2</v>
      </c>
      <c r="P124" s="261" t="s">
        <v>56</v>
      </c>
    </row>
    <row r="125" spans="1:16" ht="16.5" customHeight="1">
      <c r="A125" s="236">
        <v>2</v>
      </c>
      <c r="B125" s="218" t="s">
        <v>57</v>
      </c>
      <c r="C125" s="278"/>
      <c r="D125" s="273">
        <f t="shared" ca="1" si="17"/>
        <v>-2.1258034540585973E-4</v>
      </c>
      <c r="E125" s="273">
        <f t="shared" ca="1" si="17"/>
        <v>1.8119607928717196E-2</v>
      </c>
      <c r="F125" s="273">
        <f t="shared" ca="1" si="17"/>
        <v>1.581735073940365E-2</v>
      </c>
      <c r="G125" s="273">
        <f t="shared" ca="1" si="17"/>
        <v>2.9705078538921941E-2</v>
      </c>
      <c r="H125" s="273">
        <f t="shared" ca="1" si="17"/>
        <v>1.0690265926941717E-2</v>
      </c>
      <c r="I125" s="273">
        <f t="shared" ca="1" si="17"/>
        <v>2.1500505054690471E-2</v>
      </c>
      <c r="J125" s="273">
        <f t="shared" ca="1" si="17"/>
        <v>1.1930607249832338E-2</v>
      </c>
      <c r="K125" s="273">
        <f t="shared" ca="1" si="17"/>
        <v>1.187908750643357E-2</v>
      </c>
      <c r="L125" s="273">
        <f t="shared" ca="1" si="17"/>
        <v>1.2301875064746712E-2</v>
      </c>
      <c r="M125" s="273">
        <f t="shared" ca="1" si="16"/>
        <v>1.8329379424343226E-3</v>
      </c>
      <c r="N125" s="273">
        <f t="shared" ca="1" si="16"/>
        <v>4.9019842221224984E-2</v>
      </c>
      <c r="O125" s="273">
        <f t="shared" ca="1" si="16"/>
        <v>-1.4205467887525164E-3</v>
      </c>
      <c r="P125" s="261" t="s">
        <v>57</v>
      </c>
    </row>
    <row r="126" spans="1:16" ht="16.5" customHeight="1">
      <c r="A126" s="236">
        <v>3</v>
      </c>
      <c r="B126" s="218" t="s">
        <v>58</v>
      </c>
      <c r="C126" s="278"/>
      <c r="D126" s="273">
        <f t="shared" ca="1" si="17"/>
        <v>-1.0983494996257257</v>
      </c>
      <c r="E126" s="273">
        <f t="shared" ca="1" si="17"/>
        <v>0.23476134360199291</v>
      </c>
      <c r="F126" s="273">
        <f t="shared" ca="1" si="17"/>
        <v>-0.15053313926627934</v>
      </c>
      <c r="G126" s="273">
        <f t="shared" ca="1" si="17"/>
        <v>0.55083711572978078</v>
      </c>
      <c r="H126" s="273">
        <f t="shared" ca="1" si="17"/>
        <v>9.8436542629288845E-2</v>
      </c>
      <c r="I126" s="273">
        <f t="shared" ca="1" si="17"/>
        <v>-9.6683213308029949E-3</v>
      </c>
      <c r="J126" s="273">
        <f t="shared" ca="1" si="17"/>
        <v>8.1571007901315801E-2</v>
      </c>
      <c r="K126" s="273">
        <f t="shared" ca="1" si="17"/>
        <v>-0.16033399772388601</v>
      </c>
      <c r="L126" s="273">
        <f t="shared" ca="1" si="17"/>
        <v>0.41114161400600846</v>
      </c>
      <c r="M126" s="273">
        <f t="shared" ca="1" si="16"/>
        <v>-0.52900493369763568</v>
      </c>
      <c r="N126" s="273">
        <f t="shared" ca="1" si="16"/>
        <v>-0.12661372159416259</v>
      </c>
      <c r="O126" s="273">
        <f t="shared" ca="1" si="16"/>
        <v>0.45493574618842492</v>
      </c>
      <c r="P126" s="261" t="s">
        <v>58</v>
      </c>
    </row>
    <row r="127" spans="1:16" ht="16.5" customHeight="1">
      <c r="A127" s="236">
        <v>4</v>
      </c>
      <c r="B127" s="218" t="s">
        <v>59</v>
      </c>
      <c r="C127" s="278"/>
      <c r="D127" s="273">
        <f t="shared" ca="1" si="17"/>
        <v>-7.7857551504896122E-2</v>
      </c>
      <c r="E127" s="273">
        <f t="shared" ca="1" si="17"/>
        <v>0.22730188457148448</v>
      </c>
      <c r="F127" s="273">
        <f t="shared" ca="1" si="17"/>
        <v>0.32219866796953256</v>
      </c>
      <c r="G127" s="273">
        <f t="shared" ca="1" si="17"/>
        <v>0.16308916746432628</v>
      </c>
      <c r="H127" s="273">
        <f t="shared" ca="1" si="17"/>
        <v>2.7215934283802402E-2</v>
      </c>
      <c r="I127" s="273">
        <f t="shared" ca="1" si="17"/>
        <v>0.10167851266227818</v>
      </c>
      <c r="J127" s="273">
        <f t="shared" ca="1" si="17"/>
        <v>-8.6090177314131086E-2</v>
      </c>
      <c r="K127" s="273">
        <f t="shared" ca="1" si="17"/>
        <v>0.31152850846267088</v>
      </c>
      <c r="L127" s="273">
        <f t="shared" ca="1" si="17"/>
        <v>8.6291737069412039E-2</v>
      </c>
      <c r="M127" s="273">
        <f t="shared" ca="1" si="16"/>
        <v>-9.2837116564855299E-2</v>
      </c>
      <c r="N127" s="273">
        <f t="shared" ca="1" si="16"/>
        <v>-2.1435081495203092</v>
      </c>
      <c r="O127" s="273">
        <f t="shared" ca="1" si="16"/>
        <v>1.0299189702073006</v>
      </c>
      <c r="P127" s="261" t="s">
        <v>59</v>
      </c>
    </row>
    <row r="128" spans="1:16" ht="16.5" customHeight="1">
      <c r="A128" s="236">
        <v>5</v>
      </c>
      <c r="B128" s="218" t="s">
        <v>60</v>
      </c>
      <c r="C128" s="278"/>
      <c r="D128" s="273">
        <f t="shared" ca="1" si="17"/>
        <v>-0.12709647400952837</v>
      </c>
      <c r="E128" s="273">
        <f t="shared" ca="1" si="17"/>
        <v>1.3918768607316354</v>
      </c>
      <c r="F128" s="273">
        <f t="shared" ca="1" si="17"/>
        <v>0.74479535056768709</v>
      </c>
      <c r="G128" s="273">
        <f t="shared" ca="1" si="17"/>
        <v>1.2958495250702826</v>
      </c>
      <c r="H128" s="273">
        <f t="shared" ca="1" si="17"/>
        <v>0.63581970902387586</v>
      </c>
      <c r="I128" s="273">
        <f t="shared" ca="1" si="17"/>
        <v>0.86234520326955011</v>
      </c>
      <c r="J128" s="273">
        <f t="shared" ca="1" si="17"/>
        <v>0.17222554632239032</v>
      </c>
      <c r="K128" s="273">
        <f t="shared" ca="1" si="17"/>
        <v>0.41116463561965721</v>
      </c>
      <c r="L128" s="273">
        <f t="shared" ca="1" si="17"/>
        <v>-1.9020127743027895</v>
      </c>
      <c r="M128" s="273">
        <f t="shared" ca="1" si="16"/>
        <v>1.8596226623495027</v>
      </c>
      <c r="N128" s="273">
        <f t="shared" ca="1" si="16"/>
        <v>-1.7603200656451503</v>
      </c>
      <c r="O128" s="273">
        <f t="shared" ca="1" si="16"/>
        <v>-0.18451324400574351</v>
      </c>
      <c r="P128" s="261" t="s">
        <v>60</v>
      </c>
    </row>
    <row r="129" spans="1:16" ht="16.5" customHeight="1">
      <c r="A129" s="236">
        <v>6</v>
      </c>
      <c r="B129" s="218" t="s">
        <v>61</v>
      </c>
      <c r="C129" s="278"/>
      <c r="D129" s="273">
        <f t="shared" ca="1" si="17"/>
        <v>0.39061638468326726</v>
      </c>
      <c r="E129" s="273">
        <f t="shared" ca="1" si="17"/>
        <v>0.53364229248750472</v>
      </c>
      <c r="F129" s="273">
        <f t="shared" ca="1" si="17"/>
        <v>-0.11105364509442371</v>
      </c>
      <c r="G129" s="273">
        <f t="shared" ca="1" si="17"/>
        <v>9.840591952158502E-2</v>
      </c>
      <c r="H129" s="273">
        <f t="shared" ca="1" si="17"/>
        <v>-4.2354498784370878E-2</v>
      </c>
      <c r="I129" s="273">
        <f t="shared" ca="1" si="17"/>
        <v>0.29624196953834225</v>
      </c>
      <c r="J129" s="273">
        <f t="shared" ca="1" si="17"/>
        <v>-9.7523675928553738E-2</v>
      </c>
      <c r="K129" s="273">
        <f t="shared" ca="1" si="17"/>
        <v>-0.22356936713431499</v>
      </c>
      <c r="L129" s="273">
        <f t="shared" ca="1" si="17"/>
        <v>-0.60350632463732912</v>
      </c>
      <c r="M129" s="273">
        <f t="shared" ca="1" si="16"/>
        <v>0.47204103114899498</v>
      </c>
      <c r="N129" s="273">
        <f t="shared" ca="1" si="16"/>
        <v>0.23826876397822547</v>
      </c>
      <c r="O129" s="273">
        <f t="shared" ca="1" si="16"/>
        <v>0.43182367541903877</v>
      </c>
      <c r="P129" s="261" t="s">
        <v>61</v>
      </c>
    </row>
    <row r="130" spans="1:16" ht="16.5" customHeight="1">
      <c r="A130" s="236">
        <v>7</v>
      </c>
      <c r="B130" s="218" t="s">
        <v>62</v>
      </c>
      <c r="C130" s="278"/>
      <c r="D130" s="273">
        <f t="shared" ca="1" si="17"/>
        <v>-4.2808367056105003E-2</v>
      </c>
      <c r="E130" s="273">
        <f t="shared" ca="1" si="17"/>
        <v>0.33564920439050006</v>
      </c>
      <c r="F130" s="273">
        <f t="shared" ca="1" si="17"/>
        <v>-8.2357546741676849E-2</v>
      </c>
      <c r="G130" s="273">
        <f t="shared" ca="1" si="17"/>
        <v>0.38111891974958345</v>
      </c>
      <c r="H130" s="273">
        <f t="shared" ca="1" si="17"/>
        <v>0.47003688261322712</v>
      </c>
      <c r="I130" s="273">
        <f t="shared" ca="1" si="17"/>
        <v>6.3949039659454102E-2</v>
      </c>
      <c r="J130" s="273">
        <f t="shared" ca="1" si="17"/>
        <v>6.9753379886803843E-2</v>
      </c>
      <c r="K130" s="273">
        <f t="shared" ca="1" si="17"/>
        <v>-0.11524286783179032</v>
      </c>
      <c r="L130" s="273">
        <f t="shared" ca="1" si="17"/>
        <v>-2.0429150130207869</v>
      </c>
      <c r="M130" s="273">
        <f t="shared" ca="1" si="16"/>
        <v>0.21664374304019179</v>
      </c>
      <c r="N130" s="273">
        <f t="shared" ca="1" si="16"/>
        <v>1.1982881078044916</v>
      </c>
      <c r="O130" s="273">
        <f t="shared" ca="1" si="16"/>
        <v>1.3530144453824562</v>
      </c>
      <c r="P130" s="261" t="s">
        <v>62</v>
      </c>
    </row>
    <row r="131" spans="1:16" ht="16.5" customHeight="1">
      <c r="A131" s="236">
        <v>8</v>
      </c>
      <c r="B131" s="218" t="s">
        <v>63</v>
      </c>
      <c r="C131" s="278"/>
      <c r="D131" s="273">
        <f t="shared" ca="1" si="17"/>
        <v>-3.3056243710611187E-2</v>
      </c>
      <c r="E131" s="273">
        <f t="shared" ca="1" si="17"/>
        <v>0.19307301937475449</v>
      </c>
      <c r="F131" s="273">
        <f t="shared" ca="1" si="17"/>
        <v>-2.5553070661395237E-3</v>
      </c>
      <c r="G131" s="273">
        <f t="shared" ca="1" si="17"/>
        <v>0.13699992266133398</v>
      </c>
      <c r="H131" s="273">
        <f t="shared" ca="1" si="17"/>
        <v>0.5902605220197954</v>
      </c>
      <c r="I131" s="273">
        <f t="shared" ca="1" si="17"/>
        <v>0.20915801812303814</v>
      </c>
      <c r="J131" s="273">
        <f t="shared" ca="1" si="17"/>
        <v>3.411972906675536E-2</v>
      </c>
      <c r="K131" s="273">
        <f t="shared" ca="1" si="17"/>
        <v>-0.28148272569592592</v>
      </c>
      <c r="L131" s="273">
        <f t="shared" ca="1" si="17"/>
        <v>-1.809983139063432</v>
      </c>
      <c r="M131" s="273">
        <f t="shared" ca="1" si="16"/>
        <v>-4.4942686172935072E-2</v>
      </c>
      <c r="N131" s="273">
        <f t="shared" ca="1" si="16"/>
        <v>1.2743792888092913</v>
      </c>
      <c r="O131" s="273">
        <f t="shared" ca="1" si="16"/>
        <v>1.2895633554848438</v>
      </c>
      <c r="P131" s="261" t="s">
        <v>63</v>
      </c>
    </row>
    <row r="132" spans="1:16" ht="16.5" customHeight="1">
      <c r="A132" s="236">
        <v>9</v>
      </c>
      <c r="B132" s="218" t="s">
        <v>64</v>
      </c>
      <c r="C132" s="278"/>
      <c r="D132" s="273">
        <f t="shared" ca="1" si="17"/>
        <v>0.26561914158462174</v>
      </c>
      <c r="E132" s="273">
        <f t="shared" ca="1" si="17"/>
        <v>0.16651522906755439</v>
      </c>
      <c r="F132" s="273">
        <f t="shared" ca="1" si="17"/>
        <v>-8.8975792042978216E-2</v>
      </c>
      <c r="G132" s="273">
        <f t="shared" ca="1" si="17"/>
        <v>0.15811739607742303</v>
      </c>
      <c r="H132" s="273">
        <f t="shared" ca="1" si="17"/>
        <v>0.25604023940455939</v>
      </c>
      <c r="I132" s="273">
        <f t="shared" ca="1" si="17"/>
        <v>-0.12027852131772773</v>
      </c>
      <c r="J132" s="273">
        <f t="shared" ca="1" si="17"/>
        <v>7.3798036511273521E-2</v>
      </c>
      <c r="K132" s="273">
        <f t="shared" ca="1" si="17"/>
        <v>-0.32367706487284209</v>
      </c>
      <c r="L132" s="273">
        <f t="shared" ca="1" si="17"/>
        <v>-1.8307690658969696E-2</v>
      </c>
      <c r="M132" s="273">
        <f t="shared" ca="1" si="16"/>
        <v>-0.30521987399860889</v>
      </c>
      <c r="N132" s="273">
        <f t="shared" ca="1" si="16"/>
        <v>-9.2916849096525381E-2</v>
      </c>
      <c r="O132" s="273">
        <f t="shared" ca="1" si="16"/>
        <v>5.7723806019149872E-2</v>
      </c>
      <c r="P132" s="261" t="s">
        <v>64</v>
      </c>
    </row>
    <row r="133" spans="1:16" ht="16.5" customHeight="1">
      <c r="A133" s="236">
        <v>10</v>
      </c>
      <c r="B133" s="218" t="s">
        <v>65</v>
      </c>
      <c r="C133" s="278"/>
      <c r="D133" s="273">
        <f t="shared" ca="1" si="17"/>
        <v>-0.13924012624083812</v>
      </c>
      <c r="E133" s="273">
        <f t="shared" ca="1" si="17"/>
        <v>0.15024725990527546</v>
      </c>
      <c r="F133" s="273">
        <f t="shared" ca="1" si="17"/>
        <v>-4.7298733794242584E-2</v>
      </c>
      <c r="G133" s="273">
        <f t="shared" ca="1" si="17"/>
        <v>0.12504758336756655</v>
      </c>
      <c r="H133" s="273">
        <f t="shared" ca="1" si="17"/>
        <v>-0.22028644172944109</v>
      </c>
      <c r="I133" s="273">
        <f t="shared" ca="1" si="17"/>
        <v>8.3630979511445908E-2</v>
      </c>
      <c r="J133" s="273">
        <f t="shared" ca="1" si="17"/>
        <v>9.5038132751505328E-2</v>
      </c>
      <c r="K133" s="273">
        <f t="shared" ca="1" si="17"/>
        <v>0.14582758840601059</v>
      </c>
      <c r="L133" s="273">
        <f t="shared" ca="1" si="17"/>
        <v>-5.4052340348006871E-2</v>
      </c>
      <c r="M133" s="273">
        <f t="shared" ca="1" si="16"/>
        <v>0.12923402713605112</v>
      </c>
      <c r="N133" s="273">
        <f t="shared" ca="1" si="16"/>
        <v>0.45071843781299104</v>
      </c>
      <c r="O133" s="273">
        <f t="shared" ca="1" si="16"/>
        <v>0.19700503640207515</v>
      </c>
      <c r="P133" s="261" t="s">
        <v>65</v>
      </c>
    </row>
    <row r="134" spans="1:16" ht="16.5" customHeight="1">
      <c r="A134" s="236">
        <v>11</v>
      </c>
      <c r="B134" s="218" t="s">
        <v>66</v>
      </c>
      <c r="C134" s="278"/>
      <c r="D134" s="273">
        <f t="shared" ca="1" si="17"/>
        <v>4.6050217323544362E-2</v>
      </c>
      <c r="E134" s="273">
        <f t="shared" ca="1" si="17"/>
        <v>3.9334097795624051E-2</v>
      </c>
      <c r="F134" s="273">
        <f t="shared" ca="1" si="17"/>
        <v>0.34361214118378175</v>
      </c>
      <c r="G134" s="273">
        <f t="shared" ca="1" si="17"/>
        <v>0.13544310535836429</v>
      </c>
      <c r="H134" s="273">
        <f t="shared" ca="1" si="17"/>
        <v>0.17946254030373748</v>
      </c>
      <c r="I134" s="273">
        <f t="shared" ca="1" si="17"/>
        <v>0.42423212810802002</v>
      </c>
      <c r="J134" s="273">
        <f t="shared" ca="1" si="17"/>
        <v>7.9672956747933385E-2</v>
      </c>
      <c r="K134" s="273">
        <f t="shared" ca="1" si="17"/>
        <v>0.44130024135431478</v>
      </c>
      <c r="L134" s="273">
        <f t="shared" ca="1" si="17"/>
        <v>0.40593955068461834</v>
      </c>
      <c r="M134" s="273">
        <f t="shared" ca="1" si="16"/>
        <v>0.51524599693494688</v>
      </c>
      <c r="N134" s="273">
        <f t="shared" ca="1" si="16"/>
        <v>0.49186049768003864</v>
      </c>
      <c r="O134" s="273">
        <f t="shared" ca="1" si="16"/>
        <v>-2.9583450584814309E-2</v>
      </c>
      <c r="P134" s="261" t="s">
        <v>66</v>
      </c>
    </row>
    <row r="135" spans="1:16" ht="16.5" customHeight="1">
      <c r="A135" s="236">
        <v>12</v>
      </c>
      <c r="B135" s="218" t="s">
        <v>67</v>
      </c>
      <c r="C135" s="278"/>
      <c r="D135" s="273">
        <f t="shared" ca="1" si="17"/>
        <v>0.3696240755744386</v>
      </c>
      <c r="E135" s="273">
        <f t="shared" ca="1" si="17"/>
        <v>0.45825414271109011</v>
      </c>
      <c r="F135" s="273">
        <f t="shared" ca="1" si="17"/>
        <v>0.28172260404188249</v>
      </c>
      <c r="G135" s="273">
        <f t="shared" ca="1" si="17"/>
        <v>0.8850757466947764</v>
      </c>
      <c r="H135" s="273">
        <f t="shared" ca="1" si="17"/>
        <v>0.90216756501571016</v>
      </c>
      <c r="I135" s="273">
        <f t="shared" ca="1" si="17"/>
        <v>-0.19299810961298172</v>
      </c>
      <c r="J135" s="273">
        <f t="shared" ca="1" si="17"/>
        <v>-0.24337986872716688</v>
      </c>
      <c r="K135" s="273">
        <f t="shared" ca="1" si="17"/>
        <v>-0.15692072494320944</v>
      </c>
      <c r="L135" s="273">
        <f t="shared" ca="1" si="17"/>
        <v>6.0259094010438059E-2</v>
      </c>
      <c r="M135" s="273">
        <f t="shared" ca="1" si="16"/>
        <v>0.96698188438398769</v>
      </c>
      <c r="N135" s="273">
        <f t="shared" ca="1" si="16"/>
        <v>0.66549046367124243</v>
      </c>
      <c r="O135" s="273">
        <f t="shared" ca="1" si="16"/>
        <v>-0.33914990872423173</v>
      </c>
      <c r="P135" s="261" t="s">
        <v>67</v>
      </c>
    </row>
    <row r="136" spans="1:16" ht="16.5" customHeight="1">
      <c r="A136" s="236">
        <v>13</v>
      </c>
      <c r="B136" s="218" t="s">
        <v>68</v>
      </c>
      <c r="C136" s="278"/>
      <c r="D136" s="273">
        <f t="shared" ca="1" si="17"/>
        <v>-1.2861110897054514E-2</v>
      </c>
      <c r="E136" s="273">
        <f t="shared" ca="1" si="17"/>
        <v>-0.27832775857804726</v>
      </c>
      <c r="F136" s="273">
        <f t="shared" ca="1" si="17"/>
        <v>0.32207090261622562</v>
      </c>
      <c r="G136" s="273">
        <f t="shared" ca="1" si="17"/>
        <v>0.253033031645576</v>
      </c>
      <c r="H136" s="273">
        <f t="shared" ca="1" si="17"/>
        <v>0.17212045609888041</v>
      </c>
      <c r="I136" s="273">
        <f t="shared" ca="1" si="17"/>
        <v>0.24078724076237937</v>
      </c>
      <c r="J136" s="273">
        <f t="shared" ca="1" si="17"/>
        <v>0.29916901512837152</v>
      </c>
      <c r="K136" s="273">
        <f t="shared" ca="1" si="17"/>
        <v>0.42344792648169721</v>
      </c>
      <c r="L136" s="273">
        <f t="shared" ca="1" si="17"/>
        <v>-0.34460878697706981</v>
      </c>
      <c r="M136" s="273">
        <f t="shared" ca="1" si="16"/>
        <v>0.18622173407355461</v>
      </c>
      <c r="N136" s="273">
        <f t="shared" ca="1" si="16"/>
        <v>0.33323474721312063</v>
      </c>
      <c r="O136" s="273">
        <f t="shared" ca="1" si="16"/>
        <v>0.41204876218513464</v>
      </c>
      <c r="P136" s="261" t="s">
        <v>68</v>
      </c>
    </row>
    <row r="137" spans="1:16" ht="16.5" customHeight="1">
      <c r="A137" s="236">
        <v>14</v>
      </c>
      <c r="B137" s="218" t="s">
        <v>69</v>
      </c>
      <c r="C137" s="278"/>
      <c r="D137" s="273">
        <f t="shared" ca="1" si="17"/>
        <v>2.9973828702226223E-2</v>
      </c>
      <c r="E137" s="273">
        <f t="shared" ca="1" si="17"/>
        <v>-0.10303047136109998</v>
      </c>
      <c r="F137" s="273">
        <f t="shared" ca="1" si="17"/>
        <v>0.18955267816622987</v>
      </c>
      <c r="G137" s="273">
        <f t="shared" ca="1" si="17"/>
        <v>0.14591395721866052</v>
      </c>
      <c r="H137" s="273">
        <f t="shared" ca="1" si="17"/>
        <v>4.0799985841974432E-2</v>
      </c>
      <c r="I137" s="273">
        <f t="shared" ca="1" si="17"/>
        <v>0.15050353538283329</v>
      </c>
      <c r="J137" s="273">
        <f t="shared" ca="1" si="17"/>
        <v>8.3514250748826374E-2</v>
      </c>
      <c r="K137" s="273">
        <f t="shared" ca="1" si="17"/>
        <v>5.3893780747524697E-2</v>
      </c>
      <c r="L137" s="273">
        <f t="shared" ca="1" si="17"/>
        <v>0.14856021176193215</v>
      </c>
      <c r="M137" s="273">
        <f t="shared" ca="1" si="17"/>
        <v>0.20347991599907259</v>
      </c>
      <c r="N137" s="273">
        <f t="shared" ca="1" si="17"/>
        <v>0.15766948786901208</v>
      </c>
      <c r="O137" s="273">
        <f t="shared" ca="1" si="17"/>
        <v>-2.3788521621173092E-2</v>
      </c>
      <c r="P137" s="261" t="s">
        <v>69</v>
      </c>
    </row>
    <row r="138" spans="1:16" ht="16.5" customHeight="1">
      <c r="A138" s="236">
        <v>15</v>
      </c>
      <c r="B138" s="218" t="s">
        <v>70</v>
      </c>
      <c r="C138" s="278"/>
      <c r="D138" s="273">
        <f t="shared" ref="D138:O141" ca="1" si="18">IF(C24="X","X",IF(D24="X","X",(D24-C24)/C$29*100))</f>
        <v>0.55082224748975828</v>
      </c>
      <c r="E138" s="273">
        <f t="shared" ca="1" si="18"/>
        <v>0.40381596297780548</v>
      </c>
      <c r="F138" s="273">
        <f t="shared" ca="1" si="18"/>
        <v>9.7408305361238651E-2</v>
      </c>
      <c r="G138" s="273">
        <f t="shared" ca="1" si="18"/>
        <v>0.80904279841425597</v>
      </c>
      <c r="H138" s="273">
        <f t="shared" ca="1" si="18"/>
        <v>0.38779119016859054</v>
      </c>
      <c r="I138" s="273">
        <f t="shared" ca="1" si="18"/>
        <v>2.3019812692388086E-4</v>
      </c>
      <c r="J138" s="273">
        <f t="shared" ca="1" si="18"/>
        <v>0.29706760135141241</v>
      </c>
      <c r="K138" s="273">
        <f t="shared" ca="1" si="18"/>
        <v>0.37301232999880535</v>
      </c>
      <c r="L138" s="273">
        <f t="shared" ca="1" si="18"/>
        <v>5.2534141610433772E-2</v>
      </c>
      <c r="M138" s="273">
        <f t="shared" ca="1" si="18"/>
        <v>0.41362506087972456</v>
      </c>
      <c r="N138" s="273">
        <f t="shared" ca="1" si="18"/>
        <v>8.9387784747110663E-2</v>
      </c>
      <c r="O138" s="273">
        <f t="shared" ca="1" si="18"/>
        <v>0.19865106680809</v>
      </c>
      <c r="P138" s="261" t="s">
        <v>70</v>
      </c>
    </row>
    <row r="139" spans="1:16" ht="16.5" customHeight="1">
      <c r="A139" s="236">
        <v>16</v>
      </c>
      <c r="B139" s="218" t="s">
        <v>71</v>
      </c>
      <c r="C139" s="278"/>
      <c r="D139" s="273">
        <f t="shared" ca="1" si="18"/>
        <v>0.17532563987348282</v>
      </c>
      <c r="E139" s="273">
        <f t="shared" ca="1" si="18"/>
        <v>-0.1173674458098076</v>
      </c>
      <c r="F139" s="273">
        <f t="shared" ca="1" si="18"/>
        <v>-5.3201493117024892E-2</v>
      </c>
      <c r="G139" s="273">
        <f t="shared" ca="1" si="18"/>
        <v>0.17566925567058148</v>
      </c>
      <c r="H139" s="273">
        <f t="shared" ca="1" si="18"/>
        <v>0.11309679545527379</v>
      </c>
      <c r="I139" s="273">
        <f t="shared" ca="1" si="18"/>
        <v>6.4915871792534399E-2</v>
      </c>
      <c r="J139" s="273">
        <f t="shared" ca="1" si="18"/>
        <v>-0.11770176735677396</v>
      </c>
      <c r="K139" s="273">
        <f t="shared" ca="1" si="18"/>
        <v>-0.10807948614076518</v>
      </c>
      <c r="L139" s="273">
        <f t="shared" ca="1" si="18"/>
        <v>-0.45342791413782385</v>
      </c>
      <c r="M139" s="273">
        <f t="shared" ca="1" si="18"/>
        <v>0.54928627300872712</v>
      </c>
      <c r="N139" s="273">
        <f t="shared" ca="1" si="18"/>
        <v>0.33733301548986028</v>
      </c>
      <c r="O139" s="273">
        <f t="shared" ca="1" si="18"/>
        <v>-0.19087188201254049</v>
      </c>
      <c r="P139" s="261" t="s">
        <v>71</v>
      </c>
    </row>
    <row r="140" spans="1:16" ht="16.5" customHeight="1">
      <c r="A140" s="244"/>
      <c r="B140" s="245" t="s">
        <v>72</v>
      </c>
      <c r="C140" s="279"/>
      <c r="D140" s="265">
        <f t="shared" ca="1" si="18"/>
        <v>0.46127277698753982</v>
      </c>
      <c r="E140" s="265">
        <f t="shared" ca="1" si="18"/>
        <v>3.5636904218694405</v>
      </c>
      <c r="F140" s="265">
        <f t="shared" ca="1" si="18"/>
        <v>1.8953990163089918</v>
      </c>
      <c r="G140" s="265">
        <f t="shared" ca="1" si="18"/>
        <v>5.3355644366681698</v>
      </c>
      <c r="H140" s="265">
        <f t="shared" ca="1" si="18"/>
        <v>4.0528065654973702</v>
      </c>
      <c r="I140" s="265">
        <f t="shared" ca="1" si="18"/>
        <v>1.9058563324281943</v>
      </c>
      <c r="J140" s="265">
        <f t="shared" ca="1" si="18"/>
        <v>0.65385602649317875</v>
      </c>
      <c r="K140" s="265">
        <f t="shared" ca="1" si="18"/>
        <v>0.73928793740417009</v>
      </c>
      <c r="L140" s="265">
        <f t="shared" ca="1" si="18"/>
        <v>-6.3016857364335541</v>
      </c>
      <c r="M140" s="265">
        <f t="shared" ca="1" si="18"/>
        <v>4.7092460531133042</v>
      </c>
      <c r="N140" s="265">
        <f t="shared" ca="1" si="18"/>
        <v>0.86575917346125397</v>
      </c>
      <c r="O140" s="265">
        <f t="shared" ca="1" si="18"/>
        <v>4.7304208065458795</v>
      </c>
      <c r="P140" s="266" t="s">
        <v>72</v>
      </c>
    </row>
    <row r="141" spans="1:16" ht="16.5" customHeight="1">
      <c r="A141" s="229"/>
      <c r="B141" s="218" t="s">
        <v>73</v>
      </c>
      <c r="C141" s="278"/>
      <c r="D141" s="273">
        <f t="shared" ca="1" si="18"/>
        <v>-1.992940738179935E-3</v>
      </c>
      <c r="E141" s="273">
        <f t="shared" ca="1" si="18"/>
        <v>-1.9838986783267004E-3</v>
      </c>
      <c r="F141" s="273">
        <f t="shared" ca="1" si="18"/>
        <v>0.13949421274055659</v>
      </c>
      <c r="G141" s="273">
        <f t="shared" ca="1" si="18"/>
        <v>-0.16934154663270462</v>
      </c>
      <c r="H141" s="273">
        <f t="shared" ca="1" si="18"/>
        <v>-0.16021049540175072</v>
      </c>
      <c r="I141" s="273">
        <f t="shared" ca="1" si="18"/>
        <v>4.8180467965168262E-2</v>
      </c>
      <c r="J141" s="273">
        <f t="shared" ca="1" si="18"/>
        <v>2.9600559653940083E-3</v>
      </c>
      <c r="K141" s="273">
        <f t="shared" ca="1" si="18"/>
        <v>-1.8795456035699241E-2</v>
      </c>
      <c r="L141" s="273">
        <f t="shared" ca="1" si="18"/>
        <v>-6.3786673430093199E-2</v>
      </c>
      <c r="M141" s="273">
        <f t="shared" ca="1" si="18"/>
        <v>2.6422871637689582E-2</v>
      </c>
      <c r="N141" s="273">
        <f t="shared" ca="1" si="18"/>
        <v>0.30766610679768375</v>
      </c>
      <c r="O141" s="273">
        <f t="shared" ca="1" si="18"/>
        <v>-8.3902453983303385E-2</v>
      </c>
      <c r="P141" s="261" t="s">
        <v>73</v>
      </c>
    </row>
    <row r="142" spans="1:16" ht="16.5" customHeight="1">
      <c r="A142" s="229"/>
      <c r="B142" s="218" t="s">
        <v>74</v>
      </c>
      <c r="C142" s="278"/>
      <c r="D142" s="273">
        <f ca="1">IF(C28="X","X",IF(D28="X","X",-(D28-C28)/C$29*100))</f>
        <v>-3.5075756991966855E-3</v>
      </c>
      <c r="E142" s="273">
        <f t="shared" ref="E142:O142" ca="1" si="19">IF(D28="X","X",IF(E28="X","X",-(E28-D28)/D$29*100))</f>
        <v>-4.3883838764586611E-2</v>
      </c>
      <c r="F142" s="273">
        <f t="shared" ca="1" si="19"/>
        <v>-0.27019816917359324</v>
      </c>
      <c r="G142" s="273">
        <f t="shared" ca="1" si="19"/>
        <v>-0.17210364184765087</v>
      </c>
      <c r="H142" s="273">
        <f t="shared" ca="1" si="19"/>
        <v>-1.2914415213755095E-3</v>
      </c>
      <c r="I142" s="273">
        <f t="shared" ca="1" si="19"/>
        <v>-7.7737907462194555E-2</v>
      </c>
      <c r="J142" s="273">
        <f t="shared" ca="1" si="19"/>
        <v>-3.289955332529524E-2</v>
      </c>
      <c r="K142" s="273">
        <f t="shared" ca="1" si="19"/>
        <v>-0.14140380723631793</v>
      </c>
      <c r="L142" s="273">
        <f t="shared" ca="1" si="19"/>
        <v>0.15679867255846852</v>
      </c>
      <c r="M142" s="273">
        <f t="shared" ca="1" si="19"/>
        <v>-0.18443640490884586</v>
      </c>
      <c r="N142" s="273">
        <f t="shared" ca="1" si="19"/>
        <v>-0.19865217063640866</v>
      </c>
      <c r="O142" s="273">
        <f t="shared" ca="1" si="19"/>
        <v>4.4623207856209997E-2</v>
      </c>
      <c r="P142" s="261" t="s">
        <v>74</v>
      </c>
    </row>
    <row r="143" spans="1:16" ht="16.5" customHeight="1">
      <c r="A143" s="244"/>
      <c r="B143" s="245" t="s">
        <v>75</v>
      </c>
      <c r="C143" s="279"/>
      <c r="D143" s="265">
        <f t="shared" ref="D143:O143" ca="1" si="20">IF(C29="X","X",IF(D29="X","X",(D29-C29)/C$29*100))</f>
        <v>0.45577226055016323</v>
      </c>
      <c r="E143" s="265">
        <f t="shared" ca="1" si="20"/>
        <v>3.5178226844265277</v>
      </c>
      <c r="F143" s="265">
        <f t="shared" ca="1" si="20"/>
        <v>1.764695059875955</v>
      </c>
      <c r="G143" s="265">
        <f t="shared" ca="1" si="20"/>
        <v>4.9941192481878147</v>
      </c>
      <c r="H143" s="265">
        <f t="shared" ca="1" si="20"/>
        <v>3.8913046285742436</v>
      </c>
      <c r="I143" s="265">
        <f t="shared" ca="1" si="20"/>
        <v>1.8762988929311681</v>
      </c>
      <c r="J143" s="265">
        <f t="shared" ca="1" si="20"/>
        <v>0.62391652913327755</v>
      </c>
      <c r="K143" s="265">
        <f t="shared" ca="1" si="20"/>
        <v>0.57908867413215293</v>
      </c>
      <c r="L143" s="265">
        <f t="shared" ca="1" si="20"/>
        <v>-6.2086737373051797</v>
      </c>
      <c r="M143" s="265">
        <f t="shared" ca="1" si="20"/>
        <v>4.5512325198421477</v>
      </c>
      <c r="N143" s="265">
        <f t="shared" ca="1" si="20"/>
        <v>0.97477310962252905</v>
      </c>
      <c r="O143" s="265">
        <f t="shared" ca="1" si="20"/>
        <v>4.691141560418786</v>
      </c>
      <c r="P143" s="266" t="s">
        <v>75</v>
      </c>
    </row>
    <row r="144" spans="1:16" ht="16.5" customHeight="1">
      <c r="A144" s="229"/>
      <c r="B144" s="218" t="s">
        <v>76</v>
      </c>
      <c r="C144" s="278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61" t="s">
        <v>76</v>
      </c>
    </row>
    <row r="145" spans="1:16" ht="16.5" customHeight="1">
      <c r="A145" s="229"/>
      <c r="B145" s="218" t="s">
        <v>32</v>
      </c>
      <c r="C145" s="278"/>
      <c r="D145" s="273">
        <f t="shared" ref="D145:O151" ca="1" si="21">IF(C31="X","X",IF(D31="X","X",(D31-C31)/C$29*100))</f>
        <v>0.43783579390654387</v>
      </c>
      <c r="E145" s="273">
        <f t="shared" ca="1" si="21"/>
        <v>3.9383033963022771</v>
      </c>
      <c r="F145" s="273">
        <f t="shared" ca="1" si="21"/>
        <v>1.3437593268707915</v>
      </c>
      <c r="G145" s="273">
        <f t="shared" ca="1" si="21"/>
        <v>4.6102131232667851</v>
      </c>
      <c r="H145" s="273">
        <f t="shared" ca="1" si="21"/>
        <v>3.6962252120953538</v>
      </c>
      <c r="I145" s="273">
        <f t="shared" ca="1" si="21"/>
        <v>1.385401387265992</v>
      </c>
      <c r="J145" s="273">
        <f t="shared" ca="1" si="21"/>
        <v>0.26611129087362773</v>
      </c>
      <c r="K145" s="273">
        <f t="shared" ca="1" si="21"/>
        <v>8.2165559897997037E-2</v>
      </c>
      <c r="L145" s="273">
        <f t="shared" ca="1" si="21"/>
        <v>-6.4299512033064579</v>
      </c>
      <c r="M145" s="273">
        <f t="shared" ca="1" si="21"/>
        <v>4.1870015658526993</v>
      </c>
      <c r="N145" s="273">
        <f t="shared" ca="1" si="21"/>
        <v>0.3229663083641785</v>
      </c>
      <c r="O145" s="273">
        <f t="shared" ca="1" si="21"/>
        <v>4.3701205345224441</v>
      </c>
      <c r="P145" s="261" t="s">
        <v>32</v>
      </c>
    </row>
    <row r="146" spans="1:16" ht="16.5" customHeight="1">
      <c r="A146" s="229"/>
      <c r="B146" s="218" t="s">
        <v>33</v>
      </c>
      <c r="C146" s="278"/>
      <c r="D146" s="273">
        <f t="shared" ca="1" si="21"/>
        <v>-0.13995758490658292</v>
      </c>
      <c r="E146" s="273">
        <f t="shared" ca="1" si="21"/>
        <v>-0.31702700879660672</v>
      </c>
      <c r="F146" s="273">
        <f t="shared" ca="1" si="21"/>
        <v>0.56546390066601515</v>
      </c>
      <c r="G146" s="273">
        <f t="shared" ca="1" si="21"/>
        <v>0.41007069959352005</v>
      </c>
      <c r="H146" s="273">
        <f t="shared" ca="1" si="21"/>
        <v>0.24769370068307689</v>
      </c>
      <c r="I146" s="273">
        <f t="shared" ca="1" si="21"/>
        <v>0.39322444041137328</v>
      </c>
      <c r="J146" s="273">
        <f t="shared" ca="1" si="21"/>
        <v>0.37452616508706632</v>
      </c>
      <c r="K146" s="273">
        <f t="shared" ca="1" si="21"/>
        <v>0.50734257851201059</v>
      </c>
      <c r="L146" s="273">
        <f t="shared" ca="1" si="21"/>
        <v>-0.16139792167523406</v>
      </c>
      <c r="M146" s="273">
        <f t="shared" ca="1" si="21"/>
        <v>0.4513550172272362</v>
      </c>
      <c r="N146" s="273">
        <f t="shared" ca="1" si="21"/>
        <v>0.57289236877401895</v>
      </c>
      <c r="O146" s="273">
        <f t="shared" ca="1" si="21"/>
        <v>0.43378538288922086</v>
      </c>
      <c r="P146" s="261" t="s">
        <v>33</v>
      </c>
    </row>
    <row r="147" spans="1:16" ht="16.5" customHeight="1">
      <c r="A147" s="229"/>
      <c r="B147" s="218" t="s">
        <v>34</v>
      </c>
      <c r="C147" s="278"/>
      <c r="D147" s="273">
        <f t="shared" ca="1" si="21"/>
        <v>0.16339456798757893</v>
      </c>
      <c r="E147" s="273">
        <f t="shared" ca="1" si="21"/>
        <v>-5.7585965636229697E-2</v>
      </c>
      <c r="F147" s="273">
        <f t="shared" ca="1" si="21"/>
        <v>-1.3824211227814824E-2</v>
      </c>
      <c r="G147" s="273">
        <f t="shared" ca="1" si="21"/>
        <v>0.31528061380786465</v>
      </c>
      <c r="H147" s="273">
        <f t="shared" ca="1" si="21"/>
        <v>0.1088876527189388</v>
      </c>
      <c r="I147" s="273">
        <f t="shared" ca="1" si="21"/>
        <v>0.12723050475082895</v>
      </c>
      <c r="J147" s="273">
        <f t="shared" ca="1" si="21"/>
        <v>1.3218570532484694E-2</v>
      </c>
      <c r="K147" s="273">
        <f t="shared" ca="1" si="21"/>
        <v>0.14977979899416241</v>
      </c>
      <c r="L147" s="273">
        <f t="shared" ca="1" si="21"/>
        <v>0.28966338854813761</v>
      </c>
      <c r="M147" s="273">
        <f t="shared" ca="1" si="21"/>
        <v>7.0889470033368998E-2</v>
      </c>
      <c r="N147" s="273">
        <f t="shared" ca="1" si="21"/>
        <v>-3.0099503676943529E-2</v>
      </c>
      <c r="O147" s="273">
        <f t="shared" ca="1" si="21"/>
        <v>-7.3485110865784936E-2</v>
      </c>
      <c r="P147" s="261" t="s">
        <v>34</v>
      </c>
    </row>
    <row r="148" spans="1:16" ht="16.5" customHeight="1">
      <c r="A148" s="229"/>
      <c r="B148" s="218" t="s">
        <v>11</v>
      </c>
      <c r="C148" s="278"/>
      <c r="D148" s="263">
        <f t="shared" ca="1" si="21"/>
        <v>0.46127277698753982</v>
      </c>
      <c r="E148" s="263">
        <f t="shared" ca="1" si="21"/>
        <v>3.5636904218694405</v>
      </c>
      <c r="F148" s="263">
        <f t="shared" ca="1" si="21"/>
        <v>1.8953990163089918</v>
      </c>
      <c r="G148" s="263">
        <f t="shared" ca="1" si="21"/>
        <v>5.3355644366681698</v>
      </c>
      <c r="H148" s="263">
        <f t="shared" ca="1" si="21"/>
        <v>4.0528065654973702</v>
      </c>
      <c r="I148" s="263">
        <f t="shared" ca="1" si="21"/>
        <v>1.9058563324281943</v>
      </c>
      <c r="J148" s="263">
        <f t="shared" ca="1" si="21"/>
        <v>0.65385602649317875</v>
      </c>
      <c r="K148" s="263">
        <f t="shared" ca="1" si="21"/>
        <v>0.73928793740417009</v>
      </c>
      <c r="L148" s="263">
        <f t="shared" ca="1" si="21"/>
        <v>-6.3016857364335541</v>
      </c>
      <c r="M148" s="263">
        <f t="shared" ca="1" si="21"/>
        <v>4.7092460531133042</v>
      </c>
      <c r="N148" s="263">
        <f t="shared" ca="1" si="21"/>
        <v>0.86575917346125397</v>
      </c>
      <c r="O148" s="263">
        <f t="shared" ca="1" si="21"/>
        <v>4.7304208065458795</v>
      </c>
      <c r="P148" s="261" t="s">
        <v>11</v>
      </c>
    </row>
    <row r="149" spans="1:16" ht="16.5" customHeight="1">
      <c r="A149" s="229"/>
      <c r="B149" s="240" t="s">
        <v>134</v>
      </c>
      <c r="C149" s="280"/>
      <c r="D149" s="268">
        <f t="shared" ca="1" si="21"/>
        <v>0.16472319514636555</v>
      </c>
      <c r="E149" s="268">
        <f t="shared" ca="1" si="21"/>
        <v>-9.0174807925542971E-2</v>
      </c>
      <c r="F149" s="268">
        <f t="shared" ca="1" si="21"/>
        <v>0.11419667278577532</v>
      </c>
      <c r="G149" s="268">
        <f t="shared" ca="1" si="21"/>
        <v>-7.7840865148485214E-3</v>
      </c>
      <c r="H149" s="268">
        <f t="shared" ca="1" si="21"/>
        <v>0.43150887722552439</v>
      </c>
      <c r="I149" s="268">
        <f t="shared" ca="1" si="21"/>
        <v>-0.2903719173017833</v>
      </c>
      <c r="J149" s="268">
        <f t="shared" ca="1" si="21"/>
        <v>-9.9308747846615766E-2</v>
      </c>
      <c r="K149" s="268">
        <f t="shared" ca="1" si="21"/>
        <v>-6.3459926830210345E-2</v>
      </c>
      <c r="L149" s="268">
        <f t="shared" ca="1" si="21"/>
        <v>-0.24989997749493639</v>
      </c>
      <c r="M149" s="268">
        <f t="shared" ca="1" si="21"/>
        <v>0.16703539665015119</v>
      </c>
      <c r="N149" s="268">
        <f t="shared" ca="1" si="21"/>
        <v>-0.29653247797920768</v>
      </c>
      <c r="O149" s="268">
        <f t="shared" ca="1" si="21"/>
        <v>7.5063496186621059E-2</v>
      </c>
      <c r="P149" s="240" t="s">
        <v>134</v>
      </c>
    </row>
    <row r="150" spans="1:16" ht="16.5" customHeight="1">
      <c r="A150" s="229"/>
      <c r="B150" s="240" t="s">
        <v>135</v>
      </c>
      <c r="C150" s="280"/>
      <c r="D150" s="268">
        <f t="shared" ca="1" si="21"/>
        <v>-1.2256585539806599</v>
      </c>
      <c r="E150" s="268">
        <f t="shared" ca="1" si="21"/>
        <v>1.6447578122623454</v>
      </c>
      <c r="F150" s="268">
        <f t="shared" ca="1" si="21"/>
        <v>0.61007956204081126</v>
      </c>
      <c r="G150" s="268">
        <f t="shared" ca="1" si="21"/>
        <v>1.8763917193389854</v>
      </c>
      <c r="H150" s="268">
        <f t="shared" ca="1" si="21"/>
        <v>0.74494651758010644</v>
      </c>
      <c r="I150" s="268">
        <f t="shared" ca="1" si="21"/>
        <v>0.87417738699343761</v>
      </c>
      <c r="J150" s="268">
        <f t="shared" ca="1" si="21"/>
        <v>0.26572716147353848</v>
      </c>
      <c r="K150" s="268">
        <f t="shared" ca="1" si="21"/>
        <v>0.26270972540220477</v>
      </c>
      <c r="L150" s="268">
        <f t="shared" ca="1" si="21"/>
        <v>-1.4785692852320345</v>
      </c>
      <c r="M150" s="268">
        <f t="shared" ca="1" si="21"/>
        <v>1.3324506665943012</v>
      </c>
      <c r="N150" s="268">
        <f t="shared" ca="1" si="21"/>
        <v>-1.8379139450180881</v>
      </c>
      <c r="O150" s="268">
        <f t="shared" ca="1" si="21"/>
        <v>0.2690019553939289</v>
      </c>
      <c r="P150" s="240" t="s">
        <v>135</v>
      </c>
    </row>
    <row r="151" spans="1:16" ht="16.5" customHeight="1">
      <c r="A151" s="232"/>
      <c r="B151" s="233" t="s">
        <v>136</v>
      </c>
      <c r="C151" s="281"/>
      <c r="D151" s="270">
        <f t="shared" ca="1" si="21"/>
        <v>1.5222081358218342</v>
      </c>
      <c r="E151" s="270">
        <f t="shared" ca="1" si="21"/>
        <v>2.0091074175326384</v>
      </c>
      <c r="F151" s="270">
        <f t="shared" ca="1" si="21"/>
        <v>1.1711227814824052</v>
      </c>
      <c r="G151" s="270">
        <f t="shared" ca="1" si="21"/>
        <v>3.4669568038440333</v>
      </c>
      <c r="H151" s="270">
        <f t="shared" ca="1" si="21"/>
        <v>2.8763511706917391</v>
      </c>
      <c r="I151" s="270">
        <f t="shared" ca="1" si="21"/>
        <v>1.3220508627365402</v>
      </c>
      <c r="J151" s="270">
        <f t="shared" ca="1" si="21"/>
        <v>0.48743761286625614</v>
      </c>
      <c r="K151" s="270">
        <f t="shared" ca="1" si="21"/>
        <v>0.54003813883217566</v>
      </c>
      <c r="L151" s="270">
        <f t="shared" ca="1" si="21"/>
        <v>-4.5732164737065837</v>
      </c>
      <c r="M151" s="270">
        <f t="shared" ca="1" si="21"/>
        <v>3.2097599898688522</v>
      </c>
      <c r="N151" s="270">
        <f t="shared" ca="1" si="21"/>
        <v>3.0002055964585499</v>
      </c>
      <c r="O151" s="270">
        <f t="shared" ca="1" si="21"/>
        <v>4.3863553549653291</v>
      </c>
      <c r="P151" s="233" t="s">
        <v>136</v>
      </c>
    </row>
  </sheetData>
  <sheetProtection algorithmName="SHA-512" hashValue="L+txnyEdEMmFcaHJO7X4ieuHLEbThs5N/Fxm8Q4W5w6xSIr90Ni8Hso1DEvlCwOvrd+gZm8m/AW9L82m2pAxpw==" saltValue="k2pjqk/6APsxPWyeg0hFQg==" spinCount="100000" sheet="1" objects="1" scenarios="1"/>
  <phoneticPr fontId="2"/>
  <pageMargins left="0.7" right="0.7" top="0.75" bottom="0.75" header="0.3" footer="0.3"/>
  <pageSetup paperSize="9" scale="49" orientation="landscape" r:id="rId1"/>
  <rowBreaks count="3" manualBreakCount="3">
    <brk id="38" max="13" man="1"/>
    <brk id="76" max="13" man="1"/>
    <brk id="114" max="1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26D998-D5F6-48E6-966E-E9D5B6203A2E}">
          <x14:formula1>
            <xm:f>コード表!$B$50:$B$58</xm:f>
          </x14:formula1>
          <xm:sqref>B2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31A84-8299-499F-899C-ECF9F783EF51}">
  <dimension ref="A1:X47"/>
  <sheetViews>
    <sheetView showGridLines="0" view="pageBreakPreview" zoomScale="85" zoomScaleNormal="100" zoomScaleSheetLayoutView="85" workbookViewId="0">
      <pane xSplit="2" ySplit="6" topLeftCell="C7" activePane="bottomRight" state="frozen"/>
      <selection activeCell="H21" sqref="H21"/>
      <selection pane="topRight" activeCell="H21" sqref="H21"/>
      <selection pane="bottomLeft" activeCell="H21" sqref="H21"/>
      <selection pane="bottomRight" activeCell="B2" sqref="B2"/>
    </sheetView>
  </sheetViews>
  <sheetFormatPr defaultColWidth="9" defaultRowHeight="16.5" customHeight="1"/>
  <cols>
    <col min="1" max="1" width="4.25" style="218" customWidth="1"/>
    <col min="2" max="2" width="34" style="218" customWidth="1"/>
    <col min="3" max="15" width="12.58203125" style="218" customWidth="1"/>
    <col min="16" max="16" width="34" style="218" customWidth="1"/>
    <col min="17" max="23" width="12.83203125" style="218" customWidth="1"/>
    <col min="24" max="24" width="12.83203125" style="219" customWidth="1"/>
    <col min="25" max="33" width="12.83203125" style="218" customWidth="1"/>
    <col min="34" max="38" width="12.58203125" style="218" customWidth="1"/>
    <col min="39" max="39" width="4.58203125" style="218" customWidth="1"/>
    <col min="40" max="16384" width="9" style="218"/>
  </cols>
  <sheetData>
    <row r="1" spans="1:16" ht="16.5" customHeight="1">
      <c r="A1" s="217" t="str">
        <f ca="1">RIGHT(CELL("filename",A1),LEN(CELL("filename",A1))-FIND("]",CELL("filename",A1)))</f>
        <v>経済活動別集計表</v>
      </c>
    </row>
    <row r="2" spans="1:16" ht="16.5" customHeight="1">
      <c r="A2" s="220" t="str">
        <f>INDEX(コード表!B72:D101,MATCH(経済活動別集計表!B2,コード表!B72:B101,0),2)</f>
        <v>22</v>
      </c>
      <c r="B2" s="282" t="s">
        <v>75</v>
      </c>
      <c r="C2" s="221" t="s">
        <v>122</v>
      </c>
    </row>
    <row r="3" spans="1:16" ht="16.5" customHeight="1">
      <c r="A3" s="222" t="s">
        <v>23</v>
      </c>
    </row>
    <row r="4" spans="1:16" ht="16.5" customHeight="1">
      <c r="A4" s="223"/>
      <c r="B4" s="224"/>
      <c r="C4" s="283">
        <v>23</v>
      </c>
      <c r="D4" s="226">
        <f>C4+1</f>
        <v>24</v>
      </c>
      <c r="E4" s="226">
        <f t="shared" ref="E4:J4" si="0">D4+1</f>
        <v>25</v>
      </c>
      <c r="F4" s="226">
        <f t="shared" si="0"/>
        <v>26</v>
      </c>
      <c r="G4" s="226">
        <f t="shared" si="0"/>
        <v>27</v>
      </c>
      <c r="H4" s="226">
        <f t="shared" si="0"/>
        <v>28</v>
      </c>
      <c r="I4" s="226">
        <f t="shared" si="0"/>
        <v>29</v>
      </c>
      <c r="J4" s="226">
        <f t="shared" si="0"/>
        <v>30</v>
      </c>
      <c r="K4" s="227">
        <v>1</v>
      </c>
      <c r="L4" s="228">
        <f>K4+1</f>
        <v>2</v>
      </c>
      <c r="M4" s="228">
        <f t="shared" ref="M4:O4" si="1">L4+1</f>
        <v>3</v>
      </c>
      <c r="N4" s="228">
        <f t="shared" si="1"/>
        <v>4</v>
      </c>
      <c r="O4" s="228">
        <f t="shared" si="1"/>
        <v>5</v>
      </c>
      <c r="P4" s="255"/>
    </row>
    <row r="5" spans="1:16" ht="16.5" customHeight="1">
      <c r="A5" s="229"/>
      <c r="B5" s="230" t="s">
        <v>129</v>
      </c>
      <c r="C5" s="230" t="s">
        <v>3</v>
      </c>
      <c r="D5" s="231" t="s">
        <v>4</v>
      </c>
      <c r="E5" s="231" t="s">
        <v>5</v>
      </c>
      <c r="F5" s="231" t="s">
        <v>6</v>
      </c>
      <c r="G5" s="231" t="s">
        <v>7</v>
      </c>
      <c r="H5" s="231" t="s">
        <v>8</v>
      </c>
      <c r="I5" s="231" t="s">
        <v>9</v>
      </c>
      <c r="J5" s="231" t="s">
        <v>10</v>
      </c>
      <c r="K5" s="231" t="s">
        <v>1</v>
      </c>
      <c r="L5" s="231" t="s">
        <v>2</v>
      </c>
      <c r="M5" s="231" t="s">
        <v>0</v>
      </c>
      <c r="N5" s="231" t="s">
        <v>166</v>
      </c>
      <c r="O5" s="231" t="s">
        <v>168</v>
      </c>
      <c r="P5" s="230" t="s">
        <v>129</v>
      </c>
    </row>
    <row r="6" spans="1:16" ht="16.5" customHeight="1">
      <c r="A6" s="232"/>
      <c r="B6" s="233"/>
      <c r="C6" s="284">
        <v>2011</v>
      </c>
      <c r="D6" s="235">
        <f>C6+1</f>
        <v>2012</v>
      </c>
      <c r="E6" s="235">
        <f t="shared" ref="E6:O6" si="2">D6+1</f>
        <v>2013</v>
      </c>
      <c r="F6" s="235">
        <f t="shared" si="2"/>
        <v>2014</v>
      </c>
      <c r="G6" s="235">
        <f t="shared" si="2"/>
        <v>2015</v>
      </c>
      <c r="H6" s="235">
        <f t="shared" si="2"/>
        <v>2016</v>
      </c>
      <c r="I6" s="235">
        <f t="shared" si="2"/>
        <v>2017</v>
      </c>
      <c r="J6" s="235">
        <f t="shared" si="2"/>
        <v>2018</v>
      </c>
      <c r="K6" s="235">
        <f t="shared" si="2"/>
        <v>2019</v>
      </c>
      <c r="L6" s="235">
        <f t="shared" si="2"/>
        <v>2020</v>
      </c>
      <c r="M6" s="235">
        <f t="shared" si="2"/>
        <v>2021</v>
      </c>
      <c r="N6" s="235">
        <f t="shared" si="2"/>
        <v>2022</v>
      </c>
      <c r="O6" s="235">
        <f t="shared" si="2"/>
        <v>2023</v>
      </c>
      <c r="P6" s="258"/>
    </row>
    <row r="7" spans="1:16" ht="16.5" customHeight="1">
      <c r="A7" s="285">
        <v>1</v>
      </c>
      <c r="B7" s="286" t="s">
        <v>16</v>
      </c>
      <c r="C7" s="237" cm="1">
        <f t="array" aca="1" ref="C7" ca="1">INDIRECT("'"&amp;コード表!$C$3&amp;"'!"&amp;コード表!$D50&amp;コード表!C$69)</f>
        <v>6409645</v>
      </c>
      <c r="D7" s="238" cm="1">
        <f t="array" aca="1" ref="D7" ca="1">INDIRECT("'"&amp;コード表!$C$3&amp;"'!"&amp;コード表!$D50&amp;コード表!D$69)</f>
        <v>6615196</v>
      </c>
      <c r="E7" s="238" cm="1">
        <f t="array" aca="1" ref="E7" ca="1">INDIRECT("'"&amp;コード表!$C$3&amp;"'!"&amp;コード表!$D50&amp;コード表!E$69)</f>
        <v>6837987</v>
      </c>
      <c r="F7" s="238" cm="1">
        <f t="array" aca="1" ref="F7" ca="1">INDIRECT("'"&amp;コード表!$C$3&amp;"'!"&amp;コード表!$D50&amp;コード表!F$69)</f>
        <v>7017397</v>
      </c>
      <c r="G7" s="238" cm="1">
        <f t="array" aca="1" ref="G7" ca="1">INDIRECT("'"&amp;コード表!$C$3&amp;"'!"&amp;コード表!$D50&amp;コード表!G$69)</f>
        <v>7132221</v>
      </c>
      <c r="H7" s="238" cm="1">
        <f t="array" aca="1" ref="H7" ca="1">INDIRECT("'"&amp;コード表!$C$3&amp;"'!"&amp;コード表!$D50&amp;コード表!H$69)</f>
        <v>7328277</v>
      </c>
      <c r="I7" s="238" cm="1">
        <f t="array" aca="1" ref="I7" ca="1">INDIRECT("'"&amp;コード表!$C$3&amp;"'!"&amp;コード表!$D50&amp;コード表!I$69)</f>
        <v>7549392</v>
      </c>
      <c r="J7" s="238" cm="1">
        <f t="array" aca="1" ref="J7" ca="1">INDIRECT("'"&amp;コード表!$C$3&amp;"'!"&amp;コード表!$D50&amp;コード表!J$69)</f>
        <v>7686508</v>
      </c>
      <c r="K7" s="238" cm="1">
        <f t="array" aca="1" ref="K7" ca="1">INDIRECT("'"&amp;コード表!$C$3&amp;"'!"&amp;コード表!$D50&amp;コード表!K$69)</f>
        <v>7745367</v>
      </c>
      <c r="L7" s="238" cm="1">
        <f t="array" aca="1" ref="L7" ca="1">INDIRECT("'"&amp;コード表!$C$3&amp;"'!"&amp;コード表!$D50&amp;コード表!L$69)</f>
        <v>6999839</v>
      </c>
      <c r="M7" s="238" cm="1">
        <f t="array" aca="1" ref="M7" ca="1">INDIRECT("'"&amp;コード表!$C$3&amp;"'!"&amp;コード表!$D50&amp;コード表!M$69)</f>
        <v>7534283</v>
      </c>
      <c r="N7" s="238" cm="1">
        <f t="array" aca="1" ref="N7" ca="1">INDIRECT("'"&amp;コード表!$C$3&amp;"'!"&amp;コード表!$D50&amp;コード表!N$69)</f>
        <v>8009786</v>
      </c>
      <c r="O7" s="239" cm="1">
        <f t="array" aca="1" ref="O7" ca="1">INDIRECT("'"&amp;コード表!$C$3&amp;"'!"&amp;コード表!$D50&amp;コード表!O$69)</f>
        <v>8151006</v>
      </c>
      <c r="P7" s="224" t="s">
        <v>16</v>
      </c>
    </row>
    <row r="8" spans="1:16" ht="16.5" customHeight="1">
      <c r="A8" s="236">
        <v>2</v>
      </c>
      <c r="B8" s="218" t="s">
        <v>17</v>
      </c>
      <c r="C8" s="241" cm="1">
        <f t="array" aca="1" ref="C8" ca="1">INDIRECT("'"&amp;コード表!$C$3&amp;"'!"&amp;コード表!$D51&amp;コード表!C$69)</f>
        <v>2646362</v>
      </c>
      <c r="D8" s="242" cm="1">
        <f t="array" aca="1" ref="D8" ca="1">INDIRECT("'"&amp;コード表!$C$3&amp;"'!"&amp;コード表!$D51&amp;コード表!D$69)</f>
        <v>2834761</v>
      </c>
      <c r="E8" s="242" cm="1">
        <f t="array" aca="1" ref="E8" ca="1">INDIRECT("'"&amp;コード表!$C$3&amp;"'!"&amp;コード表!$D51&amp;コード表!E$69)</f>
        <v>2924563</v>
      </c>
      <c r="F8" s="242" cm="1">
        <f t="array" aca="1" ref="F8" ca="1">INDIRECT("'"&amp;コード表!$C$3&amp;"'!"&amp;コード表!$D51&amp;コード表!F$69)</f>
        <v>3034913</v>
      </c>
      <c r="G8" s="242" cm="1">
        <f t="array" aca="1" ref="G8" ca="1">INDIRECT("'"&amp;コード表!$C$3&amp;"'!"&amp;コード表!$D51&amp;コード表!G$69)</f>
        <v>2950847</v>
      </c>
      <c r="H8" s="242" cm="1">
        <f t="array" aca="1" ref="H8" ca="1">INDIRECT("'"&amp;コード表!$C$3&amp;"'!"&amp;コード表!$D51&amp;コード表!H$69)</f>
        <v>2984193</v>
      </c>
      <c r="I8" s="242" cm="1">
        <f t="array" aca="1" ref="I8" ca="1">INDIRECT("'"&amp;コード表!$C$3&amp;"'!"&amp;コード表!$D51&amp;コード表!I$69)</f>
        <v>3123800</v>
      </c>
      <c r="J8" s="242" cm="1">
        <f t="array" aca="1" ref="J8" ca="1">INDIRECT("'"&amp;コード表!$C$3&amp;"'!"&amp;コード表!$D51&amp;コード表!J$69)</f>
        <v>3233304</v>
      </c>
      <c r="K8" s="242" cm="1">
        <f t="array" aca="1" ref="K8" ca="1">INDIRECT("'"&amp;コード表!$C$3&amp;"'!"&amp;コード表!$D51&amp;コード表!K$69)</f>
        <v>3266375</v>
      </c>
      <c r="L8" s="242" cm="1">
        <f t="array" aca="1" ref="L8" ca="1">INDIRECT("'"&amp;コード表!$C$3&amp;"'!"&amp;コード表!$D51&amp;コード表!L$69)</f>
        <v>2798933</v>
      </c>
      <c r="M8" s="242" cm="1">
        <f t="array" aca="1" ref="M8" ca="1">INDIRECT("'"&amp;コード表!$C$3&amp;"'!"&amp;コード表!$D51&amp;コード表!M$69)</f>
        <v>3142184</v>
      </c>
      <c r="N8" s="242" cm="1">
        <f t="array" aca="1" ref="N8" ca="1">INDIRECT("'"&amp;コード表!$C$3&amp;"'!"&amp;コード表!$D51&amp;コード表!N$69)</f>
        <v>3574874</v>
      </c>
      <c r="O8" s="243" cm="1">
        <f t="array" aca="1" ref="O8" ca="1">INDIRECT("'"&amp;コード表!$C$3&amp;"'!"&amp;コード表!$D51&amp;コード表!O$69)</f>
        <v>3508046</v>
      </c>
      <c r="P8" s="240" t="s">
        <v>17</v>
      </c>
    </row>
    <row r="9" spans="1:16" ht="16.5" customHeight="1">
      <c r="A9" s="236">
        <v>3</v>
      </c>
      <c r="B9" s="218" t="s">
        <v>18</v>
      </c>
      <c r="C9" s="241" cm="1">
        <f t="array" aca="1" ref="C9" ca="1">INDIRECT("'"&amp;コード表!$C$3&amp;"'!"&amp;コード表!$D52&amp;コード表!C$69)</f>
        <v>3763283</v>
      </c>
      <c r="D9" s="242" cm="1">
        <f t="array" aca="1" ref="D9" ca="1">INDIRECT("'"&amp;コード表!$C$3&amp;"'!"&amp;コード表!$D52&amp;コード表!D$69)</f>
        <v>3780435</v>
      </c>
      <c r="E9" s="242" cm="1">
        <f t="array" aca="1" ref="E9" ca="1">INDIRECT("'"&amp;コード表!$C$3&amp;"'!"&amp;コード表!$D52&amp;コード表!E$69)</f>
        <v>3913424</v>
      </c>
      <c r="F9" s="242" cm="1">
        <f t="array" aca="1" ref="F9" ca="1">INDIRECT("'"&amp;コード表!$C$3&amp;"'!"&amp;コード表!$D52&amp;コード表!F$69)</f>
        <v>3982484</v>
      </c>
      <c r="G9" s="242" cm="1">
        <f t="array" aca="1" ref="G9" ca="1">INDIRECT("'"&amp;コード表!$C$3&amp;"'!"&amp;コード表!$D52&amp;コード表!G$69)</f>
        <v>4181374</v>
      </c>
      <c r="H9" s="242" cm="1">
        <f t="array" aca="1" ref="H9" ca="1">INDIRECT("'"&amp;コード表!$C$3&amp;"'!"&amp;コード表!$D52&amp;コード表!H$69)</f>
        <v>4344084</v>
      </c>
      <c r="I9" s="242" cm="1">
        <f t="array" aca="1" ref="I9" ca="1">INDIRECT("'"&amp;コード表!$C$3&amp;"'!"&amp;コード表!$D52&amp;コード表!I$69)</f>
        <v>4425592</v>
      </c>
      <c r="J9" s="242" cm="1">
        <f t="array" aca="1" ref="J9" ca="1">INDIRECT("'"&amp;コード表!$C$3&amp;"'!"&amp;コード表!$D52&amp;コード表!J$69)</f>
        <v>4453204</v>
      </c>
      <c r="K9" s="242" cm="1">
        <f t="array" aca="1" ref="K9" ca="1">INDIRECT("'"&amp;コード表!$C$3&amp;"'!"&amp;コード表!$D52&amp;コード表!K$69)</f>
        <v>4478992</v>
      </c>
      <c r="L9" s="242" cm="1">
        <f t="array" aca="1" ref="L9" ca="1">INDIRECT("'"&amp;コード表!$C$3&amp;"'!"&amp;コード表!$D52&amp;コード表!L$69)</f>
        <v>4200906</v>
      </c>
      <c r="M9" s="242" cm="1">
        <f t="array" aca="1" ref="M9" ca="1">INDIRECT("'"&amp;コード表!$C$3&amp;"'!"&amp;コード表!$D52&amp;コード表!M$69)</f>
        <v>4392099</v>
      </c>
      <c r="N9" s="242" cm="1">
        <f t="array" aca="1" ref="N9" ca="1">INDIRECT("'"&amp;コード表!$C$3&amp;"'!"&amp;コード表!$D52&amp;コード表!N$69)</f>
        <v>4434912</v>
      </c>
      <c r="O9" s="243" cm="1">
        <f t="array" aca="1" ref="O9" ca="1">INDIRECT("'"&amp;コード表!$C$3&amp;"'!"&amp;コード表!$D52&amp;コード表!O$69)</f>
        <v>4642960</v>
      </c>
      <c r="P9" s="240" t="s">
        <v>18</v>
      </c>
    </row>
    <row r="10" spans="1:16" ht="16.5" customHeight="1">
      <c r="A10" s="236">
        <v>4</v>
      </c>
      <c r="B10" s="218" t="s">
        <v>19</v>
      </c>
      <c r="C10" s="241" cm="1">
        <f t="array" aca="1" ref="C10" ca="1">INDIRECT("'"&amp;コード表!$C$3&amp;"'!"&amp;コード表!$D53&amp;コード表!C$69)</f>
        <v>873357</v>
      </c>
      <c r="D10" s="242" cm="1">
        <f t="array" aca="1" ref="D10" ca="1">INDIRECT("'"&amp;コード表!$C$3&amp;"'!"&amp;コード表!$D53&amp;コード表!D$69)</f>
        <v>873815</v>
      </c>
      <c r="E10" s="242" cm="1">
        <f t="array" aca="1" ref="E10" ca="1">INDIRECT("'"&amp;コード表!$C$3&amp;"'!"&amp;コード表!$D53&amp;コード表!E$69)</f>
        <v>893199</v>
      </c>
      <c r="F10" s="242" cm="1">
        <f t="array" aca="1" ref="F10" ca="1">INDIRECT("'"&amp;コード表!$C$3&amp;"'!"&amp;コード表!$D53&amp;コード表!F$69)</f>
        <v>931631</v>
      </c>
      <c r="G10" s="242" cm="1">
        <f t="array" aca="1" ref="G10" ca="1">INDIRECT("'"&amp;コード表!$C$3&amp;"'!"&amp;コード表!$D53&amp;コード表!G$69)</f>
        <v>956645</v>
      </c>
      <c r="H10" s="242" cm="1">
        <f t="array" aca="1" ref="H10" ca="1">INDIRECT("'"&amp;コード表!$C$3&amp;"'!"&amp;コード表!$D53&amp;コード表!H$69)</f>
        <v>969065</v>
      </c>
      <c r="I10" s="242" cm="1">
        <f t="array" aca="1" ref="I10" ca="1">INDIRECT("'"&amp;コード表!$C$3&amp;"'!"&amp;コード表!$D53&amp;コード表!I$69)</f>
        <v>993813</v>
      </c>
      <c r="J10" s="242" cm="1">
        <f t="array" aca="1" ref="J10" ca="1">INDIRECT("'"&amp;コード表!$C$3&amp;"'!"&amp;コード表!$D53&amp;コード表!J$69)</f>
        <v>1014796</v>
      </c>
      <c r="K10" s="242" cm="1">
        <f t="array" aca="1" ref="K10" ca="1">INDIRECT("'"&amp;コード表!$C$3&amp;"'!"&amp;コード表!$D53&amp;コード表!K$69)</f>
        <v>1038940</v>
      </c>
      <c r="L10" s="242" cm="1">
        <f t="array" aca="1" ref="L10" ca="1">INDIRECT("'"&amp;コード表!$C$3&amp;"'!"&amp;コード表!$D53&amp;コード表!L$69)</f>
        <v>1015645</v>
      </c>
      <c r="M10" s="242" cm="1">
        <f t="array" aca="1" ref="M10" ca="1">INDIRECT("'"&amp;コード表!$C$3&amp;"'!"&amp;コード表!$D53&amp;コード表!M$69)</f>
        <v>1105502</v>
      </c>
      <c r="N10" s="242" cm="1">
        <f t="array" aca="1" ref="N10" ca="1">INDIRECT("'"&amp;コード表!$C$3&amp;"'!"&amp;コード表!$D53&amp;コード表!N$69)</f>
        <v>1201651</v>
      </c>
      <c r="O10" s="243" cm="1">
        <f t="array" aca="1" ref="O10" ca="1">INDIRECT("'"&amp;コード表!$C$3&amp;"'!"&amp;コード表!$D53&amp;コード表!O$69)</f>
        <v>1191306</v>
      </c>
      <c r="P10" s="240" t="s">
        <v>19</v>
      </c>
    </row>
    <row r="11" spans="1:16" ht="16.5" customHeight="1">
      <c r="A11" s="236">
        <v>5</v>
      </c>
      <c r="B11" s="218" t="s">
        <v>128</v>
      </c>
      <c r="C11" s="241" cm="1">
        <f t="array" aca="1" ref="C11" ca="1">INDIRECT("'"&amp;コード表!$C$3&amp;"'!"&amp;コード表!$D54&amp;コード表!C$69)</f>
        <v>2889926</v>
      </c>
      <c r="D11" s="242" cm="1">
        <f t="array" aca="1" ref="D11" ca="1">INDIRECT("'"&amp;コード表!$C$3&amp;"'!"&amp;コード表!$D54&amp;コード表!D$69)</f>
        <v>2906620</v>
      </c>
      <c r="E11" s="242" cm="1">
        <f t="array" aca="1" ref="E11" ca="1">INDIRECT("'"&amp;コード表!$C$3&amp;"'!"&amp;コード表!$D54&amp;コード表!E$69)</f>
        <v>3020225</v>
      </c>
      <c r="F11" s="242" cm="1">
        <f t="array" aca="1" ref="F11" ca="1">INDIRECT("'"&amp;コード表!$C$3&amp;"'!"&amp;コード表!$D54&amp;コード表!F$69)</f>
        <v>3050853</v>
      </c>
      <c r="G11" s="242" cm="1">
        <f t="array" aca="1" ref="G11" ca="1">INDIRECT("'"&amp;コード表!$C$3&amp;"'!"&amp;コード表!$D54&amp;コード表!G$69)</f>
        <v>3224729</v>
      </c>
      <c r="H11" s="242" cm="1">
        <f t="array" aca="1" ref="H11" ca="1">INDIRECT("'"&amp;コード表!$C$3&amp;"'!"&amp;コード表!$D54&amp;コード表!H$69)</f>
        <v>3375019</v>
      </c>
      <c r="I11" s="242" cm="1">
        <f t="array" aca="1" ref="I11" ca="1">INDIRECT("'"&amp;コード表!$C$3&amp;"'!"&amp;コード表!$D54&amp;コード表!I$69)</f>
        <v>3431779</v>
      </c>
      <c r="J11" s="242" cm="1">
        <f t="array" aca="1" ref="J11" ca="1">INDIRECT("'"&amp;コード表!$C$3&amp;"'!"&amp;コード表!$D54&amp;コード表!J$69)</f>
        <v>3438408</v>
      </c>
      <c r="K11" s="242" cm="1">
        <f t="array" aca="1" ref="K11" ca="1">INDIRECT("'"&amp;コード表!$C$3&amp;"'!"&amp;コード表!$D54&amp;コード表!K$69)</f>
        <v>3440052</v>
      </c>
      <c r="L11" s="242" cm="1">
        <f t="array" aca="1" ref="L11" ca="1">INDIRECT("'"&amp;コード表!$C$3&amp;"'!"&amp;コード表!$D54&amp;コード表!L$69)</f>
        <v>3185261</v>
      </c>
      <c r="M11" s="242" cm="1">
        <f t="array" aca="1" ref="M11" ca="1">INDIRECT("'"&amp;コード表!$C$3&amp;"'!"&amp;コード表!$D54&amp;コード表!M$69)</f>
        <v>3286597</v>
      </c>
      <c r="N11" s="242" cm="1">
        <f t="array" aca="1" ref="N11" ca="1">INDIRECT("'"&amp;コード表!$C$3&amp;"'!"&amp;コード表!$D54&amp;コード表!N$69)</f>
        <v>3233261</v>
      </c>
      <c r="O11" s="243" cm="1">
        <f t="array" aca="1" ref="O11" ca="1">INDIRECT("'"&amp;コード表!$C$3&amp;"'!"&amp;コード表!$D54&amp;コード表!O$69)</f>
        <v>3451654</v>
      </c>
      <c r="P11" s="240" t="s">
        <v>128</v>
      </c>
    </row>
    <row r="12" spans="1:16" ht="16.5" customHeight="1">
      <c r="A12" s="236">
        <v>6</v>
      </c>
      <c r="B12" s="218" t="s">
        <v>20</v>
      </c>
      <c r="C12" s="241" cm="1">
        <f t="array" aca="1" ref="C12" ca="1">INDIRECT("'"&amp;コード表!$C$3&amp;"'!"&amp;コード表!$D55&amp;コード表!C$69)</f>
        <v>256408</v>
      </c>
      <c r="D12" s="242" cm="1">
        <f t="array" aca="1" ref="D12" ca="1">INDIRECT("'"&amp;コード表!$C$3&amp;"'!"&amp;コード表!$D55&amp;コード表!D$69)</f>
        <v>251538</v>
      </c>
      <c r="E12" s="242" cm="1">
        <f t="array" aca="1" ref="E12" ca="1">INDIRECT("'"&amp;コード表!$C$3&amp;"'!"&amp;コード表!$D55&amp;コード表!E$69)</f>
        <v>255703</v>
      </c>
      <c r="F12" s="242" cm="1">
        <f t="array" aca="1" ref="F12" ca="1">INDIRECT("'"&amp;コード表!$C$3&amp;"'!"&amp;コード表!$D55&amp;コード表!F$69)</f>
        <v>280753</v>
      </c>
      <c r="G12" s="242" cm="1">
        <f t="array" aca="1" ref="G12" ca="1">INDIRECT("'"&amp;コード表!$C$3&amp;"'!"&amp;コード表!$D55&amp;コード表!G$69)</f>
        <v>305599</v>
      </c>
      <c r="H12" s="242" cm="1">
        <f t="array" aca="1" ref="H12" ca="1">INDIRECT("'"&amp;コード表!$C$3&amp;"'!"&amp;コード表!$D55&amp;コード表!H$69)</f>
        <v>310209</v>
      </c>
      <c r="I12" s="242" cm="1">
        <f t="array" aca="1" ref="I12" ca="1">INDIRECT("'"&amp;コード表!$C$3&amp;"'!"&amp;コード表!$D55&amp;コード表!I$69)</f>
        <v>316589</v>
      </c>
      <c r="J12" s="242" cm="1">
        <f t="array" aca="1" ref="J12" ca="1">INDIRECT("'"&amp;コード表!$C$3&amp;"'!"&amp;コード表!$D55&amp;コード表!J$69)</f>
        <v>320141</v>
      </c>
      <c r="K12" s="242" cm="1">
        <f t="array" aca="1" ref="K12" ca="1">INDIRECT("'"&amp;コード表!$C$3&amp;"'!"&amp;コード表!$D55&amp;コード表!K$69)</f>
        <v>318778</v>
      </c>
      <c r="L12" s="242" cm="1">
        <f t="array" aca="1" ref="L12" ca="1">INDIRECT("'"&amp;コード表!$C$3&amp;"'!"&amp;コード表!$D55&amp;コード表!L$69)</f>
        <v>317665</v>
      </c>
      <c r="M12" s="242" cm="1">
        <f t="array" aca="1" ref="M12" ca="1">INDIRECT("'"&amp;コード表!$C$3&amp;"'!"&amp;コード表!$D55&amp;コード表!M$69)</f>
        <v>323993</v>
      </c>
      <c r="N12" s="242" cm="1">
        <f t="array" aca="1" ref="N12" ca="1">INDIRECT("'"&amp;コード表!$C$3&amp;"'!"&amp;コード表!$D55&amp;コード表!N$69)</f>
        <v>347060</v>
      </c>
      <c r="O12" s="243" cm="1">
        <f t="array" aca="1" ref="O12" ca="1">INDIRECT("'"&amp;コード表!$C$3&amp;"'!"&amp;コード表!$D55&amp;コード表!O$69)</f>
        <v>357481</v>
      </c>
      <c r="P12" s="240" t="s">
        <v>20</v>
      </c>
    </row>
    <row r="13" spans="1:16" ht="16.5" customHeight="1">
      <c r="A13" s="236">
        <v>7</v>
      </c>
      <c r="B13" s="218" t="s">
        <v>21</v>
      </c>
      <c r="C13" s="241" cm="1">
        <f t="array" aca="1" ref="C13" ca="1">INDIRECT("'"&amp;コード表!$C$3&amp;"'!"&amp;コード表!$D56&amp;コード表!C$69)</f>
        <v>2633518</v>
      </c>
      <c r="D13" s="242" cm="1">
        <f t="array" aca="1" ref="D13" ca="1">INDIRECT("'"&amp;コード表!$C$3&amp;"'!"&amp;コード表!$D56&amp;コード表!D$69)</f>
        <v>2655082</v>
      </c>
      <c r="E13" s="242" cm="1">
        <f t="array" aca="1" ref="E13" ca="1">INDIRECT("'"&amp;コード表!$C$3&amp;"'!"&amp;コード表!$D56&amp;コード表!E$69)</f>
        <v>2764522</v>
      </c>
      <c r="F13" s="242" cm="1">
        <f t="array" aca="1" ref="F13" ca="1">INDIRECT("'"&amp;コード表!$C$3&amp;"'!"&amp;コード表!$D56&amp;コード表!F$69)</f>
        <v>2770100</v>
      </c>
      <c r="G13" s="242" cm="1">
        <f t="array" aca="1" ref="G13" ca="1">INDIRECT("'"&amp;コード表!$C$3&amp;"'!"&amp;コード表!$D56&amp;コード表!G$69)</f>
        <v>2919130</v>
      </c>
      <c r="H13" s="242" cm="1">
        <f t="array" aca="1" ref="H13" ca="1">INDIRECT("'"&amp;コード表!$C$3&amp;"'!"&amp;コード表!$D56&amp;コード表!H$69)</f>
        <v>3064810</v>
      </c>
      <c r="I13" s="242" cm="1">
        <f t="array" aca="1" ref="I13" ca="1">INDIRECT("'"&amp;コード表!$C$3&amp;"'!"&amp;コード表!$D56&amp;コード表!I$69)</f>
        <v>3115190</v>
      </c>
      <c r="J13" s="242" cm="1">
        <f t="array" aca="1" ref="J13" ca="1">INDIRECT("'"&amp;コード表!$C$3&amp;"'!"&amp;コード表!$D56&amp;コード表!J$69)</f>
        <v>3118267</v>
      </c>
      <c r="K13" s="242" cm="1">
        <f t="array" aca="1" ref="K13" ca="1">INDIRECT("'"&amp;コード表!$C$3&amp;"'!"&amp;コード表!$D56&amp;コード表!K$69)</f>
        <v>3121274</v>
      </c>
      <c r="L13" s="242" cm="1">
        <f t="array" aca="1" ref="L13" ca="1">INDIRECT("'"&amp;コード表!$C$3&amp;"'!"&amp;コード表!$D56&amp;コード表!L$69)</f>
        <v>2867596</v>
      </c>
      <c r="M13" s="242" cm="1">
        <f t="array" aca="1" ref="M13" ca="1">INDIRECT("'"&amp;コード表!$C$3&amp;"'!"&amp;コード表!$D56&amp;コード表!M$69)</f>
        <v>2962604</v>
      </c>
      <c r="N13" s="242" cm="1">
        <f t="array" aca="1" ref="N13" ca="1">INDIRECT("'"&amp;コード表!$C$3&amp;"'!"&amp;コード表!$D56&amp;コード表!N$69)</f>
        <v>2886201</v>
      </c>
      <c r="O13" s="243" cm="1">
        <f t="array" aca="1" ref="O13" ca="1">INDIRECT("'"&amp;コード表!$C$3&amp;"'!"&amp;コード表!$D56&amp;コード表!O$69)</f>
        <v>3094173</v>
      </c>
      <c r="P13" s="240" t="s">
        <v>21</v>
      </c>
    </row>
    <row r="14" spans="1:16" ht="16.5" customHeight="1">
      <c r="A14" s="236">
        <v>8</v>
      </c>
      <c r="B14" s="218" t="s">
        <v>119</v>
      </c>
      <c r="C14" s="241" cm="1">
        <f t="array" aca="1" ref="C14" ca="1">INDIRECT("'"&amp;コード表!$C$3&amp;"'!"&amp;コード表!$D57&amp;コード表!C$69)</f>
        <v>1945247</v>
      </c>
      <c r="D14" s="242" cm="1">
        <f t="array" aca="1" ref="D14" ca="1">INDIRECT("'"&amp;コード表!$C$3&amp;"'!"&amp;コード表!$D57&amp;コード表!D$69)</f>
        <v>1937712</v>
      </c>
      <c r="E14" s="242" cm="1">
        <f t="array" aca="1" ref="E14" ca="1">INDIRECT("'"&amp;コード表!$C$3&amp;"'!"&amp;コード表!$D57&amp;コード表!E$69)</f>
        <v>1962478</v>
      </c>
      <c r="F14" s="242" cm="1">
        <f t="array" aca="1" ref="F14" ca="1">INDIRECT("'"&amp;コード表!$C$3&amp;"'!"&amp;コード表!$D57&amp;コード表!F$69)</f>
        <v>2059748</v>
      </c>
      <c r="G14" s="242" cm="1">
        <f t="array" aca="1" ref="G14" ca="1">INDIRECT("'"&amp;コード表!$C$3&amp;"'!"&amp;コード表!$D57&amp;コード表!G$69)</f>
        <v>2181279</v>
      </c>
      <c r="H14" s="242" cm="1">
        <f t="array" aca="1" ref="H14" ca="1">INDIRECT("'"&amp;コード表!$C$3&amp;"'!"&amp;コード表!$D57&amp;コード表!H$69)</f>
        <v>2240613</v>
      </c>
      <c r="I14" s="242" cm="1">
        <f t="array" aca="1" ref="I14" ca="1">INDIRECT("'"&amp;コード表!$C$3&amp;"'!"&amp;コード表!$D57&amp;コード表!I$69)</f>
        <v>2295520</v>
      </c>
      <c r="J14" s="242" cm="1">
        <f t="array" aca="1" ref="J14" ca="1">INDIRECT("'"&amp;コード表!$C$3&amp;"'!"&amp;コード表!$D57&amp;コード表!J$69)</f>
        <v>2324705</v>
      </c>
      <c r="K14" s="242" cm="1">
        <f t="array" aca="1" ref="K14" ca="1">INDIRECT("'"&amp;コード表!$C$3&amp;"'!"&amp;コード表!$D57&amp;コード表!K$69)</f>
        <v>2377065</v>
      </c>
      <c r="L14" s="242" cm="1">
        <f t="array" aca="1" ref="L14" ca="1">INDIRECT("'"&amp;コード表!$C$3&amp;"'!"&amp;コード表!$D57&amp;コード表!L$69)</f>
        <v>2356579</v>
      </c>
      <c r="M14" s="242" cm="1">
        <f t="array" aca="1" ref="M14" ca="1">INDIRECT("'"&amp;コード表!$C$3&amp;"'!"&amp;コード表!$D57&amp;コード表!M$69)</f>
        <v>2460074</v>
      </c>
      <c r="N14" s="242" cm="1">
        <f t="array" aca="1" ref="N14" ca="1">INDIRECT("'"&amp;コード表!$C$3&amp;"'!"&amp;コード表!$D57&amp;コード表!N$69)</f>
        <v>2469184</v>
      </c>
      <c r="O14" s="243" cm="1">
        <f t="array" aca="1" ref="O14" ca="1">INDIRECT("'"&amp;コード表!$C$3&amp;"'!"&amp;コード表!$D57&amp;コード表!O$69)</f>
        <v>2520789</v>
      </c>
      <c r="P14" s="240" t="s">
        <v>119</v>
      </c>
    </row>
    <row r="15" spans="1:16" ht="16.5" customHeight="1">
      <c r="A15" s="287">
        <v>9</v>
      </c>
      <c r="B15" s="288" t="s">
        <v>22</v>
      </c>
      <c r="C15" s="250" cm="1">
        <f t="array" aca="1" ref="C15" ca="1">INDIRECT("'"&amp;コード表!$C$3&amp;"'!"&amp;コード表!$D58&amp;コード表!C$69)</f>
        <v>688271</v>
      </c>
      <c r="D15" s="251" cm="1">
        <f t="array" aca="1" ref="D15" ca="1">INDIRECT("'"&amp;コード表!$C$3&amp;"'!"&amp;コード表!$D58&amp;コード表!D$69)</f>
        <v>717370</v>
      </c>
      <c r="E15" s="251" cm="1">
        <f t="array" aca="1" ref="E15" ca="1">INDIRECT("'"&amp;コード表!$C$3&amp;"'!"&amp;コード表!$D58&amp;コード表!E$69)</f>
        <v>802044</v>
      </c>
      <c r="F15" s="251" cm="1">
        <f t="array" aca="1" ref="F15" ca="1">INDIRECT("'"&amp;コード表!$C$3&amp;"'!"&amp;コード表!$D58&amp;コード表!F$69)</f>
        <v>710352</v>
      </c>
      <c r="G15" s="251" cm="1">
        <f t="array" aca="1" ref="G15" ca="1">INDIRECT("'"&amp;コード表!$C$3&amp;"'!"&amp;コード表!$D58&amp;コード表!G$69)</f>
        <v>737851</v>
      </c>
      <c r="H15" s="251" cm="1">
        <f t="array" aca="1" ref="H15" ca="1">INDIRECT("'"&amp;コード表!$C$3&amp;"'!"&amp;コード表!$D58&amp;コード表!H$69)</f>
        <v>824197</v>
      </c>
      <c r="I15" s="251" cm="1">
        <f t="array" aca="1" ref="I15" ca="1">INDIRECT("'"&amp;コード表!$C$3&amp;"'!"&amp;コード表!$D58&amp;コード表!I$69)</f>
        <v>819670</v>
      </c>
      <c r="J15" s="251" cm="1">
        <f t="array" aca="1" ref="J15" ca="1">INDIRECT("'"&amp;コード表!$C$3&amp;"'!"&amp;コード表!$D58&amp;コード表!J$69)</f>
        <v>793562</v>
      </c>
      <c r="K15" s="251" cm="1">
        <f t="array" aca="1" ref="K15" ca="1">INDIRECT("'"&amp;コード表!$C$3&amp;"'!"&amp;コード表!$D58&amp;コード表!K$69)</f>
        <v>744209</v>
      </c>
      <c r="L15" s="251" cm="1">
        <f t="array" aca="1" ref="L15" ca="1">INDIRECT("'"&amp;コード表!$C$3&amp;"'!"&amp;コード表!$D58&amp;コード表!L$69)</f>
        <v>511017</v>
      </c>
      <c r="M15" s="251" cm="1">
        <f t="array" aca="1" ref="M15" ca="1">INDIRECT("'"&amp;コード表!$C$3&amp;"'!"&amp;コード表!$D58&amp;コード表!M$69)</f>
        <v>502530</v>
      </c>
      <c r="N15" s="251" cm="1">
        <f t="array" aca="1" ref="N15" ca="1">INDIRECT("'"&amp;コード表!$C$3&amp;"'!"&amp;コード表!$D58&amp;コード表!N$69)</f>
        <v>417017</v>
      </c>
      <c r="O15" s="252" cm="1">
        <f t="array" aca="1" ref="O15" ca="1">INDIRECT("'"&amp;コード表!$C$3&amp;"'!"&amp;コード表!$D58&amp;コード表!O$69)</f>
        <v>573384</v>
      </c>
      <c r="P15" s="233" t="s">
        <v>22</v>
      </c>
    </row>
    <row r="16" spans="1:16" ht="16.5" customHeight="1">
      <c r="A16" s="219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</row>
    <row r="18" spans="1:16" ht="16.5" customHeight="1">
      <c r="A18" s="220" t="str">
        <f>A2</f>
        <v>22</v>
      </c>
      <c r="B18" s="253" t="str">
        <f>B2</f>
        <v>合計</v>
      </c>
    </row>
    <row r="19" spans="1:16" ht="16.5" customHeight="1">
      <c r="A19" s="222" t="s">
        <v>131</v>
      </c>
    </row>
    <row r="20" spans="1:16" ht="16.5" customHeight="1">
      <c r="A20" s="223"/>
      <c r="B20" s="224"/>
      <c r="C20" s="254">
        <f>C4</f>
        <v>23</v>
      </c>
      <c r="D20" s="254">
        <f t="shared" ref="D20:O22" si="3">D4</f>
        <v>24</v>
      </c>
      <c r="E20" s="254">
        <f t="shared" si="3"/>
        <v>25</v>
      </c>
      <c r="F20" s="254">
        <f t="shared" si="3"/>
        <v>26</v>
      </c>
      <c r="G20" s="254">
        <f t="shared" si="3"/>
        <v>27</v>
      </c>
      <c r="H20" s="254">
        <f t="shared" si="3"/>
        <v>28</v>
      </c>
      <c r="I20" s="254">
        <f t="shared" si="3"/>
        <v>29</v>
      </c>
      <c r="J20" s="254">
        <f t="shared" si="3"/>
        <v>30</v>
      </c>
      <c r="K20" s="254">
        <f t="shared" si="3"/>
        <v>1</v>
      </c>
      <c r="L20" s="254">
        <f t="shared" si="3"/>
        <v>2</v>
      </c>
      <c r="M20" s="254">
        <f t="shared" si="3"/>
        <v>3</v>
      </c>
      <c r="N20" s="254">
        <f t="shared" si="3"/>
        <v>4</v>
      </c>
      <c r="O20" s="254">
        <f t="shared" si="3"/>
        <v>5</v>
      </c>
      <c r="P20" s="255"/>
    </row>
    <row r="21" spans="1:16" ht="16.5" customHeight="1">
      <c r="A21" s="229"/>
      <c r="B21" s="230" t="s">
        <v>129</v>
      </c>
      <c r="C21" s="256" t="str">
        <f t="shared" ref="C21:L22" si="4">C5</f>
        <v>平成23年度</v>
      </c>
      <c r="D21" s="256" t="str">
        <f t="shared" si="4"/>
        <v>平成24年度</v>
      </c>
      <c r="E21" s="256" t="str">
        <f t="shared" si="4"/>
        <v>平成25年度</v>
      </c>
      <c r="F21" s="256" t="str">
        <f t="shared" si="4"/>
        <v>平成26年度</v>
      </c>
      <c r="G21" s="256" t="str">
        <f t="shared" si="4"/>
        <v>平成27年度</v>
      </c>
      <c r="H21" s="256" t="str">
        <f t="shared" si="4"/>
        <v>平成28年度</v>
      </c>
      <c r="I21" s="256" t="str">
        <f t="shared" si="4"/>
        <v>平成29年度</v>
      </c>
      <c r="J21" s="256" t="str">
        <f t="shared" si="4"/>
        <v>平成30年度</v>
      </c>
      <c r="K21" s="256" t="str">
        <f t="shared" si="4"/>
        <v>令和元年度</v>
      </c>
      <c r="L21" s="256" t="str">
        <f t="shared" si="4"/>
        <v>令和２年度</v>
      </c>
      <c r="M21" s="256" t="str">
        <f t="shared" si="3"/>
        <v>令和３年度</v>
      </c>
      <c r="N21" s="256" t="str">
        <f t="shared" si="3"/>
        <v>令和４年度</v>
      </c>
      <c r="O21" s="256" t="str">
        <f t="shared" si="3"/>
        <v>令和５年度</v>
      </c>
      <c r="P21" s="230" t="s">
        <v>129</v>
      </c>
    </row>
    <row r="22" spans="1:16" ht="16.5" customHeight="1">
      <c r="A22" s="232"/>
      <c r="B22" s="233"/>
      <c r="C22" s="257">
        <f t="shared" si="4"/>
        <v>2011</v>
      </c>
      <c r="D22" s="257">
        <f t="shared" si="4"/>
        <v>2012</v>
      </c>
      <c r="E22" s="257">
        <f t="shared" si="4"/>
        <v>2013</v>
      </c>
      <c r="F22" s="257">
        <f t="shared" si="4"/>
        <v>2014</v>
      </c>
      <c r="G22" s="257">
        <f t="shared" si="4"/>
        <v>2015</v>
      </c>
      <c r="H22" s="257">
        <f t="shared" si="4"/>
        <v>2016</v>
      </c>
      <c r="I22" s="257">
        <f t="shared" si="4"/>
        <v>2017</v>
      </c>
      <c r="J22" s="257">
        <f t="shared" si="4"/>
        <v>2018</v>
      </c>
      <c r="K22" s="257">
        <f t="shared" si="4"/>
        <v>2019</v>
      </c>
      <c r="L22" s="257">
        <f t="shared" si="4"/>
        <v>2020</v>
      </c>
      <c r="M22" s="257">
        <f t="shared" si="3"/>
        <v>2021</v>
      </c>
      <c r="N22" s="257">
        <f t="shared" si="3"/>
        <v>2022</v>
      </c>
      <c r="O22" s="257">
        <f t="shared" si="3"/>
        <v>2023</v>
      </c>
      <c r="P22" s="258"/>
    </row>
    <row r="23" spans="1:16" ht="16.5" customHeight="1">
      <c r="A23" s="285">
        <v>1</v>
      </c>
      <c r="B23" s="286" t="s">
        <v>16</v>
      </c>
      <c r="C23" s="259"/>
      <c r="D23" s="238">
        <f ca="1">D7-C7</f>
        <v>205551</v>
      </c>
      <c r="E23" s="238">
        <f t="shared" ref="E23:O31" ca="1" si="5">E7-D7</f>
        <v>222791</v>
      </c>
      <c r="F23" s="238">
        <f t="shared" ca="1" si="5"/>
        <v>179410</v>
      </c>
      <c r="G23" s="238">
        <f t="shared" ca="1" si="5"/>
        <v>114824</v>
      </c>
      <c r="H23" s="238">
        <f t="shared" ca="1" si="5"/>
        <v>196056</v>
      </c>
      <c r="I23" s="238">
        <f t="shared" ca="1" si="5"/>
        <v>221115</v>
      </c>
      <c r="J23" s="238">
        <f t="shared" ca="1" si="5"/>
        <v>137116</v>
      </c>
      <c r="K23" s="238">
        <f t="shared" ca="1" si="5"/>
        <v>58859</v>
      </c>
      <c r="L23" s="238">
        <f t="shared" ca="1" si="5"/>
        <v>-745528</v>
      </c>
      <c r="M23" s="238">
        <f t="shared" ca="1" si="5"/>
        <v>534444</v>
      </c>
      <c r="N23" s="238">
        <f t="shared" ca="1" si="5"/>
        <v>475503</v>
      </c>
      <c r="O23" s="239">
        <f t="shared" ca="1" si="5"/>
        <v>141220</v>
      </c>
      <c r="P23" s="224" t="s">
        <v>16</v>
      </c>
    </row>
    <row r="24" spans="1:16" ht="16.5" customHeight="1">
      <c r="A24" s="236">
        <v>2</v>
      </c>
      <c r="B24" s="218" t="s">
        <v>17</v>
      </c>
      <c r="C24" s="262"/>
      <c r="D24" s="242">
        <f t="shared" ref="D24:L31" ca="1" si="6">D8-C8</f>
        <v>188399</v>
      </c>
      <c r="E24" s="242">
        <f t="shared" ca="1" si="6"/>
        <v>89802</v>
      </c>
      <c r="F24" s="242">
        <f t="shared" ca="1" si="6"/>
        <v>110350</v>
      </c>
      <c r="G24" s="242">
        <f t="shared" ca="1" si="6"/>
        <v>-84066</v>
      </c>
      <c r="H24" s="242">
        <f t="shared" ca="1" si="6"/>
        <v>33346</v>
      </c>
      <c r="I24" s="242">
        <f t="shared" ca="1" si="6"/>
        <v>139607</v>
      </c>
      <c r="J24" s="242">
        <f t="shared" ca="1" si="6"/>
        <v>109504</v>
      </c>
      <c r="K24" s="242">
        <f t="shared" ca="1" si="6"/>
        <v>33071</v>
      </c>
      <c r="L24" s="242">
        <f t="shared" ca="1" si="6"/>
        <v>-467442</v>
      </c>
      <c r="M24" s="242">
        <f t="shared" ca="1" si="5"/>
        <v>343251</v>
      </c>
      <c r="N24" s="242">
        <f t="shared" ca="1" si="5"/>
        <v>432690</v>
      </c>
      <c r="O24" s="243">
        <f t="shared" ca="1" si="5"/>
        <v>-66828</v>
      </c>
      <c r="P24" s="240" t="s">
        <v>17</v>
      </c>
    </row>
    <row r="25" spans="1:16" ht="16.5" customHeight="1">
      <c r="A25" s="236">
        <v>3</v>
      </c>
      <c r="B25" s="218" t="s">
        <v>18</v>
      </c>
      <c r="C25" s="262"/>
      <c r="D25" s="242">
        <f t="shared" ca="1" si="6"/>
        <v>17152</v>
      </c>
      <c r="E25" s="242">
        <f t="shared" ca="1" si="6"/>
        <v>132989</v>
      </c>
      <c r="F25" s="242">
        <f t="shared" ca="1" si="6"/>
        <v>69060</v>
      </c>
      <c r="G25" s="242">
        <f t="shared" ca="1" si="6"/>
        <v>198890</v>
      </c>
      <c r="H25" s="242">
        <f t="shared" ca="1" si="6"/>
        <v>162710</v>
      </c>
      <c r="I25" s="242">
        <f t="shared" ca="1" si="6"/>
        <v>81508</v>
      </c>
      <c r="J25" s="242">
        <f t="shared" ca="1" si="6"/>
        <v>27612</v>
      </c>
      <c r="K25" s="242">
        <f t="shared" ca="1" si="6"/>
        <v>25788</v>
      </c>
      <c r="L25" s="242">
        <f t="shared" ca="1" si="6"/>
        <v>-278086</v>
      </c>
      <c r="M25" s="242">
        <f t="shared" ca="1" si="5"/>
        <v>191193</v>
      </c>
      <c r="N25" s="242">
        <f t="shared" ca="1" si="5"/>
        <v>42813</v>
      </c>
      <c r="O25" s="243">
        <f t="shared" ca="1" si="5"/>
        <v>208048</v>
      </c>
      <c r="P25" s="240" t="s">
        <v>18</v>
      </c>
    </row>
    <row r="26" spans="1:16" ht="16.5" customHeight="1">
      <c r="A26" s="236">
        <v>4</v>
      </c>
      <c r="B26" s="218" t="s">
        <v>19</v>
      </c>
      <c r="C26" s="262"/>
      <c r="D26" s="242">
        <f t="shared" ca="1" si="6"/>
        <v>458</v>
      </c>
      <c r="E26" s="242">
        <f t="shared" ca="1" si="6"/>
        <v>19384</v>
      </c>
      <c r="F26" s="242">
        <f t="shared" ca="1" si="6"/>
        <v>38432</v>
      </c>
      <c r="G26" s="242">
        <f t="shared" ca="1" si="6"/>
        <v>25014</v>
      </c>
      <c r="H26" s="242">
        <f t="shared" ca="1" si="6"/>
        <v>12420</v>
      </c>
      <c r="I26" s="242">
        <f t="shared" ca="1" si="6"/>
        <v>24748</v>
      </c>
      <c r="J26" s="242">
        <f t="shared" ca="1" si="6"/>
        <v>20983</v>
      </c>
      <c r="K26" s="242">
        <f t="shared" ca="1" si="6"/>
        <v>24144</v>
      </c>
      <c r="L26" s="242">
        <f t="shared" ca="1" si="6"/>
        <v>-23295</v>
      </c>
      <c r="M26" s="242">
        <f t="shared" ca="1" si="5"/>
        <v>89857</v>
      </c>
      <c r="N26" s="242">
        <f t="shared" ca="1" si="5"/>
        <v>96149</v>
      </c>
      <c r="O26" s="243">
        <f t="shared" ca="1" si="5"/>
        <v>-10345</v>
      </c>
      <c r="P26" s="240" t="s">
        <v>19</v>
      </c>
    </row>
    <row r="27" spans="1:16" ht="16.5" customHeight="1">
      <c r="A27" s="236">
        <v>5</v>
      </c>
      <c r="B27" s="218" t="s">
        <v>128</v>
      </c>
      <c r="C27" s="262"/>
      <c r="D27" s="242">
        <f t="shared" ca="1" si="6"/>
        <v>16694</v>
      </c>
      <c r="E27" s="242">
        <f t="shared" ca="1" si="6"/>
        <v>113605</v>
      </c>
      <c r="F27" s="242">
        <f t="shared" ca="1" si="6"/>
        <v>30628</v>
      </c>
      <c r="G27" s="242">
        <f t="shared" ca="1" si="6"/>
        <v>173876</v>
      </c>
      <c r="H27" s="242">
        <f t="shared" ca="1" si="6"/>
        <v>150290</v>
      </c>
      <c r="I27" s="242">
        <f t="shared" ca="1" si="6"/>
        <v>56760</v>
      </c>
      <c r="J27" s="242">
        <f t="shared" ca="1" si="6"/>
        <v>6629</v>
      </c>
      <c r="K27" s="242">
        <f t="shared" ca="1" si="6"/>
        <v>1644</v>
      </c>
      <c r="L27" s="242">
        <f t="shared" ca="1" si="6"/>
        <v>-254791</v>
      </c>
      <c r="M27" s="242">
        <f t="shared" ca="1" si="5"/>
        <v>101336</v>
      </c>
      <c r="N27" s="242">
        <f t="shared" ca="1" si="5"/>
        <v>-53336</v>
      </c>
      <c r="O27" s="243">
        <f t="shared" ca="1" si="5"/>
        <v>218393</v>
      </c>
      <c r="P27" s="240" t="s">
        <v>128</v>
      </c>
    </row>
    <row r="28" spans="1:16" ht="16.5" customHeight="1">
      <c r="A28" s="236">
        <v>6</v>
      </c>
      <c r="B28" s="218" t="s">
        <v>20</v>
      </c>
      <c r="C28" s="262"/>
      <c r="D28" s="242">
        <f t="shared" ca="1" si="6"/>
        <v>-4870</v>
      </c>
      <c r="E28" s="242">
        <f t="shared" ca="1" si="6"/>
        <v>4165</v>
      </c>
      <c r="F28" s="242">
        <f t="shared" ca="1" si="6"/>
        <v>25050</v>
      </c>
      <c r="G28" s="242">
        <f t="shared" ca="1" si="6"/>
        <v>24846</v>
      </c>
      <c r="H28" s="242">
        <f t="shared" ca="1" si="6"/>
        <v>4610</v>
      </c>
      <c r="I28" s="242">
        <f t="shared" ca="1" si="6"/>
        <v>6380</v>
      </c>
      <c r="J28" s="242">
        <f t="shared" ca="1" si="6"/>
        <v>3552</v>
      </c>
      <c r="K28" s="242">
        <f t="shared" ca="1" si="6"/>
        <v>-1363</v>
      </c>
      <c r="L28" s="242">
        <f t="shared" ca="1" si="6"/>
        <v>-1113</v>
      </c>
      <c r="M28" s="242">
        <f t="shared" ca="1" si="5"/>
        <v>6328</v>
      </c>
      <c r="N28" s="242">
        <f t="shared" ca="1" si="5"/>
        <v>23067</v>
      </c>
      <c r="O28" s="243">
        <f t="shared" ca="1" si="5"/>
        <v>10421</v>
      </c>
      <c r="P28" s="240" t="s">
        <v>20</v>
      </c>
    </row>
    <row r="29" spans="1:16" ht="16.5" customHeight="1">
      <c r="A29" s="236">
        <v>7</v>
      </c>
      <c r="B29" s="218" t="s">
        <v>21</v>
      </c>
      <c r="C29" s="262"/>
      <c r="D29" s="242">
        <f t="shared" ca="1" si="6"/>
        <v>21564</v>
      </c>
      <c r="E29" s="242">
        <f t="shared" ca="1" si="6"/>
        <v>109440</v>
      </c>
      <c r="F29" s="242">
        <f t="shared" ca="1" si="6"/>
        <v>5578</v>
      </c>
      <c r="G29" s="242">
        <f t="shared" ca="1" si="6"/>
        <v>149030</v>
      </c>
      <c r="H29" s="242">
        <f t="shared" ca="1" si="6"/>
        <v>145680</v>
      </c>
      <c r="I29" s="242">
        <f t="shared" ca="1" si="6"/>
        <v>50380</v>
      </c>
      <c r="J29" s="242">
        <f t="shared" ca="1" si="6"/>
        <v>3077</v>
      </c>
      <c r="K29" s="242">
        <f t="shared" ca="1" si="6"/>
        <v>3007</v>
      </c>
      <c r="L29" s="242">
        <f t="shared" ca="1" si="6"/>
        <v>-253678</v>
      </c>
      <c r="M29" s="242">
        <f t="shared" ca="1" si="5"/>
        <v>95008</v>
      </c>
      <c r="N29" s="242">
        <f t="shared" ca="1" si="5"/>
        <v>-76403</v>
      </c>
      <c r="O29" s="243">
        <f t="shared" ca="1" si="5"/>
        <v>207972</v>
      </c>
      <c r="P29" s="240" t="s">
        <v>21</v>
      </c>
    </row>
    <row r="30" spans="1:16" ht="16.5" customHeight="1">
      <c r="A30" s="236">
        <v>8</v>
      </c>
      <c r="B30" s="218" t="s">
        <v>119</v>
      </c>
      <c r="C30" s="262"/>
      <c r="D30" s="242">
        <f t="shared" ca="1" si="6"/>
        <v>-7535</v>
      </c>
      <c r="E30" s="242">
        <f t="shared" ca="1" si="6"/>
        <v>24766</v>
      </c>
      <c r="F30" s="242">
        <f t="shared" ca="1" si="6"/>
        <v>97270</v>
      </c>
      <c r="G30" s="242">
        <f t="shared" ca="1" si="6"/>
        <v>121531</v>
      </c>
      <c r="H30" s="242">
        <f t="shared" ca="1" si="6"/>
        <v>59334</v>
      </c>
      <c r="I30" s="242">
        <f t="shared" ca="1" si="6"/>
        <v>54907</v>
      </c>
      <c r="J30" s="242">
        <f t="shared" ca="1" si="6"/>
        <v>29185</v>
      </c>
      <c r="K30" s="242">
        <f t="shared" ca="1" si="6"/>
        <v>52360</v>
      </c>
      <c r="L30" s="242">
        <f t="shared" ca="1" si="6"/>
        <v>-20486</v>
      </c>
      <c r="M30" s="242">
        <f t="shared" ca="1" si="5"/>
        <v>103495</v>
      </c>
      <c r="N30" s="242">
        <f t="shared" ca="1" si="5"/>
        <v>9110</v>
      </c>
      <c r="O30" s="243">
        <f t="shared" ca="1" si="5"/>
        <v>51605</v>
      </c>
      <c r="P30" s="240" t="s">
        <v>119</v>
      </c>
    </row>
    <row r="31" spans="1:16" ht="16.5" customHeight="1">
      <c r="A31" s="287">
        <v>9</v>
      </c>
      <c r="B31" s="288" t="s">
        <v>22</v>
      </c>
      <c r="C31" s="289"/>
      <c r="D31" s="251">
        <f t="shared" ca="1" si="6"/>
        <v>29099</v>
      </c>
      <c r="E31" s="251">
        <f t="shared" ca="1" si="6"/>
        <v>84674</v>
      </c>
      <c r="F31" s="251">
        <f t="shared" ca="1" si="6"/>
        <v>-91692</v>
      </c>
      <c r="G31" s="251">
        <f t="shared" ca="1" si="6"/>
        <v>27499</v>
      </c>
      <c r="H31" s="251">
        <f t="shared" ca="1" si="6"/>
        <v>86346</v>
      </c>
      <c r="I31" s="251">
        <f t="shared" ca="1" si="6"/>
        <v>-4527</v>
      </c>
      <c r="J31" s="251">
        <f t="shared" ca="1" si="6"/>
        <v>-26108</v>
      </c>
      <c r="K31" s="251">
        <f t="shared" ca="1" si="6"/>
        <v>-49353</v>
      </c>
      <c r="L31" s="251">
        <f t="shared" ca="1" si="6"/>
        <v>-233192</v>
      </c>
      <c r="M31" s="251">
        <f t="shared" ca="1" si="5"/>
        <v>-8487</v>
      </c>
      <c r="N31" s="251">
        <f t="shared" ca="1" si="5"/>
        <v>-85513</v>
      </c>
      <c r="O31" s="252">
        <f t="shared" ca="1" si="5"/>
        <v>156367</v>
      </c>
      <c r="P31" s="233" t="s">
        <v>22</v>
      </c>
    </row>
    <row r="34" spans="1:16" ht="16.5" customHeight="1">
      <c r="A34" s="220" t="str">
        <f>A18</f>
        <v>22</v>
      </c>
      <c r="B34" s="253" t="str">
        <f>B18</f>
        <v>合計</v>
      </c>
    </row>
    <row r="35" spans="1:16" ht="16.5" customHeight="1">
      <c r="A35" s="222" t="s">
        <v>125</v>
      </c>
    </row>
    <row r="36" spans="1:16" ht="16.5" customHeight="1">
      <c r="A36" s="223"/>
      <c r="B36" s="224"/>
      <c r="C36" s="254">
        <f>C20</f>
        <v>23</v>
      </c>
      <c r="D36" s="254">
        <f t="shared" ref="D36:O38" si="7">D20</f>
        <v>24</v>
      </c>
      <c r="E36" s="254">
        <f t="shared" si="7"/>
        <v>25</v>
      </c>
      <c r="F36" s="254">
        <f t="shared" si="7"/>
        <v>26</v>
      </c>
      <c r="G36" s="254">
        <f t="shared" si="7"/>
        <v>27</v>
      </c>
      <c r="H36" s="254">
        <f t="shared" si="7"/>
        <v>28</v>
      </c>
      <c r="I36" s="254">
        <f t="shared" si="7"/>
        <v>29</v>
      </c>
      <c r="J36" s="254">
        <f t="shared" si="7"/>
        <v>30</v>
      </c>
      <c r="K36" s="254">
        <f t="shared" si="7"/>
        <v>1</v>
      </c>
      <c r="L36" s="254">
        <f t="shared" si="7"/>
        <v>2</v>
      </c>
      <c r="M36" s="254">
        <f t="shared" si="7"/>
        <v>3</v>
      </c>
      <c r="N36" s="254">
        <f t="shared" si="7"/>
        <v>4</v>
      </c>
      <c r="O36" s="254">
        <f t="shared" si="7"/>
        <v>5</v>
      </c>
      <c r="P36" s="255"/>
    </row>
    <row r="37" spans="1:16" ht="16.5" customHeight="1">
      <c r="A37" s="229"/>
      <c r="B37" s="230" t="s">
        <v>129</v>
      </c>
      <c r="C37" s="256" t="str">
        <f t="shared" ref="C37:L38" si="8">C21</f>
        <v>平成23年度</v>
      </c>
      <c r="D37" s="256" t="str">
        <f t="shared" si="8"/>
        <v>平成24年度</v>
      </c>
      <c r="E37" s="256" t="str">
        <f t="shared" si="8"/>
        <v>平成25年度</v>
      </c>
      <c r="F37" s="256" t="str">
        <f t="shared" si="8"/>
        <v>平成26年度</v>
      </c>
      <c r="G37" s="256" t="str">
        <f t="shared" si="8"/>
        <v>平成27年度</v>
      </c>
      <c r="H37" s="256" t="str">
        <f t="shared" si="8"/>
        <v>平成28年度</v>
      </c>
      <c r="I37" s="256" t="str">
        <f t="shared" si="8"/>
        <v>平成29年度</v>
      </c>
      <c r="J37" s="256" t="str">
        <f t="shared" si="8"/>
        <v>平成30年度</v>
      </c>
      <c r="K37" s="256" t="str">
        <f t="shared" si="8"/>
        <v>令和元年度</v>
      </c>
      <c r="L37" s="256" t="str">
        <f t="shared" si="8"/>
        <v>令和２年度</v>
      </c>
      <c r="M37" s="256" t="str">
        <f t="shared" si="7"/>
        <v>令和３年度</v>
      </c>
      <c r="N37" s="256" t="str">
        <f t="shared" si="7"/>
        <v>令和４年度</v>
      </c>
      <c r="O37" s="256" t="str">
        <f t="shared" si="7"/>
        <v>令和５年度</v>
      </c>
      <c r="P37" s="230" t="s">
        <v>129</v>
      </c>
    </row>
    <row r="38" spans="1:16" ht="16.5" customHeight="1">
      <c r="A38" s="232"/>
      <c r="B38" s="233"/>
      <c r="C38" s="257">
        <f t="shared" si="8"/>
        <v>2011</v>
      </c>
      <c r="D38" s="257">
        <f t="shared" si="8"/>
        <v>2012</v>
      </c>
      <c r="E38" s="257">
        <f t="shared" si="8"/>
        <v>2013</v>
      </c>
      <c r="F38" s="257">
        <f t="shared" si="8"/>
        <v>2014</v>
      </c>
      <c r="G38" s="257">
        <f t="shared" si="8"/>
        <v>2015</v>
      </c>
      <c r="H38" s="257">
        <f t="shared" si="8"/>
        <v>2016</v>
      </c>
      <c r="I38" s="257">
        <f t="shared" si="8"/>
        <v>2017</v>
      </c>
      <c r="J38" s="257">
        <f t="shared" si="8"/>
        <v>2018</v>
      </c>
      <c r="K38" s="257">
        <f t="shared" si="8"/>
        <v>2019</v>
      </c>
      <c r="L38" s="257">
        <f t="shared" si="8"/>
        <v>2020</v>
      </c>
      <c r="M38" s="257">
        <f t="shared" si="7"/>
        <v>2021</v>
      </c>
      <c r="N38" s="257">
        <f t="shared" si="7"/>
        <v>2022</v>
      </c>
      <c r="O38" s="257">
        <f t="shared" si="7"/>
        <v>2023</v>
      </c>
      <c r="P38" s="258"/>
    </row>
    <row r="39" spans="1:16" ht="16.5" customHeight="1">
      <c r="A39" s="285">
        <v>1</v>
      </c>
      <c r="B39" s="286" t="s">
        <v>16</v>
      </c>
      <c r="C39" s="259"/>
      <c r="D39" s="290">
        <f ca="1">IF(C7="X","X",IF(D7="X","X",IF(C7&lt;&gt;0,ROUND(D23/ABS(C7)*100,3),"-")))</f>
        <v>3.2069999999999999</v>
      </c>
      <c r="E39" s="290">
        <f t="shared" ref="E39:O47" ca="1" si="9">IF(D7="X","X",IF(E7="X","X",IF(D7&lt;&gt;0,ROUND(E23/ABS(D7)*100,3),"-")))</f>
        <v>3.3679999999999999</v>
      </c>
      <c r="F39" s="290">
        <f t="shared" ca="1" si="9"/>
        <v>2.6240000000000001</v>
      </c>
      <c r="G39" s="290">
        <f t="shared" ca="1" si="9"/>
        <v>1.6359999999999999</v>
      </c>
      <c r="H39" s="290">
        <f t="shared" ca="1" si="9"/>
        <v>2.7490000000000001</v>
      </c>
      <c r="I39" s="290">
        <f t="shared" ca="1" si="9"/>
        <v>3.0169999999999999</v>
      </c>
      <c r="J39" s="290">
        <f t="shared" ca="1" si="9"/>
        <v>1.8160000000000001</v>
      </c>
      <c r="K39" s="290">
        <f t="shared" ca="1" si="9"/>
        <v>0.76600000000000001</v>
      </c>
      <c r="L39" s="290">
        <f t="shared" ca="1" si="9"/>
        <v>-9.625</v>
      </c>
      <c r="M39" s="290">
        <f t="shared" ca="1" si="9"/>
        <v>7.6349999999999998</v>
      </c>
      <c r="N39" s="290">
        <f t="shared" ca="1" si="9"/>
        <v>6.3109999999999999</v>
      </c>
      <c r="O39" s="291">
        <f t="shared" ca="1" si="9"/>
        <v>1.7629999999999999</v>
      </c>
      <c r="P39" s="224" t="s">
        <v>16</v>
      </c>
    </row>
    <row r="40" spans="1:16" ht="16.5" customHeight="1">
      <c r="A40" s="236">
        <v>2</v>
      </c>
      <c r="B40" s="218" t="s">
        <v>17</v>
      </c>
      <c r="C40" s="262"/>
      <c r="D40" s="268">
        <f t="shared" ref="D40:L47" ca="1" si="10">IF(C8="X","X",IF(D8="X","X",IF(C8&lt;&gt;0,ROUND(D24/ABS(C8)*100,3),"-")))</f>
        <v>7.1189999999999998</v>
      </c>
      <c r="E40" s="268">
        <f t="shared" ca="1" si="10"/>
        <v>3.1680000000000001</v>
      </c>
      <c r="F40" s="268">
        <f t="shared" ca="1" si="10"/>
        <v>3.7730000000000001</v>
      </c>
      <c r="G40" s="268">
        <f t="shared" ca="1" si="10"/>
        <v>-2.77</v>
      </c>
      <c r="H40" s="268">
        <f t="shared" ca="1" si="10"/>
        <v>1.1299999999999999</v>
      </c>
      <c r="I40" s="268">
        <f t="shared" ca="1" si="10"/>
        <v>4.6779999999999999</v>
      </c>
      <c r="J40" s="268">
        <f t="shared" ca="1" si="10"/>
        <v>3.5049999999999999</v>
      </c>
      <c r="K40" s="268">
        <f t="shared" ca="1" si="10"/>
        <v>1.0229999999999999</v>
      </c>
      <c r="L40" s="268">
        <f t="shared" ca="1" si="10"/>
        <v>-14.311</v>
      </c>
      <c r="M40" s="268">
        <f t="shared" ca="1" si="9"/>
        <v>12.263999999999999</v>
      </c>
      <c r="N40" s="268">
        <f t="shared" ca="1" si="9"/>
        <v>13.77</v>
      </c>
      <c r="O40" s="292">
        <f t="shared" ca="1" si="9"/>
        <v>-1.869</v>
      </c>
      <c r="P40" s="240" t="s">
        <v>17</v>
      </c>
    </row>
    <row r="41" spans="1:16" ht="16.5" customHeight="1">
      <c r="A41" s="236">
        <v>3</v>
      </c>
      <c r="B41" s="218" t="s">
        <v>18</v>
      </c>
      <c r="C41" s="262"/>
      <c r="D41" s="268">
        <f t="shared" ca="1" si="10"/>
        <v>0.45600000000000002</v>
      </c>
      <c r="E41" s="268">
        <f t="shared" ca="1" si="10"/>
        <v>3.5179999999999998</v>
      </c>
      <c r="F41" s="268">
        <f t="shared" ca="1" si="10"/>
        <v>1.7649999999999999</v>
      </c>
      <c r="G41" s="268">
        <f t="shared" ca="1" si="10"/>
        <v>4.9939999999999998</v>
      </c>
      <c r="H41" s="268">
        <f t="shared" ca="1" si="10"/>
        <v>3.891</v>
      </c>
      <c r="I41" s="268">
        <f t="shared" ca="1" si="10"/>
        <v>1.8759999999999999</v>
      </c>
      <c r="J41" s="268">
        <f t="shared" ca="1" si="10"/>
        <v>0.624</v>
      </c>
      <c r="K41" s="268">
        <f t="shared" ca="1" si="10"/>
        <v>0.57899999999999996</v>
      </c>
      <c r="L41" s="268">
        <f t="shared" ca="1" si="10"/>
        <v>-6.2089999999999996</v>
      </c>
      <c r="M41" s="268">
        <f t="shared" ca="1" si="9"/>
        <v>4.5510000000000002</v>
      </c>
      <c r="N41" s="268">
        <f t="shared" ca="1" si="9"/>
        <v>0.97499999999999998</v>
      </c>
      <c r="O41" s="292">
        <f t="shared" ca="1" si="9"/>
        <v>4.6909999999999998</v>
      </c>
      <c r="P41" s="240" t="s">
        <v>18</v>
      </c>
    </row>
    <row r="42" spans="1:16" ht="16.5" customHeight="1">
      <c r="A42" s="236">
        <v>4</v>
      </c>
      <c r="B42" s="218" t="s">
        <v>19</v>
      </c>
      <c r="C42" s="262"/>
      <c r="D42" s="268">
        <f t="shared" ca="1" si="10"/>
        <v>5.1999999999999998E-2</v>
      </c>
      <c r="E42" s="268">
        <f t="shared" ca="1" si="10"/>
        <v>2.218</v>
      </c>
      <c r="F42" s="268">
        <f t="shared" ca="1" si="10"/>
        <v>4.3029999999999999</v>
      </c>
      <c r="G42" s="268">
        <f t="shared" ca="1" si="10"/>
        <v>2.6850000000000001</v>
      </c>
      <c r="H42" s="268">
        <f t="shared" ca="1" si="10"/>
        <v>1.298</v>
      </c>
      <c r="I42" s="268">
        <f t="shared" ca="1" si="10"/>
        <v>2.5539999999999998</v>
      </c>
      <c r="J42" s="268">
        <f t="shared" ca="1" si="10"/>
        <v>2.1110000000000002</v>
      </c>
      <c r="K42" s="268">
        <f t="shared" ca="1" si="10"/>
        <v>2.379</v>
      </c>
      <c r="L42" s="268">
        <f t="shared" ca="1" si="10"/>
        <v>-2.242</v>
      </c>
      <c r="M42" s="268">
        <f t="shared" ca="1" si="9"/>
        <v>8.8469999999999995</v>
      </c>
      <c r="N42" s="268">
        <f t="shared" ca="1" si="9"/>
        <v>8.6969999999999992</v>
      </c>
      <c r="O42" s="292">
        <f t="shared" ca="1" si="9"/>
        <v>-0.86099999999999999</v>
      </c>
      <c r="P42" s="240" t="s">
        <v>19</v>
      </c>
    </row>
    <row r="43" spans="1:16" ht="16.5" customHeight="1">
      <c r="A43" s="236">
        <v>5</v>
      </c>
      <c r="B43" s="218" t="s">
        <v>128</v>
      </c>
      <c r="C43" s="262"/>
      <c r="D43" s="268">
        <f t="shared" ca="1" si="10"/>
        <v>0.57799999999999996</v>
      </c>
      <c r="E43" s="268">
        <f t="shared" ca="1" si="10"/>
        <v>3.9079999999999999</v>
      </c>
      <c r="F43" s="268">
        <f t="shared" ca="1" si="10"/>
        <v>1.014</v>
      </c>
      <c r="G43" s="268">
        <f t="shared" ca="1" si="10"/>
        <v>5.6989999999999998</v>
      </c>
      <c r="H43" s="268">
        <f t="shared" ca="1" si="10"/>
        <v>4.6609999999999996</v>
      </c>
      <c r="I43" s="268">
        <f t="shared" ca="1" si="10"/>
        <v>1.6819999999999999</v>
      </c>
      <c r="J43" s="268">
        <f t="shared" ca="1" si="10"/>
        <v>0.193</v>
      </c>
      <c r="K43" s="268">
        <f t="shared" ca="1" si="10"/>
        <v>4.8000000000000001E-2</v>
      </c>
      <c r="L43" s="268">
        <f t="shared" ca="1" si="10"/>
        <v>-7.407</v>
      </c>
      <c r="M43" s="268">
        <f t="shared" ca="1" si="9"/>
        <v>3.181</v>
      </c>
      <c r="N43" s="268">
        <f t="shared" ca="1" si="9"/>
        <v>-1.623</v>
      </c>
      <c r="O43" s="292">
        <f t="shared" ca="1" si="9"/>
        <v>6.7549999999999999</v>
      </c>
      <c r="P43" s="240" t="s">
        <v>128</v>
      </c>
    </row>
    <row r="44" spans="1:16" ht="16.5" customHeight="1">
      <c r="A44" s="236">
        <v>6</v>
      </c>
      <c r="B44" s="218" t="s">
        <v>20</v>
      </c>
      <c r="C44" s="262"/>
      <c r="D44" s="268">
        <f t="shared" ca="1" si="10"/>
        <v>-1.899</v>
      </c>
      <c r="E44" s="268">
        <f t="shared" ca="1" si="10"/>
        <v>1.6559999999999999</v>
      </c>
      <c r="F44" s="268">
        <f t="shared" ca="1" si="10"/>
        <v>9.7970000000000006</v>
      </c>
      <c r="G44" s="268">
        <f t="shared" ca="1" si="10"/>
        <v>8.85</v>
      </c>
      <c r="H44" s="268">
        <f t="shared" ca="1" si="10"/>
        <v>1.5089999999999999</v>
      </c>
      <c r="I44" s="268">
        <f t="shared" ca="1" si="10"/>
        <v>2.0569999999999999</v>
      </c>
      <c r="J44" s="268">
        <f t="shared" ca="1" si="10"/>
        <v>1.1220000000000001</v>
      </c>
      <c r="K44" s="268">
        <f t="shared" ca="1" si="10"/>
        <v>-0.42599999999999999</v>
      </c>
      <c r="L44" s="268">
        <f t="shared" ca="1" si="10"/>
        <v>-0.34899999999999998</v>
      </c>
      <c r="M44" s="268">
        <f t="shared" ca="1" si="9"/>
        <v>1.992</v>
      </c>
      <c r="N44" s="268">
        <f t="shared" ca="1" si="9"/>
        <v>7.12</v>
      </c>
      <c r="O44" s="292">
        <f t="shared" ca="1" si="9"/>
        <v>3.0030000000000001</v>
      </c>
      <c r="P44" s="240" t="s">
        <v>20</v>
      </c>
    </row>
    <row r="45" spans="1:16" ht="16.5" customHeight="1">
      <c r="A45" s="236">
        <v>7</v>
      </c>
      <c r="B45" s="218" t="s">
        <v>21</v>
      </c>
      <c r="C45" s="262"/>
      <c r="D45" s="268">
        <f t="shared" ca="1" si="10"/>
        <v>0.81899999999999995</v>
      </c>
      <c r="E45" s="268">
        <f t="shared" ca="1" si="10"/>
        <v>4.1219999999999999</v>
      </c>
      <c r="F45" s="268">
        <f t="shared" ca="1" si="10"/>
        <v>0.20200000000000001</v>
      </c>
      <c r="G45" s="268">
        <f t="shared" ca="1" si="10"/>
        <v>5.38</v>
      </c>
      <c r="H45" s="268">
        <f t="shared" ca="1" si="10"/>
        <v>4.9909999999999997</v>
      </c>
      <c r="I45" s="268">
        <f t="shared" ca="1" si="10"/>
        <v>1.6439999999999999</v>
      </c>
      <c r="J45" s="268">
        <f t="shared" ca="1" si="10"/>
        <v>9.9000000000000005E-2</v>
      </c>
      <c r="K45" s="268">
        <f t="shared" ca="1" si="10"/>
        <v>9.6000000000000002E-2</v>
      </c>
      <c r="L45" s="268">
        <f t="shared" ca="1" si="10"/>
        <v>-8.1270000000000007</v>
      </c>
      <c r="M45" s="268">
        <f t="shared" ca="1" si="9"/>
        <v>3.3130000000000002</v>
      </c>
      <c r="N45" s="268">
        <f t="shared" ca="1" si="9"/>
        <v>-2.5790000000000002</v>
      </c>
      <c r="O45" s="292">
        <f t="shared" ca="1" si="9"/>
        <v>7.2060000000000004</v>
      </c>
      <c r="P45" s="240" t="s">
        <v>21</v>
      </c>
    </row>
    <row r="46" spans="1:16" ht="16.5" customHeight="1">
      <c r="A46" s="236">
        <v>8</v>
      </c>
      <c r="B46" s="218" t="s">
        <v>119</v>
      </c>
      <c r="C46" s="262"/>
      <c r="D46" s="268">
        <f t="shared" ca="1" si="10"/>
        <v>-0.38700000000000001</v>
      </c>
      <c r="E46" s="268">
        <f t="shared" ca="1" si="10"/>
        <v>1.278</v>
      </c>
      <c r="F46" s="268">
        <f t="shared" ca="1" si="10"/>
        <v>4.9560000000000004</v>
      </c>
      <c r="G46" s="268">
        <f t="shared" ca="1" si="10"/>
        <v>5.9</v>
      </c>
      <c r="H46" s="268">
        <f t="shared" ca="1" si="10"/>
        <v>2.72</v>
      </c>
      <c r="I46" s="268">
        <f t="shared" ca="1" si="10"/>
        <v>2.4510000000000001</v>
      </c>
      <c r="J46" s="268">
        <f t="shared" ca="1" si="10"/>
        <v>1.2709999999999999</v>
      </c>
      <c r="K46" s="268">
        <f t="shared" ca="1" si="10"/>
        <v>2.2519999999999998</v>
      </c>
      <c r="L46" s="268">
        <f t="shared" ca="1" si="10"/>
        <v>-0.86199999999999999</v>
      </c>
      <c r="M46" s="268">
        <f t="shared" ca="1" si="9"/>
        <v>4.3920000000000003</v>
      </c>
      <c r="N46" s="268">
        <f t="shared" ca="1" si="9"/>
        <v>0.37</v>
      </c>
      <c r="O46" s="292">
        <f t="shared" ca="1" si="9"/>
        <v>2.09</v>
      </c>
      <c r="P46" s="240" t="s">
        <v>119</v>
      </c>
    </row>
    <row r="47" spans="1:16" ht="16.5" customHeight="1">
      <c r="A47" s="287">
        <v>9</v>
      </c>
      <c r="B47" s="288" t="s">
        <v>22</v>
      </c>
      <c r="C47" s="289"/>
      <c r="D47" s="270">
        <f t="shared" ca="1" si="10"/>
        <v>4.2279999999999998</v>
      </c>
      <c r="E47" s="270">
        <f t="shared" ca="1" si="10"/>
        <v>11.803000000000001</v>
      </c>
      <c r="F47" s="270">
        <f t="shared" ca="1" si="10"/>
        <v>-11.432</v>
      </c>
      <c r="G47" s="270">
        <f t="shared" ca="1" si="10"/>
        <v>3.871</v>
      </c>
      <c r="H47" s="270">
        <f t="shared" ca="1" si="10"/>
        <v>11.702</v>
      </c>
      <c r="I47" s="270">
        <f t="shared" ca="1" si="10"/>
        <v>-0.54900000000000004</v>
      </c>
      <c r="J47" s="270">
        <f t="shared" ca="1" si="10"/>
        <v>-3.1850000000000001</v>
      </c>
      <c r="K47" s="270">
        <f t="shared" ca="1" si="10"/>
        <v>-6.2190000000000003</v>
      </c>
      <c r="L47" s="270">
        <f t="shared" ca="1" si="10"/>
        <v>-31.334</v>
      </c>
      <c r="M47" s="270">
        <f t="shared" ca="1" si="9"/>
        <v>-1.661</v>
      </c>
      <c r="N47" s="270">
        <f t="shared" ca="1" si="9"/>
        <v>-17.015999999999998</v>
      </c>
      <c r="O47" s="293">
        <f t="shared" ca="1" si="9"/>
        <v>37.497</v>
      </c>
      <c r="P47" s="233" t="s">
        <v>22</v>
      </c>
    </row>
  </sheetData>
  <sheetProtection algorithmName="SHA-512" hashValue="QkiZrPST2IlVhTM4m507ifY4DFMouhUTKcj7hWS4MyGqRPqUsWBdNoIdMBlar0vj1d7t3IxdEv1i38EST1qgqw==" saltValue="NuggC07z081NJPuHrQTmJA==" spinCount="100000" sheet="1" objects="1" scenarios="1"/>
  <phoneticPr fontId="2"/>
  <pageMargins left="0.7" right="0.7" top="0.75" bottom="0.75" header="0.3" footer="0.3"/>
  <pageSetup paperSize="9" scale="4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0796408-0F68-44C1-874E-60B3243361C9}">
          <x14:formula1>
            <xm:f>コード表!$B$72:$B$101</xm:f>
          </x14:formula1>
          <xm:sqref>B2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81918-02A6-4D76-B611-C6D680CF8E20}">
  <dimension ref="A1:P186"/>
  <sheetViews>
    <sheetView showGridLines="0" view="pageBreakPreview" topLeftCell="A58" zoomScaleNormal="100" zoomScaleSheetLayoutView="100" workbookViewId="0"/>
  </sheetViews>
  <sheetFormatPr defaultColWidth="12.58203125" defaultRowHeight="16.5" customHeight="1"/>
  <cols>
    <col min="1" max="1" width="3.58203125" style="1" customWidth="1"/>
    <col min="2" max="2" width="33.33203125" style="1" customWidth="1"/>
    <col min="3" max="15" width="11.58203125" style="1" customWidth="1"/>
    <col min="16" max="17" width="10.58203125" style="1" customWidth="1"/>
    <col min="18" max="16384" width="12.58203125" style="1"/>
  </cols>
  <sheetData>
    <row r="1" spans="1:15" ht="16.5" customHeight="1">
      <c r="A1" s="44" t="s">
        <v>116</v>
      </c>
      <c r="B1" s="7"/>
    </row>
    <row r="3" spans="1:15" ht="16.5" customHeight="1">
      <c r="B3" s="47" t="s">
        <v>121</v>
      </c>
      <c r="C3" s="35" t="str">
        <f ca="1">経済活動別統計表!A1</f>
        <v>経済活動別統計表</v>
      </c>
      <c r="D3" s="26"/>
    </row>
    <row r="5" spans="1:15" ht="16.5" customHeight="1" thickBot="1">
      <c r="B5" s="22" t="s">
        <v>123</v>
      </c>
    </row>
    <row r="6" spans="1:15" ht="16.5" customHeight="1">
      <c r="A6" s="44"/>
      <c r="C6" s="27">
        <v>8</v>
      </c>
      <c r="D6" s="8" t="str">
        <f ca="1">" ← "&amp;C3&amp; "シートの「開始年」（H23）における開始行（農林水産業）の行番号を入力"</f>
        <v xml:space="preserve"> ← 経済活動別統計表シートの「開始年」（H23）における開始行（農林水産業）の行番号を入力</v>
      </c>
    </row>
    <row r="7" spans="1:15" ht="16.5" customHeight="1" thickBot="1">
      <c r="A7" s="44"/>
      <c r="C7" s="28">
        <v>47</v>
      </c>
      <c r="D7" s="8" t="str">
        <f ca="1">" ← "&amp;C3&amp;" シートの「開始年＋１」（H24）における開始行（農林水産業）の行番号を入力"</f>
        <v xml:space="preserve"> ← 経済活動別統計表 シートの「開始年＋１」（H24）における開始行（農林水産業）の行番号を入力</v>
      </c>
    </row>
    <row r="8" spans="1:15" ht="16.5" customHeight="1">
      <c r="A8" s="44"/>
      <c r="D8" s="8"/>
    </row>
    <row r="9" spans="1:15" ht="16.5" customHeight="1">
      <c r="A9" s="44"/>
      <c r="C9" s="45">
        <f>C6</f>
        <v>8</v>
      </c>
      <c r="D9" s="45">
        <f>C7-C6</f>
        <v>39</v>
      </c>
      <c r="E9" s="45">
        <f>D9</f>
        <v>39</v>
      </c>
      <c r="F9" s="45">
        <f t="shared" ref="F9:O9" si="0">E9</f>
        <v>39</v>
      </c>
      <c r="G9" s="45">
        <f t="shared" si="0"/>
        <v>39</v>
      </c>
      <c r="H9" s="45">
        <f t="shared" si="0"/>
        <v>39</v>
      </c>
      <c r="I9" s="45">
        <f t="shared" si="0"/>
        <v>39</v>
      </c>
      <c r="J9" s="45">
        <f t="shared" si="0"/>
        <v>39</v>
      </c>
      <c r="K9" s="45">
        <f t="shared" si="0"/>
        <v>39</v>
      </c>
      <c r="L9" s="45">
        <f t="shared" si="0"/>
        <v>39</v>
      </c>
      <c r="M9" s="45">
        <f t="shared" si="0"/>
        <v>39</v>
      </c>
      <c r="N9" s="45">
        <f t="shared" si="0"/>
        <v>39</v>
      </c>
      <c r="O9" s="45">
        <f t="shared" si="0"/>
        <v>39</v>
      </c>
    </row>
    <row r="10" spans="1:15" ht="16.5" customHeight="1">
      <c r="A10" s="44"/>
      <c r="B10" s="50"/>
      <c r="C10" s="29">
        <v>23</v>
      </c>
      <c r="D10" s="30">
        <f>C10+1</f>
        <v>24</v>
      </c>
      <c r="E10" s="30">
        <f t="shared" ref="E10:I10" si="1">D10+1</f>
        <v>25</v>
      </c>
      <c r="F10" s="30">
        <f t="shared" si="1"/>
        <v>26</v>
      </c>
      <c r="G10" s="30">
        <f t="shared" si="1"/>
        <v>27</v>
      </c>
      <c r="H10" s="30">
        <f t="shared" si="1"/>
        <v>28</v>
      </c>
      <c r="I10" s="30">
        <f t="shared" si="1"/>
        <v>29</v>
      </c>
      <c r="J10" s="30">
        <f>I10+1</f>
        <v>30</v>
      </c>
      <c r="K10" s="29">
        <v>1</v>
      </c>
      <c r="L10" s="30">
        <f>K10+1</f>
        <v>2</v>
      </c>
      <c r="M10" s="30">
        <f t="shared" ref="M10:O10" si="2">L10+1</f>
        <v>3</v>
      </c>
      <c r="N10" s="30">
        <f t="shared" si="2"/>
        <v>4</v>
      </c>
      <c r="O10" s="30">
        <f t="shared" si="2"/>
        <v>5</v>
      </c>
    </row>
    <row r="11" spans="1:15" ht="16.5" customHeight="1">
      <c r="A11" s="44"/>
      <c r="B11" s="11"/>
      <c r="C11" s="17" t="s">
        <v>3</v>
      </c>
      <c r="D11" s="17" t="s">
        <v>4</v>
      </c>
      <c r="E11" s="17" t="s">
        <v>5</v>
      </c>
      <c r="F11" s="17" t="s">
        <v>6</v>
      </c>
      <c r="G11" s="17" t="s">
        <v>7</v>
      </c>
      <c r="H11" s="17" t="s">
        <v>8</v>
      </c>
      <c r="I11" s="17" t="s">
        <v>9</v>
      </c>
      <c r="J11" s="17" t="s">
        <v>10</v>
      </c>
      <c r="K11" s="17" t="s">
        <v>79</v>
      </c>
      <c r="L11" s="17" t="s">
        <v>2</v>
      </c>
      <c r="M11" s="17" t="s">
        <v>0</v>
      </c>
      <c r="N11" s="17" t="s">
        <v>166</v>
      </c>
      <c r="O11" s="17" t="s">
        <v>168</v>
      </c>
    </row>
    <row r="12" spans="1:15" ht="16.5" customHeight="1">
      <c r="A12" s="44"/>
      <c r="B12" s="12"/>
      <c r="C12" s="33">
        <v>2011</v>
      </c>
      <c r="D12" s="36">
        <f>C12+1</f>
        <v>2012</v>
      </c>
      <c r="E12" s="36">
        <f t="shared" ref="E12:O12" si="3">D12+1</f>
        <v>2013</v>
      </c>
      <c r="F12" s="36">
        <f t="shared" si="3"/>
        <v>2014</v>
      </c>
      <c r="G12" s="36">
        <f t="shared" si="3"/>
        <v>2015</v>
      </c>
      <c r="H12" s="36">
        <f t="shared" si="3"/>
        <v>2016</v>
      </c>
      <c r="I12" s="36">
        <f t="shared" si="3"/>
        <v>2017</v>
      </c>
      <c r="J12" s="36">
        <f t="shared" si="3"/>
        <v>2018</v>
      </c>
      <c r="K12" s="36">
        <f t="shared" si="3"/>
        <v>2019</v>
      </c>
      <c r="L12" s="36">
        <f t="shared" si="3"/>
        <v>2020</v>
      </c>
      <c r="M12" s="36">
        <f t="shared" si="3"/>
        <v>2021</v>
      </c>
      <c r="N12" s="36">
        <f t="shared" si="3"/>
        <v>2022</v>
      </c>
      <c r="O12" s="36">
        <f t="shared" si="3"/>
        <v>2023</v>
      </c>
    </row>
    <row r="13" spans="1:15" ht="16.5" customHeight="1">
      <c r="A13" s="44"/>
      <c r="B13" s="4" t="s">
        <v>53</v>
      </c>
      <c r="C13" s="45">
        <f>C9</f>
        <v>8</v>
      </c>
      <c r="D13" s="45">
        <f>C13+D9</f>
        <v>47</v>
      </c>
      <c r="E13" s="45">
        <f t="shared" ref="E13:O13" si="4">D13+E9</f>
        <v>86</v>
      </c>
      <c r="F13" s="45">
        <f t="shared" si="4"/>
        <v>125</v>
      </c>
      <c r="G13" s="45">
        <f t="shared" si="4"/>
        <v>164</v>
      </c>
      <c r="H13" s="45">
        <f t="shared" si="4"/>
        <v>203</v>
      </c>
      <c r="I13" s="45">
        <f t="shared" si="4"/>
        <v>242</v>
      </c>
      <c r="J13" s="45">
        <f t="shared" si="4"/>
        <v>281</v>
      </c>
      <c r="K13" s="45">
        <f t="shared" si="4"/>
        <v>320</v>
      </c>
      <c r="L13" s="45">
        <f t="shared" si="4"/>
        <v>359</v>
      </c>
      <c r="M13" s="45">
        <f t="shared" si="4"/>
        <v>398</v>
      </c>
      <c r="N13" s="45">
        <f t="shared" si="4"/>
        <v>437</v>
      </c>
      <c r="O13" s="45">
        <f t="shared" si="4"/>
        <v>476</v>
      </c>
    </row>
    <row r="14" spans="1:15" ht="16.5" customHeight="1">
      <c r="A14" s="44"/>
      <c r="B14" s="5" t="s">
        <v>54</v>
      </c>
      <c r="C14" s="45">
        <f>C13+1</f>
        <v>9</v>
      </c>
      <c r="D14" s="45">
        <f>D13+1</f>
        <v>48</v>
      </c>
      <c r="E14" s="45">
        <f t="shared" ref="E14:O29" si="5">E13+1</f>
        <v>87</v>
      </c>
      <c r="F14" s="45">
        <f t="shared" si="5"/>
        <v>126</v>
      </c>
      <c r="G14" s="45">
        <f t="shared" si="5"/>
        <v>165</v>
      </c>
      <c r="H14" s="45">
        <f t="shared" si="5"/>
        <v>204</v>
      </c>
      <c r="I14" s="45">
        <f t="shared" si="5"/>
        <v>243</v>
      </c>
      <c r="J14" s="45">
        <f t="shared" si="5"/>
        <v>282</v>
      </c>
      <c r="K14" s="45">
        <f t="shared" si="5"/>
        <v>321</v>
      </c>
      <c r="L14" s="45">
        <f t="shared" si="5"/>
        <v>360</v>
      </c>
      <c r="M14" s="45">
        <f t="shared" si="5"/>
        <v>399</v>
      </c>
      <c r="N14" s="45">
        <f t="shared" si="5"/>
        <v>438</v>
      </c>
      <c r="O14" s="45">
        <f t="shared" si="5"/>
        <v>477</v>
      </c>
    </row>
    <row r="15" spans="1:15" ht="16.5" customHeight="1">
      <c r="A15" s="44"/>
      <c r="B15" s="5" t="s">
        <v>55</v>
      </c>
      <c r="C15" s="45">
        <f t="shared" ref="C15:O30" si="6">C14+1</f>
        <v>10</v>
      </c>
      <c r="D15" s="45">
        <f t="shared" si="6"/>
        <v>49</v>
      </c>
      <c r="E15" s="45">
        <f t="shared" si="5"/>
        <v>88</v>
      </c>
      <c r="F15" s="45">
        <f t="shared" si="5"/>
        <v>127</v>
      </c>
      <c r="G15" s="45">
        <f t="shared" si="5"/>
        <v>166</v>
      </c>
      <c r="H15" s="45">
        <f t="shared" si="5"/>
        <v>205</v>
      </c>
      <c r="I15" s="45">
        <f t="shared" si="5"/>
        <v>244</v>
      </c>
      <c r="J15" s="45">
        <f t="shared" si="5"/>
        <v>283</v>
      </c>
      <c r="K15" s="45">
        <f t="shared" si="5"/>
        <v>322</v>
      </c>
      <c r="L15" s="45">
        <f t="shared" si="5"/>
        <v>361</v>
      </c>
      <c r="M15" s="45">
        <f t="shared" si="5"/>
        <v>400</v>
      </c>
      <c r="N15" s="45">
        <f t="shared" si="5"/>
        <v>439</v>
      </c>
      <c r="O15" s="45">
        <f t="shared" si="5"/>
        <v>478</v>
      </c>
    </row>
    <row r="16" spans="1:15" ht="16.5" customHeight="1">
      <c r="A16" s="44"/>
      <c r="B16" s="5" t="s">
        <v>56</v>
      </c>
      <c r="C16" s="45">
        <f t="shared" si="6"/>
        <v>11</v>
      </c>
      <c r="D16" s="45">
        <f t="shared" si="6"/>
        <v>50</v>
      </c>
      <c r="E16" s="45">
        <f t="shared" si="5"/>
        <v>89</v>
      </c>
      <c r="F16" s="45">
        <f t="shared" si="5"/>
        <v>128</v>
      </c>
      <c r="G16" s="45">
        <f t="shared" si="5"/>
        <v>167</v>
      </c>
      <c r="H16" s="45">
        <f t="shared" si="5"/>
        <v>206</v>
      </c>
      <c r="I16" s="45">
        <f t="shared" si="5"/>
        <v>245</v>
      </c>
      <c r="J16" s="45">
        <f t="shared" si="5"/>
        <v>284</v>
      </c>
      <c r="K16" s="45">
        <f t="shared" si="5"/>
        <v>323</v>
      </c>
      <c r="L16" s="45">
        <f t="shared" si="5"/>
        <v>362</v>
      </c>
      <c r="M16" s="45">
        <f t="shared" si="5"/>
        <v>401</v>
      </c>
      <c r="N16" s="45">
        <f t="shared" si="5"/>
        <v>440</v>
      </c>
      <c r="O16" s="45">
        <f t="shared" si="5"/>
        <v>479</v>
      </c>
    </row>
    <row r="17" spans="1:15" ht="16.5" customHeight="1">
      <c r="A17" s="44"/>
      <c r="B17" s="5" t="s">
        <v>57</v>
      </c>
      <c r="C17" s="45">
        <f t="shared" si="6"/>
        <v>12</v>
      </c>
      <c r="D17" s="45">
        <f t="shared" si="6"/>
        <v>51</v>
      </c>
      <c r="E17" s="45">
        <f t="shared" si="5"/>
        <v>90</v>
      </c>
      <c r="F17" s="45">
        <f t="shared" si="5"/>
        <v>129</v>
      </c>
      <c r="G17" s="45">
        <f t="shared" si="5"/>
        <v>168</v>
      </c>
      <c r="H17" s="45">
        <f t="shared" si="5"/>
        <v>207</v>
      </c>
      <c r="I17" s="45">
        <f t="shared" si="5"/>
        <v>246</v>
      </c>
      <c r="J17" s="45">
        <f t="shared" si="5"/>
        <v>285</v>
      </c>
      <c r="K17" s="45">
        <f t="shared" si="5"/>
        <v>324</v>
      </c>
      <c r="L17" s="45">
        <f t="shared" si="5"/>
        <v>363</v>
      </c>
      <c r="M17" s="45">
        <f t="shared" si="5"/>
        <v>402</v>
      </c>
      <c r="N17" s="45">
        <f t="shared" si="5"/>
        <v>441</v>
      </c>
      <c r="O17" s="45">
        <f t="shared" si="5"/>
        <v>480</v>
      </c>
    </row>
    <row r="18" spans="1:15" ht="16.5" customHeight="1">
      <c r="A18" s="44"/>
      <c r="B18" s="5" t="s">
        <v>58</v>
      </c>
      <c r="C18" s="45">
        <f t="shared" si="6"/>
        <v>13</v>
      </c>
      <c r="D18" s="45">
        <f t="shared" si="6"/>
        <v>52</v>
      </c>
      <c r="E18" s="45">
        <f t="shared" si="5"/>
        <v>91</v>
      </c>
      <c r="F18" s="45">
        <f t="shared" si="5"/>
        <v>130</v>
      </c>
      <c r="G18" s="45">
        <f t="shared" si="5"/>
        <v>169</v>
      </c>
      <c r="H18" s="45">
        <f t="shared" si="5"/>
        <v>208</v>
      </c>
      <c r="I18" s="45">
        <f t="shared" si="5"/>
        <v>247</v>
      </c>
      <c r="J18" s="45">
        <f t="shared" si="5"/>
        <v>286</v>
      </c>
      <c r="K18" s="45">
        <f t="shared" si="5"/>
        <v>325</v>
      </c>
      <c r="L18" s="45">
        <f t="shared" si="5"/>
        <v>364</v>
      </c>
      <c r="M18" s="45">
        <f t="shared" si="5"/>
        <v>403</v>
      </c>
      <c r="N18" s="45">
        <f t="shared" si="5"/>
        <v>442</v>
      </c>
      <c r="O18" s="45">
        <f t="shared" si="5"/>
        <v>481</v>
      </c>
    </row>
    <row r="19" spans="1:15" ht="16.5" customHeight="1">
      <c r="A19" s="44"/>
      <c r="B19" s="5" t="s">
        <v>59</v>
      </c>
      <c r="C19" s="45">
        <f t="shared" si="6"/>
        <v>14</v>
      </c>
      <c r="D19" s="45">
        <f t="shared" si="6"/>
        <v>53</v>
      </c>
      <c r="E19" s="45">
        <f t="shared" si="5"/>
        <v>92</v>
      </c>
      <c r="F19" s="45">
        <f t="shared" si="5"/>
        <v>131</v>
      </c>
      <c r="G19" s="45">
        <f t="shared" si="5"/>
        <v>170</v>
      </c>
      <c r="H19" s="45">
        <f t="shared" si="5"/>
        <v>209</v>
      </c>
      <c r="I19" s="45">
        <f t="shared" si="5"/>
        <v>248</v>
      </c>
      <c r="J19" s="45">
        <f t="shared" si="5"/>
        <v>287</v>
      </c>
      <c r="K19" s="45">
        <f t="shared" si="5"/>
        <v>326</v>
      </c>
      <c r="L19" s="45">
        <f t="shared" si="5"/>
        <v>365</v>
      </c>
      <c r="M19" s="45">
        <f t="shared" si="5"/>
        <v>404</v>
      </c>
      <c r="N19" s="45">
        <f t="shared" si="5"/>
        <v>443</v>
      </c>
      <c r="O19" s="45">
        <f t="shared" si="5"/>
        <v>482</v>
      </c>
    </row>
    <row r="20" spans="1:15" ht="16.5" customHeight="1">
      <c r="A20" s="44"/>
      <c r="B20" s="5" t="s">
        <v>60</v>
      </c>
      <c r="C20" s="45">
        <f t="shared" si="6"/>
        <v>15</v>
      </c>
      <c r="D20" s="45">
        <f t="shared" si="6"/>
        <v>54</v>
      </c>
      <c r="E20" s="45">
        <f t="shared" si="5"/>
        <v>93</v>
      </c>
      <c r="F20" s="45">
        <f t="shared" si="5"/>
        <v>132</v>
      </c>
      <c r="G20" s="45">
        <f t="shared" si="5"/>
        <v>171</v>
      </c>
      <c r="H20" s="45">
        <f t="shared" si="5"/>
        <v>210</v>
      </c>
      <c r="I20" s="45">
        <f t="shared" si="5"/>
        <v>249</v>
      </c>
      <c r="J20" s="45">
        <f t="shared" si="5"/>
        <v>288</v>
      </c>
      <c r="K20" s="45">
        <f t="shared" si="5"/>
        <v>327</v>
      </c>
      <c r="L20" s="45">
        <f t="shared" si="5"/>
        <v>366</v>
      </c>
      <c r="M20" s="45">
        <f t="shared" si="5"/>
        <v>405</v>
      </c>
      <c r="N20" s="45">
        <f t="shared" si="5"/>
        <v>444</v>
      </c>
      <c r="O20" s="45">
        <f t="shared" si="5"/>
        <v>483</v>
      </c>
    </row>
    <row r="21" spans="1:15" ht="16.5" customHeight="1">
      <c r="A21" s="44"/>
      <c r="B21" s="5" t="s">
        <v>61</v>
      </c>
      <c r="C21" s="45">
        <f t="shared" si="6"/>
        <v>16</v>
      </c>
      <c r="D21" s="45">
        <f t="shared" si="6"/>
        <v>55</v>
      </c>
      <c r="E21" s="45">
        <f t="shared" si="5"/>
        <v>94</v>
      </c>
      <c r="F21" s="45">
        <f t="shared" si="5"/>
        <v>133</v>
      </c>
      <c r="G21" s="45">
        <f t="shared" si="5"/>
        <v>172</v>
      </c>
      <c r="H21" s="45">
        <f t="shared" si="5"/>
        <v>211</v>
      </c>
      <c r="I21" s="45">
        <f t="shared" si="5"/>
        <v>250</v>
      </c>
      <c r="J21" s="45">
        <f t="shared" si="5"/>
        <v>289</v>
      </c>
      <c r="K21" s="45">
        <f t="shared" si="5"/>
        <v>328</v>
      </c>
      <c r="L21" s="45">
        <f t="shared" si="5"/>
        <v>367</v>
      </c>
      <c r="M21" s="45">
        <f t="shared" si="5"/>
        <v>406</v>
      </c>
      <c r="N21" s="45">
        <f t="shared" si="5"/>
        <v>445</v>
      </c>
      <c r="O21" s="45">
        <f t="shared" si="5"/>
        <v>484</v>
      </c>
    </row>
    <row r="22" spans="1:15" ht="16.5" customHeight="1">
      <c r="A22" s="44"/>
      <c r="B22" s="5" t="s">
        <v>62</v>
      </c>
      <c r="C22" s="45">
        <f t="shared" si="6"/>
        <v>17</v>
      </c>
      <c r="D22" s="45">
        <f t="shared" si="6"/>
        <v>56</v>
      </c>
      <c r="E22" s="45">
        <f t="shared" si="5"/>
        <v>95</v>
      </c>
      <c r="F22" s="45">
        <f t="shared" si="5"/>
        <v>134</v>
      </c>
      <c r="G22" s="45">
        <f t="shared" si="5"/>
        <v>173</v>
      </c>
      <c r="H22" s="45">
        <f t="shared" si="5"/>
        <v>212</v>
      </c>
      <c r="I22" s="45">
        <f t="shared" si="5"/>
        <v>251</v>
      </c>
      <c r="J22" s="45">
        <f t="shared" si="5"/>
        <v>290</v>
      </c>
      <c r="K22" s="45">
        <f t="shared" si="5"/>
        <v>329</v>
      </c>
      <c r="L22" s="45">
        <f t="shared" si="5"/>
        <v>368</v>
      </c>
      <c r="M22" s="45">
        <f t="shared" si="5"/>
        <v>407</v>
      </c>
      <c r="N22" s="45">
        <f t="shared" si="5"/>
        <v>446</v>
      </c>
      <c r="O22" s="45">
        <f t="shared" si="5"/>
        <v>485</v>
      </c>
    </row>
    <row r="23" spans="1:15" ht="16.5" customHeight="1">
      <c r="A23" s="44"/>
      <c r="B23" s="5" t="s">
        <v>63</v>
      </c>
      <c r="C23" s="45">
        <f t="shared" si="6"/>
        <v>18</v>
      </c>
      <c r="D23" s="45">
        <f t="shared" si="6"/>
        <v>57</v>
      </c>
      <c r="E23" s="45">
        <f t="shared" si="5"/>
        <v>96</v>
      </c>
      <c r="F23" s="45">
        <f t="shared" si="5"/>
        <v>135</v>
      </c>
      <c r="G23" s="45">
        <f t="shared" si="5"/>
        <v>174</v>
      </c>
      <c r="H23" s="45">
        <f t="shared" si="5"/>
        <v>213</v>
      </c>
      <c r="I23" s="45">
        <f t="shared" si="5"/>
        <v>252</v>
      </c>
      <c r="J23" s="45">
        <f t="shared" si="5"/>
        <v>291</v>
      </c>
      <c r="K23" s="45">
        <f t="shared" si="5"/>
        <v>330</v>
      </c>
      <c r="L23" s="45">
        <f t="shared" si="5"/>
        <v>369</v>
      </c>
      <c r="M23" s="45">
        <f t="shared" si="5"/>
        <v>408</v>
      </c>
      <c r="N23" s="45">
        <f t="shared" si="5"/>
        <v>447</v>
      </c>
      <c r="O23" s="45">
        <f t="shared" si="5"/>
        <v>486</v>
      </c>
    </row>
    <row r="24" spans="1:15" ht="16.5" customHeight="1">
      <c r="A24" s="44"/>
      <c r="B24" s="5" t="s">
        <v>64</v>
      </c>
      <c r="C24" s="45">
        <f t="shared" si="6"/>
        <v>19</v>
      </c>
      <c r="D24" s="45">
        <f t="shared" si="6"/>
        <v>58</v>
      </c>
      <c r="E24" s="45">
        <f t="shared" si="5"/>
        <v>97</v>
      </c>
      <c r="F24" s="45">
        <f t="shared" si="5"/>
        <v>136</v>
      </c>
      <c r="G24" s="45">
        <f t="shared" si="5"/>
        <v>175</v>
      </c>
      <c r="H24" s="45">
        <f t="shared" si="5"/>
        <v>214</v>
      </c>
      <c r="I24" s="45">
        <f t="shared" si="5"/>
        <v>253</v>
      </c>
      <c r="J24" s="45">
        <f t="shared" si="5"/>
        <v>292</v>
      </c>
      <c r="K24" s="45">
        <f t="shared" si="5"/>
        <v>331</v>
      </c>
      <c r="L24" s="45">
        <f t="shared" si="5"/>
        <v>370</v>
      </c>
      <c r="M24" s="45">
        <f t="shared" si="5"/>
        <v>409</v>
      </c>
      <c r="N24" s="45">
        <f t="shared" si="5"/>
        <v>448</v>
      </c>
      <c r="O24" s="45">
        <f t="shared" si="5"/>
        <v>487</v>
      </c>
    </row>
    <row r="25" spans="1:15" ht="16.5" customHeight="1">
      <c r="A25" s="44"/>
      <c r="B25" s="5" t="s">
        <v>65</v>
      </c>
      <c r="C25" s="45">
        <f t="shared" si="6"/>
        <v>20</v>
      </c>
      <c r="D25" s="45">
        <f t="shared" si="6"/>
        <v>59</v>
      </c>
      <c r="E25" s="45">
        <f t="shared" si="5"/>
        <v>98</v>
      </c>
      <c r="F25" s="45">
        <f t="shared" si="5"/>
        <v>137</v>
      </c>
      <c r="G25" s="45">
        <f t="shared" si="5"/>
        <v>176</v>
      </c>
      <c r="H25" s="45">
        <f t="shared" si="5"/>
        <v>215</v>
      </c>
      <c r="I25" s="45">
        <f t="shared" si="5"/>
        <v>254</v>
      </c>
      <c r="J25" s="45">
        <f t="shared" si="5"/>
        <v>293</v>
      </c>
      <c r="K25" s="45">
        <f t="shared" si="5"/>
        <v>332</v>
      </c>
      <c r="L25" s="45">
        <f t="shared" si="5"/>
        <v>371</v>
      </c>
      <c r="M25" s="45">
        <f t="shared" si="5"/>
        <v>410</v>
      </c>
      <c r="N25" s="45">
        <f t="shared" si="5"/>
        <v>449</v>
      </c>
      <c r="O25" s="45">
        <f t="shared" si="5"/>
        <v>488</v>
      </c>
    </row>
    <row r="26" spans="1:15" ht="16.5" customHeight="1">
      <c r="A26" s="44"/>
      <c r="B26" s="5" t="s">
        <v>66</v>
      </c>
      <c r="C26" s="45">
        <f t="shared" si="6"/>
        <v>21</v>
      </c>
      <c r="D26" s="45">
        <f t="shared" si="6"/>
        <v>60</v>
      </c>
      <c r="E26" s="45">
        <f t="shared" si="5"/>
        <v>99</v>
      </c>
      <c r="F26" s="45">
        <f t="shared" si="5"/>
        <v>138</v>
      </c>
      <c r="G26" s="45">
        <f t="shared" si="5"/>
        <v>177</v>
      </c>
      <c r="H26" s="45">
        <f t="shared" si="5"/>
        <v>216</v>
      </c>
      <c r="I26" s="45">
        <f t="shared" si="5"/>
        <v>255</v>
      </c>
      <c r="J26" s="45">
        <f t="shared" si="5"/>
        <v>294</v>
      </c>
      <c r="K26" s="45">
        <f t="shared" si="5"/>
        <v>333</v>
      </c>
      <c r="L26" s="45">
        <f t="shared" si="5"/>
        <v>372</v>
      </c>
      <c r="M26" s="45">
        <f t="shared" si="5"/>
        <v>411</v>
      </c>
      <c r="N26" s="45">
        <f t="shared" si="5"/>
        <v>450</v>
      </c>
      <c r="O26" s="45">
        <f t="shared" si="5"/>
        <v>489</v>
      </c>
    </row>
    <row r="27" spans="1:15" ht="16.5" customHeight="1">
      <c r="A27" s="44"/>
      <c r="B27" s="5" t="s">
        <v>67</v>
      </c>
      <c r="C27" s="45">
        <f t="shared" si="6"/>
        <v>22</v>
      </c>
      <c r="D27" s="45">
        <f t="shared" si="6"/>
        <v>61</v>
      </c>
      <c r="E27" s="45">
        <f t="shared" si="5"/>
        <v>100</v>
      </c>
      <c r="F27" s="45">
        <f t="shared" si="5"/>
        <v>139</v>
      </c>
      <c r="G27" s="45">
        <f t="shared" si="5"/>
        <v>178</v>
      </c>
      <c r="H27" s="45">
        <f t="shared" si="5"/>
        <v>217</v>
      </c>
      <c r="I27" s="45">
        <f t="shared" si="5"/>
        <v>256</v>
      </c>
      <c r="J27" s="45">
        <f t="shared" si="5"/>
        <v>295</v>
      </c>
      <c r="K27" s="45">
        <f t="shared" si="5"/>
        <v>334</v>
      </c>
      <c r="L27" s="45">
        <f t="shared" si="5"/>
        <v>373</v>
      </c>
      <c r="M27" s="45">
        <f t="shared" si="5"/>
        <v>412</v>
      </c>
      <c r="N27" s="45">
        <f t="shared" si="5"/>
        <v>451</v>
      </c>
      <c r="O27" s="45">
        <f t="shared" si="5"/>
        <v>490</v>
      </c>
    </row>
    <row r="28" spans="1:15" ht="16.5" customHeight="1">
      <c r="A28" s="44"/>
      <c r="B28" s="5" t="s">
        <v>68</v>
      </c>
      <c r="C28" s="45">
        <f t="shared" si="6"/>
        <v>23</v>
      </c>
      <c r="D28" s="45">
        <f t="shared" si="6"/>
        <v>62</v>
      </c>
      <c r="E28" s="45">
        <f t="shared" si="5"/>
        <v>101</v>
      </c>
      <c r="F28" s="45">
        <f t="shared" si="5"/>
        <v>140</v>
      </c>
      <c r="G28" s="45">
        <f t="shared" si="5"/>
        <v>179</v>
      </c>
      <c r="H28" s="45">
        <f t="shared" si="5"/>
        <v>218</v>
      </c>
      <c r="I28" s="45">
        <f t="shared" si="5"/>
        <v>257</v>
      </c>
      <c r="J28" s="45">
        <f t="shared" si="5"/>
        <v>296</v>
      </c>
      <c r="K28" s="45">
        <f t="shared" si="5"/>
        <v>335</v>
      </c>
      <c r="L28" s="45">
        <f t="shared" si="5"/>
        <v>374</v>
      </c>
      <c r="M28" s="45">
        <f t="shared" si="5"/>
        <v>413</v>
      </c>
      <c r="N28" s="45">
        <f t="shared" si="5"/>
        <v>452</v>
      </c>
      <c r="O28" s="45">
        <f t="shared" si="5"/>
        <v>491</v>
      </c>
    </row>
    <row r="29" spans="1:15" ht="16.5" customHeight="1">
      <c r="A29" s="44"/>
      <c r="B29" s="5" t="s">
        <v>69</v>
      </c>
      <c r="C29" s="45">
        <f t="shared" si="6"/>
        <v>24</v>
      </c>
      <c r="D29" s="45">
        <f t="shared" si="6"/>
        <v>63</v>
      </c>
      <c r="E29" s="45">
        <f t="shared" si="5"/>
        <v>102</v>
      </c>
      <c r="F29" s="45">
        <f t="shared" si="5"/>
        <v>141</v>
      </c>
      <c r="G29" s="45">
        <f t="shared" si="5"/>
        <v>180</v>
      </c>
      <c r="H29" s="45">
        <f t="shared" si="5"/>
        <v>219</v>
      </c>
      <c r="I29" s="45">
        <f t="shared" si="5"/>
        <v>258</v>
      </c>
      <c r="J29" s="45">
        <f t="shared" si="5"/>
        <v>297</v>
      </c>
      <c r="K29" s="45">
        <f t="shared" si="5"/>
        <v>336</v>
      </c>
      <c r="L29" s="45">
        <f t="shared" si="5"/>
        <v>375</v>
      </c>
      <c r="M29" s="45">
        <f t="shared" si="5"/>
        <v>414</v>
      </c>
      <c r="N29" s="45">
        <f t="shared" si="5"/>
        <v>453</v>
      </c>
      <c r="O29" s="45">
        <f t="shared" si="5"/>
        <v>492</v>
      </c>
    </row>
    <row r="30" spans="1:15" ht="16.5" customHeight="1">
      <c r="A30" s="44"/>
      <c r="B30" s="5" t="s">
        <v>70</v>
      </c>
      <c r="C30" s="45">
        <f t="shared" si="6"/>
        <v>25</v>
      </c>
      <c r="D30" s="45">
        <f t="shared" si="6"/>
        <v>64</v>
      </c>
      <c r="E30" s="45">
        <f t="shared" si="6"/>
        <v>103</v>
      </c>
      <c r="F30" s="45">
        <f t="shared" si="6"/>
        <v>142</v>
      </c>
      <c r="G30" s="45">
        <f t="shared" si="6"/>
        <v>181</v>
      </c>
      <c r="H30" s="45">
        <f t="shared" si="6"/>
        <v>220</v>
      </c>
      <c r="I30" s="45">
        <f t="shared" si="6"/>
        <v>259</v>
      </c>
      <c r="J30" s="45">
        <f t="shared" si="6"/>
        <v>298</v>
      </c>
      <c r="K30" s="45">
        <f t="shared" si="6"/>
        <v>337</v>
      </c>
      <c r="L30" s="45">
        <f t="shared" si="6"/>
        <v>376</v>
      </c>
      <c r="M30" s="45">
        <f t="shared" si="6"/>
        <v>415</v>
      </c>
      <c r="N30" s="45">
        <f t="shared" si="6"/>
        <v>454</v>
      </c>
      <c r="O30" s="45">
        <f t="shared" si="6"/>
        <v>493</v>
      </c>
    </row>
    <row r="31" spans="1:15" ht="16.5" customHeight="1">
      <c r="A31" s="44"/>
      <c r="B31" s="5" t="s">
        <v>71</v>
      </c>
      <c r="C31" s="45">
        <f t="shared" ref="C31:O43" si="7">C30+1</f>
        <v>26</v>
      </c>
      <c r="D31" s="45">
        <f t="shared" si="7"/>
        <v>65</v>
      </c>
      <c r="E31" s="45">
        <f t="shared" si="7"/>
        <v>104</v>
      </c>
      <c r="F31" s="45">
        <f t="shared" si="7"/>
        <v>143</v>
      </c>
      <c r="G31" s="45">
        <f t="shared" si="7"/>
        <v>182</v>
      </c>
      <c r="H31" s="45">
        <f t="shared" si="7"/>
        <v>221</v>
      </c>
      <c r="I31" s="45">
        <f t="shared" si="7"/>
        <v>260</v>
      </c>
      <c r="J31" s="45">
        <f t="shared" si="7"/>
        <v>299</v>
      </c>
      <c r="K31" s="45">
        <f t="shared" si="7"/>
        <v>338</v>
      </c>
      <c r="L31" s="45">
        <f t="shared" si="7"/>
        <v>377</v>
      </c>
      <c r="M31" s="45">
        <f t="shared" si="7"/>
        <v>416</v>
      </c>
      <c r="N31" s="45">
        <f t="shared" si="7"/>
        <v>455</v>
      </c>
      <c r="O31" s="45">
        <f t="shared" si="7"/>
        <v>494</v>
      </c>
    </row>
    <row r="32" spans="1:15" ht="16.5" customHeight="1">
      <c r="A32" s="44"/>
      <c r="B32" s="32" t="s">
        <v>72</v>
      </c>
      <c r="C32" s="38">
        <f t="shared" si="7"/>
        <v>27</v>
      </c>
      <c r="D32" s="38">
        <f t="shared" si="7"/>
        <v>66</v>
      </c>
      <c r="E32" s="38">
        <f t="shared" si="7"/>
        <v>105</v>
      </c>
      <c r="F32" s="38">
        <f t="shared" si="7"/>
        <v>144</v>
      </c>
      <c r="G32" s="38">
        <f t="shared" si="7"/>
        <v>183</v>
      </c>
      <c r="H32" s="38">
        <f t="shared" si="7"/>
        <v>222</v>
      </c>
      <c r="I32" s="38">
        <f t="shared" si="7"/>
        <v>261</v>
      </c>
      <c r="J32" s="38">
        <f t="shared" si="7"/>
        <v>300</v>
      </c>
      <c r="K32" s="38">
        <f t="shared" si="7"/>
        <v>339</v>
      </c>
      <c r="L32" s="38">
        <f t="shared" si="7"/>
        <v>378</v>
      </c>
      <c r="M32" s="38">
        <f t="shared" si="7"/>
        <v>417</v>
      </c>
      <c r="N32" s="38">
        <f t="shared" si="7"/>
        <v>456</v>
      </c>
      <c r="O32" s="38">
        <f t="shared" si="7"/>
        <v>495</v>
      </c>
    </row>
    <row r="33" spans="1:15" ht="16.5" customHeight="1">
      <c r="A33" s="44"/>
      <c r="B33" s="5" t="s">
        <v>73</v>
      </c>
      <c r="C33" s="45">
        <f t="shared" si="7"/>
        <v>28</v>
      </c>
      <c r="D33" s="45">
        <f t="shared" si="7"/>
        <v>67</v>
      </c>
      <c r="E33" s="45">
        <f t="shared" si="7"/>
        <v>106</v>
      </c>
      <c r="F33" s="45">
        <f t="shared" si="7"/>
        <v>145</v>
      </c>
      <c r="G33" s="45">
        <f t="shared" si="7"/>
        <v>184</v>
      </c>
      <c r="H33" s="45">
        <f t="shared" si="7"/>
        <v>223</v>
      </c>
      <c r="I33" s="45">
        <f t="shared" si="7"/>
        <v>262</v>
      </c>
      <c r="J33" s="45">
        <f t="shared" si="7"/>
        <v>301</v>
      </c>
      <c r="K33" s="45">
        <f t="shared" si="7"/>
        <v>340</v>
      </c>
      <c r="L33" s="45">
        <f t="shared" si="7"/>
        <v>379</v>
      </c>
      <c r="M33" s="45">
        <f t="shared" si="7"/>
        <v>418</v>
      </c>
      <c r="N33" s="45">
        <f t="shared" si="7"/>
        <v>457</v>
      </c>
      <c r="O33" s="45">
        <f t="shared" si="7"/>
        <v>496</v>
      </c>
    </row>
    <row r="34" spans="1:15" ht="16.5" customHeight="1">
      <c r="A34" s="44"/>
      <c r="B34" s="5" t="s">
        <v>74</v>
      </c>
      <c r="C34" s="45">
        <f t="shared" si="7"/>
        <v>29</v>
      </c>
      <c r="D34" s="45">
        <f t="shared" si="7"/>
        <v>68</v>
      </c>
      <c r="E34" s="45">
        <f t="shared" si="7"/>
        <v>107</v>
      </c>
      <c r="F34" s="45">
        <f t="shared" si="7"/>
        <v>146</v>
      </c>
      <c r="G34" s="45">
        <f t="shared" si="7"/>
        <v>185</v>
      </c>
      <c r="H34" s="45">
        <f t="shared" si="7"/>
        <v>224</v>
      </c>
      <c r="I34" s="45">
        <f t="shared" si="7"/>
        <v>263</v>
      </c>
      <c r="J34" s="45">
        <f t="shared" si="7"/>
        <v>302</v>
      </c>
      <c r="K34" s="45">
        <f t="shared" si="7"/>
        <v>341</v>
      </c>
      <c r="L34" s="45">
        <f t="shared" si="7"/>
        <v>380</v>
      </c>
      <c r="M34" s="45">
        <f t="shared" si="7"/>
        <v>419</v>
      </c>
      <c r="N34" s="45">
        <f t="shared" si="7"/>
        <v>458</v>
      </c>
      <c r="O34" s="45">
        <f t="shared" si="7"/>
        <v>497</v>
      </c>
    </row>
    <row r="35" spans="1:15" ht="16.5" customHeight="1">
      <c r="A35" s="44"/>
      <c r="B35" s="32" t="s">
        <v>75</v>
      </c>
      <c r="C35" s="38">
        <f t="shared" si="7"/>
        <v>30</v>
      </c>
      <c r="D35" s="38">
        <f t="shared" si="7"/>
        <v>69</v>
      </c>
      <c r="E35" s="38">
        <f t="shared" si="7"/>
        <v>108</v>
      </c>
      <c r="F35" s="38">
        <f t="shared" si="7"/>
        <v>147</v>
      </c>
      <c r="G35" s="38">
        <f t="shared" si="7"/>
        <v>186</v>
      </c>
      <c r="H35" s="38">
        <f t="shared" si="7"/>
        <v>225</v>
      </c>
      <c r="I35" s="38">
        <f t="shared" si="7"/>
        <v>264</v>
      </c>
      <c r="J35" s="38">
        <f t="shared" si="7"/>
        <v>303</v>
      </c>
      <c r="K35" s="38">
        <f t="shared" si="7"/>
        <v>342</v>
      </c>
      <c r="L35" s="38">
        <f t="shared" si="7"/>
        <v>381</v>
      </c>
      <c r="M35" s="38">
        <f t="shared" si="7"/>
        <v>420</v>
      </c>
      <c r="N35" s="38">
        <f t="shared" si="7"/>
        <v>459</v>
      </c>
      <c r="O35" s="38">
        <f t="shared" si="7"/>
        <v>498</v>
      </c>
    </row>
    <row r="36" spans="1:15" ht="16.5" customHeight="1">
      <c r="A36" s="44"/>
      <c r="B36" s="4" t="s">
        <v>76</v>
      </c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</row>
    <row r="37" spans="1:15" ht="16.5" customHeight="1">
      <c r="A37" s="44"/>
      <c r="B37" s="5" t="s">
        <v>32</v>
      </c>
      <c r="C37" s="134">
        <v>32</v>
      </c>
      <c r="D37" s="45">
        <f>C37+D9</f>
        <v>71</v>
      </c>
      <c r="E37" s="45">
        <f t="shared" ref="E37:O37" si="8">D37+E9</f>
        <v>110</v>
      </c>
      <c r="F37" s="45">
        <f t="shared" si="8"/>
        <v>149</v>
      </c>
      <c r="G37" s="45">
        <f t="shared" si="8"/>
        <v>188</v>
      </c>
      <c r="H37" s="45">
        <f t="shared" si="8"/>
        <v>227</v>
      </c>
      <c r="I37" s="45">
        <f t="shared" si="8"/>
        <v>266</v>
      </c>
      <c r="J37" s="45">
        <f t="shared" si="8"/>
        <v>305</v>
      </c>
      <c r="K37" s="45">
        <f t="shared" si="8"/>
        <v>344</v>
      </c>
      <c r="L37" s="45">
        <f t="shared" si="8"/>
        <v>383</v>
      </c>
      <c r="M37" s="45">
        <f t="shared" si="8"/>
        <v>422</v>
      </c>
      <c r="N37" s="45">
        <f t="shared" si="8"/>
        <v>461</v>
      </c>
      <c r="O37" s="45">
        <f t="shared" si="8"/>
        <v>500</v>
      </c>
    </row>
    <row r="38" spans="1:15" ht="16.5" customHeight="1">
      <c r="A38" s="44"/>
      <c r="B38" s="5" t="s">
        <v>33</v>
      </c>
      <c r="C38" s="45">
        <f t="shared" si="7"/>
        <v>33</v>
      </c>
      <c r="D38" s="45">
        <f t="shared" si="7"/>
        <v>72</v>
      </c>
      <c r="E38" s="45">
        <f t="shared" si="7"/>
        <v>111</v>
      </c>
      <c r="F38" s="45">
        <f t="shared" si="7"/>
        <v>150</v>
      </c>
      <c r="G38" s="45">
        <f t="shared" si="7"/>
        <v>189</v>
      </c>
      <c r="H38" s="45">
        <f t="shared" si="7"/>
        <v>228</v>
      </c>
      <c r="I38" s="45">
        <f t="shared" si="7"/>
        <v>267</v>
      </c>
      <c r="J38" s="45">
        <f t="shared" si="7"/>
        <v>306</v>
      </c>
      <c r="K38" s="45">
        <f t="shared" si="7"/>
        <v>345</v>
      </c>
      <c r="L38" s="45">
        <f t="shared" si="7"/>
        <v>384</v>
      </c>
      <c r="M38" s="45">
        <f t="shared" si="7"/>
        <v>423</v>
      </c>
      <c r="N38" s="45">
        <f t="shared" si="7"/>
        <v>462</v>
      </c>
      <c r="O38" s="45">
        <f t="shared" si="7"/>
        <v>501</v>
      </c>
    </row>
    <row r="39" spans="1:15" ht="16.5" customHeight="1">
      <c r="A39" s="44"/>
      <c r="B39" s="5" t="s">
        <v>34</v>
      </c>
      <c r="C39" s="45">
        <f t="shared" si="7"/>
        <v>34</v>
      </c>
      <c r="D39" s="45">
        <f t="shared" si="7"/>
        <v>73</v>
      </c>
      <c r="E39" s="45">
        <f t="shared" si="7"/>
        <v>112</v>
      </c>
      <c r="F39" s="45">
        <f t="shared" si="7"/>
        <v>151</v>
      </c>
      <c r="G39" s="45">
        <f t="shared" si="7"/>
        <v>190</v>
      </c>
      <c r="H39" s="45">
        <f t="shared" si="7"/>
        <v>229</v>
      </c>
      <c r="I39" s="45">
        <f t="shared" si="7"/>
        <v>268</v>
      </c>
      <c r="J39" s="45">
        <f t="shared" si="7"/>
        <v>307</v>
      </c>
      <c r="K39" s="45">
        <f t="shared" si="7"/>
        <v>346</v>
      </c>
      <c r="L39" s="45">
        <f t="shared" si="7"/>
        <v>385</v>
      </c>
      <c r="M39" s="45">
        <f t="shared" si="7"/>
        <v>424</v>
      </c>
      <c r="N39" s="45">
        <f t="shared" si="7"/>
        <v>463</v>
      </c>
      <c r="O39" s="45">
        <f t="shared" si="7"/>
        <v>502</v>
      </c>
    </row>
    <row r="40" spans="1:15" ht="16.5" customHeight="1">
      <c r="A40" s="44"/>
      <c r="B40" s="5" t="s">
        <v>11</v>
      </c>
      <c r="C40" s="45">
        <f t="shared" si="7"/>
        <v>35</v>
      </c>
      <c r="D40" s="45">
        <f t="shared" si="7"/>
        <v>74</v>
      </c>
      <c r="E40" s="45">
        <f t="shared" si="7"/>
        <v>113</v>
      </c>
      <c r="F40" s="45">
        <f t="shared" si="7"/>
        <v>152</v>
      </c>
      <c r="G40" s="45">
        <f t="shared" si="7"/>
        <v>191</v>
      </c>
      <c r="H40" s="45">
        <f t="shared" si="7"/>
        <v>230</v>
      </c>
      <c r="I40" s="45">
        <f t="shared" si="7"/>
        <v>269</v>
      </c>
      <c r="J40" s="45">
        <f t="shared" si="7"/>
        <v>308</v>
      </c>
      <c r="K40" s="45">
        <f t="shared" si="7"/>
        <v>347</v>
      </c>
      <c r="L40" s="45">
        <f t="shared" si="7"/>
        <v>386</v>
      </c>
      <c r="M40" s="45">
        <f t="shared" si="7"/>
        <v>425</v>
      </c>
      <c r="N40" s="45">
        <f t="shared" si="7"/>
        <v>464</v>
      </c>
      <c r="O40" s="45">
        <f t="shared" si="7"/>
        <v>503</v>
      </c>
    </row>
    <row r="41" spans="1:15" ht="16.5" customHeight="1">
      <c r="A41" s="44"/>
      <c r="B41" s="5" t="s">
        <v>134</v>
      </c>
      <c r="C41" s="45">
        <f t="shared" si="7"/>
        <v>36</v>
      </c>
      <c r="D41" s="45">
        <f t="shared" si="7"/>
        <v>75</v>
      </c>
      <c r="E41" s="45">
        <f t="shared" si="7"/>
        <v>114</v>
      </c>
      <c r="F41" s="45">
        <f t="shared" si="7"/>
        <v>153</v>
      </c>
      <c r="G41" s="45">
        <f t="shared" si="7"/>
        <v>192</v>
      </c>
      <c r="H41" s="45">
        <f t="shared" si="7"/>
        <v>231</v>
      </c>
      <c r="I41" s="45">
        <f t="shared" si="7"/>
        <v>270</v>
      </c>
      <c r="J41" s="45">
        <f t="shared" si="7"/>
        <v>309</v>
      </c>
      <c r="K41" s="45">
        <f t="shared" si="7"/>
        <v>348</v>
      </c>
      <c r="L41" s="45">
        <f t="shared" si="7"/>
        <v>387</v>
      </c>
      <c r="M41" s="45">
        <f t="shared" si="7"/>
        <v>426</v>
      </c>
      <c r="N41" s="45">
        <f t="shared" si="7"/>
        <v>465</v>
      </c>
      <c r="O41" s="45">
        <f t="shared" si="7"/>
        <v>504</v>
      </c>
    </row>
    <row r="42" spans="1:15" ht="16.5" customHeight="1">
      <c r="A42" s="44"/>
      <c r="B42" s="5" t="s">
        <v>135</v>
      </c>
      <c r="C42" s="45">
        <f t="shared" si="7"/>
        <v>37</v>
      </c>
      <c r="D42" s="45">
        <f t="shared" si="7"/>
        <v>76</v>
      </c>
      <c r="E42" s="45">
        <f t="shared" si="7"/>
        <v>115</v>
      </c>
      <c r="F42" s="45">
        <f t="shared" si="7"/>
        <v>154</v>
      </c>
      <c r="G42" s="45">
        <f t="shared" si="7"/>
        <v>193</v>
      </c>
      <c r="H42" s="45">
        <f t="shared" si="7"/>
        <v>232</v>
      </c>
      <c r="I42" s="45">
        <f t="shared" si="7"/>
        <v>271</v>
      </c>
      <c r="J42" s="45">
        <f t="shared" si="7"/>
        <v>310</v>
      </c>
      <c r="K42" s="45">
        <f t="shared" si="7"/>
        <v>349</v>
      </c>
      <c r="L42" s="45">
        <f t="shared" si="7"/>
        <v>388</v>
      </c>
      <c r="M42" s="45">
        <f t="shared" si="7"/>
        <v>427</v>
      </c>
      <c r="N42" s="45">
        <f t="shared" si="7"/>
        <v>466</v>
      </c>
      <c r="O42" s="45">
        <f t="shared" si="7"/>
        <v>505</v>
      </c>
    </row>
    <row r="43" spans="1:15" ht="16.5" customHeight="1">
      <c r="A43" s="44"/>
      <c r="B43" s="6" t="s">
        <v>136</v>
      </c>
      <c r="C43" s="40">
        <f t="shared" si="7"/>
        <v>38</v>
      </c>
      <c r="D43" s="40">
        <f t="shared" si="7"/>
        <v>77</v>
      </c>
      <c r="E43" s="40">
        <f t="shared" si="7"/>
        <v>116</v>
      </c>
      <c r="F43" s="40">
        <f t="shared" si="7"/>
        <v>155</v>
      </c>
      <c r="G43" s="40">
        <f t="shared" si="7"/>
        <v>194</v>
      </c>
      <c r="H43" s="40">
        <f t="shared" si="7"/>
        <v>233</v>
      </c>
      <c r="I43" s="40">
        <f t="shared" si="7"/>
        <v>272</v>
      </c>
      <c r="J43" s="40">
        <f t="shared" si="7"/>
        <v>311</v>
      </c>
      <c r="K43" s="40">
        <f t="shared" si="7"/>
        <v>350</v>
      </c>
      <c r="L43" s="40">
        <f t="shared" si="7"/>
        <v>389</v>
      </c>
      <c r="M43" s="40">
        <f t="shared" si="7"/>
        <v>428</v>
      </c>
      <c r="N43" s="40">
        <f t="shared" si="7"/>
        <v>467</v>
      </c>
      <c r="O43" s="40">
        <f t="shared" si="7"/>
        <v>506</v>
      </c>
    </row>
    <row r="44" spans="1:15" ht="16.5" customHeight="1">
      <c r="A44" s="44"/>
      <c r="D44" s="8"/>
    </row>
    <row r="45" spans="1:15" ht="16.5" customHeight="1">
      <c r="A45" s="44" t="s">
        <v>117</v>
      </c>
      <c r="D45" s="8"/>
    </row>
    <row r="46" spans="1:15" ht="16.5" customHeight="1" thickBot="1"/>
    <row r="47" spans="1:15" ht="16.5" customHeight="1" thickBot="1">
      <c r="B47" s="113" t="s">
        <v>120</v>
      </c>
      <c r="C47" s="43" t="str">
        <f>INDEX(B50:D58,MATCH(項目別集計表!A2,コード表!C50:C58,0),3)</f>
        <v>E</v>
      </c>
      <c r="D47" s="45"/>
      <c r="H47" s="45"/>
      <c r="I47" s="45"/>
      <c r="J47" s="45"/>
      <c r="K47" s="45"/>
      <c r="L47" s="45"/>
      <c r="M47" s="45"/>
      <c r="N47" s="45"/>
      <c r="O47" s="45"/>
    </row>
    <row r="48" spans="1:15" ht="16.5" customHeight="1">
      <c r="D48" s="8"/>
      <c r="H48" s="8"/>
      <c r="I48" s="8"/>
      <c r="J48" s="8"/>
      <c r="L48" s="8"/>
      <c r="M48" s="8"/>
      <c r="N48" s="8"/>
      <c r="O48" s="8"/>
    </row>
    <row r="49" spans="1:15" ht="16.5" customHeight="1">
      <c r="B49" s="37" t="s">
        <v>80</v>
      </c>
      <c r="C49" s="37" t="s">
        <v>81</v>
      </c>
      <c r="D49" s="37" t="s">
        <v>82</v>
      </c>
      <c r="H49" s="2"/>
      <c r="I49" s="2"/>
      <c r="J49" s="2"/>
      <c r="K49" s="2"/>
      <c r="L49" s="2"/>
      <c r="M49" s="2"/>
      <c r="N49" s="2"/>
      <c r="O49" s="2"/>
    </row>
    <row r="50" spans="1:15" ht="16.5" customHeight="1">
      <c r="B50" s="5" t="s">
        <v>16</v>
      </c>
      <c r="C50" s="31">
        <v>1</v>
      </c>
      <c r="D50" s="31" t="s">
        <v>24</v>
      </c>
      <c r="E50" s="1" t="s">
        <v>132</v>
      </c>
      <c r="H50" s="8"/>
      <c r="I50" s="8"/>
      <c r="J50" s="8"/>
      <c r="K50" s="8"/>
      <c r="L50" s="8"/>
      <c r="M50" s="8"/>
      <c r="N50" s="8"/>
      <c r="O50" s="8"/>
    </row>
    <row r="51" spans="1:15" ht="16.5" customHeight="1">
      <c r="B51" s="5" t="s">
        <v>17</v>
      </c>
      <c r="C51" s="42">
        <f>C50+1</f>
        <v>2</v>
      </c>
      <c r="D51" s="31" t="s">
        <v>25</v>
      </c>
      <c r="E51" s="1" t="s">
        <v>133</v>
      </c>
      <c r="H51" s="45"/>
      <c r="I51" s="45"/>
      <c r="J51" s="45"/>
      <c r="K51" s="45"/>
      <c r="L51" s="45"/>
      <c r="M51" s="45"/>
      <c r="N51" s="45"/>
      <c r="O51" s="45"/>
    </row>
    <row r="52" spans="1:15" ht="16.5" customHeight="1">
      <c r="B52" s="5" t="s">
        <v>18</v>
      </c>
      <c r="C52" s="42">
        <f t="shared" ref="C52:C58" si="9">C51+1</f>
        <v>3</v>
      </c>
      <c r="D52" s="31" t="s">
        <v>26</v>
      </c>
      <c r="H52" s="45"/>
      <c r="I52" s="45"/>
      <c r="J52" s="45"/>
      <c r="K52" s="45"/>
      <c r="L52" s="45"/>
      <c r="M52" s="45"/>
      <c r="N52" s="45"/>
      <c r="O52" s="45"/>
    </row>
    <row r="53" spans="1:15" ht="16.5" customHeight="1">
      <c r="B53" s="5" t="s">
        <v>19</v>
      </c>
      <c r="C53" s="42">
        <f t="shared" si="9"/>
        <v>4</v>
      </c>
      <c r="D53" s="31" t="s">
        <v>27</v>
      </c>
      <c r="H53" s="45"/>
      <c r="I53" s="45"/>
      <c r="J53" s="45"/>
      <c r="K53" s="45"/>
      <c r="L53" s="45"/>
      <c r="M53" s="45"/>
      <c r="N53" s="45"/>
      <c r="O53" s="45"/>
    </row>
    <row r="54" spans="1:15" ht="16.5" customHeight="1">
      <c r="B54" s="5" t="s">
        <v>118</v>
      </c>
      <c r="C54" s="42">
        <f t="shared" si="9"/>
        <v>5</v>
      </c>
      <c r="D54" s="31" t="s">
        <v>28</v>
      </c>
      <c r="H54" s="45"/>
      <c r="I54" s="45"/>
      <c r="J54" s="45"/>
      <c r="K54" s="45"/>
      <c r="L54" s="45"/>
      <c r="M54" s="45"/>
      <c r="N54" s="45"/>
      <c r="O54" s="45"/>
    </row>
    <row r="55" spans="1:15" ht="16.5" customHeight="1">
      <c r="B55" s="5" t="s">
        <v>20</v>
      </c>
      <c r="C55" s="42">
        <f t="shared" si="9"/>
        <v>6</v>
      </c>
      <c r="D55" s="31" t="s">
        <v>29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>
      <c r="B56" s="5" t="s">
        <v>21</v>
      </c>
      <c r="C56" s="42">
        <f t="shared" si="9"/>
        <v>7</v>
      </c>
      <c r="D56" s="31" t="s">
        <v>30</v>
      </c>
      <c r="H56" s="45"/>
      <c r="I56" s="45"/>
      <c r="J56" s="45"/>
      <c r="K56" s="45"/>
      <c r="L56" s="45"/>
      <c r="M56" s="45"/>
      <c r="N56" s="45"/>
      <c r="O56" s="45"/>
    </row>
    <row r="57" spans="1:15" ht="16.5" customHeight="1">
      <c r="B57" s="5" t="s">
        <v>119</v>
      </c>
      <c r="C57" s="42">
        <f t="shared" si="9"/>
        <v>8</v>
      </c>
      <c r="D57" s="31" t="s">
        <v>31</v>
      </c>
      <c r="F57" s="45"/>
      <c r="G57" s="45"/>
      <c r="H57" s="45"/>
      <c r="I57" s="45"/>
      <c r="J57" s="45"/>
      <c r="K57" s="45"/>
      <c r="L57" s="45"/>
      <c r="M57" s="45"/>
      <c r="N57" s="45"/>
      <c r="O57" s="45"/>
    </row>
    <row r="58" spans="1:15" ht="16.5" customHeight="1">
      <c r="B58" s="6" t="s">
        <v>22</v>
      </c>
      <c r="C58" s="34">
        <f t="shared" si="9"/>
        <v>9</v>
      </c>
      <c r="D58" s="69" t="s">
        <v>83</v>
      </c>
      <c r="F58" s="45"/>
      <c r="G58" s="45"/>
      <c r="H58" s="45"/>
      <c r="I58" s="45"/>
      <c r="J58" s="45"/>
      <c r="K58" s="45"/>
      <c r="L58" s="45"/>
      <c r="M58" s="45"/>
      <c r="N58" s="45"/>
      <c r="O58" s="45"/>
    </row>
    <row r="59" spans="1:15" ht="16.5" customHeight="1">
      <c r="B59" s="2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</row>
    <row r="60" spans="1:15" ht="16.5" customHeight="1">
      <c r="A60" s="44" t="s">
        <v>84</v>
      </c>
      <c r="B60" s="2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</row>
    <row r="61" spans="1:15" ht="16.5" customHeight="1">
      <c r="B61" s="2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</row>
    <row r="62" spans="1:15" ht="16.5" customHeight="1">
      <c r="B62" s="1" t="s">
        <v>126</v>
      </c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</row>
    <row r="63" spans="1:15" ht="16.5" customHeight="1" thickBot="1">
      <c r="B63" s="2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</row>
    <row r="64" spans="1:15" ht="16.5" customHeight="1" thickBot="1">
      <c r="B64" s="113" t="s">
        <v>130</v>
      </c>
      <c r="C64" s="43">
        <f>INDEX(B72:D101,MATCH(経済活動別集計表!A2,コード表!C72:C101,0),3)</f>
        <v>30</v>
      </c>
      <c r="D64" s="45"/>
      <c r="E64" s="114" t="s">
        <v>85</v>
      </c>
      <c r="F64" s="43">
        <f>C7-C6</f>
        <v>39</v>
      </c>
      <c r="G64" s="45"/>
      <c r="H64" s="45"/>
      <c r="I64" s="45"/>
      <c r="J64" s="45"/>
      <c r="K64" s="45"/>
      <c r="L64" s="45"/>
      <c r="M64" s="45"/>
      <c r="N64" s="45"/>
      <c r="O64" s="45"/>
    </row>
    <row r="65" spans="2:15" ht="16.5" customHeight="1">
      <c r="B65" s="2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</row>
    <row r="66" spans="2:15" ht="16.5" customHeight="1">
      <c r="B66" s="16"/>
      <c r="C66" s="55">
        <f>C10</f>
        <v>23</v>
      </c>
      <c r="D66" s="55">
        <f t="shared" ref="D66:O68" si="10">D10</f>
        <v>24</v>
      </c>
      <c r="E66" s="55">
        <f t="shared" si="10"/>
        <v>25</v>
      </c>
      <c r="F66" s="55">
        <f t="shared" si="10"/>
        <v>26</v>
      </c>
      <c r="G66" s="55">
        <f t="shared" si="10"/>
        <v>27</v>
      </c>
      <c r="H66" s="55">
        <f t="shared" si="10"/>
        <v>28</v>
      </c>
      <c r="I66" s="55">
        <f t="shared" si="10"/>
        <v>29</v>
      </c>
      <c r="J66" s="55">
        <f t="shared" si="10"/>
        <v>30</v>
      </c>
      <c r="K66" s="55">
        <f t="shared" si="10"/>
        <v>1</v>
      </c>
      <c r="L66" s="55">
        <f t="shared" si="10"/>
        <v>2</v>
      </c>
      <c r="M66" s="55">
        <f t="shared" si="10"/>
        <v>3</v>
      </c>
      <c r="N66" s="55">
        <f t="shared" si="10"/>
        <v>4</v>
      </c>
      <c r="O66" s="55">
        <f t="shared" si="10"/>
        <v>5</v>
      </c>
    </row>
    <row r="67" spans="2:15" ht="16.5" customHeight="1">
      <c r="B67" s="17"/>
      <c r="C67" s="42" t="str">
        <f>C11</f>
        <v>平成23年度</v>
      </c>
      <c r="D67" s="42" t="str">
        <f t="shared" si="10"/>
        <v>平成24年度</v>
      </c>
      <c r="E67" s="42" t="str">
        <f t="shared" si="10"/>
        <v>平成25年度</v>
      </c>
      <c r="F67" s="42" t="str">
        <f t="shared" si="10"/>
        <v>平成26年度</v>
      </c>
      <c r="G67" s="42" t="str">
        <f t="shared" si="10"/>
        <v>平成27年度</v>
      </c>
      <c r="H67" s="42" t="str">
        <f t="shared" si="10"/>
        <v>平成28年度</v>
      </c>
      <c r="I67" s="42" t="str">
        <f t="shared" si="10"/>
        <v>平成29年度</v>
      </c>
      <c r="J67" s="42" t="str">
        <f t="shared" si="10"/>
        <v>平成30年度</v>
      </c>
      <c r="K67" s="42" t="str">
        <f t="shared" si="10"/>
        <v>令和元年度</v>
      </c>
      <c r="L67" s="42" t="str">
        <f t="shared" si="10"/>
        <v>令和２年度</v>
      </c>
      <c r="M67" s="42" t="str">
        <f t="shared" si="10"/>
        <v>令和３年度</v>
      </c>
      <c r="N67" s="42" t="str">
        <f t="shared" si="10"/>
        <v>令和４年度</v>
      </c>
      <c r="O67" s="42" t="str">
        <f t="shared" si="10"/>
        <v>令和５年度</v>
      </c>
    </row>
    <row r="68" spans="2:15" ht="16.5" customHeight="1">
      <c r="B68" s="18"/>
      <c r="C68" s="34">
        <f>C12</f>
        <v>2011</v>
      </c>
      <c r="D68" s="34">
        <f t="shared" si="10"/>
        <v>2012</v>
      </c>
      <c r="E68" s="34">
        <f t="shared" si="10"/>
        <v>2013</v>
      </c>
      <c r="F68" s="34">
        <f t="shared" si="10"/>
        <v>2014</v>
      </c>
      <c r="G68" s="34">
        <f t="shared" si="10"/>
        <v>2015</v>
      </c>
      <c r="H68" s="34">
        <f t="shared" si="10"/>
        <v>2016</v>
      </c>
      <c r="I68" s="34">
        <f t="shared" si="10"/>
        <v>2017</v>
      </c>
      <c r="J68" s="34">
        <f t="shared" si="10"/>
        <v>2018</v>
      </c>
      <c r="K68" s="34">
        <f t="shared" si="10"/>
        <v>2019</v>
      </c>
      <c r="L68" s="34">
        <f t="shared" si="10"/>
        <v>2020</v>
      </c>
      <c r="M68" s="34">
        <f t="shared" si="10"/>
        <v>2021</v>
      </c>
      <c r="N68" s="34">
        <f t="shared" si="10"/>
        <v>2022</v>
      </c>
      <c r="O68" s="34">
        <f t="shared" si="10"/>
        <v>2023</v>
      </c>
    </row>
    <row r="69" spans="2:15" ht="16.5" customHeight="1">
      <c r="B69" s="32" t="s">
        <v>86</v>
      </c>
      <c r="C69" s="38">
        <f>C64</f>
        <v>30</v>
      </c>
      <c r="D69" s="38">
        <f>C$69+$F$64</f>
        <v>69</v>
      </c>
      <c r="E69" s="38">
        <f t="shared" ref="E69:O69" si="11">D$69+$F$64</f>
        <v>108</v>
      </c>
      <c r="F69" s="38">
        <f t="shared" si="11"/>
        <v>147</v>
      </c>
      <c r="G69" s="38">
        <f t="shared" si="11"/>
        <v>186</v>
      </c>
      <c r="H69" s="38">
        <f t="shared" si="11"/>
        <v>225</v>
      </c>
      <c r="I69" s="38">
        <f t="shared" si="11"/>
        <v>264</v>
      </c>
      <c r="J69" s="38">
        <f t="shared" si="11"/>
        <v>303</v>
      </c>
      <c r="K69" s="38">
        <f t="shared" si="11"/>
        <v>342</v>
      </c>
      <c r="L69" s="38">
        <f t="shared" si="11"/>
        <v>381</v>
      </c>
      <c r="M69" s="38">
        <f t="shared" si="11"/>
        <v>420</v>
      </c>
      <c r="N69" s="38">
        <f t="shared" si="11"/>
        <v>459</v>
      </c>
      <c r="O69" s="38">
        <f t="shared" si="11"/>
        <v>498</v>
      </c>
    </row>
    <row r="70" spans="2:15" ht="16.5" customHeight="1">
      <c r="B70" s="2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</row>
    <row r="71" spans="2:15" ht="16.5" customHeight="1">
      <c r="B71" s="37" t="s">
        <v>51</v>
      </c>
      <c r="C71" s="103" t="s">
        <v>87</v>
      </c>
      <c r="D71" s="103" t="s">
        <v>88</v>
      </c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</row>
    <row r="72" spans="2:15" ht="16.5" customHeight="1">
      <c r="B72" s="5" t="s">
        <v>53</v>
      </c>
      <c r="C72" s="111" t="s">
        <v>127</v>
      </c>
      <c r="D72" s="110">
        <f>C13</f>
        <v>8</v>
      </c>
      <c r="E72" s="8" t="str">
        <f ca="1">" ← "&amp;C3&amp;" シートの「開始年」（H23）における開始行（農林水産業）の行番号を入力"</f>
        <v xml:space="preserve"> ← 経済活動別統計表 シートの「開始年」（H23）における開始行（農林水産業）の行番号を入力</v>
      </c>
      <c r="F72" s="45"/>
      <c r="G72" s="45"/>
      <c r="H72" s="45"/>
      <c r="I72" s="45"/>
      <c r="J72" s="45"/>
      <c r="K72" s="45"/>
      <c r="L72" s="45"/>
      <c r="M72" s="45"/>
      <c r="N72" s="45"/>
      <c r="O72" s="45"/>
    </row>
    <row r="73" spans="2:15" ht="16.5" customHeight="1">
      <c r="B73" s="5" t="s">
        <v>54</v>
      </c>
      <c r="C73" s="111" t="s">
        <v>89</v>
      </c>
      <c r="D73" s="42">
        <f t="shared" ref="D73:D94" si="12">C14</f>
        <v>9</v>
      </c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</row>
    <row r="74" spans="2:15" ht="16.5" customHeight="1">
      <c r="B74" s="5" t="s">
        <v>55</v>
      </c>
      <c r="C74" s="111" t="s">
        <v>90</v>
      </c>
      <c r="D74" s="42">
        <f t="shared" si="12"/>
        <v>10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</row>
    <row r="75" spans="2:15" ht="16.5" customHeight="1">
      <c r="B75" s="5" t="s">
        <v>56</v>
      </c>
      <c r="C75" s="111" t="s">
        <v>91</v>
      </c>
      <c r="D75" s="42">
        <f t="shared" si="12"/>
        <v>11</v>
      </c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</row>
    <row r="76" spans="2:15" ht="16.5" customHeight="1">
      <c r="B76" s="5" t="s">
        <v>57</v>
      </c>
      <c r="C76" s="111" t="s">
        <v>92</v>
      </c>
      <c r="D76" s="42">
        <f t="shared" si="12"/>
        <v>12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</row>
    <row r="77" spans="2:15" ht="16.5" customHeight="1">
      <c r="B77" s="5" t="s">
        <v>58</v>
      </c>
      <c r="C77" s="111" t="s">
        <v>93</v>
      </c>
      <c r="D77" s="42">
        <f t="shared" si="12"/>
        <v>13</v>
      </c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</row>
    <row r="78" spans="2:15" ht="16.5" customHeight="1">
      <c r="B78" s="5" t="s">
        <v>59</v>
      </c>
      <c r="C78" s="111" t="s">
        <v>94</v>
      </c>
      <c r="D78" s="42">
        <f t="shared" si="12"/>
        <v>14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</row>
    <row r="79" spans="2:15" ht="16.5" customHeight="1">
      <c r="B79" s="5" t="s">
        <v>60</v>
      </c>
      <c r="C79" s="111" t="s">
        <v>95</v>
      </c>
      <c r="D79" s="42">
        <f t="shared" si="12"/>
        <v>15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</row>
    <row r="80" spans="2:15" ht="16.5" customHeight="1">
      <c r="B80" s="5" t="s">
        <v>61</v>
      </c>
      <c r="C80" s="111" t="s">
        <v>96</v>
      </c>
      <c r="D80" s="42">
        <f t="shared" si="12"/>
        <v>16</v>
      </c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</row>
    <row r="81" spans="2:15" ht="16.5" customHeight="1">
      <c r="B81" s="5" t="s">
        <v>62</v>
      </c>
      <c r="C81" s="111" t="s">
        <v>97</v>
      </c>
      <c r="D81" s="42">
        <f t="shared" si="12"/>
        <v>17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</row>
    <row r="82" spans="2:15" ht="16.5" customHeight="1">
      <c r="B82" s="5" t="s">
        <v>63</v>
      </c>
      <c r="C82" s="111" t="s">
        <v>98</v>
      </c>
      <c r="D82" s="42">
        <f t="shared" si="12"/>
        <v>18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</row>
    <row r="83" spans="2:15" ht="16.5" customHeight="1">
      <c r="B83" s="5" t="s">
        <v>64</v>
      </c>
      <c r="C83" s="111" t="s">
        <v>99</v>
      </c>
      <c r="D83" s="42">
        <f t="shared" si="12"/>
        <v>19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</row>
    <row r="84" spans="2:15" ht="16.5" customHeight="1">
      <c r="B84" s="5" t="s">
        <v>65</v>
      </c>
      <c r="C84" s="111" t="s">
        <v>100</v>
      </c>
      <c r="D84" s="42">
        <f t="shared" si="12"/>
        <v>20</v>
      </c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</row>
    <row r="85" spans="2:15" ht="16.5" customHeight="1">
      <c r="B85" s="5" t="s">
        <v>66</v>
      </c>
      <c r="C85" s="111" t="s">
        <v>101</v>
      </c>
      <c r="D85" s="42">
        <f t="shared" si="12"/>
        <v>21</v>
      </c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</row>
    <row r="86" spans="2:15" ht="16.5" customHeight="1">
      <c r="B86" s="5" t="s">
        <v>67</v>
      </c>
      <c r="C86" s="111" t="s">
        <v>102</v>
      </c>
      <c r="D86" s="42">
        <f t="shared" si="12"/>
        <v>22</v>
      </c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</row>
    <row r="87" spans="2:15" ht="16.5" customHeight="1">
      <c r="B87" s="5" t="s">
        <v>68</v>
      </c>
      <c r="C87" s="111" t="s">
        <v>103</v>
      </c>
      <c r="D87" s="42">
        <f t="shared" si="12"/>
        <v>23</v>
      </c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</row>
    <row r="88" spans="2:15" ht="16.5" customHeight="1">
      <c r="B88" s="5" t="s">
        <v>69</v>
      </c>
      <c r="C88" s="111" t="s">
        <v>104</v>
      </c>
      <c r="D88" s="42">
        <f t="shared" si="12"/>
        <v>24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</row>
    <row r="89" spans="2:15" ht="16.5" customHeight="1">
      <c r="B89" s="5" t="s">
        <v>70</v>
      </c>
      <c r="C89" s="111" t="s">
        <v>105</v>
      </c>
      <c r="D89" s="42">
        <f t="shared" si="12"/>
        <v>25</v>
      </c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</row>
    <row r="90" spans="2:15" ht="16.5" customHeight="1">
      <c r="B90" s="5" t="s">
        <v>71</v>
      </c>
      <c r="C90" s="111" t="s">
        <v>106</v>
      </c>
      <c r="D90" s="42">
        <f t="shared" si="12"/>
        <v>26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</row>
    <row r="91" spans="2:15" ht="16.5" customHeight="1">
      <c r="B91" s="5" t="s">
        <v>72</v>
      </c>
      <c r="C91" s="111" t="s">
        <v>107</v>
      </c>
      <c r="D91" s="42">
        <f t="shared" si="12"/>
        <v>27</v>
      </c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</row>
    <row r="92" spans="2:15" ht="16.5" customHeight="1">
      <c r="B92" s="5" t="s">
        <v>73</v>
      </c>
      <c r="C92" s="111" t="s">
        <v>108</v>
      </c>
      <c r="D92" s="42">
        <f t="shared" si="12"/>
        <v>28</v>
      </c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</row>
    <row r="93" spans="2:15" ht="16.5" customHeight="1">
      <c r="B93" s="5" t="s">
        <v>74</v>
      </c>
      <c r="C93" s="111" t="s">
        <v>109</v>
      </c>
      <c r="D93" s="42">
        <f t="shared" si="12"/>
        <v>29</v>
      </c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</row>
    <row r="94" spans="2:15" ht="16.5" customHeight="1">
      <c r="B94" s="5" t="s">
        <v>75</v>
      </c>
      <c r="C94" s="111" t="s">
        <v>110</v>
      </c>
      <c r="D94" s="42">
        <f t="shared" si="12"/>
        <v>30</v>
      </c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</row>
    <row r="95" spans="2:15" ht="16.5" customHeight="1">
      <c r="B95" s="5" t="s">
        <v>191</v>
      </c>
      <c r="C95" s="111" t="s">
        <v>111</v>
      </c>
      <c r="D95" s="42">
        <f>C37</f>
        <v>32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</row>
    <row r="96" spans="2:15" ht="16.5" customHeight="1">
      <c r="B96" s="5" t="s">
        <v>152</v>
      </c>
      <c r="C96" s="111" t="s">
        <v>112</v>
      </c>
      <c r="D96" s="42">
        <f t="shared" ref="D96:D101" si="13">C38</f>
        <v>33</v>
      </c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</row>
    <row r="97" spans="1:15" ht="16.5" customHeight="1">
      <c r="B97" s="5" t="s">
        <v>194</v>
      </c>
      <c r="C97" s="111" t="s">
        <v>113</v>
      </c>
      <c r="D97" s="42">
        <f t="shared" si="13"/>
        <v>34</v>
      </c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</row>
    <row r="98" spans="1:15" ht="16.5" customHeight="1">
      <c r="B98" s="5" t="s">
        <v>154</v>
      </c>
      <c r="C98" s="111" t="s">
        <v>114</v>
      </c>
      <c r="D98" s="42">
        <f t="shared" si="13"/>
        <v>35</v>
      </c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</row>
    <row r="99" spans="1:15" ht="16.5" customHeight="1">
      <c r="B99" s="11" t="s">
        <v>134</v>
      </c>
      <c r="C99" s="111" t="s">
        <v>115</v>
      </c>
      <c r="D99" s="39">
        <f t="shared" si="13"/>
        <v>36</v>
      </c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</row>
    <row r="100" spans="1:15" ht="16.5" customHeight="1">
      <c r="B100" s="11" t="s">
        <v>135</v>
      </c>
      <c r="C100" s="111" t="s">
        <v>137</v>
      </c>
      <c r="D100" s="39">
        <f t="shared" si="13"/>
        <v>37</v>
      </c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</row>
    <row r="101" spans="1:15" ht="16.5" customHeight="1">
      <c r="B101" s="12" t="s">
        <v>136</v>
      </c>
      <c r="C101" s="112" t="s">
        <v>138</v>
      </c>
      <c r="D101" s="41">
        <f t="shared" si="13"/>
        <v>38</v>
      </c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</row>
    <row r="102" spans="1:15" ht="16.5" customHeight="1">
      <c r="B102" s="2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</row>
    <row r="103" spans="1:15" ht="16.5" customHeight="1">
      <c r="B103" s="2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</row>
    <row r="104" spans="1:15" ht="16.5" customHeight="1">
      <c r="B104" s="2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</row>
    <row r="105" spans="1:15" ht="16.5" customHeight="1">
      <c r="B105" s="2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</row>
    <row r="106" spans="1:15" ht="16.5" customHeight="1">
      <c r="B106" s="2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</row>
    <row r="107" spans="1:15" ht="16.5" customHeight="1">
      <c r="B107" s="2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</row>
    <row r="108" spans="1:15" ht="16.5" customHeight="1">
      <c r="B108" s="2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</row>
    <row r="110" spans="1:15" ht="16.5" customHeight="1">
      <c r="A110" s="44"/>
    </row>
    <row r="114" spans="2:4" ht="16.5" customHeight="1">
      <c r="C114" s="45"/>
    </row>
    <row r="116" spans="2:4" ht="16.5" customHeight="1">
      <c r="B116" s="2"/>
      <c r="C116" s="2"/>
      <c r="D116" s="2"/>
    </row>
    <row r="117" spans="2:4" ht="16.5" customHeight="1">
      <c r="C117" s="46"/>
      <c r="D117" s="2"/>
    </row>
    <row r="118" spans="2:4" ht="16.5" customHeight="1">
      <c r="C118" s="45"/>
      <c r="D118" s="2"/>
    </row>
    <row r="119" spans="2:4" ht="16.5" customHeight="1">
      <c r="C119" s="45"/>
      <c r="D119" s="2"/>
    </row>
    <row r="120" spans="2:4" ht="16.5" customHeight="1">
      <c r="C120" s="45"/>
      <c r="D120" s="2"/>
    </row>
    <row r="121" spans="2:4" ht="16.5" customHeight="1">
      <c r="C121" s="45"/>
      <c r="D121" s="2"/>
    </row>
    <row r="122" spans="2:4" ht="16.5" customHeight="1">
      <c r="C122" s="45"/>
      <c r="D122" s="2"/>
    </row>
    <row r="123" spans="2:4" ht="16.5" customHeight="1">
      <c r="C123" s="45"/>
      <c r="D123" s="2"/>
    </row>
    <row r="124" spans="2:4" ht="16.5" customHeight="1">
      <c r="C124" s="45"/>
      <c r="D124" s="2"/>
    </row>
    <row r="125" spans="2:4" ht="16.5" customHeight="1">
      <c r="C125" s="45"/>
      <c r="D125" s="2"/>
    </row>
    <row r="131" spans="2:16" ht="16.5" customHeight="1">
      <c r="C131" s="45"/>
      <c r="F131" s="45"/>
    </row>
    <row r="133" spans="2:16" ht="16.5" customHeight="1"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</row>
    <row r="134" spans="2:16" ht="16.5" customHeight="1"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8"/>
    </row>
    <row r="135" spans="2:16" ht="16.5" customHeight="1"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</row>
    <row r="136" spans="2:16" ht="16.5" customHeight="1"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</row>
    <row r="138" spans="2:16" ht="16.5" customHeight="1">
      <c r="B138" s="2"/>
      <c r="C138" s="2"/>
      <c r="D138" s="2"/>
    </row>
    <row r="139" spans="2:16" ht="16.5" customHeight="1">
      <c r="B139" s="2"/>
      <c r="C139" s="2"/>
      <c r="D139" s="45"/>
      <c r="E139" s="8"/>
    </row>
    <row r="140" spans="2:16" ht="16.5" customHeight="1">
      <c r="B140" s="2"/>
      <c r="C140" s="2"/>
      <c r="D140" s="45"/>
    </row>
    <row r="141" spans="2:16" ht="16.5" customHeight="1">
      <c r="B141" s="2"/>
      <c r="C141" s="2"/>
      <c r="D141" s="45"/>
    </row>
    <row r="142" spans="2:16" ht="16.5" customHeight="1">
      <c r="B142" s="2"/>
      <c r="C142" s="2"/>
      <c r="D142" s="45"/>
    </row>
    <row r="143" spans="2:16" ht="16.5" customHeight="1">
      <c r="B143" s="2"/>
      <c r="C143" s="2"/>
      <c r="D143" s="45"/>
    </row>
    <row r="144" spans="2:16" ht="16.5" customHeight="1">
      <c r="B144" s="2"/>
      <c r="C144" s="2"/>
      <c r="D144" s="45"/>
    </row>
    <row r="145" spans="2:4" ht="16.5" customHeight="1">
      <c r="B145" s="2"/>
      <c r="C145" s="2"/>
      <c r="D145" s="45"/>
    </row>
    <row r="146" spans="2:4" ht="16.5" customHeight="1">
      <c r="B146" s="2"/>
      <c r="C146" s="2"/>
      <c r="D146" s="45"/>
    </row>
    <row r="147" spans="2:4" ht="16.5" customHeight="1">
      <c r="B147" s="2"/>
      <c r="C147" s="2"/>
      <c r="D147" s="45"/>
    </row>
    <row r="148" spans="2:4" ht="16.5" customHeight="1">
      <c r="B148" s="2"/>
      <c r="C148" s="2"/>
      <c r="D148" s="45"/>
    </row>
    <row r="149" spans="2:4" ht="16.5" customHeight="1">
      <c r="B149" s="2"/>
      <c r="C149" s="2"/>
      <c r="D149" s="45"/>
    </row>
    <row r="150" spans="2:4" ht="16.5" customHeight="1">
      <c r="B150" s="2"/>
      <c r="C150" s="2"/>
      <c r="D150" s="45"/>
    </row>
    <row r="151" spans="2:4" ht="16.5" customHeight="1">
      <c r="B151" s="2"/>
      <c r="C151" s="2"/>
      <c r="D151" s="45"/>
    </row>
    <row r="152" spans="2:4" ht="16.5" customHeight="1">
      <c r="B152" s="2"/>
      <c r="C152" s="2"/>
      <c r="D152" s="45"/>
    </row>
    <row r="153" spans="2:4" ht="16.5" customHeight="1">
      <c r="B153" s="2"/>
      <c r="C153" s="2"/>
      <c r="D153" s="45"/>
    </row>
    <row r="154" spans="2:4" ht="16.5" customHeight="1">
      <c r="B154" s="2"/>
      <c r="C154" s="2"/>
      <c r="D154" s="45"/>
    </row>
    <row r="155" spans="2:4" ht="16.5" customHeight="1">
      <c r="B155" s="2"/>
      <c r="C155" s="2"/>
      <c r="D155" s="45"/>
    </row>
    <row r="156" spans="2:4" ht="16.5" customHeight="1">
      <c r="B156" s="2"/>
      <c r="C156" s="2"/>
      <c r="D156" s="45"/>
    </row>
    <row r="157" spans="2:4" ht="16.5" customHeight="1">
      <c r="B157" s="2"/>
      <c r="C157" s="2"/>
      <c r="D157" s="45"/>
    </row>
    <row r="158" spans="2:4" ht="16.5" customHeight="1">
      <c r="B158" s="2"/>
      <c r="C158" s="2"/>
      <c r="D158" s="45"/>
    </row>
    <row r="159" spans="2:4" ht="16.5" customHeight="1">
      <c r="B159" s="2"/>
      <c r="C159" s="2"/>
      <c r="D159" s="45"/>
    </row>
    <row r="160" spans="2:4" ht="16.5" customHeight="1">
      <c r="B160" s="2"/>
      <c r="C160" s="2"/>
      <c r="D160" s="45"/>
    </row>
    <row r="161" spans="2:4" ht="16.5" customHeight="1">
      <c r="B161" s="2"/>
      <c r="C161" s="2"/>
      <c r="D161" s="45"/>
    </row>
    <row r="162" spans="2:4" ht="16.5" customHeight="1">
      <c r="B162" s="2"/>
      <c r="C162" s="2"/>
      <c r="D162" s="45"/>
    </row>
    <row r="163" spans="2:4" ht="16.5" customHeight="1">
      <c r="B163" s="2"/>
      <c r="C163" s="2"/>
      <c r="D163" s="45"/>
    </row>
    <row r="164" spans="2:4" ht="16.5" customHeight="1">
      <c r="B164" s="2"/>
      <c r="C164" s="2"/>
      <c r="D164" s="45"/>
    </row>
    <row r="165" spans="2:4" ht="16.5" customHeight="1">
      <c r="B165" s="2"/>
      <c r="C165" s="2"/>
      <c r="D165" s="45"/>
    </row>
    <row r="166" spans="2:4" ht="16.5" customHeight="1">
      <c r="B166" s="2"/>
      <c r="C166" s="2"/>
      <c r="D166" s="45"/>
    </row>
    <row r="167" spans="2:4" ht="16.5" customHeight="1">
      <c r="B167" s="2"/>
      <c r="C167" s="2"/>
      <c r="D167" s="45"/>
    </row>
    <row r="168" spans="2:4" ht="16.5" customHeight="1">
      <c r="B168" s="2"/>
      <c r="C168" s="2"/>
      <c r="D168" s="45"/>
    </row>
    <row r="169" spans="2:4" ht="16.5" customHeight="1">
      <c r="B169" s="2"/>
      <c r="C169" s="2"/>
      <c r="D169" s="45"/>
    </row>
    <row r="170" spans="2:4" ht="16.5" customHeight="1">
      <c r="B170" s="2"/>
      <c r="C170" s="2"/>
      <c r="D170" s="45"/>
    </row>
    <row r="171" spans="2:4" ht="16.5" customHeight="1">
      <c r="B171" s="2"/>
      <c r="C171" s="2"/>
      <c r="D171" s="45"/>
    </row>
    <row r="172" spans="2:4" ht="16.5" customHeight="1">
      <c r="B172" s="2"/>
      <c r="C172" s="2"/>
      <c r="D172" s="45"/>
    </row>
    <row r="173" spans="2:4" ht="16.5" customHeight="1">
      <c r="B173" s="2"/>
      <c r="C173" s="2"/>
      <c r="D173" s="45"/>
    </row>
    <row r="174" spans="2:4" ht="16.5" customHeight="1">
      <c r="B174" s="2"/>
      <c r="C174" s="2"/>
      <c r="D174" s="45"/>
    </row>
    <row r="175" spans="2:4" ht="16.5" customHeight="1">
      <c r="B175" s="2"/>
      <c r="C175" s="2"/>
      <c r="D175" s="45"/>
    </row>
    <row r="176" spans="2:4" ht="16.5" customHeight="1">
      <c r="B176" s="2"/>
      <c r="C176" s="2"/>
      <c r="D176" s="45"/>
    </row>
    <row r="177" spans="2:4" ht="16.5" customHeight="1">
      <c r="B177" s="2"/>
      <c r="C177" s="2"/>
      <c r="D177" s="45"/>
    </row>
    <row r="178" spans="2:4" ht="16.5" customHeight="1">
      <c r="B178" s="2"/>
      <c r="C178" s="2"/>
      <c r="D178" s="45"/>
    </row>
    <row r="179" spans="2:4" ht="16.5" customHeight="1">
      <c r="B179" s="2"/>
      <c r="C179" s="2"/>
      <c r="D179" s="45"/>
    </row>
    <row r="180" spans="2:4" ht="16.5" customHeight="1">
      <c r="B180" s="2"/>
      <c r="C180" s="2"/>
      <c r="D180" s="45"/>
    </row>
    <row r="181" spans="2:4" ht="16.5" customHeight="1">
      <c r="B181" s="2"/>
      <c r="C181" s="2"/>
      <c r="D181" s="45"/>
    </row>
    <row r="182" spans="2:4" ht="16.5" customHeight="1">
      <c r="B182" s="2"/>
      <c r="C182" s="2"/>
      <c r="D182" s="45"/>
    </row>
    <row r="183" spans="2:4" ht="16.5" customHeight="1">
      <c r="B183" s="2"/>
      <c r="C183" s="2"/>
      <c r="D183" s="45"/>
    </row>
    <row r="184" spans="2:4" ht="16.5" customHeight="1">
      <c r="B184" s="2"/>
      <c r="C184" s="2"/>
      <c r="D184" s="45"/>
    </row>
    <row r="185" spans="2:4" ht="16.5" customHeight="1">
      <c r="B185" s="2"/>
      <c r="C185" s="2"/>
      <c r="D185" s="45"/>
    </row>
    <row r="186" spans="2:4" ht="16.5" customHeight="1">
      <c r="B186" s="2"/>
      <c r="C186" s="2"/>
      <c r="D186" s="45"/>
    </row>
  </sheetData>
  <phoneticPr fontId="2"/>
  <pageMargins left="0.7" right="0.7" top="0.75" bottom="0.75" header="0.3" footer="0.3"/>
  <pageSetup paperSize="9" scale="28" orientation="portrait" r:id="rId1"/>
  <rowBreaks count="4" manualBreakCount="4">
    <brk id="44" max="12" man="1"/>
    <brk id="59" max="12" man="1"/>
    <brk id="109" max="7" man="1"/>
    <brk id="126" max="7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9CCD8-2735-449A-8440-E691FD246AE1}">
  <sheetPr>
    <tabColor rgb="FFFFC000"/>
  </sheetPr>
  <dimension ref="A1"/>
  <sheetViews>
    <sheetView workbookViewId="0"/>
  </sheetViews>
  <sheetFormatPr defaultRowHeight="18"/>
  <sheetData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B3CB-7FBF-47FA-B6D2-677FA7B0FF0E}">
  <dimension ref="A1:S457"/>
  <sheetViews>
    <sheetView showGridLines="0" view="pageBreakPreview" topLeftCell="A424" zoomScaleNormal="100" zoomScaleSheetLayoutView="100" workbookViewId="0"/>
  </sheetViews>
  <sheetFormatPr defaultColWidth="9" defaultRowHeight="16.5" customHeight="1"/>
  <cols>
    <col min="1" max="1" width="4.25" style="1" customWidth="1"/>
    <col min="2" max="2" width="30.75" style="1" customWidth="1"/>
    <col min="3" max="11" width="15.58203125" style="1" customWidth="1"/>
    <col min="12" max="12" width="30.75" style="1" customWidth="1"/>
    <col min="13" max="18" width="12.83203125" style="1" customWidth="1"/>
    <col min="19" max="19" width="12.83203125" style="2" customWidth="1"/>
    <col min="20" max="28" width="12.83203125" style="1" customWidth="1"/>
    <col min="29" max="33" width="12.58203125" style="1" customWidth="1"/>
    <col min="34" max="34" width="4.58203125" style="1" customWidth="1"/>
    <col min="35" max="16384" width="9" style="1"/>
  </cols>
  <sheetData>
    <row r="1" spans="1:12" ht="16.5" customHeight="1">
      <c r="A1" s="7" t="str">
        <f ca="1">RIGHT(CELL("filename",A1),LEN(CELL("filename",A1))-FIND("]",CELL("filename",A1)))</f>
        <v>経済活動別統計表〔全国〕</v>
      </c>
    </row>
    <row r="2" spans="1:12" ht="16.5" customHeight="1">
      <c r="A2" s="9">
        <v>23</v>
      </c>
      <c r="B2" s="7" t="str">
        <f>IF(A2&lt;22,"令和"&amp;A2&amp;"暦年","平成"&amp;A2&amp;"暦年")</f>
        <v>平成23暦年</v>
      </c>
      <c r="C2" s="22" t="s">
        <v>293</v>
      </c>
      <c r="L2" s="8"/>
    </row>
    <row r="3" spans="1:12" ht="16.5" customHeight="1">
      <c r="A3" s="10"/>
      <c r="B3" s="14"/>
      <c r="C3" s="16"/>
      <c r="D3" s="16"/>
      <c r="E3" s="16"/>
      <c r="F3" s="16"/>
      <c r="G3" s="16"/>
      <c r="H3" s="16" t="s">
        <v>42</v>
      </c>
      <c r="I3" s="16"/>
      <c r="J3" s="16"/>
      <c r="K3" s="16"/>
      <c r="L3" s="14"/>
    </row>
    <row r="4" spans="1:12" ht="16.5" customHeight="1">
      <c r="A4" s="11"/>
      <c r="C4" s="17" t="s">
        <v>37</v>
      </c>
      <c r="D4" s="17" t="s">
        <v>17</v>
      </c>
      <c r="E4" s="17" t="s">
        <v>294</v>
      </c>
      <c r="F4" s="17" t="s">
        <v>19</v>
      </c>
      <c r="G4" s="17" t="s">
        <v>295</v>
      </c>
      <c r="H4" s="17" t="s">
        <v>43</v>
      </c>
      <c r="I4" s="17" t="s">
        <v>296</v>
      </c>
      <c r="J4" s="17" t="s">
        <v>48</v>
      </c>
      <c r="K4" s="17" t="s">
        <v>49</v>
      </c>
    </row>
    <row r="5" spans="1:12" ht="16.5" customHeight="1">
      <c r="A5" s="11"/>
      <c r="B5" s="3" t="s">
        <v>51</v>
      </c>
      <c r="C5" s="18" t="s">
        <v>38</v>
      </c>
      <c r="D5" s="18"/>
      <c r="E5" s="173" t="s">
        <v>39</v>
      </c>
      <c r="F5" s="18"/>
      <c r="G5" s="173" t="s">
        <v>41</v>
      </c>
      <c r="H5" s="18" t="s">
        <v>44</v>
      </c>
      <c r="I5" s="18" t="s">
        <v>46</v>
      </c>
      <c r="J5" s="18"/>
      <c r="K5" s="18" t="s">
        <v>50</v>
      </c>
      <c r="L5" s="3" t="s">
        <v>51</v>
      </c>
    </row>
    <row r="6" spans="1:12" ht="16.5" customHeight="1">
      <c r="A6" s="11"/>
      <c r="B6" s="15"/>
      <c r="C6" s="17"/>
      <c r="D6" s="17"/>
      <c r="E6" s="24" t="s">
        <v>77</v>
      </c>
      <c r="F6" s="17"/>
      <c r="G6" s="25" t="s">
        <v>78</v>
      </c>
      <c r="H6" s="17"/>
      <c r="I6" s="17" t="s">
        <v>12</v>
      </c>
      <c r="J6" s="17"/>
      <c r="K6" s="17" t="s">
        <v>13</v>
      </c>
      <c r="L6" s="5"/>
    </row>
    <row r="7" spans="1:12" ht="16.5" customHeight="1">
      <c r="A7" s="12"/>
      <c r="B7" s="13"/>
      <c r="C7" s="18">
        <v>1</v>
      </c>
      <c r="D7" s="18">
        <v>2</v>
      </c>
      <c r="E7" s="18">
        <v>3</v>
      </c>
      <c r="F7" s="18">
        <v>4</v>
      </c>
      <c r="G7" s="18">
        <v>5</v>
      </c>
      <c r="H7" s="18">
        <v>6</v>
      </c>
      <c r="I7" s="18">
        <v>7</v>
      </c>
      <c r="J7" s="18">
        <v>8</v>
      </c>
      <c r="K7" s="18">
        <v>9</v>
      </c>
      <c r="L7" s="6"/>
    </row>
    <row r="8" spans="1:12" ht="16.5" customHeight="1">
      <c r="A8" s="19">
        <v>1</v>
      </c>
      <c r="B8" s="15" t="s">
        <v>53</v>
      </c>
      <c r="C8" s="62">
        <v>11717.5</v>
      </c>
      <c r="D8" s="63">
        <v>6343.6</v>
      </c>
      <c r="E8" s="63">
        <v>5373.8</v>
      </c>
      <c r="F8" s="63">
        <v>2194.4</v>
      </c>
      <c r="G8" s="63">
        <v>3179.4</v>
      </c>
      <c r="H8" s="63">
        <v>-524.79999999999995</v>
      </c>
      <c r="I8" s="63">
        <v>3704.1</v>
      </c>
      <c r="J8" s="63">
        <v>2135.6</v>
      </c>
      <c r="K8" s="64">
        <v>1568.5</v>
      </c>
      <c r="L8" s="15" t="s">
        <v>53</v>
      </c>
    </row>
    <row r="9" spans="1:12" ht="16.5" customHeight="1">
      <c r="A9" s="19">
        <v>2</v>
      </c>
      <c r="B9" s="15" t="s">
        <v>57</v>
      </c>
      <c r="C9" s="65">
        <v>766.8</v>
      </c>
      <c r="D9" s="20">
        <v>445.6</v>
      </c>
      <c r="E9" s="20">
        <v>321.10000000000002</v>
      </c>
      <c r="F9" s="20">
        <v>162.4</v>
      </c>
      <c r="G9" s="20">
        <v>158.69999999999999</v>
      </c>
      <c r="H9" s="20">
        <v>44.7</v>
      </c>
      <c r="I9" s="20">
        <v>114</v>
      </c>
      <c r="J9" s="20">
        <v>228</v>
      </c>
      <c r="K9" s="66">
        <v>-114</v>
      </c>
      <c r="L9" s="15" t="s">
        <v>57</v>
      </c>
    </row>
    <row r="10" spans="1:12" ht="16.5" customHeight="1">
      <c r="A10" s="19">
        <v>3</v>
      </c>
      <c r="B10" s="15" t="s">
        <v>145</v>
      </c>
      <c r="C10" s="65">
        <v>298266.40000000002</v>
      </c>
      <c r="D10" s="20">
        <v>201087</v>
      </c>
      <c r="E10" s="20">
        <v>97179.4</v>
      </c>
      <c r="F10" s="20">
        <v>32131.200000000001</v>
      </c>
      <c r="G10" s="20">
        <v>65048.2</v>
      </c>
      <c r="H10" s="20">
        <v>10930.2</v>
      </c>
      <c r="I10" s="20">
        <v>54118</v>
      </c>
      <c r="J10" s="20">
        <v>49785.9</v>
      </c>
      <c r="K10" s="66">
        <v>4332</v>
      </c>
      <c r="L10" s="15" t="s">
        <v>145</v>
      </c>
    </row>
    <row r="11" spans="1:12" ht="16.5" customHeight="1">
      <c r="A11" s="19">
        <v>4</v>
      </c>
      <c r="B11" s="15" t="s">
        <v>256</v>
      </c>
      <c r="C11" s="65">
        <v>30716</v>
      </c>
      <c r="D11" s="20">
        <v>19002.099999999999</v>
      </c>
      <c r="E11" s="20">
        <v>11713.9</v>
      </c>
      <c r="F11" s="20">
        <v>6796.2</v>
      </c>
      <c r="G11" s="20">
        <v>4917.7</v>
      </c>
      <c r="H11" s="20">
        <v>764.4</v>
      </c>
      <c r="I11" s="20">
        <v>4153.3</v>
      </c>
      <c r="J11" s="20">
        <v>3465.6</v>
      </c>
      <c r="K11" s="66">
        <v>687.8</v>
      </c>
      <c r="L11" s="15" t="s">
        <v>256</v>
      </c>
    </row>
    <row r="12" spans="1:12" ht="16.5" customHeight="1">
      <c r="A12" s="19">
        <v>5</v>
      </c>
      <c r="B12" s="15" t="s">
        <v>147</v>
      </c>
      <c r="C12" s="65">
        <v>52853.5</v>
      </c>
      <c r="D12" s="20">
        <v>29241.9</v>
      </c>
      <c r="E12" s="20">
        <v>23611.599999999999</v>
      </c>
      <c r="F12" s="20">
        <v>2454.9</v>
      </c>
      <c r="G12" s="20">
        <v>21156.799999999999</v>
      </c>
      <c r="H12" s="20">
        <v>1193</v>
      </c>
      <c r="I12" s="20">
        <v>19963.8</v>
      </c>
      <c r="J12" s="20">
        <v>19690.3</v>
      </c>
      <c r="K12" s="66">
        <v>273.5</v>
      </c>
      <c r="L12" s="15" t="s">
        <v>147</v>
      </c>
    </row>
    <row r="13" spans="1:12" ht="16.5" customHeight="1">
      <c r="A13" s="19">
        <v>6</v>
      </c>
      <c r="B13" s="15" t="s">
        <v>238</v>
      </c>
      <c r="C13" s="65">
        <v>110629.2</v>
      </c>
      <c r="D13" s="20">
        <v>41772.5</v>
      </c>
      <c r="E13" s="20">
        <v>68856.7</v>
      </c>
      <c r="F13" s="20">
        <v>7850.3</v>
      </c>
      <c r="G13" s="20">
        <v>61006.400000000001</v>
      </c>
      <c r="H13" s="20">
        <v>5035.1000000000004</v>
      </c>
      <c r="I13" s="20">
        <v>55971.3</v>
      </c>
      <c r="J13" s="20">
        <v>38672.300000000003</v>
      </c>
      <c r="K13" s="66">
        <v>17299</v>
      </c>
      <c r="L13" s="15" t="s">
        <v>238</v>
      </c>
    </row>
    <row r="14" spans="1:12" ht="16.5" customHeight="1">
      <c r="A14" s="19">
        <v>7</v>
      </c>
      <c r="B14" s="15" t="s">
        <v>237</v>
      </c>
      <c r="C14" s="65">
        <v>40940</v>
      </c>
      <c r="D14" s="20">
        <v>15906.6</v>
      </c>
      <c r="E14" s="20">
        <v>25033.5</v>
      </c>
      <c r="F14" s="20">
        <v>6777.7</v>
      </c>
      <c r="G14" s="20">
        <v>18255.8</v>
      </c>
      <c r="H14" s="20">
        <v>1666.3</v>
      </c>
      <c r="I14" s="20">
        <v>16589.5</v>
      </c>
      <c r="J14" s="20">
        <v>17524.3</v>
      </c>
      <c r="K14" s="66">
        <v>-934.9</v>
      </c>
      <c r="L14" s="15" t="s">
        <v>237</v>
      </c>
    </row>
    <row r="15" spans="1:12" ht="16.5" customHeight="1">
      <c r="A15" s="19">
        <v>8</v>
      </c>
      <c r="B15" s="15" t="s">
        <v>236</v>
      </c>
      <c r="C15" s="65">
        <v>29350.2</v>
      </c>
      <c r="D15" s="20">
        <v>16832.8</v>
      </c>
      <c r="E15" s="20">
        <v>12517.5</v>
      </c>
      <c r="F15" s="20">
        <v>1896.3</v>
      </c>
      <c r="G15" s="20">
        <v>10621.2</v>
      </c>
      <c r="H15" s="20">
        <v>798.4</v>
      </c>
      <c r="I15" s="20">
        <v>9822.7999999999993</v>
      </c>
      <c r="J15" s="20">
        <v>4675.5</v>
      </c>
      <c r="K15" s="66">
        <v>5147.3</v>
      </c>
      <c r="L15" s="15" t="s">
        <v>236</v>
      </c>
    </row>
    <row r="16" spans="1:12" ht="16.5" customHeight="1">
      <c r="A16" s="19">
        <v>9</v>
      </c>
      <c r="B16" s="15" t="s">
        <v>235</v>
      </c>
      <c r="C16" s="65">
        <v>46268.3</v>
      </c>
      <c r="D16" s="20">
        <v>21365.5</v>
      </c>
      <c r="E16" s="20">
        <v>24902.799999999999</v>
      </c>
      <c r="F16" s="20">
        <v>6687.5</v>
      </c>
      <c r="G16" s="20">
        <v>18215.3</v>
      </c>
      <c r="H16" s="20">
        <v>1342.8</v>
      </c>
      <c r="I16" s="20">
        <v>16872.5</v>
      </c>
      <c r="J16" s="20">
        <v>9780.7000000000007</v>
      </c>
      <c r="K16" s="66">
        <v>7091.8</v>
      </c>
      <c r="L16" s="15" t="s">
        <v>235</v>
      </c>
    </row>
    <row r="17" spans="1:12" ht="16.5" customHeight="1">
      <c r="A17" s="19">
        <v>10</v>
      </c>
      <c r="B17" s="15" t="s">
        <v>234</v>
      </c>
      <c r="C17" s="65">
        <v>34764.400000000001</v>
      </c>
      <c r="D17" s="20">
        <v>11440.2</v>
      </c>
      <c r="E17" s="20">
        <v>23324.2</v>
      </c>
      <c r="F17" s="20">
        <v>2399.6999999999998</v>
      </c>
      <c r="G17" s="20">
        <v>20924.5</v>
      </c>
      <c r="H17" s="20">
        <v>-286.10000000000002</v>
      </c>
      <c r="I17" s="20">
        <v>21210.6</v>
      </c>
      <c r="J17" s="20">
        <v>9924</v>
      </c>
      <c r="K17" s="66">
        <v>11286.6</v>
      </c>
      <c r="L17" s="15" t="s">
        <v>234</v>
      </c>
    </row>
    <row r="18" spans="1:12" ht="16.5" customHeight="1">
      <c r="A18" s="19">
        <v>11</v>
      </c>
      <c r="B18" s="15" t="s">
        <v>233</v>
      </c>
      <c r="C18" s="65">
        <v>75963.8</v>
      </c>
      <c r="D18" s="20">
        <v>13555.5</v>
      </c>
      <c r="E18" s="20">
        <v>62408.3</v>
      </c>
      <c r="F18" s="20">
        <v>25638.9</v>
      </c>
      <c r="G18" s="20">
        <v>36769.4</v>
      </c>
      <c r="H18" s="20">
        <v>4903.2</v>
      </c>
      <c r="I18" s="20">
        <v>31866.2</v>
      </c>
      <c r="J18" s="20">
        <v>3586.6</v>
      </c>
      <c r="K18" s="66">
        <v>28279.599999999999</v>
      </c>
      <c r="L18" s="15" t="s">
        <v>233</v>
      </c>
    </row>
    <row r="19" spans="1:12" ht="16.5" customHeight="1">
      <c r="A19" s="19">
        <v>12</v>
      </c>
      <c r="B19" s="15" t="s">
        <v>232</v>
      </c>
      <c r="C19" s="65">
        <v>56450.9</v>
      </c>
      <c r="D19" s="20">
        <v>18985.7</v>
      </c>
      <c r="E19" s="20">
        <v>37465.199999999997</v>
      </c>
      <c r="F19" s="20">
        <v>5795.7</v>
      </c>
      <c r="G19" s="20">
        <v>31669.5</v>
      </c>
      <c r="H19" s="20">
        <v>1893.2</v>
      </c>
      <c r="I19" s="20">
        <v>29776.3</v>
      </c>
      <c r="J19" s="20">
        <v>25917.8</v>
      </c>
      <c r="K19" s="66">
        <v>3858.5</v>
      </c>
      <c r="L19" s="15" t="s">
        <v>232</v>
      </c>
    </row>
    <row r="20" spans="1:12" ht="16.5" customHeight="1">
      <c r="A20" s="19">
        <v>13</v>
      </c>
      <c r="B20" s="15" t="s">
        <v>231</v>
      </c>
      <c r="C20" s="65">
        <v>38067.9</v>
      </c>
      <c r="D20" s="20">
        <v>12054.1</v>
      </c>
      <c r="E20" s="20">
        <v>26013.8</v>
      </c>
      <c r="F20" s="20">
        <v>9639.1</v>
      </c>
      <c r="G20" s="20">
        <v>16374.6</v>
      </c>
      <c r="H20" s="20">
        <v>77.5</v>
      </c>
      <c r="I20" s="20">
        <v>16297.2</v>
      </c>
      <c r="J20" s="20">
        <v>16297.2</v>
      </c>
      <c r="K20" s="66">
        <v>0</v>
      </c>
      <c r="L20" s="15" t="s">
        <v>231</v>
      </c>
    </row>
    <row r="21" spans="1:12" ht="16.5" customHeight="1">
      <c r="A21" s="19">
        <v>14</v>
      </c>
      <c r="B21" s="15" t="s">
        <v>230</v>
      </c>
      <c r="C21" s="65">
        <v>22563.200000000001</v>
      </c>
      <c r="D21" s="20">
        <v>3602.6</v>
      </c>
      <c r="E21" s="20">
        <v>18960.599999999999</v>
      </c>
      <c r="F21" s="20">
        <v>4331.1000000000004</v>
      </c>
      <c r="G21" s="20">
        <v>14629.5</v>
      </c>
      <c r="H21" s="20">
        <v>141.6</v>
      </c>
      <c r="I21" s="20">
        <v>14487.9</v>
      </c>
      <c r="J21" s="20">
        <v>14199.2</v>
      </c>
      <c r="K21" s="66">
        <v>288.7</v>
      </c>
      <c r="L21" s="15" t="s">
        <v>230</v>
      </c>
    </row>
    <row r="22" spans="1:12" ht="16.5" customHeight="1">
      <c r="A22" s="19">
        <v>15</v>
      </c>
      <c r="B22" s="15" t="s">
        <v>229</v>
      </c>
      <c r="C22" s="65">
        <v>53097.5</v>
      </c>
      <c r="D22" s="20">
        <v>18890.3</v>
      </c>
      <c r="E22" s="20">
        <v>34207.199999999997</v>
      </c>
      <c r="F22" s="20">
        <v>4005.4</v>
      </c>
      <c r="G22" s="20">
        <v>30201.8</v>
      </c>
      <c r="H22" s="20">
        <v>-383.1</v>
      </c>
      <c r="I22" s="20">
        <v>30584.9</v>
      </c>
      <c r="J22" s="20">
        <v>22588.6</v>
      </c>
      <c r="K22" s="66">
        <v>7996.4</v>
      </c>
      <c r="L22" s="15" t="s">
        <v>229</v>
      </c>
    </row>
    <row r="23" spans="1:12" ht="16.5" customHeight="1">
      <c r="A23" s="19">
        <v>16</v>
      </c>
      <c r="B23" s="15" t="s">
        <v>228</v>
      </c>
      <c r="C23" s="65">
        <v>38733.4</v>
      </c>
      <c r="D23" s="20">
        <v>15796.5</v>
      </c>
      <c r="E23" s="20">
        <v>22936.9</v>
      </c>
      <c r="F23" s="20">
        <v>4878</v>
      </c>
      <c r="G23" s="20">
        <v>18058.900000000001</v>
      </c>
      <c r="H23" s="20">
        <v>1998.4</v>
      </c>
      <c r="I23" s="20">
        <v>16060.5</v>
      </c>
      <c r="J23" s="20">
        <v>12982.3</v>
      </c>
      <c r="K23" s="66">
        <v>3078.2</v>
      </c>
      <c r="L23" s="15" t="s">
        <v>228</v>
      </c>
    </row>
    <row r="24" spans="1:12" ht="16.5" customHeight="1">
      <c r="A24" s="59"/>
      <c r="B24" s="26" t="s">
        <v>72</v>
      </c>
      <c r="C24" s="67">
        <v>941148.9</v>
      </c>
      <c r="D24" s="60">
        <v>446322.5</v>
      </c>
      <c r="E24" s="60">
        <v>494826.5</v>
      </c>
      <c r="F24" s="60">
        <v>123638.7</v>
      </c>
      <c r="G24" s="60">
        <v>371187.8</v>
      </c>
      <c r="H24" s="60">
        <v>29594.799999999999</v>
      </c>
      <c r="I24" s="60">
        <v>341593</v>
      </c>
      <c r="J24" s="60">
        <v>251454</v>
      </c>
      <c r="K24" s="68">
        <v>90139</v>
      </c>
      <c r="L24" s="26" t="s">
        <v>72</v>
      </c>
    </row>
    <row r="25" spans="1:12" ht="16.5" customHeight="1">
      <c r="A25" s="19"/>
      <c r="B25" s="15" t="s">
        <v>73</v>
      </c>
      <c r="C25" s="190">
        <v>6113</v>
      </c>
      <c r="D25" s="191" t="s">
        <v>297</v>
      </c>
      <c r="E25" s="191">
        <v>6113</v>
      </c>
      <c r="F25" s="191">
        <v>0</v>
      </c>
      <c r="G25" s="191">
        <v>6113</v>
      </c>
      <c r="H25" s="191">
        <v>6113</v>
      </c>
      <c r="I25" s="191">
        <v>0</v>
      </c>
      <c r="J25" s="191">
        <v>0</v>
      </c>
      <c r="K25" s="192">
        <v>0</v>
      </c>
      <c r="L25" s="15" t="s">
        <v>73</v>
      </c>
    </row>
    <row r="26" spans="1:12" ht="16.5" customHeight="1">
      <c r="A26" s="19"/>
      <c r="B26" s="15" t="s">
        <v>74</v>
      </c>
      <c r="C26" s="190">
        <v>3293.8</v>
      </c>
      <c r="D26" s="191">
        <v>0</v>
      </c>
      <c r="E26" s="191">
        <v>3293.8</v>
      </c>
      <c r="F26" s="191">
        <v>0</v>
      </c>
      <c r="G26" s="191">
        <v>3293.8</v>
      </c>
      <c r="H26" s="191">
        <v>3293.8</v>
      </c>
      <c r="I26" s="191">
        <v>0</v>
      </c>
      <c r="J26" s="191">
        <v>0</v>
      </c>
      <c r="K26" s="192">
        <v>0</v>
      </c>
      <c r="L26" s="15" t="s">
        <v>74</v>
      </c>
    </row>
    <row r="27" spans="1:12" ht="16.5" customHeight="1">
      <c r="A27" s="61"/>
      <c r="B27" s="26" t="s">
        <v>75</v>
      </c>
      <c r="C27" s="67">
        <v>943968.1</v>
      </c>
      <c r="D27" s="60">
        <v>446322.5</v>
      </c>
      <c r="E27" s="60">
        <v>497645.6</v>
      </c>
      <c r="F27" s="60">
        <v>123638.7</v>
      </c>
      <c r="G27" s="60">
        <v>374007</v>
      </c>
      <c r="H27" s="60">
        <v>32414</v>
      </c>
      <c r="I27" s="60">
        <v>341593</v>
      </c>
      <c r="J27" s="60">
        <v>251454</v>
      </c>
      <c r="K27" s="68">
        <v>90139</v>
      </c>
      <c r="L27" s="26" t="s">
        <v>75</v>
      </c>
    </row>
    <row r="28" spans="1:12" ht="16.5" customHeight="1">
      <c r="A28" s="11"/>
      <c r="B28" s="1" t="s">
        <v>76</v>
      </c>
      <c r="C28" s="50"/>
      <c r="D28" s="51"/>
      <c r="E28" s="51"/>
      <c r="F28" s="51"/>
      <c r="G28" s="51"/>
      <c r="H28" s="51"/>
      <c r="I28" s="51"/>
      <c r="J28" s="51"/>
      <c r="K28" s="56"/>
      <c r="L28" s="15" t="s">
        <v>76</v>
      </c>
    </row>
    <row r="29" spans="1:12" ht="16.5" customHeight="1">
      <c r="A29" s="11"/>
      <c r="B29" s="1" t="s">
        <v>32</v>
      </c>
      <c r="C29" s="65">
        <v>860292.6</v>
      </c>
      <c r="D29" s="20">
        <v>423022.4</v>
      </c>
      <c r="E29" s="20">
        <v>437270.2</v>
      </c>
      <c r="F29" s="20">
        <v>104615.2</v>
      </c>
      <c r="G29" s="20">
        <v>332655</v>
      </c>
      <c r="H29" s="20">
        <v>29216.7</v>
      </c>
      <c r="I29" s="20">
        <v>303438.3</v>
      </c>
      <c r="J29" s="20">
        <v>213299.3</v>
      </c>
      <c r="K29" s="66">
        <v>90139</v>
      </c>
      <c r="L29" s="15" t="s">
        <v>32</v>
      </c>
    </row>
    <row r="30" spans="1:12" ht="16.5" customHeight="1">
      <c r="A30" s="11"/>
      <c r="B30" s="1" t="s">
        <v>33</v>
      </c>
      <c r="C30" s="65">
        <v>65835.899999999994</v>
      </c>
      <c r="D30" s="20">
        <v>19306.900000000001</v>
      </c>
      <c r="E30" s="20">
        <v>46528.9</v>
      </c>
      <c r="F30" s="20">
        <v>16780</v>
      </c>
      <c r="G30" s="20">
        <v>29748.9</v>
      </c>
      <c r="H30" s="20">
        <v>125.2</v>
      </c>
      <c r="I30" s="20">
        <v>29623.7</v>
      </c>
      <c r="J30" s="20">
        <v>29623.7</v>
      </c>
      <c r="K30" s="66">
        <v>0</v>
      </c>
      <c r="L30" s="15" t="s">
        <v>33</v>
      </c>
    </row>
    <row r="31" spans="1:12" ht="16.5" customHeight="1">
      <c r="A31" s="11"/>
      <c r="B31" s="1" t="s">
        <v>34</v>
      </c>
      <c r="C31" s="65">
        <v>15020.5</v>
      </c>
      <c r="D31" s="20">
        <v>3993.1</v>
      </c>
      <c r="E31" s="20">
        <v>11027.4</v>
      </c>
      <c r="F31" s="20">
        <v>2243.4</v>
      </c>
      <c r="G31" s="20">
        <v>8783.9</v>
      </c>
      <c r="H31" s="20">
        <v>253</v>
      </c>
      <c r="I31" s="20">
        <v>8530.9</v>
      </c>
      <c r="J31" s="20">
        <v>8530.9</v>
      </c>
      <c r="K31" s="66">
        <v>0</v>
      </c>
      <c r="L31" s="15" t="s">
        <v>34</v>
      </c>
    </row>
    <row r="32" spans="1:12" ht="16.5" customHeight="1">
      <c r="A32" s="11"/>
      <c r="B32" s="1" t="s">
        <v>11</v>
      </c>
      <c r="C32" s="65">
        <v>941148.9</v>
      </c>
      <c r="D32" s="20">
        <v>446322.5</v>
      </c>
      <c r="E32" s="20">
        <v>494826.5</v>
      </c>
      <c r="F32" s="20">
        <v>123638.7</v>
      </c>
      <c r="G32" s="20">
        <v>371187.8</v>
      </c>
      <c r="H32" s="20">
        <v>29594.799999999999</v>
      </c>
      <c r="I32" s="20">
        <v>341593</v>
      </c>
      <c r="J32" s="20">
        <v>251454</v>
      </c>
      <c r="K32" s="66">
        <v>90139</v>
      </c>
      <c r="L32" s="15" t="s">
        <v>11</v>
      </c>
    </row>
    <row r="33" spans="1:12" ht="16.5" customHeight="1">
      <c r="A33" s="11"/>
      <c r="B33" s="1" t="s">
        <v>134</v>
      </c>
      <c r="C33" s="118">
        <f>SUM(C8)</f>
        <v>11717.5</v>
      </c>
      <c r="D33" s="115">
        <f t="shared" ref="D33:K33" si="0">SUM(D8)</f>
        <v>6343.6</v>
      </c>
      <c r="E33" s="115">
        <f t="shared" si="0"/>
        <v>5373.8</v>
      </c>
      <c r="F33" s="115">
        <f t="shared" si="0"/>
        <v>2194.4</v>
      </c>
      <c r="G33" s="115">
        <f t="shared" si="0"/>
        <v>3179.4</v>
      </c>
      <c r="H33" s="115">
        <f t="shared" si="0"/>
        <v>-524.79999999999995</v>
      </c>
      <c r="I33" s="115">
        <f t="shared" si="0"/>
        <v>3704.1</v>
      </c>
      <c r="J33" s="115">
        <f t="shared" si="0"/>
        <v>2135.6</v>
      </c>
      <c r="K33" s="119">
        <f t="shared" si="0"/>
        <v>1568.5</v>
      </c>
      <c r="L33" s="15" t="s">
        <v>134</v>
      </c>
    </row>
    <row r="34" spans="1:12" ht="16.5" customHeight="1">
      <c r="A34" s="11"/>
      <c r="B34" s="1" t="s">
        <v>135</v>
      </c>
      <c r="C34" s="118">
        <f>SUM(C9:C10,C12)</f>
        <v>351886.7</v>
      </c>
      <c r="D34" s="115">
        <f t="shared" ref="D34:K34" si="1">SUM(D9:D10,D12)</f>
        <v>230774.5</v>
      </c>
      <c r="E34" s="115">
        <f t="shared" si="1"/>
        <v>121112.1</v>
      </c>
      <c r="F34" s="115">
        <f t="shared" si="1"/>
        <v>34748.5</v>
      </c>
      <c r="G34" s="115">
        <f t="shared" si="1"/>
        <v>86363.7</v>
      </c>
      <c r="H34" s="115">
        <f t="shared" si="1"/>
        <v>12167.900000000001</v>
      </c>
      <c r="I34" s="115">
        <f t="shared" si="1"/>
        <v>74195.8</v>
      </c>
      <c r="J34" s="115">
        <f t="shared" si="1"/>
        <v>69704.2</v>
      </c>
      <c r="K34" s="119">
        <f t="shared" si="1"/>
        <v>4491.5</v>
      </c>
      <c r="L34" s="15" t="s">
        <v>135</v>
      </c>
    </row>
    <row r="35" spans="1:12" ht="16.5" customHeight="1">
      <c r="A35" s="12"/>
      <c r="B35" s="52" t="s">
        <v>136</v>
      </c>
      <c r="C35" s="120">
        <f>SUM(C11,C13:C23)</f>
        <v>577544.80000000016</v>
      </c>
      <c r="D35" s="116">
        <f t="shared" ref="D35:K35" si="2">SUM(D11,D13:D23)</f>
        <v>209204.40000000002</v>
      </c>
      <c r="E35" s="116">
        <f t="shared" si="2"/>
        <v>368340.60000000003</v>
      </c>
      <c r="F35" s="116">
        <f t="shared" si="2"/>
        <v>86695.900000000009</v>
      </c>
      <c r="G35" s="116">
        <f t="shared" si="2"/>
        <v>281644.60000000003</v>
      </c>
      <c r="H35" s="116">
        <f t="shared" si="2"/>
        <v>17951.7</v>
      </c>
      <c r="I35" s="116">
        <f t="shared" si="2"/>
        <v>263693</v>
      </c>
      <c r="J35" s="116">
        <f t="shared" si="2"/>
        <v>179614.1</v>
      </c>
      <c r="K35" s="121">
        <f t="shared" si="2"/>
        <v>84078.999999999985</v>
      </c>
      <c r="L35" s="13" t="s">
        <v>136</v>
      </c>
    </row>
    <row r="36" spans="1:12" ht="16.5" customHeight="1">
      <c r="C36" s="117">
        <f>IF(SUM(C33:C35)=C24,"OK",SUM(C33:C35)-C24)</f>
        <v>0.10000000020954758</v>
      </c>
      <c r="D36" s="117" t="str">
        <f t="shared" ref="D36:K36" si="3">IF(SUM(D33:D35)=D24,"OK",SUM(D33:D35)-D24)</f>
        <v>OK</v>
      </c>
      <c r="E36" s="117" t="str">
        <f t="shared" si="3"/>
        <v>OK</v>
      </c>
      <c r="F36" s="117">
        <f t="shared" si="3"/>
        <v>0.10000000002037268</v>
      </c>
      <c r="G36" s="117">
        <f t="shared" si="3"/>
        <v>-9.9999999976716936E-2</v>
      </c>
      <c r="H36" s="117" t="str">
        <f t="shared" si="3"/>
        <v>OK</v>
      </c>
      <c r="I36" s="117">
        <f t="shared" si="3"/>
        <v>-9.9999999976716936E-2</v>
      </c>
      <c r="J36" s="117">
        <f t="shared" si="3"/>
        <v>-9.9999999976716936E-2</v>
      </c>
      <c r="K36" s="117" t="str">
        <f t="shared" si="3"/>
        <v>OK</v>
      </c>
    </row>
    <row r="37" spans="1:12" ht="16.5" customHeight="1">
      <c r="A37" s="122">
        <f>A2+1</f>
        <v>24</v>
      </c>
      <c r="B37" s="7" t="str">
        <f>IF(A37&lt;22,"令和"&amp;A37&amp;"暦年","平成"&amp;A37&amp;"暦年")</f>
        <v>平成24暦年</v>
      </c>
      <c r="C37" s="22" t="s">
        <v>293</v>
      </c>
      <c r="L37" s="8"/>
    </row>
    <row r="38" spans="1:12" ht="16.5" customHeight="1">
      <c r="A38" s="10"/>
      <c r="B38" s="14"/>
      <c r="C38" s="16"/>
      <c r="D38" s="16"/>
      <c r="E38" s="16"/>
      <c r="F38" s="16"/>
      <c r="G38" s="16"/>
      <c r="H38" s="16" t="s">
        <v>42</v>
      </c>
      <c r="I38" s="16"/>
      <c r="J38" s="16"/>
      <c r="K38" s="16"/>
      <c r="L38" s="14"/>
    </row>
    <row r="39" spans="1:12" ht="16.5" customHeight="1">
      <c r="A39" s="11"/>
      <c r="C39" s="17" t="s">
        <v>37</v>
      </c>
      <c r="D39" s="17" t="s">
        <v>17</v>
      </c>
      <c r="E39" s="17" t="s">
        <v>294</v>
      </c>
      <c r="F39" s="17" t="s">
        <v>19</v>
      </c>
      <c r="G39" s="17" t="s">
        <v>295</v>
      </c>
      <c r="H39" s="17" t="s">
        <v>43</v>
      </c>
      <c r="I39" s="17" t="s">
        <v>296</v>
      </c>
      <c r="J39" s="17" t="s">
        <v>48</v>
      </c>
      <c r="K39" s="17" t="s">
        <v>49</v>
      </c>
    </row>
    <row r="40" spans="1:12" ht="16.5" customHeight="1">
      <c r="A40" s="11"/>
      <c r="B40" s="3" t="s">
        <v>51</v>
      </c>
      <c r="C40" s="18" t="s">
        <v>38</v>
      </c>
      <c r="D40" s="18"/>
      <c r="E40" s="173" t="s">
        <v>39</v>
      </c>
      <c r="F40" s="18"/>
      <c r="G40" s="173" t="s">
        <v>41</v>
      </c>
      <c r="H40" s="18" t="s">
        <v>44</v>
      </c>
      <c r="I40" s="18" t="s">
        <v>46</v>
      </c>
      <c r="J40" s="18"/>
      <c r="K40" s="18" t="s">
        <v>50</v>
      </c>
      <c r="L40" s="3" t="s">
        <v>51</v>
      </c>
    </row>
    <row r="41" spans="1:12" ht="16.5" customHeight="1">
      <c r="A41" s="11"/>
      <c r="B41" s="15"/>
      <c r="C41" s="17"/>
      <c r="D41" s="17"/>
      <c r="E41" s="24" t="s">
        <v>77</v>
      </c>
      <c r="F41" s="17"/>
      <c r="G41" s="25" t="s">
        <v>78</v>
      </c>
      <c r="H41" s="17"/>
      <c r="I41" s="17" t="s">
        <v>12</v>
      </c>
      <c r="J41" s="17"/>
      <c r="K41" s="17" t="s">
        <v>13</v>
      </c>
      <c r="L41" s="5"/>
    </row>
    <row r="42" spans="1:12" ht="16.5" customHeight="1">
      <c r="A42" s="12"/>
      <c r="B42" s="13"/>
      <c r="C42" s="18">
        <v>1</v>
      </c>
      <c r="D42" s="18">
        <v>2</v>
      </c>
      <c r="E42" s="18">
        <v>3</v>
      </c>
      <c r="F42" s="18">
        <v>4</v>
      </c>
      <c r="G42" s="18">
        <v>5</v>
      </c>
      <c r="H42" s="18">
        <v>6</v>
      </c>
      <c r="I42" s="18">
        <v>7</v>
      </c>
      <c r="J42" s="18">
        <v>8</v>
      </c>
      <c r="K42" s="18">
        <v>9</v>
      </c>
      <c r="L42" s="6"/>
    </row>
    <row r="43" spans="1:12" ht="16.5" customHeight="1">
      <c r="A43" s="19">
        <v>1</v>
      </c>
      <c r="B43" s="15" t="s">
        <v>53</v>
      </c>
      <c r="C43" s="62">
        <v>12065.7</v>
      </c>
      <c r="D43" s="63">
        <v>6446.1</v>
      </c>
      <c r="E43" s="63">
        <v>5619.6</v>
      </c>
      <c r="F43" s="63">
        <v>2112.3000000000002</v>
      </c>
      <c r="G43" s="63">
        <v>3507.3</v>
      </c>
      <c r="H43" s="63">
        <v>-424.6</v>
      </c>
      <c r="I43" s="63">
        <v>3931.9</v>
      </c>
      <c r="J43" s="63">
        <v>2048.9</v>
      </c>
      <c r="K43" s="64">
        <v>1883</v>
      </c>
      <c r="L43" s="15" t="s">
        <v>53</v>
      </c>
    </row>
    <row r="44" spans="1:12" ht="16.5" customHeight="1">
      <c r="A44" s="19">
        <v>2</v>
      </c>
      <c r="B44" s="15" t="s">
        <v>57</v>
      </c>
      <c r="C44" s="65">
        <v>786.9</v>
      </c>
      <c r="D44" s="20">
        <v>477.7</v>
      </c>
      <c r="E44" s="20">
        <v>309.2</v>
      </c>
      <c r="F44" s="20">
        <v>156.5</v>
      </c>
      <c r="G44" s="20">
        <v>152.80000000000001</v>
      </c>
      <c r="H44" s="20">
        <v>44.9</v>
      </c>
      <c r="I44" s="20">
        <v>107.9</v>
      </c>
      <c r="J44" s="20">
        <v>194.9</v>
      </c>
      <c r="K44" s="66">
        <v>-87</v>
      </c>
      <c r="L44" s="15" t="s">
        <v>57</v>
      </c>
    </row>
    <row r="45" spans="1:12" ht="16.5" customHeight="1">
      <c r="A45" s="19">
        <v>3</v>
      </c>
      <c r="B45" s="15" t="s">
        <v>145</v>
      </c>
      <c r="C45" s="65">
        <v>297385.8</v>
      </c>
      <c r="D45" s="20">
        <v>198959</v>
      </c>
      <c r="E45" s="20">
        <v>98426.9</v>
      </c>
      <c r="F45" s="20">
        <v>31792.3</v>
      </c>
      <c r="G45" s="20">
        <v>66634.600000000006</v>
      </c>
      <c r="H45" s="20">
        <v>11008.5</v>
      </c>
      <c r="I45" s="20">
        <v>55626</v>
      </c>
      <c r="J45" s="20">
        <v>49671.4</v>
      </c>
      <c r="K45" s="66">
        <v>5954.6</v>
      </c>
      <c r="L45" s="15" t="s">
        <v>145</v>
      </c>
    </row>
    <row r="46" spans="1:12" ht="16.5" customHeight="1">
      <c r="A46" s="19">
        <v>4</v>
      </c>
      <c r="B46" s="15" t="s">
        <v>256</v>
      </c>
      <c r="C46" s="65">
        <v>32088</v>
      </c>
      <c r="D46" s="20">
        <v>21332.400000000001</v>
      </c>
      <c r="E46" s="20">
        <v>10755.7</v>
      </c>
      <c r="F46" s="20">
        <v>6789.6</v>
      </c>
      <c r="G46" s="20">
        <v>3966.1</v>
      </c>
      <c r="H46" s="20">
        <v>734</v>
      </c>
      <c r="I46" s="20">
        <v>3232.1</v>
      </c>
      <c r="J46" s="20">
        <v>3362.8</v>
      </c>
      <c r="K46" s="66">
        <v>-130.80000000000001</v>
      </c>
      <c r="L46" s="15" t="s">
        <v>256</v>
      </c>
    </row>
    <row r="47" spans="1:12" ht="16.5" customHeight="1">
      <c r="A47" s="19">
        <v>5</v>
      </c>
      <c r="B47" s="15" t="s">
        <v>147</v>
      </c>
      <c r="C47" s="65">
        <v>53352.800000000003</v>
      </c>
      <c r="D47" s="20">
        <v>29905.3</v>
      </c>
      <c r="E47" s="20">
        <v>23447.599999999999</v>
      </c>
      <c r="F47" s="20">
        <v>2426.4</v>
      </c>
      <c r="G47" s="20">
        <v>21021.200000000001</v>
      </c>
      <c r="H47" s="20">
        <v>1198.4000000000001</v>
      </c>
      <c r="I47" s="20">
        <v>19822.8</v>
      </c>
      <c r="J47" s="20">
        <v>19499.8</v>
      </c>
      <c r="K47" s="66">
        <v>323</v>
      </c>
      <c r="L47" s="15" t="s">
        <v>147</v>
      </c>
    </row>
    <row r="48" spans="1:12" ht="16.5" customHeight="1">
      <c r="A48" s="19">
        <v>6</v>
      </c>
      <c r="B48" s="15" t="s">
        <v>238</v>
      </c>
      <c r="C48" s="65">
        <v>111917.4</v>
      </c>
      <c r="D48" s="20">
        <v>41887.4</v>
      </c>
      <c r="E48" s="20">
        <v>70030.100000000006</v>
      </c>
      <c r="F48" s="20">
        <v>7860.9</v>
      </c>
      <c r="G48" s="20">
        <v>62169.2</v>
      </c>
      <c r="H48" s="20">
        <v>5091.5</v>
      </c>
      <c r="I48" s="20">
        <v>57077.599999999999</v>
      </c>
      <c r="J48" s="20">
        <v>38249.599999999999</v>
      </c>
      <c r="K48" s="66">
        <v>18828.099999999999</v>
      </c>
      <c r="L48" s="15" t="s">
        <v>238</v>
      </c>
    </row>
    <row r="49" spans="1:12" ht="16.5" customHeight="1">
      <c r="A49" s="19">
        <v>7</v>
      </c>
      <c r="B49" s="15" t="s">
        <v>237</v>
      </c>
      <c r="C49" s="65">
        <v>42741.3</v>
      </c>
      <c r="D49" s="20">
        <v>16595.7</v>
      </c>
      <c r="E49" s="20">
        <v>26145.599999999999</v>
      </c>
      <c r="F49" s="20">
        <v>6671.1</v>
      </c>
      <c r="G49" s="20">
        <v>19474.5</v>
      </c>
      <c r="H49" s="20">
        <v>1792.3</v>
      </c>
      <c r="I49" s="20">
        <v>17682.2</v>
      </c>
      <c r="J49" s="20">
        <v>17591.099999999999</v>
      </c>
      <c r="K49" s="66">
        <v>91.1</v>
      </c>
      <c r="L49" s="15" t="s">
        <v>237</v>
      </c>
    </row>
    <row r="50" spans="1:12" ht="16.5" customHeight="1">
      <c r="A50" s="19">
        <v>8</v>
      </c>
      <c r="B50" s="15" t="s">
        <v>236</v>
      </c>
      <c r="C50" s="65">
        <v>29806.7</v>
      </c>
      <c r="D50" s="20">
        <v>17856.2</v>
      </c>
      <c r="E50" s="20">
        <v>11950.5</v>
      </c>
      <c r="F50" s="20">
        <v>1835.1</v>
      </c>
      <c r="G50" s="20">
        <v>10115.299999999999</v>
      </c>
      <c r="H50" s="20">
        <v>770.6</v>
      </c>
      <c r="I50" s="20">
        <v>9344.7000000000007</v>
      </c>
      <c r="J50" s="20">
        <v>4577</v>
      </c>
      <c r="K50" s="66">
        <v>4767.7</v>
      </c>
      <c r="L50" s="15" t="s">
        <v>236</v>
      </c>
    </row>
    <row r="51" spans="1:12" ht="16.5" customHeight="1">
      <c r="A51" s="19">
        <v>9</v>
      </c>
      <c r="B51" s="15" t="s">
        <v>235</v>
      </c>
      <c r="C51" s="65">
        <v>47502.6</v>
      </c>
      <c r="D51" s="20">
        <v>22586.3</v>
      </c>
      <c r="E51" s="20">
        <v>24916.3</v>
      </c>
      <c r="F51" s="20">
        <v>6614.2</v>
      </c>
      <c r="G51" s="20">
        <v>18302.099999999999</v>
      </c>
      <c r="H51" s="20">
        <v>1340.5</v>
      </c>
      <c r="I51" s="20">
        <v>16961.599999999999</v>
      </c>
      <c r="J51" s="20">
        <v>9950</v>
      </c>
      <c r="K51" s="66">
        <v>7011.5</v>
      </c>
      <c r="L51" s="15" t="s">
        <v>235</v>
      </c>
    </row>
    <row r="52" spans="1:12" ht="16.5" customHeight="1">
      <c r="A52" s="19">
        <v>10</v>
      </c>
      <c r="B52" s="15" t="s">
        <v>234</v>
      </c>
      <c r="C52" s="65">
        <v>33745.4</v>
      </c>
      <c r="D52" s="20">
        <v>11281.7</v>
      </c>
      <c r="E52" s="20">
        <v>22463.7</v>
      </c>
      <c r="F52" s="20">
        <v>2323.8000000000002</v>
      </c>
      <c r="G52" s="20">
        <v>20140</v>
      </c>
      <c r="H52" s="20">
        <v>73.099999999999994</v>
      </c>
      <c r="I52" s="20">
        <v>20066.900000000001</v>
      </c>
      <c r="J52" s="20">
        <v>9979</v>
      </c>
      <c r="K52" s="66">
        <v>10087.9</v>
      </c>
      <c r="L52" s="15" t="s">
        <v>234</v>
      </c>
    </row>
    <row r="53" spans="1:12" ht="16.5" customHeight="1">
      <c r="A53" s="19">
        <v>11</v>
      </c>
      <c r="B53" s="15" t="s">
        <v>233</v>
      </c>
      <c r="C53" s="65">
        <v>76312</v>
      </c>
      <c r="D53" s="20">
        <v>13842.9</v>
      </c>
      <c r="E53" s="20">
        <v>62469.1</v>
      </c>
      <c r="F53" s="20">
        <v>25114.2</v>
      </c>
      <c r="G53" s="20">
        <v>37354.9</v>
      </c>
      <c r="H53" s="20">
        <v>4720.5</v>
      </c>
      <c r="I53" s="20">
        <v>32634.400000000001</v>
      </c>
      <c r="J53" s="20">
        <v>3522.6</v>
      </c>
      <c r="K53" s="66">
        <v>29111.8</v>
      </c>
      <c r="L53" s="15" t="s">
        <v>233</v>
      </c>
    </row>
    <row r="54" spans="1:12" ht="16.5" customHeight="1">
      <c r="A54" s="19">
        <v>12</v>
      </c>
      <c r="B54" s="15" t="s">
        <v>232</v>
      </c>
      <c r="C54" s="65">
        <v>56814.400000000001</v>
      </c>
      <c r="D54" s="20">
        <v>19245.400000000001</v>
      </c>
      <c r="E54" s="20">
        <v>37569.1</v>
      </c>
      <c r="F54" s="20">
        <v>5783.1</v>
      </c>
      <c r="G54" s="20">
        <v>31785.9</v>
      </c>
      <c r="H54" s="20">
        <v>1921.1</v>
      </c>
      <c r="I54" s="20">
        <v>29864.799999999999</v>
      </c>
      <c r="J54" s="20">
        <v>25674.6</v>
      </c>
      <c r="K54" s="66">
        <v>4190.2</v>
      </c>
      <c r="L54" s="15" t="s">
        <v>232</v>
      </c>
    </row>
    <row r="55" spans="1:12" ht="16.5" customHeight="1">
      <c r="A55" s="19">
        <v>13</v>
      </c>
      <c r="B55" s="15" t="s">
        <v>231</v>
      </c>
      <c r="C55" s="65">
        <v>37563.800000000003</v>
      </c>
      <c r="D55" s="20">
        <v>11907.6</v>
      </c>
      <c r="E55" s="20">
        <v>25656.2</v>
      </c>
      <c r="F55" s="20">
        <v>9585.7999999999993</v>
      </c>
      <c r="G55" s="20">
        <v>16070.4</v>
      </c>
      <c r="H55" s="20">
        <v>74.2</v>
      </c>
      <c r="I55" s="20">
        <v>15996.2</v>
      </c>
      <c r="J55" s="20">
        <v>15996.2</v>
      </c>
      <c r="K55" s="66">
        <v>0</v>
      </c>
      <c r="L55" s="15" t="s">
        <v>231</v>
      </c>
    </row>
    <row r="56" spans="1:12" ht="16.5" customHeight="1">
      <c r="A56" s="19">
        <v>14</v>
      </c>
      <c r="B56" s="15" t="s">
        <v>230</v>
      </c>
      <c r="C56" s="65">
        <v>22319.599999999999</v>
      </c>
      <c r="D56" s="20">
        <v>3590.3</v>
      </c>
      <c r="E56" s="20">
        <v>18729.3</v>
      </c>
      <c r="F56" s="20">
        <v>4347.8</v>
      </c>
      <c r="G56" s="20">
        <v>14381.4</v>
      </c>
      <c r="H56" s="20">
        <v>141</v>
      </c>
      <c r="I56" s="20">
        <v>14240.4</v>
      </c>
      <c r="J56" s="20">
        <v>14013</v>
      </c>
      <c r="K56" s="66">
        <v>227.4</v>
      </c>
      <c r="L56" s="15" t="s">
        <v>230</v>
      </c>
    </row>
    <row r="57" spans="1:12" ht="16.5" customHeight="1">
      <c r="A57" s="19">
        <v>15</v>
      </c>
      <c r="B57" s="15" t="s">
        <v>229</v>
      </c>
      <c r="C57" s="65">
        <v>55390.7</v>
      </c>
      <c r="D57" s="20">
        <v>19130.400000000001</v>
      </c>
      <c r="E57" s="20">
        <v>36260.300000000003</v>
      </c>
      <c r="F57" s="20">
        <v>4102</v>
      </c>
      <c r="G57" s="20">
        <v>32158.3</v>
      </c>
      <c r="H57" s="20">
        <v>-404.6</v>
      </c>
      <c r="I57" s="20">
        <v>32562.9</v>
      </c>
      <c r="J57" s="20">
        <v>24210.9</v>
      </c>
      <c r="K57" s="66">
        <v>8352</v>
      </c>
      <c r="L57" s="15" t="s">
        <v>229</v>
      </c>
    </row>
    <row r="58" spans="1:12" ht="16.5" customHeight="1">
      <c r="A58" s="19">
        <v>16</v>
      </c>
      <c r="B58" s="15" t="s">
        <v>228</v>
      </c>
      <c r="C58" s="65">
        <v>39251.1</v>
      </c>
      <c r="D58" s="20">
        <v>16364.9</v>
      </c>
      <c r="E58" s="20">
        <v>22886.2</v>
      </c>
      <c r="F58" s="20">
        <v>4662.2</v>
      </c>
      <c r="G58" s="20">
        <v>18223.900000000001</v>
      </c>
      <c r="H58" s="20">
        <v>2023.9</v>
      </c>
      <c r="I58" s="20">
        <v>16200</v>
      </c>
      <c r="J58" s="20">
        <v>12972.2</v>
      </c>
      <c r="K58" s="66">
        <v>3227.8</v>
      </c>
      <c r="L58" s="15" t="s">
        <v>228</v>
      </c>
    </row>
    <row r="59" spans="1:12" ht="16.5" customHeight="1">
      <c r="A59" s="59"/>
      <c r="B59" s="26" t="s">
        <v>72</v>
      </c>
      <c r="C59" s="67">
        <v>949044.4</v>
      </c>
      <c r="D59" s="60">
        <v>451409.3</v>
      </c>
      <c r="E59" s="60">
        <v>497635.1</v>
      </c>
      <c r="F59" s="60">
        <v>122177.3</v>
      </c>
      <c r="G59" s="60">
        <v>375457.8</v>
      </c>
      <c r="H59" s="60">
        <v>30105.200000000001</v>
      </c>
      <c r="I59" s="60">
        <v>345352.5</v>
      </c>
      <c r="J59" s="60">
        <v>251514.1</v>
      </c>
      <c r="K59" s="68">
        <v>93838.399999999994</v>
      </c>
      <c r="L59" s="26" t="s">
        <v>72</v>
      </c>
    </row>
    <row r="60" spans="1:12" ht="16.5" customHeight="1">
      <c r="A60" s="19"/>
      <c r="B60" s="15" t="s">
        <v>73</v>
      </c>
      <c r="C60" s="190">
        <v>6217.7</v>
      </c>
      <c r="D60" s="191" t="s">
        <v>297</v>
      </c>
      <c r="E60" s="191">
        <v>6217.7</v>
      </c>
      <c r="F60" s="191">
        <v>0</v>
      </c>
      <c r="G60" s="191">
        <v>6217.7</v>
      </c>
      <c r="H60" s="191">
        <v>6217.7</v>
      </c>
      <c r="I60" s="191">
        <v>0</v>
      </c>
      <c r="J60" s="191">
        <v>0</v>
      </c>
      <c r="K60" s="192">
        <v>0</v>
      </c>
      <c r="L60" s="15" t="s">
        <v>73</v>
      </c>
    </row>
    <row r="61" spans="1:12" ht="16.5" customHeight="1">
      <c r="A61" s="19"/>
      <c r="B61" s="15" t="s">
        <v>74</v>
      </c>
      <c r="C61" s="190">
        <v>3355.3</v>
      </c>
      <c r="D61" s="191">
        <v>0</v>
      </c>
      <c r="E61" s="191">
        <v>3355.3</v>
      </c>
      <c r="F61" s="191">
        <v>0</v>
      </c>
      <c r="G61" s="191">
        <v>3355.3</v>
      </c>
      <c r="H61" s="191">
        <v>3355.3</v>
      </c>
      <c r="I61" s="191">
        <v>0</v>
      </c>
      <c r="J61" s="191">
        <v>0</v>
      </c>
      <c r="K61" s="192">
        <v>0</v>
      </c>
      <c r="L61" s="15" t="s">
        <v>74</v>
      </c>
    </row>
    <row r="62" spans="1:12" ht="16.5" customHeight="1">
      <c r="A62" s="61"/>
      <c r="B62" s="26" t="s">
        <v>75</v>
      </c>
      <c r="C62" s="67">
        <v>951906.8</v>
      </c>
      <c r="D62" s="60">
        <v>451409.3</v>
      </c>
      <c r="E62" s="60">
        <v>500497.5</v>
      </c>
      <c r="F62" s="60">
        <v>122177.3</v>
      </c>
      <c r="G62" s="60">
        <v>378320.2</v>
      </c>
      <c r="H62" s="60">
        <v>32967.599999999999</v>
      </c>
      <c r="I62" s="60">
        <v>345352.5</v>
      </c>
      <c r="J62" s="60">
        <v>251514.1</v>
      </c>
      <c r="K62" s="68">
        <v>93838.399999999994</v>
      </c>
      <c r="L62" s="26" t="s">
        <v>75</v>
      </c>
    </row>
    <row r="63" spans="1:12" ht="16.5" customHeight="1">
      <c r="A63" s="11"/>
      <c r="B63" s="1" t="s">
        <v>76</v>
      </c>
      <c r="C63" s="50"/>
      <c r="D63" s="51"/>
      <c r="E63" s="51"/>
      <c r="F63" s="51"/>
      <c r="G63" s="51"/>
      <c r="H63" s="51"/>
      <c r="I63" s="51"/>
      <c r="J63" s="51"/>
      <c r="K63" s="56"/>
      <c r="L63" s="15" t="s">
        <v>76</v>
      </c>
    </row>
    <row r="64" spans="1:12" ht="16.5" customHeight="1">
      <c r="A64" s="11"/>
      <c r="B64" s="1" t="s">
        <v>32</v>
      </c>
      <c r="C64" s="65">
        <v>868322.4</v>
      </c>
      <c r="D64" s="20">
        <v>428045.4</v>
      </c>
      <c r="E64" s="20">
        <v>440277.1</v>
      </c>
      <c r="F64" s="20">
        <v>103219</v>
      </c>
      <c r="G64" s="20">
        <v>337058.1</v>
      </c>
      <c r="H64" s="20">
        <v>29716.400000000001</v>
      </c>
      <c r="I64" s="20">
        <v>307341.7</v>
      </c>
      <c r="J64" s="20">
        <v>213503.2</v>
      </c>
      <c r="K64" s="66">
        <v>93838.399999999994</v>
      </c>
      <c r="L64" s="15" t="s">
        <v>32</v>
      </c>
    </row>
    <row r="65" spans="1:12" ht="16.5" customHeight="1">
      <c r="A65" s="11"/>
      <c r="B65" s="1" t="s">
        <v>33</v>
      </c>
      <c r="C65" s="65">
        <v>65146.6</v>
      </c>
      <c r="D65" s="20">
        <v>19146.599999999999</v>
      </c>
      <c r="E65" s="20">
        <v>46000.1</v>
      </c>
      <c r="F65" s="20">
        <v>16720</v>
      </c>
      <c r="G65" s="20">
        <v>29280.1</v>
      </c>
      <c r="H65" s="20">
        <v>121.6</v>
      </c>
      <c r="I65" s="20">
        <v>29158.6</v>
      </c>
      <c r="J65" s="20">
        <v>29158.6</v>
      </c>
      <c r="K65" s="66">
        <v>0</v>
      </c>
      <c r="L65" s="15" t="s">
        <v>33</v>
      </c>
    </row>
    <row r="66" spans="1:12" ht="16.5" customHeight="1">
      <c r="A66" s="11"/>
      <c r="B66" s="1" t="s">
        <v>34</v>
      </c>
      <c r="C66" s="65">
        <v>15575.3</v>
      </c>
      <c r="D66" s="20">
        <v>4217.3</v>
      </c>
      <c r="E66" s="20">
        <v>11358</v>
      </c>
      <c r="F66" s="20">
        <v>2238.4</v>
      </c>
      <c r="G66" s="20">
        <v>9119.6</v>
      </c>
      <c r="H66" s="20">
        <v>267.3</v>
      </c>
      <c r="I66" s="20">
        <v>8852.2999999999993</v>
      </c>
      <c r="J66" s="20">
        <v>8852.2999999999993</v>
      </c>
      <c r="K66" s="66">
        <v>0</v>
      </c>
      <c r="L66" s="15" t="s">
        <v>34</v>
      </c>
    </row>
    <row r="67" spans="1:12" ht="16.5" customHeight="1">
      <c r="A67" s="11"/>
      <c r="B67" s="1" t="s">
        <v>11</v>
      </c>
      <c r="C67" s="65">
        <v>949044.4</v>
      </c>
      <c r="D67" s="20">
        <v>451409.3</v>
      </c>
      <c r="E67" s="20">
        <v>497635.1</v>
      </c>
      <c r="F67" s="20">
        <v>122177.3</v>
      </c>
      <c r="G67" s="20">
        <v>375457.8</v>
      </c>
      <c r="H67" s="20">
        <v>30105.200000000001</v>
      </c>
      <c r="I67" s="20">
        <v>345352.5</v>
      </c>
      <c r="J67" s="20">
        <v>251514.1</v>
      </c>
      <c r="K67" s="66">
        <v>93838.399999999994</v>
      </c>
      <c r="L67" s="15" t="s">
        <v>11</v>
      </c>
    </row>
    <row r="68" spans="1:12" ht="16.5" customHeight="1">
      <c r="A68" s="11"/>
      <c r="B68" s="1" t="s">
        <v>134</v>
      </c>
      <c r="C68" s="118">
        <f>SUM(C43)</f>
        <v>12065.7</v>
      </c>
      <c r="D68" s="115">
        <f t="shared" ref="D68:K68" si="4">SUM(D43)</f>
        <v>6446.1</v>
      </c>
      <c r="E68" s="115">
        <f t="shared" si="4"/>
        <v>5619.6</v>
      </c>
      <c r="F68" s="115">
        <f t="shared" si="4"/>
        <v>2112.3000000000002</v>
      </c>
      <c r="G68" s="115">
        <f t="shared" si="4"/>
        <v>3507.3</v>
      </c>
      <c r="H68" s="115">
        <f t="shared" si="4"/>
        <v>-424.6</v>
      </c>
      <c r="I68" s="115">
        <f t="shared" si="4"/>
        <v>3931.9</v>
      </c>
      <c r="J68" s="115">
        <f t="shared" si="4"/>
        <v>2048.9</v>
      </c>
      <c r="K68" s="119">
        <f t="shared" si="4"/>
        <v>1883</v>
      </c>
      <c r="L68" s="15" t="s">
        <v>134</v>
      </c>
    </row>
    <row r="69" spans="1:12" ht="16.5" customHeight="1">
      <c r="A69" s="11"/>
      <c r="B69" s="1" t="s">
        <v>135</v>
      </c>
      <c r="C69" s="118">
        <f>SUM(C44:C45,C47)</f>
        <v>351525.5</v>
      </c>
      <c r="D69" s="115">
        <f t="shared" ref="D69:K69" si="5">SUM(D44:D45,D47)</f>
        <v>229342</v>
      </c>
      <c r="E69" s="115">
        <f t="shared" si="5"/>
        <v>122183.69999999998</v>
      </c>
      <c r="F69" s="115">
        <f t="shared" si="5"/>
        <v>34375.199999999997</v>
      </c>
      <c r="G69" s="115">
        <f t="shared" si="5"/>
        <v>87808.6</v>
      </c>
      <c r="H69" s="115">
        <f t="shared" si="5"/>
        <v>12251.8</v>
      </c>
      <c r="I69" s="115">
        <f t="shared" si="5"/>
        <v>75556.7</v>
      </c>
      <c r="J69" s="115">
        <f t="shared" si="5"/>
        <v>69366.100000000006</v>
      </c>
      <c r="K69" s="119">
        <f t="shared" si="5"/>
        <v>6190.6</v>
      </c>
      <c r="L69" s="15" t="s">
        <v>135</v>
      </c>
    </row>
    <row r="70" spans="1:12" ht="16.5" customHeight="1">
      <c r="A70" s="12"/>
      <c r="B70" s="52" t="s">
        <v>136</v>
      </c>
      <c r="C70" s="120">
        <f>SUM(C46,C48:C58)</f>
        <v>585453</v>
      </c>
      <c r="D70" s="116">
        <f t="shared" ref="D70:K70" si="6">SUM(D46,D48:D58)</f>
        <v>215621.19999999998</v>
      </c>
      <c r="E70" s="116">
        <f t="shared" si="6"/>
        <v>369832.1</v>
      </c>
      <c r="F70" s="116">
        <f t="shared" si="6"/>
        <v>85689.799999999988</v>
      </c>
      <c r="G70" s="116">
        <f t="shared" si="6"/>
        <v>284142</v>
      </c>
      <c r="H70" s="116">
        <f t="shared" si="6"/>
        <v>18278.099999999999</v>
      </c>
      <c r="I70" s="116">
        <f t="shared" si="6"/>
        <v>265863.79999999993</v>
      </c>
      <c r="J70" s="116">
        <f t="shared" si="6"/>
        <v>180099.00000000003</v>
      </c>
      <c r="K70" s="121">
        <f t="shared" si="6"/>
        <v>85764.7</v>
      </c>
      <c r="L70" s="13" t="s">
        <v>136</v>
      </c>
    </row>
    <row r="71" spans="1:12" ht="16.5" customHeight="1">
      <c r="C71" s="117">
        <f>IF(SUM(C68:C70)=C59,"OK",SUM(C68:C70)-C59)</f>
        <v>-0.20000000006984919</v>
      </c>
      <c r="D71" s="117" t="str">
        <f t="shared" ref="D71" si="7">IF(SUM(D68:D70)=D59,"OK",SUM(D68:D70)-D59)</f>
        <v>OK</v>
      </c>
      <c r="E71" s="117">
        <f t="shared" ref="E71:K71" si="8">IF(SUM(E68:E70)=E59,"OK",SUM(E68:E70)-E59)</f>
        <v>0.29999999998835847</v>
      </c>
      <c r="F71" s="117" t="str">
        <f t="shared" si="8"/>
        <v>OK</v>
      </c>
      <c r="G71" s="117">
        <f t="shared" si="8"/>
        <v>0.1000000000349246</v>
      </c>
      <c r="H71" s="117">
        <f t="shared" si="8"/>
        <v>9.999999999490683E-2</v>
      </c>
      <c r="I71" s="117">
        <f t="shared" si="8"/>
        <v>-0.10000000009313226</v>
      </c>
      <c r="J71" s="117">
        <f t="shared" si="8"/>
        <v>-9.9999999976716936E-2</v>
      </c>
      <c r="K71" s="117">
        <f t="shared" si="8"/>
        <v>-9.9999999991268851E-2</v>
      </c>
    </row>
    <row r="72" spans="1:12" ht="16.5" customHeight="1">
      <c r="A72" s="122">
        <f>A37+1</f>
        <v>25</v>
      </c>
      <c r="B72" s="7" t="str">
        <f>IF(A72&lt;22,"令和"&amp;A72&amp;"暦年","平成"&amp;A72&amp;"暦年")</f>
        <v>平成25暦年</v>
      </c>
      <c r="C72" s="22" t="s">
        <v>293</v>
      </c>
      <c r="L72" s="8"/>
    </row>
    <row r="73" spans="1:12" ht="16.5" customHeight="1">
      <c r="A73" s="10"/>
      <c r="B73" s="14"/>
      <c r="C73" s="16"/>
      <c r="D73" s="16"/>
      <c r="E73" s="16"/>
      <c r="F73" s="16"/>
      <c r="G73" s="16"/>
      <c r="H73" s="16" t="s">
        <v>42</v>
      </c>
      <c r="I73" s="16"/>
      <c r="J73" s="16"/>
      <c r="K73" s="16"/>
      <c r="L73" s="14"/>
    </row>
    <row r="74" spans="1:12" ht="16.5" customHeight="1">
      <c r="A74" s="11"/>
      <c r="C74" s="17" t="s">
        <v>37</v>
      </c>
      <c r="D74" s="17" t="s">
        <v>17</v>
      </c>
      <c r="E74" s="17" t="s">
        <v>294</v>
      </c>
      <c r="F74" s="17" t="s">
        <v>19</v>
      </c>
      <c r="G74" s="17" t="s">
        <v>295</v>
      </c>
      <c r="H74" s="17" t="s">
        <v>43</v>
      </c>
      <c r="I74" s="17" t="s">
        <v>296</v>
      </c>
      <c r="J74" s="17" t="s">
        <v>48</v>
      </c>
      <c r="K74" s="17" t="s">
        <v>49</v>
      </c>
    </row>
    <row r="75" spans="1:12" ht="16.5" customHeight="1">
      <c r="A75" s="11"/>
      <c r="B75" s="3" t="s">
        <v>51</v>
      </c>
      <c r="C75" s="18" t="s">
        <v>38</v>
      </c>
      <c r="D75" s="18"/>
      <c r="E75" s="173" t="s">
        <v>39</v>
      </c>
      <c r="F75" s="18"/>
      <c r="G75" s="173" t="s">
        <v>41</v>
      </c>
      <c r="H75" s="18" t="s">
        <v>44</v>
      </c>
      <c r="I75" s="18" t="s">
        <v>46</v>
      </c>
      <c r="J75" s="18"/>
      <c r="K75" s="18" t="s">
        <v>50</v>
      </c>
      <c r="L75" s="3" t="s">
        <v>51</v>
      </c>
    </row>
    <row r="76" spans="1:12" ht="16.5" customHeight="1">
      <c r="A76" s="11"/>
      <c r="B76" s="15"/>
      <c r="C76" s="17"/>
      <c r="D76" s="17"/>
      <c r="E76" s="24" t="s">
        <v>77</v>
      </c>
      <c r="F76" s="17"/>
      <c r="G76" s="25" t="s">
        <v>78</v>
      </c>
      <c r="H76" s="17"/>
      <c r="I76" s="17" t="s">
        <v>12</v>
      </c>
      <c r="J76" s="17"/>
      <c r="K76" s="17" t="s">
        <v>13</v>
      </c>
      <c r="L76" s="5"/>
    </row>
    <row r="77" spans="1:12" ht="16.5" customHeight="1">
      <c r="A77" s="12"/>
      <c r="B77" s="13"/>
      <c r="C77" s="18">
        <v>1</v>
      </c>
      <c r="D77" s="18">
        <v>2</v>
      </c>
      <c r="E77" s="18">
        <v>3</v>
      </c>
      <c r="F77" s="18">
        <v>4</v>
      </c>
      <c r="G77" s="18">
        <v>5</v>
      </c>
      <c r="H77" s="18">
        <v>6</v>
      </c>
      <c r="I77" s="18">
        <v>7</v>
      </c>
      <c r="J77" s="18">
        <v>8</v>
      </c>
      <c r="K77" s="18">
        <v>9</v>
      </c>
      <c r="L77" s="6"/>
    </row>
    <row r="78" spans="1:12" ht="16.5" customHeight="1">
      <c r="A78" s="19">
        <v>1</v>
      </c>
      <c r="B78" s="15" t="s">
        <v>53</v>
      </c>
      <c r="C78" s="62">
        <v>12310.7</v>
      </c>
      <c r="D78" s="63">
        <v>6884.4</v>
      </c>
      <c r="E78" s="63">
        <v>5426.4</v>
      </c>
      <c r="F78" s="63">
        <v>2087.4</v>
      </c>
      <c r="G78" s="63">
        <v>3339</v>
      </c>
      <c r="H78" s="63">
        <v>-380.8</v>
      </c>
      <c r="I78" s="63">
        <v>3719.8</v>
      </c>
      <c r="J78" s="63">
        <v>2081.3000000000002</v>
      </c>
      <c r="K78" s="64">
        <v>1638.5</v>
      </c>
      <c r="L78" s="15" t="s">
        <v>53</v>
      </c>
    </row>
    <row r="79" spans="1:12" ht="16.5" customHeight="1">
      <c r="A79" s="19">
        <v>2</v>
      </c>
      <c r="B79" s="15" t="s">
        <v>57</v>
      </c>
      <c r="C79" s="65">
        <v>838.2</v>
      </c>
      <c r="D79" s="20">
        <v>477.7</v>
      </c>
      <c r="E79" s="20">
        <v>360.5</v>
      </c>
      <c r="F79" s="20">
        <v>154.19999999999999</v>
      </c>
      <c r="G79" s="20">
        <v>206.3</v>
      </c>
      <c r="H79" s="20">
        <v>46.7</v>
      </c>
      <c r="I79" s="20">
        <v>159.6</v>
      </c>
      <c r="J79" s="20">
        <v>166.2</v>
      </c>
      <c r="K79" s="66">
        <v>-6.6</v>
      </c>
      <c r="L79" s="15" t="s">
        <v>57</v>
      </c>
    </row>
    <row r="80" spans="1:12" ht="16.5" customHeight="1">
      <c r="A80" s="19">
        <v>3</v>
      </c>
      <c r="B80" s="15" t="s">
        <v>145</v>
      </c>
      <c r="C80" s="65">
        <v>300011.40000000002</v>
      </c>
      <c r="D80" s="20">
        <v>201684.4</v>
      </c>
      <c r="E80" s="20">
        <v>98326.9</v>
      </c>
      <c r="F80" s="20">
        <v>31863.7</v>
      </c>
      <c r="G80" s="20">
        <v>66463.199999999997</v>
      </c>
      <c r="H80" s="20">
        <v>10721.1</v>
      </c>
      <c r="I80" s="20">
        <v>55742.1</v>
      </c>
      <c r="J80" s="20">
        <v>49723.6</v>
      </c>
      <c r="K80" s="66">
        <v>6018.5</v>
      </c>
      <c r="L80" s="15" t="s">
        <v>145</v>
      </c>
    </row>
    <row r="81" spans="1:12" ht="16.5" customHeight="1">
      <c r="A81" s="19">
        <v>4</v>
      </c>
      <c r="B81" s="15" t="s">
        <v>256</v>
      </c>
      <c r="C81" s="65">
        <v>33566.400000000001</v>
      </c>
      <c r="D81" s="20">
        <v>22032</v>
      </c>
      <c r="E81" s="20">
        <v>11534.4</v>
      </c>
      <c r="F81" s="20">
        <v>6796.8</v>
      </c>
      <c r="G81" s="20">
        <v>4737.6000000000004</v>
      </c>
      <c r="H81" s="20">
        <v>748.9</v>
      </c>
      <c r="I81" s="20">
        <v>3988.7</v>
      </c>
      <c r="J81" s="20">
        <v>3284.6</v>
      </c>
      <c r="K81" s="66">
        <v>704.1</v>
      </c>
      <c r="L81" s="15" t="s">
        <v>256</v>
      </c>
    </row>
    <row r="82" spans="1:12" ht="16.5" customHeight="1">
      <c r="A82" s="19">
        <v>5</v>
      </c>
      <c r="B82" s="15" t="s">
        <v>147</v>
      </c>
      <c r="C82" s="65">
        <v>58306</v>
      </c>
      <c r="D82" s="20">
        <v>32955.300000000003</v>
      </c>
      <c r="E82" s="20">
        <v>25350.7</v>
      </c>
      <c r="F82" s="20">
        <v>2449.1</v>
      </c>
      <c r="G82" s="20">
        <v>22901.5</v>
      </c>
      <c r="H82" s="20">
        <v>1249.9000000000001</v>
      </c>
      <c r="I82" s="20">
        <v>21651.599999999999</v>
      </c>
      <c r="J82" s="20">
        <v>19274.8</v>
      </c>
      <c r="K82" s="66">
        <v>2376.9</v>
      </c>
      <c r="L82" s="15" t="s">
        <v>147</v>
      </c>
    </row>
    <row r="83" spans="1:12" ht="16.5" customHeight="1">
      <c r="A83" s="19">
        <v>6</v>
      </c>
      <c r="B83" s="15" t="s">
        <v>238</v>
      </c>
      <c r="C83" s="65">
        <v>114757.7</v>
      </c>
      <c r="D83" s="20">
        <v>43658.3</v>
      </c>
      <c r="E83" s="20">
        <v>71099.399999999994</v>
      </c>
      <c r="F83" s="20">
        <v>8046.9</v>
      </c>
      <c r="G83" s="20">
        <v>63052.5</v>
      </c>
      <c r="H83" s="20">
        <v>5063.6000000000004</v>
      </c>
      <c r="I83" s="20">
        <v>57988.9</v>
      </c>
      <c r="J83" s="20">
        <v>38042</v>
      </c>
      <c r="K83" s="66">
        <v>19946.900000000001</v>
      </c>
      <c r="L83" s="15" t="s">
        <v>238</v>
      </c>
    </row>
    <row r="84" spans="1:12" ht="16.5" customHeight="1">
      <c r="A84" s="19">
        <v>7</v>
      </c>
      <c r="B84" s="15" t="s">
        <v>237</v>
      </c>
      <c r="C84" s="65">
        <v>43578.1</v>
      </c>
      <c r="D84" s="20">
        <v>17251.099999999999</v>
      </c>
      <c r="E84" s="20">
        <v>26327</v>
      </c>
      <c r="F84" s="20">
        <v>6895.2</v>
      </c>
      <c r="G84" s="20">
        <v>19431.900000000001</v>
      </c>
      <c r="H84" s="20">
        <v>1840.8</v>
      </c>
      <c r="I84" s="20">
        <v>17591</v>
      </c>
      <c r="J84" s="20">
        <v>18286.2</v>
      </c>
      <c r="K84" s="66">
        <v>-695.2</v>
      </c>
      <c r="L84" s="15" t="s">
        <v>237</v>
      </c>
    </row>
    <row r="85" spans="1:12" ht="16.5" customHeight="1">
      <c r="A85" s="19">
        <v>8</v>
      </c>
      <c r="B85" s="15" t="s">
        <v>236</v>
      </c>
      <c r="C85" s="65">
        <v>29898</v>
      </c>
      <c r="D85" s="20">
        <v>17374.3</v>
      </c>
      <c r="E85" s="20">
        <v>12523.7</v>
      </c>
      <c r="F85" s="20">
        <v>1854</v>
      </c>
      <c r="G85" s="20">
        <v>10669.7</v>
      </c>
      <c r="H85" s="20">
        <v>776</v>
      </c>
      <c r="I85" s="20">
        <v>9893.7000000000007</v>
      </c>
      <c r="J85" s="20">
        <v>4503.7</v>
      </c>
      <c r="K85" s="66">
        <v>5390</v>
      </c>
      <c r="L85" s="15" t="s">
        <v>236</v>
      </c>
    </row>
    <row r="86" spans="1:12" ht="16.5" customHeight="1">
      <c r="A86" s="19">
        <v>9</v>
      </c>
      <c r="B86" s="15" t="s">
        <v>235</v>
      </c>
      <c r="C86" s="65">
        <v>48891.9</v>
      </c>
      <c r="D86" s="20">
        <v>23598.3</v>
      </c>
      <c r="E86" s="20">
        <v>25293.5</v>
      </c>
      <c r="F86" s="20">
        <v>6850.7</v>
      </c>
      <c r="G86" s="20">
        <v>18442.8</v>
      </c>
      <c r="H86" s="20">
        <v>1323.8</v>
      </c>
      <c r="I86" s="20">
        <v>17119</v>
      </c>
      <c r="J86" s="20">
        <v>10088.4</v>
      </c>
      <c r="K86" s="66">
        <v>7030.6</v>
      </c>
      <c r="L86" s="15" t="s">
        <v>235</v>
      </c>
    </row>
    <row r="87" spans="1:12" ht="16.5" customHeight="1">
      <c r="A87" s="19">
        <v>10</v>
      </c>
      <c r="B87" s="15" t="s">
        <v>234</v>
      </c>
      <c r="C87" s="65">
        <v>34969.199999999997</v>
      </c>
      <c r="D87" s="20">
        <v>11745.6</v>
      </c>
      <c r="E87" s="20">
        <v>23223.599999999999</v>
      </c>
      <c r="F87" s="20">
        <v>2301.9</v>
      </c>
      <c r="G87" s="20">
        <v>20921.8</v>
      </c>
      <c r="H87" s="20">
        <v>109.4</v>
      </c>
      <c r="I87" s="20">
        <v>20812.3</v>
      </c>
      <c r="J87" s="20">
        <v>10097.6</v>
      </c>
      <c r="K87" s="66">
        <v>10714.7</v>
      </c>
      <c r="L87" s="15" t="s">
        <v>234</v>
      </c>
    </row>
    <row r="88" spans="1:12" ht="16.5" customHeight="1">
      <c r="A88" s="19">
        <v>11</v>
      </c>
      <c r="B88" s="15" t="s">
        <v>233</v>
      </c>
      <c r="C88" s="65">
        <v>77160.800000000003</v>
      </c>
      <c r="D88" s="20">
        <v>13981.7</v>
      </c>
      <c r="E88" s="20">
        <v>63179.1</v>
      </c>
      <c r="F88" s="20">
        <v>25281.200000000001</v>
      </c>
      <c r="G88" s="20">
        <v>37897.9</v>
      </c>
      <c r="H88" s="20">
        <v>4730.8</v>
      </c>
      <c r="I88" s="20">
        <v>33167</v>
      </c>
      <c r="J88" s="20">
        <v>3431.3</v>
      </c>
      <c r="K88" s="66">
        <v>29735.7</v>
      </c>
      <c r="L88" s="15" t="s">
        <v>233</v>
      </c>
    </row>
    <row r="89" spans="1:12" ht="16.5" customHeight="1">
      <c r="A89" s="19">
        <v>12</v>
      </c>
      <c r="B89" s="15" t="s">
        <v>232</v>
      </c>
      <c r="C89" s="65">
        <v>58962.7</v>
      </c>
      <c r="D89" s="20">
        <v>19912.099999999999</v>
      </c>
      <c r="E89" s="20">
        <v>39050.6</v>
      </c>
      <c r="F89" s="20">
        <v>5838.8</v>
      </c>
      <c r="G89" s="20">
        <v>33211.800000000003</v>
      </c>
      <c r="H89" s="20">
        <v>1961.5</v>
      </c>
      <c r="I89" s="20">
        <v>31250.3</v>
      </c>
      <c r="J89" s="20">
        <v>27330</v>
      </c>
      <c r="K89" s="66">
        <v>3920.3</v>
      </c>
      <c r="L89" s="15" t="s">
        <v>232</v>
      </c>
    </row>
    <row r="90" spans="1:12" ht="16.5" customHeight="1">
      <c r="A90" s="19">
        <v>13</v>
      </c>
      <c r="B90" s="15" t="s">
        <v>231</v>
      </c>
      <c r="C90" s="65">
        <v>37851.9</v>
      </c>
      <c r="D90" s="20">
        <v>12517.8</v>
      </c>
      <c r="E90" s="20">
        <v>25334.1</v>
      </c>
      <c r="F90" s="20">
        <v>9611.6</v>
      </c>
      <c r="G90" s="20">
        <v>15722.5</v>
      </c>
      <c r="H90" s="20">
        <v>76.2</v>
      </c>
      <c r="I90" s="20">
        <v>15646.3</v>
      </c>
      <c r="J90" s="20">
        <v>15646.3</v>
      </c>
      <c r="K90" s="66">
        <v>0</v>
      </c>
      <c r="L90" s="15" t="s">
        <v>231</v>
      </c>
    </row>
    <row r="91" spans="1:12" ht="16.5" customHeight="1">
      <c r="A91" s="19">
        <v>14</v>
      </c>
      <c r="B91" s="15" t="s">
        <v>230</v>
      </c>
      <c r="C91" s="65">
        <v>22068.6</v>
      </c>
      <c r="D91" s="20">
        <v>3640.3</v>
      </c>
      <c r="E91" s="20">
        <v>18428.3</v>
      </c>
      <c r="F91" s="20">
        <v>4408.8999999999996</v>
      </c>
      <c r="G91" s="20">
        <v>14019.4</v>
      </c>
      <c r="H91" s="20">
        <v>140.4</v>
      </c>
      <c r="I91" s="20">
        <v>13879</v>
      </c>
      <c r="J91" s="20">
        <v>13732.4</v>
      </c>
      <c r="K91" s="66">
        <v>146.6</v>
      </c>
      <c r="L91" s="15" t="s">
        <v>230</v>
      </c>
    </row>
    <row r="92" spans="1:12" ht="16.5" customHeight="1">
      <c r="A92" s="19">
        <v>15</v>
      </c>
      <c r="B92" s="15" t="s">
        <v>229</v>
      </c>
      <c r="C92" s="65">
        <v>56656.4</v>
      </c>
      <c r="D92" s="20">
        <v>19303.8</v>
      </c>
      <c r="E92" s="20">
        <v>37352.6</v>
      </c>
      <c r="F92" s="20">
        <v>4291.6000000000004</v>
      </c>
      <c r="G92" s="20">
        <v>33061</v>
      </c>
      <c r="H92" s="20">
        <v>-361.4</v>
      </c>
      <c r="I92" s="20">
        <v>33422.400000000001</v>
      </c>
      <c r="J92" s="20">
        <v>24662.7</v>
      </c>
      <c r="K92" s="66">
        <v>8759.7000000000007</v>
      </c>
      <c r="L92" s="15" t="s">
        <v>229</v>
      </c>
    </row>
    <row r="93" spans="1:12" ht="16.5" customHeight="1">
      <c r="A93" s="19">
        <v>16</v>
      </c>
      <c r="B93" s="15" t="s">
        <v>228</v>
      </c>
      <c r="C93" s="65">
        <v>39133.699999999997</v>
      </c>
      <c r="D93" s="20">
        <v>16610.3</v>
      </c>
      <c r="E93" s="20">
        <v>22523.4</v>
      </c>
      <c r="F93" s="20">
        <v>4560.5</v>
      </c>
      <c r="G93" s="20">
        <v>17962.900000000001</v>
      </c>
      <c r="H93" s="20">
        <v>1572</v>
      </c>
      <c r="I93" s="20">
        <v>16391</v>
      </c>
      <c r="J93" s="20">
        <v>12851.2</v>
      </c>
      <c r="K93" s="66">
        <v>3539.8</v>
      </c>
      <c r="L93" s="15" t="s">
        <v>228</v>
      </c>
    </row>
    <row r="94" spans="1:12" ht="16.5" customHeight="1">
      <c r="A94" s="59"/>
      <c r="B94" s="26" t="s">
        <v>72</v>
      </c>
      <c r="C94" s="67">
        <v>968961.6</v>
      </c>
      <c r="D94" s="60">
        <v>463627.4</v>
      </c>
      <c r="E94" s="60">
        <v>505334.2</v>
      </c>
      <c r="F94" s="60">
        <v>123292.5</v>
      </c>
      <c r="G94" s="60">
        <v>382041.8</v>
      </c>
      <c r="H94" s="60">
        <v>29619</v>
      </c>
      <c r="I94" s="60">
        <v>352422.8</v>
      </c>
      <c r="J94" s="60">
        <v>253202.1</v>
      </c>
      <c r="K94" s="68">
        <v>99220.7</v>
      </c>
      <c r="L94" s="26" t="s">
        <v>72</v>
      </c>
    </row>
    <row r="95" spans="1:12" ht="16.5" customHeight="1">
      <c r="A95" s="19"/>
      <c r="B95" s="15" t="s">
        <v>73</v>
      </c>
      <c r="C95" s="190">
        <v>6867.4</v>
      </c>
      <c r="D95" s="191" t="s">
        <v>297</v>
      </c>
      <c r="E95" s="191">
        <v>6867.4</v>
      </c>
      <c r="F95" s="191">
        <v>0</v>
      </c>
      <c r="G95" s="191">
        <v>6867.4</v>
      </c>
      <c r="H95" s="191">
        <v>6867.4</v>
      </c>
      <c r="I95" s="191">
        <v>0</v>
      </c>
      <c r="J95" s="191">
        <v>0</v>
      </c>
      <c r="K95" s="192">
        <v>0</v>
      </c>
      <c r="L95" s="15" t="s">
        <v>73</v>
      </c>
    </row>
    <row r="96" spans="1:12" ht="16.5" customHeight="1">
      <c r="A96" s="19"/>
      <c r="B96" s="15" t="s">
        <v>74</v>
      </c>
      <c r="C96" s="190">
        <v>3340.5</v>
      </c>
      <c r="D96" s="191">
        <v>0</v>
      </c>
      <c r="E96" s="191">
        <v>3340.5</v>
      </c>
      <c r="F96" s="191">
        <v>0</v>
      </c>
      <c r="G96" s="191">
        <v>3340.5</v>
      </c>
      <c r="H96" s="191">
        <v>3340.5</v>
      </c>
      <c r="I96" s="191">
        <v>0</v>
      </c>
      <c r="J96" s="191">
        <v>0</v>
      </c>
      <c r="K96" s="192">
        <v>0</v>
      </c>
      <c r="L96" s="15" t="s">
        <v>74</v>
      </c>
    </row>
    <row r="97" spans="1:12" ht="16.5" customHeight="1">
      <c r="A97" s="61"/>
      <c r="B97" s="26" t="s">
        <v>75</v>
      </c>
      <c r="C97" s="67">
        <v>972488.5</v>
      </c>
      <c r="D97" s="60">
        <v>463627.4</v>
      </c>
      <c r="E97" s="60">
        <v>508861.1</v>
      </c>
      <c r="F97" s="60">
        <v>123292.5</v>
      </c>
      <c r="G97" s="60">
        <v>385568.7</v>
      </c>
      <c r="H97" s="60">
        <v>33145.9</v>
      </c>
      <c r="I97" s="60">
        <v>352422.8</v>
      </c>
      <c r="J97" s="60">
        <v>253202.1</v>
      </c>
      <c r="K97" s="68">
        <v>99220.7</v>
      </c>
      <c r="L97" s="26" t="s">
        <v>75</v>
      </c>
    </row>
    <row r="98" spans="1:12" ht="16.5" customHeight="1">
      <c r="A98" s="11"/>
      <c r="B98" s="1" t="s">
        <v>76</v>
      </c>
      <c r="C98" s="50"/>
      <c r="D98" s="51"/>
      <c r="E98" s="51"/>
      <c r="F98" s="51"/>
      <c r="G98" s="51"/>
      <c r="H98" s="51"/>
      <c r="I98" s="51"/>
      <c r="J98" s="51"/>
      <c r="K98" s="56"/>
      <c r="L98" s="15" t="s">
        <v>76</v>
      </c>
    </row>
    <row r="99" spans="1:12" ht="16.5" customHeight="1">
      <c r="A99" s="11"/>
      <c r="B99" s="1" t="s">
        <v>32</v>
      </c>
      <c r="C99" s="65">
        <v>887793.8</v>
      </c>
      <c r="D99" s="20">
        <v>439280.1</v>
      </c>
      <c r="E99" s="20">
        <v>448513.7</v>
      </c>
      <c r="F99" s="20">
        <v>104202.8</v>
      </c>
      <c r="G99" s="20">
        <v>344310.9</v>
      </c>
      <c r="H99" s="20">
        <v>29181.200000000001</v>
      </c>
      <c r="I99" s="20">
        <v>315129.7</v>
      </c>
      <c r="J99" s="20">
        <v>215909</v>
      </c>
      <c r="K99" s="66">
        <v>99220.7</v>
      </c>
      <c r="L99" s="15" t="s">
        <v>32</v>
      </c>
    </row>
    <row r="100" spans="1:12" ht="16.5" customHeight="1">
      <c r="A100" s="11"/>
      <c r="B100" s="1" t="s">
        <v>33</v>
      </c>
      <c r="C100" s="65">
        <v>65315.3</v>
      </c>
      <c r="D100" s="20">
        <v>19829.400000000001</v>
      </c>
      <c r="E100" s="20">
        <v>45485.9</v>
      </c>
      <c r="F100" s="20">
        <v>16819</v>
      </c>
      <c r="G100" s="20">
        <v>28666.9</v>
      </c>
      <c r="H100" s="20">
        <v>122.9</v>
      </c>
      <c r="I100" s="20">
        <v>28544</v>
      </c>
      <c r="J100" s="20">
        <v>28544</v>
      </c>
      <c r="K100" s="66">
        <v>0</v>
      </c>
      <c r="L100" s="15" t="s">
        <v>33</v>
      </c>
    </row>
    <row r="101" spans="1:12" ht="16.5" customHeight="1">
      <c r="A101" s="11"/>
      <c r="B101" s="1" t="s">
        <v>34</v>
      </c>
      <c r="C101" s="65">
        <v>15852.5</v>
      </c>
      <c r="D101" s="20">
        <v>4517.8999999999996</v>
      </c>
      <c r="E101" s="20">
        <v>11334.6</v>
      </c>
      <c r="F101" s="20">
        <v>2270.6</v>
      </c>
      <c r="G101" s="20">
        <v>9064</v>
      </c>
      <c r="H101" s="20">
        <v>314.89999999999998</v>
      </c>
      <c r="I101" s="20">
        <v>8749.1</v>
      </c>
      <c r="J101" s="20">
        <v>8749.1</v>
      </c>
      <c r="K101" s="66">
        <v>0</v>
      </c>
      <c r="L101" s="15" t="s">
        <v>34</v>
      </c>
    </row>
    <row r="102" spans="1:12" ht="16.5" customHeight="1">
      <c r="A102" s="11"/>
      <c r="B102" s="1" t="s">
        <v>11</v>
      </c>
      <c r="C102" s="65">
        <v>968961.6</v>
      </c>
      <c r="D102" s="20">
        <v>463627.4</v>
      </c>
      <c r="E102" s="20">
        <v>505334.2</v>
      </c>
      <c r="F102" s="20">
        <v>123292.5</v>
      </c>
      <c r="G102" s="20">
        <v>382041.8</v>
      </c>
      <c r="H102" s="20">
        <v>29619</v>
      </c>
      <c r="I102" s="20">
        <v>352422.8</v>
      </c>
      <c r="J102" s="20">
        <v>253202.1</v>
      </c>
      <c r="K102" s="66">
        <v>99220.7</v>
      </c>
      <c r="L102" s="15" t="s">
        <v>11</v>
      </c>
    </row>
    <row r="103" spans="1:12" ht="16.5" customHeight="1">
      <c r="A103" s="11"/>
      <c r="B103" s="1" t="s">
        <v>134</v>
      </c>
      <c r="C103" s="118">
        <f>SUM(C78)</f>
        <v>12310.7</v>
      </c>
      <c r="D103" s="115">
        <f t="shared" ref="D103:K103" si="9">SUM(D78)</f>
        <v>6884.4</v>
      </c>
      <c r="E103" s="115">
        <f t="shared" si="9"/>
        <v>5426.4</v>
      </c>
      <c r="F103" s="115">
        <f t="shared" si="9"/>
        <v>2087.4</v>
      </c>
      <c r="G103" s="115">
        <f t="shared" si="9"/>
        <v>3339</v>
      </c>
      <c r="H103" s="115">
        <f t="shared" si="9"/>
        <v>-380.8</v>
      </c>
      <c r="I103" s="115">
        <f t="shared" si="9"/>
        <v>3719.8</v>
      </c>
      <c r="J103" s="115">
        <f t="shared" si="9"/>
        <v>2081.3000000000002</v>
      </c>
      <c r="K103" s="119">
        <f t="shared" si="9"/>
        <v>1638.5</v>
      </c>
      <c r="L103" s="15" t="s">
        <v>134</v>
      </c>
    </row>
    <row r="104" spans="1:12" ht="16.5" customHeight="1">
      <c r="A104" s="11"/>
      <c r="B104" s="1" t="s">
        <v>135</v>
      </c>
      <c r="C104" s="118">
        <f>SUM(C79:C80,C82)</f>
        <v>359155.60000000003</v>
      </c>
      <c r="D104" s="115">
        <f t="shared" ref="D104:K104" si="10">SUM(D79:D80,D82)</f>
        <v>235117.40000000002</v>
      </c>
      <c r="E104" s="115">
        <f t="shared" si="10"/>
        <v>124038.09999999999</v>
      </c>
      <c r="F104" s="115">
        <f t="shared" si="10"/>
        <v>34467</v>
      </c>
      <c r="G104" s="115">
        <f t="shared" si="10"/>
        <v>89571</v>
      </c>
      <c r="H104" s="115">
        <f t="shared" si="10"/>
        <v>12017.7</v>
      </c>
      <c r="I104" s="115">
        <f t="shared" si="10"/>
        <v>77553.299999999988</v>
      </c>
      <c r="J104" s="115">
        <f t="shared" si="10"/>
        <v>69164.599999999991</v>
      </c>
      <c r="K104" s="119">
        <f t="shared" si="10"/>
        <v>8388.7999999999993</v>
      </c>
      <c r="L104" s="15" t="s">
        <v>135</v>
      </c>
    </row>
    <row r="105" spans="1:12" ht="16.5" customHeight="1">
      <c r="A105" s="12"/>
      <c r="B105" s="52" t="s">
        <v>136</v>
      </c>
      <c r="C105" s="120">
        <f>SUM(C81,C83:C93)</f>
        <v>597495.4</v>
      </c>
      <c r="D105" s="116">
        <f t="shared" ref="D105:K105" si="11">SUM(D81,D83:D93)</f>
        <v>221625.59999999998</v>
      </c>
      <c r="E105" s="116">
        <f t="shared" si="11"/>
        <v>375869.69999999995</v>
      </c>
      <c r="F105" s="116">
        <f t="shared" si="11"/>
        <v>86738.1</v>
      </c>
      <c r="G105" s="116">
        <f t="shared" si="11"/>
        <v>289131.80000000005</v>
      </c>
      <c r="H105" s="116">
        <f t="shared" si="11"/>
        <v>17982</v>
      </c>
      <c r="I105" s="116">
        <f t="shared" si="11"/>
        <v>271149.59999999998</v>
      </c>
      <c r="J105" s="116">
        <f t="shared" si="11"/>
        <v>181956.40000000002</v>
      </c>
      <c r="K105" s="121">
        <f t="shared" si="11"/>
        <v>89193.200000000012</v>
      </c>
      <c r="L105" s="13" t="s">
        <v>136</v>
      </c>
    </row>
    <row r="106" spans="1:12" ht="16.5" customHeight="1">
      <c r="C106" s="117">
        <f>IF(SUM(C103:C105)=C94,"OK",SUM(C103:C105)-C94)</f>
        <v>0.10000000009313226</v>
      </c>
      <c r="D106" s="117" t="str">
        <f t="shared" ref="D106" si="12">IF(SUM(D103:D105)=D94,"OK",SUM(D103:D105)-D94)</f>
        <v>OK</v>
      </c>
      <c r="E106" s="117" t="str">
        <f t="shared" ref="E106:K106" si="13">IF(SUM(E103:E105)=E94,"OK",SUM(E103:E105)-E94)</f>
        <v>OK</v>
      </c>
      <c r="F106" s="117" t="str">
        <f t="shared" si="13"/>
        <v>OK</v>
      </c>
      <c r="G106" s="117" t="str">
        <f t="shared" si="13"/>
        <v>OK</v>
      </c>
      <c r="H106" s="117">
        <f t="shared" si="13"/>
        <v>-9.9999999998544808E-2</v>
      </c>
      <c r="I106" s="117">
        <f t="shared" si="13"/>
        <v>-0.1000000000349246</v>
      </c>
      <c r="J106" s="117">
        <f t="shared" si="13"/>
        <v>0.20000000001164153</v>
      </c>
      <c r="K106" s="117">
        <f t="shared" si="13"/>
        <v>-0.1999999999825377</v>
      </c>
    </row>
    <row r="107" spans="1:12" ht="16.5" customHeight="1">
      <c r="A107" s="122">
        <f>A72+1</f>
        <v>26</v>
      </c>
      <c r="B107" s="7" t="str">
        <f>IF(A107&lt;22,"令和"&amp;A107&amp;"暦年","平成"&amp;A107&amp;"暦年")</f>
        <v>平成26暦年</v>
      </c>
      <c r="C107" s="22" t="s">
        <v>293</v>
      </c>
      <c r="L107" s="8"/>
    </row>
    <row r="108" spans="1:12" ht="16.5" customHeight="1">
      <c r="A108" s="10"/>
      <c r="B108" s="14"/>
      <c r="C108" s="16"/>
      <c r="D108" s="16"/>
      <c r="E108" s="16"/>
      <c r="F108" s="16"/>
      <c r="G108" s="16"/>
      <c r="H108" s="16" t="s">
        <v>42</v>
      </c>
      <c r="I108" s="16"/>
      <c r="J108" s="16"/>
      <c r="K108" s="16"/>
      <c r="L108" s="14"/>
    </row>
    <row r="109" spans="1:12" ht="16.5" customHeight="1">
      <c r="A109" s="11"/>
      <c r="C109" s="17" t="s">
        <v>37</v>
      </c>
      <c r="D109" s="17" t="s">
        <v>17</v>
      </c>
      <c r="E109" s="17" t="s">
        <v>294</v>
      </c>
      <c r="F109" s="17" t="s">
        <v>19</v>
      </c>
      <c r="G109" s="17" t="s">
        <v>295</v>
      </c>
      <c r="H109" s="17" t="s">
        <v>43</v>
      </c>
      <c r="I109" s="17" t="s">
        <v>296</v>
      </c>
      <c r="J109" s="17" t="s">
        <v>48</v>
      </c>
      <c r="K109" s="17" t="s">
        <v>49</v>
      </c>
    </row>
    <row r="110" spans="1:12" ht="16.5" customHeight="1">
      <c r="A110" s="11"/>
      <c r="B110" s="3" t="s">
        <v>51</v>
      </c>
      <c r="C110" s="18" t="s">
        <v>38</v>
      </c>
      <c r="D110" s="18"/>
      <c r="E110" s="173" t="s">
        <v>39</v>
      </c>
      <c r="F110" s="18"/>
      <c r="G110" s="173" t="s">
        <v>41</v>
      </c>
      <c r="H110" s="18" t="s">
        <v>44</v>
      </c>
      <c r="I110" s="18" t="s">
        <v>46</v>
      </c>
      <c r="J110" s="18"/>
      <c r="K110" s="18" t="s">
        <v>50</v>
      </c>
      <c r="L110" s="3" t="s">
        <v>51</v>
      </c>
    </row>
    <row r="111" spans="1:12" ht="16.5" customHeight="1">
      <c r="A111" s="11"/>
      <c r="B111" s="15"/>
      <c r="C111" s="17"/>
      <c r="D111" s="17"/>
      <c r="E111" s="24" t="s">
        <v>77</v>
      </c>
      <c r="F111" s="17"/>
      <c r="G111" s="25" t="s">
        <v>78</v>
      </c>
      <c r="H111" s="17"/>
      <c r="I111" s="17" t="s">
        <v>12</v>
      </c>
      <c r="J111" s="17"/>
      <c r="K111" s="17" t="s">
        <v>13</v>
      </c>
      <c r="L111" s="5"/>
    </row>
    <row r="112" spans="1:12" ht="16.5" customHeight="1">
      <c r="A112" s="12"/>
      <c r="B112" s="13"/>
      <c r="C112" s="18">
        <v>1</v>
      </c>
      <c r="D112" s="18">
        <v>2</v>
      </c>
      <c r="E112" s="18">
        <v>3</v>
      </c>
      <c r="F112" s="18">
        <v>4</v>
      </c>
      <c r="G112" s="18">
        <v>5</v>
      </c>
      <c r="H112" s="18">
        <v>6</v>
      </c>
      <c r="I112" s="18">
        <v>7</v>
      </c>
      <c r="J112" s="18">
        <v>8</v>
      </c>
      <c r="K112" s="18">
        <v>9</v>
      </c>
      <c r="L112" s="6"/>
    </row>
    <row r="113" spans="1:12" ht="16.5" customHeight="1">
      <c r="A113" s="19">
        <v>1</v>
      </c>
      <c r="B113" s="15" t="s">
        <v>53</v>
      </c>
      <c r="C113" s="62">
        <v>12288.2</v>
      </c>
      <c r="D113" s="63">
        <v>7117.7</v>
      </c>
      <c r="E113" s="63">
        <v>5170.5</v>
      </c>
      <c r="F113" s="63">
        <v>2098</v>
      </c>
      <c r="G113" s="63">
        <v>3072.5</v>
      </c>
      <c r="H113" s="63">
        <v>-256.10000000000002</v>
      </c>
      <c r="I113" s="63">
        <v>3328.6</v>
      </c>
      <c r="J113" s="63">
        <v>2214.6</v>
      </c>
      <c r="K113" s="64">
        <v>1114</v>
      </c>
      <c r="L113" s="15" t="s">
        <v>53</v>
      </c>
    </row>
    <row r="114" spans="1:12" ht="16.5" customHeight="1">
      <c r="A114" s="19">
        <v>2</v>
      </c>
      <c r="B114" s="15" t="s">
        <v>57</v>
      </c>
      <c r="C114" s="65">
        <v>887.9</v>
      </c>
      <c r="D114" s="20">
        <v>489.2</v>
      </c>
      <c r="E114" s="20">
        <v>398.7</v>
      </c>
      <c r="F114" s="20">
        <v>161.30000000000001</v>
      </c>
      <c r="G114" s="20">
        <v>237.4</v>
      </c>
      <c r="H114" s="20">
        <v>51.8</v>
      </c>
      <c r="I114" s="20">
        <v>185.6</v>
      </c>
      <c r="J114" s="20">
        <v>147.30000000000001</v>
      </c>
      <c r="K114" s="66">
        <v>38.299999999999997</v>
      </c>
      <c r="L114" s="15" t="s">
        <v>57</v>
      </c>
    </row>
    <row r="115" spans="1:12" ht="16.5" customHeight="1">
      <c r="A115" s="19">
        <v>3</v>
      </c>
      <c r="B115" s="15" t="s">
        <v>145</v>
      </c>
      <c r="C115" s="65">
        <v>313282.3</v>
      </c>
      <c r="D115" s="20">
        <v>211628.4</v>
      </c>
      <c r="E115" s="20">
        <v>101653.8</v>
      </c>
      <c r="F115" s="20">
        <v>32046.9</v>
      </c>
      <c r="G115" s="20">
        <v>69607</v>
      </c>
      <c r="H115" s="20">
        <v>11613.8</v>
      </c>
      <c r="I115" s="20">
        <v>57993.2</v>
      </c>
      <c r="J115" s="20">
        <v>51065</v>
      </c>
      <c r="K115" s="66">
        <v>6928.2</v>
      </c>
      <c r="L115" s="15" t="s">
        <v>145</v>
      </c>
    </row>
    <row r="116" spans="1:12" ht="16.5" customHeight="1">
      <c r="A116" s="19">
        <v>4</v>
      </c>
      <c r="B116" s="15" t="s">
        <v>256</v>
      </c>
      <c r="C116" s="65">
        <v>35991.1</v>
      </c>
      <c r="D116" s="20">
        <v>22754.5</v>
      </c>
      <c r="E116" s="20">
        <v>13236.7</v>
      </c>
      <c r="F116" s="20">
        <v>7009.2</v>
      </c>
      <c r="G116" s="20">
        <v>6227.4</v>
      </c>
      <c r="H116" s="20">
        <v>947.3</v>
      </c>
      <c r="I116" s="20">
        <v>5280.1</v>
      </c>
      <c r="J116" s="20">
        <v>3325.6</v>
      </c>
      <c r="K116" s="66">
        <v>1954.5</v>
      </c>
      <c r="L116" s="15" t="s">
        <v>256</v>
      </c>
    </row>
    <row r="117" spans="1:12" ht="16.5" customHeight="1">
      <c r="A117" s="19">
        <v>5</v>
      </c>
      <c r="B117" s="15" t="s">
        <v>147</v>
      </c>
      <c r="C117" s="65">
        <v>59448.1</v>
      </c>
      <c r="D117" s="20">
        <v>33031.300000000003</v>
      </c>
      <c r="E117" s="20">
        <v>26416.9</v>
      </c>
      <c r="F117" s="20">
        <v>2575.1</v>
      </c>
      <c r="G117" s="20">
        <v>23841.8</v>
      </c>
      <c r="H117" s="20">
        <v>1642.6</v>
      </c>
      <c r="I117" s="20">
        <v>22199.3</v>
      </c>
      <c r="J117" s="20">
        <v>19945.599999999999</v>
      </c>
      <c r="K117" s="66">
        <v>2253.6</v>
      </c>
      <c r="L117" s="15" t="s">
        <v>147</v>
      </c>
    </row>
    <row r="118" spans="1:12" ht="16.5" customHeight="1">
      <c r="A118" s="19">
        <v>6</v>
      </c>
      <c r="B118" s="15" t="s">
        <v>238</v>
      </c>
      <c r="C118" s="65">
        <v>112464</v>
      </c>
      <c r="D118" s="20">
        <v>42923</v>
      </c>
      <c r="E118" s="20">
        <v>69541</v>
      </c>
      <c r="F118" s="20">
        <v>8313.4</v>
      </c>
      <c r="G118" s="20">
        <v>61227.7</v>
      </c>
      <c r="H118" s="20">
        <v>5791.2</v>
      </c>
      <c r="I118" s="20">
        <v>55436.5</v>
      </c>
      <c r="J118" s="20">
        <v>38131</v>
      </c>
      <c r="K118" s="66">
        <v>17305.5</v>
      </c>
      <c r="L118" s="15" t="s">
        <v>238</v>
      </c>
    </row>
    <row r="119" spans="1:12" ht="16.5" customHeight="1">
      <c r="A119" s="19">
        <v>7</v>
      </c>
      <c r="B119" s="15" t="s">
        <v>237</v>
      </c>
      <c r="C119" s="65">
        <v>46295.3</v>
      </c>
      <c r="D119" s="20">
        <v>18488.7</v>
      </c>
      <c r="E119" s="20">
        <v>27806.6</v>
      </c>
      <c r="F119" s="20">
        <v>7059.5</v>
      </c>
      <c r="G119" s="20">
        <v>20747</v>
      </c>
      <c r="H119" s="20">
        <v>2220.4</v>
      </c>
      <c r="I119" s="20">
        <v>18526.7</v>
      </c>
      <c r="J119" s="20">
        <v>18426.599999999999</v>
      </c>
      <c r="K119" s="66">
        <v>100.1</v>
      </c>
      <c r="L119" s="15" t="s">
        <v>237</v>
      </c>
    </row>
    <row r="120" spans="1:12" ht="16.5" customHeight="1">
      <c r="A120" s="19">
        <v>8</v>
      </c>
      <c r="B120" s="15" t="s">
        <v>236</v>
      </c>
      <c r="C120" s="65">
        <v>30735.3</v>
      </c>
      <c r="D120" s="20">
        <v>17900.900000000001</v>
      </c>
      <c r="E120" s="20">
        <v>12834.4</v>
      </c>
      <c r="F120" s="20">
        <v>1811.8</v>
      </c>
      <c r="G120" s="20">
        <v>11022.6</v>
      </c>
      <c r="H120" s="20">
        <v>947.5</v>
      </c>
      <c r="I120" s="20">
        <v>10075.200000000001</v>
      </c>
      <c r="J120" s="20">
        <v>4649</v>
      </c>
      <c r="K120" s="66">
        <v>5426.1</v>
      </c>
      <c r="L120" s="15" t="s">
        <v>236</v>
      </c>
    </row>
    <row r="121" spans="1:12" ht="16.5" customHeight="1">
      <c r="A121" s="19">
        <v>9</v>
      </c>
      <c r="B121" s="15" t="s">
        <v>235</v>
      </c>
      <c r="C121" s="65">
        <v>50629</v>
      </c>
      <c r="D121" s="20">
        <v>24998.400000000001</v>
      </c>
      <c r="E121" s="20">
        <v>25630.6</v>
      </c>
      <c r="F121" s="20">
        <v>7065.9</v>
      </c>
      <c r="G121" s="20">
        <v>18564.7</v>
      </c>
      <c r="H121" s="20">
        <v>1674.9</v>
      </c>
      <c r="I121" s="20">
        <v>16889.8</v>
      </c>
      <c r="J121" s="20">
        <v>10741.6</v>
      </c>
      <c r="K121" s="66">
        <v>6148.2</v>
      </c>
      <c r="L121" s="15" t="s">
        <v>235</v>
      </c>
    </row>
    <row r="122" spans="1:12" ht="16.5" customHeight="1">
      <c r="A122" s="19">
        <v>10</v>
      </c>
      <c r="B122" s="15" t="s">
        <v>234</v>
      </c>
      <c r="C122" s="65">
        <v>34634.699999999997</v>
      </c>
      <c r="D122" s="20">
        <v>11851.9</v>
      </c>
      <c r="E122" s="20">
        <v>22782.799999999999</v>
      </c>
      <c r="F122" s="20">
        <v>2374.1</v>
      </c>
      <c r="G122" s="20">
        <v>20408.7</v>
      </c>
      <c r="H122" s="20">
        <v>117.1</v>
      </c>
      <c r="I122" s="20">
        <v>20291.7</v>
      </c>
      <c r="J122" s="20">
        <v>9539.2000000000007</v>
      </c>
      <c r="K122" s="66">
        <v>10752.5</v>
      </c>
      <c r="L122" s="15" t="s">
        <v>234</v>
      </c>
    </row>
    <row r="123" spans="1:12" ht="16.5" customHeight="1">
      <c r="A123" s="19">
        <v>11</v>
      </c>
      <c r="B123" s="15" t="s">
        <v>233</v>
      </c>
      <c r="C123" s="65">
        <v>78145.8</v>
      </c>
      <c r="D123" s="20">
        <v>14222.3</v>
      </c>
      <c r="E123" s="20">
        <v>63923.5</v>
      </c>
      <c r="F123" s="20">
        <v>26004</v>
      </c>
      <c r="G123" s="20">
        <v>37919.5</v>
      </c>
      <c r="H123" s="20">
        <v>4775.6000000000004</v>
      </c>
      <c r="I123" s="20">
        <v>33143.9</v>
      </c>
      <c r="J123" s="20">
        <v>3720.4</v>
      </c>
      <c r="K123" s="66">
        <v>29423.5</v>
      </c>
      <c r="L123" s="15" t="s">
        <v>233</v>
      </c>
    </row>
    <row r="124" spans="1:12" ht="16.5" customHeight="1">
      <c r="A124" s="19">
        <v>12</v>
      </c>
      <c r="B124" s="15" t="s">
        <v>232</v>
      </c>
      <c r="C124" s="65">
        <v>61360.800000000003</v>
      </c>
      <c r="D124" s="20">
        <v>21134.9</v>
      </c>
      <c r="E124" s="20">
        <v>40226</v>
      </c>
      <c r="F124" s="20">
        <v>6072.2</v>
      </c>
      <c r="G124" s="20">
        <v>34153.800000000003</v>
      </c>
      <c r="H124" s="20">
        <v>2410.8000000000002</v>
      </c>
      <c r="I124" s="20">
        <v>31743</v>
      </c>
      <c r="J124" s="20">
        <v>27685.7</v>
      </c>
      <c r="K124" s="66">
        <v>4057.3</v>
      </c>
      <c r="L124" s="15" t="s">
        <v>232</v>
      </c>
    </row>
    <row r="125" spans="1:12" ht="16.5" customHeight="1">
      <c r="A125" s="19">
        <v>13</v>
      </c>
      <c r="B125" s="15" t="s">
        <v>231</v>
      </c>
      <c r="C125" s="65">
        <v>38434.400000000001</v>
      </c>
      <c r="D125" s="20">
        <v>12466.7</v>
      </c>
      <c r="E125" s="20">
        <v>25967.599999999999</v>
      </c>
      <c r="F125" s="20">
        <v>9957.4</v>
      </c>
      <c r="G125" s="20">
        <v>16010.2</v>
      </c>
      <c r="H125" s="20">
        <v>78.599999999999994</v>
      </c>
      <c r="I125" s="20">
        <v>15931.6</v>
      </c>
      <c r="J125" s="20">
        <v>15931.6</v>
      </c>
      <c r="K125" s="66">
        <v>0</v>
      </c>
      <c r="L125" s="15" t="s">
        <v>231</v>
      </c>
    </row>
    <row r="126" spans="1:12" ht="16.5" customHeight="1">
      <c r="A126" s="19">
        <v>14</v>
      </c>
      <c r="B126" s="15" t="s">
        <v>230</v>
      </c>
      <c r="C126" s="65">
        <v>22435.200000000001</v>
      </c>
      <c r="D126" s="20">
        <v>3718.2</v>
      </c>
      <c r="E126" s="20">
        <v>18716.900000000001</v>
      </c>
      <c r="F126" s="20">
        <v>4615.3999999999996</v>
      </c>
      <c r="G126" s="20">
        <v>14101.5</v>
      </c>
      <c r="H126" s="20">
        <v>138.9</v>
      </c>
      <c r="I126" s="20">
        <v>13962.6</v>
      </c>
      <c r="J126" s="20">
        <v>13867.1</v>
      </c>
      <c r="K126" s="66">
        <v>95.5</v>
      </c>
      <c r="L126" s="15" t="s">
        <v>230</v>
      </c>
    </row>
    <row r="127" spans="1:12" ht="16.5" customHeight="1">
      <c r="A127" s="19">
        <v>15</v>
      </c>
      <c r="B127" s="15" t="s">
        <v>229</v>
      </c>
      <c r="C127" s="65">
        <v>57886.2</v>
      </c>
      <c r="D127" s="20">
        <v>20122</v>
      </c>
      <c r="E127" s="20">
        <v>37764.300000000003</v>
      </c>
      <c r="F127" s="20">
        <v>4501.6000000000004</v>
      </c>
      <c r="G127" s="20">
        <v>33262.699999999997</v>
      </c>
      <c r="H127" s="20">
        <v>-365.1</v>
      </c>
      <c r="I127" s="20">
        <v>33627.800000000003</v>
      </c>
      <c r="J127" s="20">
        <v>25259</v>
      </c>
      <c r="K127" s="66">
        <v>8368.7999999999993</v>
      </c>
      <c r="L127" s="15" t="s">
        <v>229</v>
      </c>
    </row>
    <row r="128" spans="1:12" ht="16.5" customHeight="1">
      <c r="A128" s="19">
        <v>16</v>
      </c>
      <c r="B128" s="15" t="s">
        <v>228</v>
      </c>
      <c r="C128" s="65">
        <v>39225</v>
      </c>
      <c r="D128" s="20">
        <v>16664.400000000001</v>
      </c>
      <c r="E128" s="20">
        <v>22560.6</v>
      </c>
      <c r="F128" s="20">
        <v>4530.6000000000004</v>
      </c>
      <c r="G128" s="20">
        <v>18030</v>
      </c>
      <c r="H128" s="20">
        <v>1933.5</v>
      </c>
      <c r="I128" s="20">
        <v>16096.5</v>
      </c>
      <c r="J128" s="20">
        <v>12758.8</v>
      </c>
      <c r="K128" s="66">
        <v>3337.8</v>
      </c>
      <c r="L128" s="15" t="s">
        <v>228</v>
      </c>
    </row>
    <row r="129" spans="1:12" ht="16.5" customHeight="1">
      <c r="A129" s="59"/>
      <c r="B129" s="26" t="s">
        <v>72</v>
      </c>
      <c r="C129" s="67">
        <v>994143.3</v>
      </c>
      <c r="D129" s="60">
        <v>479512.5</v>
      </c>
      <c r="E129" s="60">
        <v>514630.7</v>
      </c>
      <c r="F129" s="60">
        <v>126196.3</v>
      </c>
      <c r="G129" s="60">
        <v>388434.4</v>
      </c>
      <c r="H129" s="60">
        <v>33722.5</v>
      </c>
      <c r="I129" s="60">
        <v>354711.9</v>
      </c>
      <c r="J129" s="60">
        <v>257408</v>
      </c>
      <c r="K129" s="68">
        <v>97303.9</v>
      </c>
      <c r="L129" s="26" t="s">
        <v>72</v>
      </c>
    </row>
    <row r="130" spans="1:12" ht="16.5" customHeight="1">
      <c r="A130" s="19"/>
      <c r="B130" s="15" t="s">
        <v>73</v>
      </c>
      <c r="C130" s="190">
        <v>9162.1</v>
      </c>
      <c r="D130" s="191" t="s">
        <v>297</v>
      </c>
      <c r="E130" s="191">
        <v>9162.1</v>
      </c>
      <c r="F130" s="191">
        <v>0</v>
      </c>
      <c r="G130" s="191">
        <v>9162.1</v>
      </c>
      <c r="H130" s="191">
        <v>9162.1</v>
      </c>
      <c r="I130" s="191">
        <v>0</v>
      </c>
      <c r="J130" s="191">
        <v>0</v>
      </c>
      <c r="K130" s="192">
        <v>0</v>
      </c>
      <c r="L130" s="15" t="s">
        <v>73</v>
      </c>
    </row>
    <row r="131" spans="1:12" ht="16.5" customHeight="1">
      <c r="A131" s="19"/>
      <c r="B131" s="15" t="s">
        <v>74</v>
      </c>
      <c r="C131" s="190">
        <v>5166.3999999999996</v>
      </c>
      <c r="D131" s="191">
        <v>0</v>
      </c>
      <c r="E131" s="191">
        <v>5166.3999999999996</v>
      </c>
      <c r="F131" s="191">
        <v>0</v>
      </c>
      <c r="G131" s="191">
        <v>5166.3999999999996</v>
      </c>
      <c r="H131" s="191">
        <v>5166.3999999999996</v>
      </c>
      <c r="I131" s="191">
        <v>0</v>
      </c>
      <c r="J131" s="191">
        <v>0</v>
      </c>
      <c r="K131" s="192">
        <v>0</v>
      </c>
      <c r="L131" s="15" t="s">
        <v>74</v>
      </c>
    </row>
    <row r="132" spans="1:12" ht="16.5" customHeight="1">
      <c r="A132" s="61"/>
      <c r="B132" s="26" t="s">
        <v>75</v>
      </c>
      <c r="C132" s="67">
        <v>998138.9</v>
      </c>
      <c r="D132" s="60">
        <v>479512.5</v>
      </c>
      <c r="E132" s="60">
        <v>518626.4</v>
      </c>
      <c r="F132" s="60">
        <v>126196.3</v>
      </c>
      <c r="G132" s="60">
        <v>392430.1</v>
      </c>
      <c r="H132" s="60">
        <v>37718.199999999997</v>
      </c>
      <c r="I132" s="60">
        <v>354711.9</v>
      </c>
      <c r="J132" s="60">
        <v>257408</v>
      </c>
      <c r="K132" s="68">
        <v>97303.9</v>
      </c>
      <c r="L132" s="26" t="s">
        <v>75</v>
      </c>
    </row>
    <row r="133" spans="1:12" ht="16.5" customHeight="1">
      <c r="A133" s="11"/>
      <c r="B133" s="1" t="s">
        <v>76</v>
      </c>
      <c r="C133" s="50"/>
      <c r="D133" s="51"/>
      <c r="E133" s="51"/>
      <c r="F133" s="51"/>
      <c r="G133" s="51"/>
      <c r="H133" s="51"/>
      <c r="I133" s="51"/>
      <c r="J133" s="51"/>
      <c r="K133" s="56"/>
      <c r="L133" s="15" t="s">
        <v>76</v>
      </c>
    </row>
    <row r="134" spans="1:12" ht="16.5" customHeight="1">
      <c r="A134" s="11"/>
      <c r="B134" s="1" t="s">
        <v>32</v>
      </c>
      <c r="C134" s="65">
        <v>911764.1</v>
      </c>
      <c r="D134" s="20">
        <v>455104.1</v>
      </c>
      <c r="E134" s="20">
        <v>456660</v>
      </c>
      <c r="F134" s="20">
        <v>106343.4</v>
      </c>
      <c r="G134" s="20">
        <v>350316.6</v>
      </c>
      <c r="H134" s="20">
        <v>33281.199999999997</v>
      </c>
      <c r="I134" s="20">
        <v>317035.40000000002</v>
      </c>
      <c r="J134" s="20">
        <v>219731.6</v>
      </c>
      <c r="K134" s="66">
        <v>97303.9</v>
      </c>
      <c r="L134" s="15" t="s">
        <v>32</v>
      </c>
    </row>
    <row r="135" spans="1:12" ht="16.5" customHeight="1">
      <c r="A135" s="11"/>
      <c r="B135" s="1" t="s">
        <v>33</v>
      </c>
      <c r="C135" s="65">
        <v>66857.8</v>
      </c>
      <c r="D135" s="20">
        <v>20128.8</v>
      </c>
      <c r="E135" s="20">
        <v>46729.1</v>
      </c>
      <c r="F135" s="20">
        <v>17489.599999999999</v>
      </c>
      <c r="G135" s="20">
        <v>29239.5</v>
      </c>
      <c r="H135" s="20">
        <v>135.1</v>
      </c>
      <c r="I135" s="20">
        <v>29104.400000000001</v>
      </c>
      <c r="J135" s="20">
        <v>29104.400000000001</v>
      </c>
      <c r="K135" s="66">
        <v>0</v>
      </c>
      <c r="L135" s="15" t="s">
        <v>33</v>
      </c>
    </row>
    <row r="136" spans="1:12" ht="16.5" customHeight="1">
      <c r="A136" s="11"/>
      <c r="B136" s="1" t="s">
        <v>34</v>
      </c>
      <c r="C136" s="65">
        <v>15521.3</v>
      </c>
      <c r="D136" s="20">
        <v>4279.7</v>
      </c>
      <c r="E136" s="20">
        <v>11241.7</v>
      </c>
      <c r="F136" s="20">
        <v>2363.4</v>
      </c>
      <c r="G136" s="20">
        <v>8878.2999999999993</v>
      </c>
      <c r="H136" s="20">
        <v>306.3</v>
      </c>
      <c r="I136" s="20">
        <v>8572.1</v>
      </c>
      <c r="J136" s="20">
        <v>8572.1</v>
      </c>
      <c r="K136" s="66">
        <v>0</v>
      </c>
      <c r="L136" s="15" t="s">
        <v>34</v>
      </c>
    </row>
    <row r="137" spans="1:12" ht="16.5" customHeight="1">
      <c r="A137" s="11"/>
      <c r="B137" s="1" t="s">
        <v>11</v>
      </c>
      <c r="C137" s="65">
        <v>994143.3</v>
      </c>
      <c r="D137" s="20">
        <v>479512.5</v>
      </c>
      <c r="E137" s="20">
        <v>514630.7</v>
      </c>
      <c r="F137" s="20">
        <v>126196.3</v>
      </c>
      <c r="G137" s="20">
        <v>388434.4</v>
      </c>
      <c r="H137" s="20">
        <v>33722.5</v>
      </c>
      <c r="I137" s="20">
        <v>354711.9</v>
      </c>
      <c r="J137" s="20">
        <v>257408</v>
      </c>
      <c r="K137" s="66">
        <v>97303.9</v>
      </c>
      <c r="L137" s="15" t="s">
        <v>11</v>
      </c>
    </row>
    <row r="138" spans="1:12" ht="16.5" customHeight="1">
      <c r="A138" s="11"/>
      <c r="B138" s="1" t="s">
        <v>134</v>
      </c>
      <c r="C138" s="118">
        <f>SUM(C113)</f>
        <v>12288.2</v>
      </c>
      <c r="D138" s="115">
        <f t="shared" ref="D138:K138" si="14">SUM(D113)</f>
        <v>7117.7</v>
      </c>
      <c r="E138" s="115">
        <f t="shared" si="14"/>
        <v>5170.5</v>
      </c>
      <c r="F138" s="115">
        <f t="shared" si="14"/>
        <v>2098</v>
      </c>
      <c r="G138" s="115">
        <f t="shared" si="14"/>
        <v>3072.5</v>
      </c>
      <c r="H138" s="115">
        <f t="shared" si="14"/>
        <v>-256.10000000000002</v>
      </c>
      <c r="I138" s="115">
        <f t="shared" si="14"/>
        <v>3328.6</v>
      </c>
      <c r="J138" s="115">
        <f t="shared" si="14"/>
        <v>2214.6</v>
      </c>
      <c r="K138" s="119">
        <f t="shared" si="14"/>
        <v>1114</v>
      </c>
      <c r="L138" s="15" t="s">
        <v>134</v>
      </c>
    </row>
    <row r="139" spans="1:12" ht="16.5" customHeight="1">
      <c r="A139" s="11"/>
      <c r="B139" s="1" t="s">
        <v>135</v>
      </c>
      <c r="C139" s="118">
        <f>SUM(C114:C115,C117)</f>
        <v>373618.3</v>
      </c>
      <c r="D139" s="115">
        <f t="shared" ref="D139:K139" si="15">SUM(D114:D115,D117)</f>
        <v>245148.90000000002</v>
      </c>
      <c r="E139" s="115">
        <f t="shared" si="15"/>
        <v>128469.4</v>
      </c>
      <c r="F139" s="115">
        <f t="shared" si="15"/>
        <v>34783.300000000003</v>
      </c>
      <c r="G139" s="115">
        <f t="shared" si="15"/>
        <v>93686.2</v>
      </c>
      <c r="H139" s="115">
        <f t="shared" si="15"/>
        <v>13308.199999999999</v>
      </c>
      <c r="I139" s="115">
        <f t="shared" si="15"/>
        <v>80378.099999999991</v>
      </c>
      <c r="J139" s="115">
        <f t="shared" si="15"/>
        <v>71157.899999999994</v>
      </c>
      <c r="K139" s="119">
        <f t="shared" si="15"/>
        <v>9220.1</v>
      </c>
      <c r="L139" s="15" t="s">
        <v>135</v>
      </c>
    </row>
    <row r="140" spans="1:12" ht="16.5" customHeight="1">
      <c r="A140" s="12"/>
      <c r="B140" s="52" t="s">
        <v>136</v>
      </c>
      <c r="C140" s="120">
        <f>SUM(C116,C118:C128)</f>
        <v>608236.80000000005</v>
      </c>
      <c r="D140" s="116">
        <f t="shared" ref="D140:K140" si="16">SUM(D116,D118:D128)</f>
        <v>227245.9</v>
      </c>
      <c r="E140" s="116">
        <f t="shared" si="16"/>
        <v>380990.99999999994</v>
      </c>
      <c r="F140" s="116">
        <f t="shared" si="16"/>
        <v>89315.099999999991</v>
      </c>
      <c r="G140" s="116">
        <f t="shared" si="16"/>
        <v>291675.80000000005</v>
      </c>
      <c r="H140" s="116">
        <f t="shared" si="16"/>
        <v>20670.7</v>
      </c>
      <c r="I140" s="116">
        <f t="shared" si="16"/>
        <v>271005.40000000002</v>
      </c>
      <c r="J140" s="116">
        <f t="shared" si="16"/>
        <v>184035.59999999998</v>
      </c>
      <c r="K140" s="121">
        <f t="shared" si="16"/>
        <v>86969.8</v>
      </c>
      <c r="L140" s="13" t="s">
        <v>136</v>
      </c>
    </row>
    <row r="141" spans="1:12" ht="16.5" customHeight="1">
      <c r="C141" s="117" t="str">
        <f>IF(SUM(C138:C140)=C129,"OK",SUM(C138:C140)-C129)</f>
        <v>OK</v>
      </c>
      <c r="D141" s="117" t="str">
        <f t="shared" ref="D141" si="17">IF(SUM(D138:D140)=D129,"OK",SUM(D138:D140)-D129)</f>
        <v>OK</v>
      </c>
      <c r="E141" s="117">
        <f t="shared" ref="E141:K141" si="18">IF(SUM(E138:E140)=E129,"OK",SUM(E138:E140)-E129)</f>
        <v>0.19999999989522621</v>
      </c>
      <c r="F141" s="117">
        <f t="shared" si="18"/>
        <v>9.9999999991268851E-2</v>
      </c>
      <c r="G141" s="117">
        <f t="shared" si="18"/>
        <v>0.1000000000349246</v>
      </c>
      <c r="H141" s="117">
        <f t="shared" si="18"/>
        <v>0.30000000000291038</v>
      </c>
      <c r="I141" s="117">
        <f t="shared" si="18"/>
        <v>0.20000000001164153</v>
      </c>
      <c r="J141" s="117">
        <f t="shared" si="18"/>
        <v>9.9999999976716936E-2</v>
      </c>
      <c r="K141" s="117" t="str">
        <f t="shared" si="18"/>
        <v>OK</v>
      </c>
    </row>
    <row r="142" spans="1:12" ht="16.5" customHeight="1">
      <c r="A142" s="122">
        <f>A107+1</f>
        <v>27</v>
      </c>
      <c r="B142" s="7" t="str">
        <f>IF(A142&lt;22,"令和"&amp;A142&amp;"暦年","平成"&amp;A142&amp;"暦年")</f>
        <v>平成27暦年</v>
      </c>
      <c r="C142" s="22" t="s">
        <v>293</v>
      </c>
      <c r="L142" s="8"/>
    </row>
    <row r="143" spans="1:12" ht="16.5" customHeight="1">
      <c r="A143" s="10"/>
      <c r="B143" s="14"/>
      <c r="C143" s="16"/>
      <c r="D143" s="16"/>
      <c r="E143" s="16"/>
      <c r="F143" s="16"/>
      <c r="G143" s="16"/>
      <c r="H143" s="16" t="s">
        <v>42</v>
      </c>
      <c r="I143" s="16"/>
      <c r="J143" s="16"/>
      <c r="K143" s="16"/>
      <c r="L143" s="14"/>
    </row>
    <row r="144" spans="1:12" ht="16.5" customHeight="1">
      <c r="A144" s="11"/>
      <c r="C144" s="17" t="s">
        <v>37</v>
      </c>
      <c r="D144" s="17" t="s">
        <v>17</v>
      </c>
      <c r="E144" s="17" t="s">
        <v>294</v>
      </c>
      <c r="F144" s="17" t="s">
        <v>19</v>
      </c>
      <c r="G144" s="17" t="s">
        <v>295</v>
      </c>
      <c r="H144" s="17" t="s">
        <v>43</v>
      </c>
      <c r="I144" s="17" t="s">
        <v>296</v>
      </c>
      <c r="J144" s="17" t="s">
        <v>48</v>
      </c>
      <c r="K144" s="17" t="s">
        <v>49</v>
      </c>
    </row>
    <row r="145" spans="1:12" ht="16.5" customHeight="1">
      <c r="A145" s="11"/>
      <c r="B145" s="3" t="s">
        <v>51</v>
      </c>
      <c r="C145" s="18" t="s">
        <v>38</v>
      </c>
      <c r="D145" s="18"/>
      <c r="E145" s="173" t="s">
        <v>39</v>
      </c>
      <c r="F145" s="18"/>
      <c r="G145" s="173" t="s">
        <v>41</v>
      </c>
      <c r="H145" s="18" t="s">
        <v>44</v>
      </c>
      <c r="I145" s="18" t="s">
        <v>46</v>
      </c>
      <c r="J145" s="18"/>
      <c r="K145" s="18" t="s">
        <v>50</v>
      </c>
      <c r="L145" s="3" t="s">
        <v>51</v>
      </c>
    </row>
    <row r="146" spans="1:12" ht="16.5" customHeight="1">
      <c r="A146" s="11"/>
      <c r="B146" s="15"/>
      <c r="C146" s="17"/>
      <c r="D146" s="17"/>
      <c r="E146" s="24" t="s">
        <v>77</v>
      </c>
      <c r="F146" s="17"/>
      <c r="G146" s="25" t="s">
        <v>78</v>
      </c>
      <c r="H146" s="17"/>
      <c r="I146" s="17" t="s">
        <v>12</v>
      </c>
      <c r="J146" s="17"/>
      <c r="K146" s="17" t="s">
        <v>13</v>
      </c>
      <c r="L146" s="5"/>
    </row>
    <row r="147" spans="1:12" ht="16.5" customHeight="1">
      <c r="A147" s="12"/>
      <c r="B147" s="13"/>
      <c r="C147" s="18">
        <v>1</v>
      </c>
      <c r="D147" s="18">
        <v>2</v>
      </c>
      <c r="E147" s="18">
        <v>3</v>
      </c>
      <c r="F147" s="18">
        <v>4</v>
      </c>
      <c r="G147" s="18">
        <v>5</v>
      </c>
      <c r="H147" s="18">
        <v>6</v>
      </c>
      <c r="I147" s="18">
        <v>7</v>
      </c>
      <c r="J147" s="18">
        <v>8</v>
      </c>
      <c r="K147" s="18">
        <v>9</v>
      </c>
      <c r="L147" s="6"/>
    </row>
    <row r="148" spans="1:12" ht="16.5" customHeight="1">
      <c r="A148" s="19">
        <v>1</v>
      </c>
      <c r="B148" s="15" t="s">
        <v>53</v>
      </c>
      <c r="C148" s="62">
        <v>12433.3</v>
      </c>
      <c r="D148" s="63">
        <v>6869.4</v>
      </c>
      <c r="E148" s="63">
        <v>5563.9</v>
      </c>
      <c r="F148" s="63">
        <v>2072.5</v>
      </c>
      <c r="G148" s="63">
        <v>3491.4</v>
      </c>
      <c r="H148" s="63">
        <v>-346.4</v>
      </c>
      <c r="I148" s="63">
        <v>3837.8</v>
      </c>
      <c r="J148" s="63">
        <v>2213.4</v>
      </c>
      <c r="K148" s="64">
        <v>1624.4</v>
      </c>
      <c r="L148" s="15" t="s">
        <v>53</v>
      </c>
    </row>
    <row r="149" spans="1:12" ht="16.5" customHeight="1">
      <c r="A149" s="19">
        <v>2</v>
      </c>
      <c r="B149" s="15" t="s">
        <v>57</v>
      </c>
      <c r="C149" s="65">
        <v>851.4</v>
      </c>
      <c r="D149" s="20">
        <v>442.1</v>
      </c>
      <c r="E149" s="20">
        <v>409.2</v>
      </c>
      <c r="F149" s="20">
        <v>169.3</v>
      </c>
      <c r="G149" s="20">
        <v>240</v>
      </c>
      <c r="H149" s="20">
        <v>56.3</v>
      </c>
      <c r="I149" s="20">
        <v>183.7</v>
      </c>
      <c r="J149" s="20">
        <v>162.9</v>
      </c>
      <c r="K149" s="66">
        <v>20.7</v>
      </c>
      <c r="L149" s="15" t="s">
        <v>57</v>
      </c>
    </row>
    <row r="150" spans="1:12" ht="16.5" customHeight="1">
      <c r="A150" s="19">
        <v>3</v>
      </c>
      <c r="B150" s="15" t="s">
        <v>145</v>
      </c>
      <c r="C150" s="65">
        <v>314647.5</v>
      </c>
      <c r="D150" s="20">
        <v>204552.8</v>
      </c>
      <c r="E150" s="20">
        <v>110094.7</v>
      </c>
      <c r="F150" s="20">
        <v>32313.9</v>
      </c>
      <c r="G150" s="20">
        <v>77780.7</v>
      </c>
      <c r="H150" s="20">
        <v>13213.5</v>
      </c>
      <c r="I150" s="20">
        <v>64567.199999999997</v>
      </c>
      <c r="J150" s="20">
        <v>52387.9</v>
      </c>
      <c r="K150" s="66">
        <v>12179.3</v>
      </c>
      <c r="L150" s="15" t="s">
        <v>145</v>
      </c>
    </row>
    <row r="151" spans="1:12" ht="16.5" customHeight="1">
      <c r="A151" s="19">
        <v>4</v>
      </c>
      <c r="B151" s="15" t="s">
        <v>256</v>
      </c>
      <c r="C151" s="65">
        <v>35247</v>
      </c>
      <c r="D151" s="20">
        <v>19856.099999999999</v>
      </c>
      <c r="E151" s="20">
        <v>15390.9</v>
      </c>
      <c r="F151" s="20">
        <v>7175.9</v>
      </c>
      <c r="G151" s="20">
        <v>8215.1</v>
      </c>
      <c r="H151" s="20">
        <v>1217.4000000000001</v>
      </c>
      <c r="I151" s="20">
        <v>6997.6</v>
      </c>
      <c r="J151" s="20">
        <v>3305.2</v>
      </c>
      <c r="K151" s="66">
        <v>3692.5</v>
      </c>
      <c r="L151" s="15" t="s">
        <v>256</v>
      </c>
    </row>
    <row r="152" spans="1:12" ht="16.5" customHeight="1">
      <c r="A152" s="19">
        <v>5</v>
      </c>
      <c r="B152" s="15" t="s">
        <v>147</v>
      </c>
      <c r="C152" s="65">
        <v>60891.3</v>
      </c>
      <c r="D152" s="20">
        <v>32996.6</v>
      </c>
      <c r="E152" s="20">
        <v>27894.7</v>
      </c>
      <c r="F152" s="20">
        <v>2686.9</v>
      </c>
      <c r="G152" s="20">
        <v>25207.7</v>
      </c>
      <c r="H152" s="20">
        <v>2018.2</v>
      </c>
      <c r="I152" s="20">
        <v>23189.5</v>
      </c>
      <c r="J152" s="20">
        <v>19825.599999999999</v>
      </c>
      <c r="K152" s="66">
        <v>3363.9</v>
      </c>
      <c r="L152" s="15" t="s">
        <v>147</v>
      </c>
    </row>
    <row r="153" spans="1:12" ht="16.5" customHeight="1">
      <c r="A153" s="19">
        <v>6</v>
      </c>
      <c r="B153" s="15" t="s">
        <v>238</v>
      </c>
      <c r="C153" s="65">
        <v>112379.2</v>
      </c>
      <c r="D153" s="20">
        <v>42175.7</v>
      </c>
      <c r="E153" s="20">
        <v>70203.600000000006</v>
      </c>
      <c r="F153" s="20">
        <v>8555.4</v>
      </c>
      <c r="G153" s="20">
        <v>61648.2</v>
      </c>
      <c r="H153" s="20">
        <v>6468.4</v>
      </c>
      <c r="I153" s="20">
        <v>55179.7</v>
      </c>
      <c r="J153" s="20">
        <v>37230.1</v>
      </c>
      <c r="K153" s="66">
        <v>17949.7</v>
      </c>
      <c r="L153" s="15" t="s">
        <v>238</v>
      </c>
    </row>
    <row r="154" spans="1:12" ht="16.5" customHeight="1">
      <c r="A154" s="19">
        <v>7</v>
      </c>
      <c r="B154" s="15" t="s">
        <v>237</v>
      </c>
      <c r="C154" s="65">
        <v>47018.9</v>
      </c>
      <c r="D154" s="20">
        <v>18523.2</v>
      </c>
      <c r="E154" s="20">
        <v>28495.7</v>
      </c>
      <c r="F154" s="20">
        <v>7235.3</v>
      </c>
      <c r="G154" s="20">
        <v>21260.400000000001</v>
      </c>
      <c r="H154" s="20">
        <v>2530.9</v>
      </c>
      <c r="I154" s="20">
        <v>18729.5</v>
      </c>
      <c r="J154" s="20">
        <v>18372.7</v>
      </c>
      <c r="K154" s="66">
        <v>356.9</v>
      </c>
      <c r="L154" s="15" t="s">
        <v>237</v>
      </c>
    </row>
    <row r="155" spans="1:12" ht="16.5" customHeight="1">
      <c r="A155" s="19">
        <v>8</v>
      </c>
      <c r="B155" s="15" t="s">
        <v>236</v>
      </c>
      <c r="C155" s="65">
        <v>31708.1</v>
      </c>
      <c r="D155" s="20">
        <v>18985.3</v>
      </c>
      <c r="E155" s="20">
        <v>12722.7</v>
      </c>
      <c r="F155" s="20">
        <v>1811.7</v>
      </c>
      <c r="G155" s="20">
        <v>10911</v>
      </c>
      <c r="H155" s="20">
        <v>1053.2</v>
      </c>
      <c r="I155" s="20">
        <v>9857.9</v>
      </c>
      <c r="J155" s="20">
        <v>4742.2</v>
      </c>
      <c r="K155" s="66">
        <v>5115.7</v>
      </c>
      <c r="L155" s="15" t="s">
        <v>236</v>
      </c>
    </row>
    <row r="156" spans="1:12" ht="16.5" customHeight="1">
      <c r="A156" s="19">
        <v>9</v>
      </c>
      <c r="B156" s="15" t="s">
        <v>235</v>
      </c>
      <c r="C156" s="65">
        <v>52847.7</v>
      </c>
      <c r="D156" s="20">
        <v>26231.8</v>
      </c>
      <c r="E156" s="20">
        <v>26615.9</v>
      </c>
      <c r="F156" s="20">
        <v>7205.7</v>
      </c>
      <c r="G156" s="20">
        <v>19410.2</v>
      </c>
      <c r="H156" s="20">
        <v>1965.5</v>
      </c>
      <c r="I156" s="20">
        <v>17444.7</v>
      </c>
      <c r="J156" s="20">
        <v>11183.3</v>
      </c>
      <c r="K156" s="66">
        <v>6261.4</v>
      </c>
      <c r="L156" s="15" t="s">
        <v>235</v>
      </c>
    </row>
    <row r="157" spans="1:12" ht="16.5" customHeight="1">
      <c r="A157" s="19">
        <v>10</v>
      </c>
      <c r="B157" s="15" t="s">
        <v>234</v>
      </c>
      <c r="C157" s="65">
        <v>35642.199999999997</v>
      </c>
      <c r="D157" s="20">
        <v>12639.9</v>
      </c>
      <c r="E157" s="20">
        <v>23002.3</v>
      </c>
      <c r="F157" s="20">
        <v>2461.4</v>
      </c>
      <c r="G157" s="20">
        <v>20540.900000000001</v>
      </c>
      <c r="H157" s="20">
        <v>128.69999999999999</v>
      </c>
      <c r="I157" s="20">
        <v>20412.2</v>
      </c>
      <c r="J157" s="20">
        <v>9908.6</v>
      </c>
      <c r="K157" s="66">
        <v>10503.6</v>
      </c>
      <c r="L157" s="15" t="s">
        <v>234</v>
      </c>
    </row>
    <row r="158" spans="1:12" ht="16.5" customHeight="1">
      <c r="A158" s="19">
        <v>11</v>
      </c>
      <c r="B158" s="15" t="s">
        <v>233</v>
      </c>
      <c r="C158" s="65">
        <v>78826.2</v>
      </c>
      <c r="D158" s="20">
        <v>14257.8</v>
      </c>
      <c r="E158" s="20">
        <v>64568.5</v>
      </c>
      <c r="F158" s="20">
        <v>26195.200000000001</v>
      </c>
      <c r="G158" s="20">
        <v>38373.199999999997</v>
      </c>
      <c r="H158" s="20">
        <v>5038.3999999999996</v>
      </c>
      <c r="I158" s="20">
        <v>33334.800000000003</v>
      </c>
      <c r="J158" s="20">
        <v>3857.6</v>
      </c>
      <c r="K158" s="66">
        <v>29477.3</v>
      </c>
      <c r="L158" s="15" t="s">
        <v>233</v>
      </c>
    </row>
    <row r="159" spans="1:12" ht="16.5" customHeight="1">
      <c r="A159" s="19">
        <v>12</v>
      </c>
      <c r="B159" s="15" t="s">
        <v>232</v>
      </c>
      <c r="C159" s="65">
        <v>64413.1</v>
      </c>
      <c r="D159" s="20">
        <v>22197.4</v>
      </c>
      <c r="E159" s="20">
        <v>42215.7</v>
      </c>
      <c r="F159" s="20">
        <v>6152.8</v>
      </c>
      <c r="G159" s="20">
        <v>36062.9</v>
      </c>
      <c r="H159" s="20">
        <v>2825.9</v>
      </c>
      <c r="I159" s="20">
        <v>33236.9</v>
      </c>
      <c r="J159" s="20">
        <v>27929.200000000001</v>
      </c>
      <c r="K159" s="66">
        <v>5307.7</v>
      </c>
      <c r="L159" s="15" t="s">
        <v>232</v>
      </c>
    </row>
    <row r="160" spans="1:12" ht="16.5" customHeight="1">
      <c r="A160" s="19">
        <v>13</v>
      </c>
      <c r="B160" s="15" t="s">
        <v>231</v>
      </c>
      <c r="C160" s="65">
        <v>38960.699999999997</v>
      </c>
      <c r="D160" s="20">
        <v>12567.5</v>
      </c>
      <c r="E160" s="20">
        <v>26393.200000000001</v>
      </c>
      <c r="F160" s="20">
        <v>10272.299999999999</v>
      </c>
      <c r="G160" s="20">
        <v>16120.8</v>
      </c>
      <c r="H160" s="20">
        <v>81.400000000000006</v>
      </c>
      <c r="I160" s="20">
        <v>16039.4</v>
      </c>
      <c r="J160" s="20">
        <v>16039.4</v>
      </c>
      <c r="K160" s="66">
        <v>0</v>
      </c>
      <c r="L160" s="15" t="s">
        <v>231</v>
      </c>
    </row>
    <row r="161" spans="1:12" ht="16.5" customHeight="1">
      <c r="A161" s="19">
        <v>14</v>
      </c>
      <c r="B161" s="15" t="s">
        <v>230</v>
      </c>
      <c r="C161" s="65">
        <v>22603.4</v>
      </c>
      <c r="D161" s="20">
        <v>3794.4</v>
      </c>
      <c r="E161" s="20">
        <v>18809</v>
      </c>
      <c r="F161" s="20">
        <v>4672.8999999999996</v>
      </c>
      <c r="G161" s="20">
        <v>14136.1</v>
      </c>
      <c r="H161" s="20">
        <v>141.30000000000001</v>
      </c>
      <c r="I161" s="20">
        <v>13994.8</v>
      </c>
      <c r="J161" s="20">
        <v>13981</v>
      </c>
      <c r="K161" s="66">
        <v>13.8</v>
      </c>
      <c r="L161" s="15" t="s">
        <v>230</v>
      </c>
    </row>
    <row r="162" spans="1:12" ht="16.5" customHeight="1">
      <c r="A162" s="19">
        <v>15</v>
      </c>
      <c r="B162" s="15" t="s">
        <v>229</v>
      </c>
      <c r="C162" s="65">
        <v>59881.8</v>
      </c>
      <c r="D162" s="20">
        <v>19984.7</v>
      </c>
      <c r="E162" s="20">
        <v>39897.1</v>
      </c>
      <c r="F162" s="20">
        <v>4645.2</v>
      </c>
      <c r="G162" s="20">
        <v>35251.9</v>
      </c>
      <c r="H162" s="20">
        <v>-301.5</v>
      </c>
      <c r="I162" s="20">
        <v>35553.4</v>
      </c>
      <c r="J162" s="20">
        <v>26696</v>
      </c>
      <c r="K162" s="66">
        <v>8857.4</v>
      </c>
      <c r="L162" s="15" t="s">
        <v>229</v>
      </c>
    </row>
    <row r="163" spans="1:12" ht="16.5" customHeight="1">
      <c r="A163" s="19">
        <v>16</v>
      </c>
      <c r="B163" s="15" t="s">
        <v>228</v>
      </c>
      <c r="C163" s="65">
        <v>38917.5</v>
      </c>
      <c r="D163" s="20">
        <v>16318.7</v>
      </c>
      <c r="E163" s="20">
        <v>22598.799999999999</v>
      </c>
      <c r="F163" s="20">
        <v>4509.7</v>
      </c>
      <c r="G163" s="20">
        <v>18089.2</v>
      </c>
      <c r="H163" s="20">
        <v>2367.1999999999998</v>
      </c>
      <c r="I163" s="20">
        <v>15722</v>
      </c>
      <c r="J163" s="20">
        <v>12669.9</v>
      </c>
      <c r="K163" s="66">
        <v>3052</v>
      </c>
      <c r="L163" s="15" t="s">
        <v>228</v>
      </c>
    </row>
    <row r="164" spans="1:12" ht="16.5" customHeight="1">
      <c r="A164" s="59"/>
      <c r="B164" s="26" t="s">
        <v>72</v>
      </c>
      <c r="C164" s="67">
        <v>1007269.6</v>
      </c>
      <c r="D164" s="60">
        <v>472393.5</v>
      </c>
      <c r="E164" s="60">
        <v>534876</v>
      </c>
      <c r="F164" s="60">
        <v>128136.3</v>
      </c>
      <c r="G164" s="60">
        <v>406739.8</v>
      </c>
      <c r="H164" s="60">
        <v>38458.6</v>
      </c>
      <c r="I164" s="60">
        <v>368281.1</v>
      </c>
      <c r="J164" s="60">
        <v>260504.9</v>
      </c>
      <c r="K164" s="68">
        <v>107776.2</v>
      </c>
      <c r="L164" s="26" t="s">
        <v>72</v>
      </c>
    </row>
    <row r="165" spans="1:12" ht="16.5" customHeight="1">
      <c r="A165" s="19"/>
      <c r="B165" s="15" t="s">
        <v>73</v>
      </c>
      <c r="C165" s="190">
        <v>9236</v>
      </c>
      <c r="D165" s="191" t="s">
        <v>297</v>
      </c>
      <c r="E165" s="191">
        <v>9236</v>
      </c>
      <c r="F165" s="191">
        <v>0</v>
      </c>
      <c r="G165" s="191">
        <v>9236</v>
      </c>
      <c r="H165" s="191">
        <v>9236</v>
      </c>
      <c r="I165" s="191">
        <v>0</v>
      </c>
      <c r="J165" s="191">
        <v>0</v>
      </c>
      <c r="K165" s="192">
        <v>0</v>
      </c>
      <c r="L165" s="15" t="s">
        <v>73</v>
      </c>
    </row>
    <row r="166" spans="1:12" ht="16.5" customHeight="1">
      <c r="A166" s="19"/>
      <c r="B166" s="15" t="s">
        <v>74</v>
      </c>
      <c r="C166" s="190">
        <v>6131.3</v>
      </c>
      <c r="D166" s="191">
        <v>0</v>
      </c>
      <c r="E166" s="191">
        <v>6131.3</v>
      </c>
      <c r="F166" s="191">
        <v>0</v>
      </c>
      <c r="G166" s="191">
        <v>6131.3</v>
      </c>
      <c r="H166" s="191">
        <v>6131.3</v>
      </c>
      <c r="I166" s="191">
        <v>0</v>
      </c>
      <c r="J166" s="191">
        <v>0</v>
      </c>
      <c r="K166" s="192">
        <v>0</v>
      </c>
      <c r="L166" s="15" t="s">
        <v>74</v>
      </c>
    </row>
    <row r="167" spans="1:12" ht="16.5" customHeight="1">
      <c r="A167" s="61"/>
      <c r="B167" s="26" t="s">
        <v>75</v>
      </c>
      <c r="C167" s="67">
        <v>1010374.3</v>
      </c>
      <c r="D167" s="60">
        <v>472393.5</v>
      </c>
      <c r="E167" s="60">
        <v>537980.69999999995</v>
      </c>
      <c r="F167" s="60">
        <v>128136.3</v>
      </c>
      <c r="G167" s="60">
        <v>409844.4</v>
      </c>
      <c r="H167" s="60">
        <v>41563.300000000003</v>
      </c>
      <c r="I167" s="60">
        <v>368281.1</v>
      </c>
      <c r="J167" s="60">
        <v>260504.9</v>
      </c>
      <c r="K167" s="68">
        <v>107776.2</v>
      </c>
      <c r="L167" s="26" t="s">
        <v>75</v>
      </c>
    </row>
    <row r="168" spans="1:12" ht="16.5" customHeight="1">
      <c r="A168" s="11"/>
      <c r="B168" s="1" t="s">
        <v>76</v>
      </c>
      <c r="C168" s="50"/>
      <c r="D168" s="51"/>
      <c r="E168" s="51"/>
      <c r="F168" s="51"/>
      <c r="G168" s="51"/>
      <c r="H168" s="51"/>
      <c r="I168" s="51"/>
      <c r="J168" s="51"/>
      <c r="K168" s="56"/>
      <c r="L168" s="15" t="s">
        <v>76</v>
      </c>
    </row>
    <row r="169" spans="1:12" ht="16.5" customHeight="1">
      <c r="A169" s="11"/>
      <c r="B169" s="1" t="s">
        <v>32</v>
      </c>
      <c r="C169" s="65">
        <v>923459</v>
      </c>
      <c r="D169" s="20">
        <v>447740.5</v>
      </c>
      <c r="E169" s="20">
        <v>475718.40000000002</v>
      </c>
      <c r="F169" s="20">
        <v>107847.2</v>
      </c>
      <c r="G169" s="20">
        <v>367871.3</v>
      </c>
      <c r="H169" s="20">
        <v>38008.6</v>
      </c>
      <c r="I169" s="20">
        <v>329862.7</v>
      </c>
      <c r="J169" s="20">
        <v>222086.5</v>
      </c>
      <c r="K169" s="66">
        <v>107776.2</v>
      </c>
      <c r="L169" s="15" t="s">
        <v>32</v>
      </c>
    </row>
    <row r="170" spans="1:12" ht="16.5" customHeight="1">
      <c r="A170" s="11"/>
      <c r="B170" s="1" t="s">
        <v>33</v>
      </c>
      <c r="C170" s="65">
        <v>67763.5</v>
      </c>
      <c r="D170" s="20">
        <v>20456.400000000001</v>
      </c>
      <c r="E170" s="20">
        <v>47307.1</v>
      </c>
      <c r="F170" s="20">
        <v>17890.400000000001</v>
      </c>
      <c r="G170" s="20">
        <v>29416.7</v>
      </c>
      <c r="H170" s="20">
        <v>141.19999999999999</v>
      </c>
      <c r="I170" s="20">
        <v>29275.599999999999</v>
      </c>
      <c r="J170" s="20">
        <v>29275.599999999999</v>
      </c>
      <c r="K170" s="66">
        <v>0</v>
      </c>
      <c r="L170" s="15" t="s">
        <v>33</v>
      </c>
    </row>
    <row r="171" spans="1:12" ht="16.5" customHeight="1">
      <c r="A171" s="11"/>
      <c r="B171" s="1" t="s">
        <v>34</v>
      </c>
      <c r="C171" s="65">
        <v>16047.1</v>
      </c>
      <c r="D171" s="20">
        <v>4196.6000000000004</v>
      </c>
      <c r="E171" s="20">
        <v>11850.5</v>
      </c>
      <c r="F171" s="20">
        <v>2398.8000000000002</v>
      </c>
      <c r="G171" s="20">
        <v>9451.7999999999993</v>
      </c>
      <c r="H171" s="20">
        <v>308.89999999999998</v>
      </c>
      <c r="I171" s="20">
        <v>9142.9</v>
      </c>
      <c r="J171" s="20">
        <v>9142.9</v>
      </c>
      <c r="K171" s="66">
        <v>0</v>
      </c>
      <c r="L171" s="15" t="s">
        <v>34</v>
      </c>
    </row>
    <row r="172" spans="1:12" ht="16.5" customHeight="1">
      <c r="A172" s="11"/>
      <c r="B172" s="1" t="s">
        <v>11</v>
      </c>
      <c r="C172" s="65">
        <v>1007269.6</v>
      </c>
      <c r="D172" s="20">
        <v>472393.5</v>
      </c>
      <c r="E172" s="20">
        <v>534876</v>
      </c>
      <c r="F172" s="20">
        <v>128136.3</v>
      </c>
      <c r="G172" s="20">
        <v>406739.8</v>
      </c>
      <c r="H172" s="20">
        <v>38458.6</v>
      </c>
      <c r="I172" s="20">
        <v>368281.1</v>
      </c>
      <c r="J172" s="20">
        <v>260504.9</v>
      </c>
      <c r="K172" s="66">
        <v>107776.2</v>
      </c>
      <c r="L172" s="15" t="s">
        <v>11</v>
      </c>
    </row>
    <row r="173" spans="1:12" ht="16.5" customHeight="1">
      <c r="A173" s="11"/>
      <c r="B173" s="1" t="s">
        <v>134</v>
      </c>
      <c r="C173" s="118">
        <f>SUM(C148)</f>
        <v>12433.3</v>
      </c>
      <c r="D173" s="115">
        <f t="shared" ref="D173:K173" si="19">SUM(D148)</f>
        <v>6869.4</v>
      </c>
      <c r="E173" s="115">
        <f t="shared" si="19"/>
        <v>5563.9</v>
      </c>
      <c r="F173" s="115">
        <f t="shared" si="19"/>
        <v>2072.5</v>
      </c>
      <c r="G173" s="115">
        <f t="shared" si="19"/>
        <v>3491.4</v>
      </c>
      <c r="H173" s="115">
        <f t="shared" si="19"/>
        <v>-346.4</v>
      </c>
      <c r="I173" s="115">
        <f t="shared" si="19"/>
        <v>3837.8</v>
      </c>
      <c r="J173" s="115">
        <f t="shared" si="19"/>
        <v>2213.4</v>
      </c>
      <c r="K173" s="119">
        <f t="shared" si="19"/>
        <v>1624.4</v>
      </c>
      <c r="L173" s="15" t="s">
        <v>134</v>
      </c>
    </row>
    <row r="174" spans="1:12" ht="16.5" customHeight="1">
      <c r="A174" s="11"/>
      <c r="B174" s="1" t="s">
        <v>135</v>
      </c>
      <c r="C174" s="118">
        <f>SUM(C149:C150,C152)</f>
        <v>376390.2</v>
      </c>
      <c r="D174" s="115">
        <f t="shared" ref="D174:K174" si="20">SUM(D149:D150,D152)</f>
        <v>237991.5</v>
      </c>
      <c r="E174" s="115">
        <f t="shared" si="20"/>
        <v>138398.6</v>
      </c>
      <c r="F174" s="115">
        <f t="shared" si="20"/>
        <v>35170.1</v>
      </c>
      <c r="G174" s="115">
        <f t="shared" si="20"/>
        <v>103228.4</v>
      </c>
      <c r="H174" s="115">
        <f t="shared" si="20"/>
        <v>15288</v>
      </c>
      <c r="I174" s="115">
        <f t="shared" si="20"/>
        <v>87940.4</v>
      </c>
      <c r="J174" s="115">
        <f t="shared" si="20"/>
        <v>72376.399999999994</v>
      </c>
      <c r="K174" s="119">
        <f t="shared" si="20"/>
        <v>15563.9</v>
      </c>
      <c r="L174" s="15" t="s">
        <v>135</v>
      </c>
    </row>
    <row r="175" spans="1:12" ht="16.5" customHeight="1">
      <c r="A175" s="12"/>
      <c r="B175" s="52" t="s">
        <v>136</v>
      </c>
      <c r="C175" s="120">
        <f>SUM(C151,C153:C163)</f>
        <v>618445.80000000005</v>
      </c>
      <c r="D175" s="116">
        <f t="shared" ref="D175:K175" si="21">SUM(D151,D153:D163)</f>
        <v>227532.5</v>
      </c>
      <c r="E175" s="116">
        <f t="shared" si="21"/>
        <v>390913.39999999997</v>
      </c>
      <c r="F175" s="116">
        <f t="shared" si="21"/>
        <v>90893.5</v>
      </c>
      <c r="G175" s="116">
        <f t="shared" si="21"/>
        <v>300019.90000000002</v>
      </c>
      <c r="H175" s="116">
        <f t="shared" si="21"/>
        <v>23516.800000000003</v>
      </c>
      <c r="I175" s="116">
        <f t="shared" si="21"/>
        <v>276502.89999999991</v>
      </c>
      <c r="J175" s="116">
        <f t="shared" si="21"/>
        <v>185915.2</v>
      </c>
      <c r="K175" s="121">
        <f t="shared" si="21"/>
        <v>90588</v>
      </c>
      <c r="L175" s="13" t="s">
        <v>136</v>
      </c>
    </row>
    <row r="176" spans="1:12" ht="16.5" customHeight="1">
      <c r="C176" s="117">
        <f>IF(SUM(C173:C175)=C164,"OK",SUM(C173:C175)-C164)</f>
        <v>-0.29999999993015081</v>
      </c>
      <c r="D176" s="117">
        <f t="shared" ref="D176" si="22">IF(SUM(D173:D175)=D164,"OK",SUM(D173:D175)-D164)</f>
        <v>-9.9999999976716936E-2</v>
      </c>
      <c r="E176" s="117">
        <f t="shared" ref="E176:K176" si="23">IF(SUM(E173:E175)=E164,"OK",SUM(E173:E175)-E164)</f>
        <v>-0.10000000009313226</v>
      </c>
      <c r="F176" s="117">
        <f t="shared" si="23"/>
        <v>-0.19999999999708962</v>
      </c>
      <c r="G176" s="117">
        <f t="shared" si="23"/>
        <v>-9.9999999976716936E-2</v>
      </c>
      <c r="H176" s="117">
        <f t="shared" si="23"/>
        <v>-0.19999999999708962</v>
      </c>
      <c r="I176" s="117" t="str">
        <f t="shared" si="23"/>
        <v>OK</v>
      </c>
      <c r="J176" s="117">
        <f t="shared" si="23"/>
        <v>0.10000000000582077</v>
      </c>
      <c r="K176" s="117">
        <f t="shared" si="23"/>
        <v>0.10000000000582077</v>
      </c>
    </row>
    <row r="177" spans="1:12" ht="16.5" customHeight="1">
      <c r="A177" s="122">
        <f>A142+1</f>
        <v>28</v>
      </c>
      <c r="B177" s="7" t="str">
        <f>IF(A177&lt;22,"令和"&amp;A177&amp;"暦年","平成"&amp;A177&amp;"暦年")</f>
        <v>平成28暦年</v>
      </c>
      <c r="C177" s="22" t="s">
        <v>293</v>
      </c>
      <c r="L177" s="8"/>
    </row>
    <row r="178" spans="1:12" ht="16.5" customHeight="1">
      <c r="A178" s="10"/>
      <c r="B178" s="14"/>
      <c r="C178" s="16"/>
      <c r="D178" s="16"/>
      <c r="E178" s="16"/>
      <c r="F178" s="16"/>
      <c r="G178" s="16"/>
      <c r="H178" s="16" t="s">
        <v>42</v>
      </c>
      <c r="I178" s="16"/>
      <c r="J178" s="16"/>
      <c r="K178" s="16"/>
      <c r="L178" s="14"/>
    </row>
    <row r="179" spans="1:12" ht="16.5" customHeight="1">
      <c r="A179" s="11"/>
      <c r="C179" s="17" t="s">
        <v>37</v>
      </c>
      <c r="D179" s="17" t="s">
        <v>17</v>
      </c>
      <c r="E179" s="17" t="s">
        <v>294</v>
      </c>
      <c r="F179" s="17" t="s">
        <v>19</v>
      </c>
      <c r="G179" s="17" t="s">
        <v>295</v>
      </c>
      <c r="H179" s="17" t="s">
        <v>43</v>
      </c>
      <c r="I179" s="17" t="s">
        <v>296</v>
      </c>
      <c r="J179" s="17" t="s">
        <v>48</v>
      </c>
      <c r="K179" s="17" t="s">
        <v>49</v>
      </c>
    </row>
    <row r="180" spans="1:12" ht="16.5" customHeight="1">
      <c r="A180" s="11"/>
      <c r="B180" s="3" t="s">
        <v>51</v>
      </c>
      <c r="C180" s="18" t="s">
        <v>38</v>
      </c>
      <c r="D180" s="18"/>
      <c r="E180" s="173" t="s">
        <v>39</v>
      </c>
      <c r="F180" s="18"/>
      <c r="G180" s="173" t="s">
        <v>41</v>
      </c>
      <c r="H180" s="18" t="s">
        <v>44</v>
      </c>
      <c r="I180" s="18" t="s">
        <v>46</v>
      </c>
      <c r="J180" s="18"/>
      <c r="K180" s="18" t="s">
        <v>50</v>
      </c>
      <c r="L180" s="3" t="s">
        <v>51</v>
      </c>
    </row>
    <row r="181" spans="1:12" ht="16.5" customHeight="1">
      <c r="A181" s="11"/>
      <c r="B181" s="15"/>
      <c r="C181" s="17"/>
      <c r="D181" s="17"/>
      <c r="E181" s="24" t="s">
        <v>77</v>
      </c>
      <c r="F181" s="17"/>
      <c r="G181" s="25" t="s">
        <v>78</v>
      </c>
      <c r="H181" s="17"/>
      <c r="I181" s="17" t="s">
        <v>12</v>
      </c>
      <c r="J181" s="17"/>
      <c r="K181" s="17" t="s">
        <v>13</v>
      </c>
      <c r="L181" s="5"/>
    </row>
    <row r="182" spans="1:12" ht="16.5" customHeight="1">
      <c r="A182" s="12"/>
      <c r="B182" s="13"/>
      <c r="C182" s="18">
        <v>1</v>
      </c>
      <c r="D182" s="18">
        <v>2</v>
      </c>
      <c r="E182" s="18">
        <v>3</v>
      </c>
      <c r="F182" s="18">
        <v>4</v>
      </c>
      <c r="G182" s="18">
        <v>5</v>
      </c>
      <c r="H182" s="18">
        <v>6</v>
      </c>
      <c r="I182" s="18">
        <v>7</v>
      </c>
      <c r="J182" s="18">
        <v>8</v>
      </c>
      <c r="K182" s="18">
        <v>9</v>
      </c>
      <c r="L182" s="6"/>
    </row>
    <row r="183" spans="1:12" ht="16.5" customHeight="1">
      <c r="A183" s="19">
        <v>1</v>
      </c>
      <c r="B183" s="15" t="s">
        <v>53</v>
      </c>
      <c r="C183" s="62">
        <v>13010.1</v>
      </c>
      <c r="D183" s="63">
        <v>6886</v>
      </c>
      <c r="E183" s="63">
        <v>6124</v>
      </c>
      <c r="F183" s="63">
        <v>2068.4</v>
      </c>
      <c r="G183" s="63">
        <v>4055.7</v>
      </c>
      <c r="H183" s="63">
        <v>-266.39999999999998</v>
      </c>
      <c r="I183" s="63">
        <v>4322.1000000000004</v>
      </c>
      <c r="J183" s="63">
        <v>2346.6999999999998</v>
      </c>
      <c r="K183" s="64">
        <v>1975.4</v>
      </c>
      <c r="L183" s="15" t="s">
        <v>53</v>
      </c>
    </row>
    <row r="184" spans="1:12" ht="16.5" customHeight="1">
      <c r="A184" s="19">
        <v>2</v>
      </c>
      <c r="B184" s="15" t="s">
        <v>57</v>
      </c>
      <c r="C184" s="65">
        <v>787.9</v>
      </c>
      <c r="D184" s="20">
        <v>423.7</v>
      </c>
      <c r="E184" s="20">
        <v>364.2</v>
      </c>
      <c r="F184" s="20">
        <v>170.4</v>
      </c>
      <c r="G184" s="20">
        <v>193.8</v>
      </c>
      <c r="H184" s="20">
        <v>54.7</v>
      </c>
      <c r="I184" s="20">
        <v>139.1</v>
      </c>
      <c r="J184" s="20">
        <v>176</v>
      </c>
      <c r="K184" s="66">
        <v>-36.9</v>
      </c>
      <c r="L184" s="15" t="s">
        <v>57</v>
      </c>
    </row>
    <row r="185" spans="1:12" ht="16.5" customHeight="1">
      <c r="A185" s="19">
        <v>3</v>
      </c>
      <c r="B185" s="15" t="s">
        <v>145</v>
      </c>
      <c r="C185" s="65">
        <v>301768.5</v>
      </c>
      <c r="D185" s="20">
        <v>191327.6</v>
      </c>
      <c r="E185" s="20">
        <v>110440.9</v>
      </c>
      <c r="F185" s="20">
        <v>32528.5</v>
      </c>
      <c r="G185" s="20">
        <v>77912.399999999994</v>
      </c>
      <c r="H185" s="20">
        <v>13459.4</v>
      </c>
      <c r="I185" s="20">
        <v>64453</v>
      </c>
      <c r="J185" s="20">
        <v>53493.1</v>
      </c>
      <c r="K185" s="66">
        <v>10959.9</v>
      </c>
      <c r="L185" s="15" t="s">
        <v>145</v>
      </c>
    </row>
    <row r="186" spans="1:12" ht="16.5" customHeight="1">
      <c r="A186" s="19">
        <v>4</v>
      </c>
      <c r="B186" s="15" t="s">
        <v>256</v>
      </c>
      <c r="C186" s="65">
        <v>32199.8</v>
      </c>
      <c r="D186" s="20">
        <v>16435.099999999999</v>
      </c>
      <c r="E186" s="20">
        <v>15764.8</v>
      </c>
      <c r="F186" s="20">
        <v>7215.6</v>
      </c>
      <c r="G186" s="20">
        <v>8549.2000000000007</v>
      </c>
      <c r="H186" s="20">
        <v>1286.3</v>
      </c>
      <c r="I186" s="20">
        <v>7262.9</v>
      </c>
      <c r="J186" s="20">
        <v>3304.4</v>
      </c>
      <c r="K186" s="66">
        <v>3958.4</v>
      </c>
      <c r="L186" s="15" t="s">
        <v>256</v>
      </c>
    </row>
    <row r="187" spans="1:12" ht="16.5" customHeight="1">
      <c r="A187" s="19">
        <v>5</v>
      </c>
      <c r="B187" s="15" t="s">
        <v>147</v>
      </c>
      <c r="C187" s="65">
        <v>62981.4</v>
      </c>
      <c r="D187" s="20">
        <v>33699.9</v>
      </c>
      <c r="E187" s="20">
        <v>29281.5</v>
      </c>
      <c r="F187" s="20">
        <v>2736.5</v>
      </c>
      <c r="G187" s="20">
        <v>26545</v>
      </c>
      <c r="H187" s="20">
        <v>2159.6</v>
      </c>
      <c r="I187" s="20">
        <v>24385.4</v>
      </c>
      <c r="J187" s="20">
        <v>19954.7</v>
      </c>
      <c r="K187" s="66">
        <v>4430.7</v>
      </c>
      <c r="L187" s="15" t="s">
        <v>147</v>
      </c>
    </row>
    <row r="188" spans="1:12" ht="16.5" customHeight="1">
      <c r="A188" s="19">
        <v>6</v>
      </c>
      <c r="B188" s="15" t="s">
        <v>238</v>
      </c>
      <c r="C188" s="65">
        <v>111660.4</v>
      </c>
      <c r="D188" s="20">
        <v>41368.5</v>
      </c>
      <c r="E188" s="20">
        <v>70291.899999999994</v>
      </c>
      <c r="F188" s="20">
        <v>8619.2999999999993</v>
      </c>
      <c r="G188" s="20">
        <v>61672.6</v>
      </c>
      <c r="H188" s="20">
        <v>6632.3</v>
      </c>
      <c r="I188" s="20">
        <v>55040.3</v>
      </c>
      <c r="J188" s="20">
        <v>38275.199999999997</v>
      </c>
      <c r="K188" s="66">
        <v>16765.099999999999</v>
      </c>
      <c r="L188" s="15" t="s">
        <v>238</v>
      </c>
    </row>
    <row r="189" spans="1:12" ht="16.5" customHeight="1">
      <c r="A189" s="19">
        <v>7</v>
      </c>
      <c r="B189" s="15" t="s">
        <v>237</v>
      </c>
      <c r="C189" s="65">
        <v>46057.599999999999</v>
      </c>
      <c r="D189" s="20">
        <v>17528.2</v>
      </c>
      <c r="E189" s="20">
        <v>28529.3</v>
      </c>
      <c r="F189" s="20">
        <v>7115.7</v>
      </c>
      <c r="G189" s="20">
        <v>21413.7</v>
      </c>
      <c r="H189" s="20">
        <v>2578.1999999999998</v>
      </c>
      <c r="I189" s="20">
        <v>18835.5</v>
      </c>
      <c r="J189" s="20">
        <v>18736.2</v>
      </c>
      <c r="K189" s="66">
        <v>99.3</v>
      </c>
      <c r="L189" s="15" t="s">
        <v>237</v>
      </c>
    </row>
    <row r="190" spans="1:12" ht="16.5" customHeight="1">
      <c r="A190" s="19">
        <v>8</v>
      </c>
      <c r="B190" s="15" t="s">
        <v>236</v>
      </c>
      <c r="C190" s="65">
        <v>32089.599999999999</v>
      </c>
      <c r="D190" s="20">
        <v>18191.5</v>
      </c>
      <c r="E190" s="20">
        <v>13898.1</v>
      </c>
      <c r="F190" s="20">
        <v>1770.1</v>
      </c>
      <c r="G190" s="20">
        <v>12128</v>
      </c>
      <c r="H190" s="20">
        <v>1149.9000000000001</v>
      </c>
      <c r="I190" s="20">
        <v>10978.1</v>
      </c>
      <c r="J190" s="20">
        <v>4847.3</v>
      </c>
      <c r="K190" s="66">
        <v>6130.8</v>
      </c>
      <c r="L190" s="15" t="s">
        <v>236</v>
      </c>
    </row>
    <row r="191" spans="1:12" ht="16.5" customHeight="1">
      <c r="A191" s="19">
        <v>9</v>
      </c>
      <c r="B191" s="15" t="s">
        <v>235</v>
      </c>
      <c r="C191" s="65">
        <v>53621.4</v>
      </c>
      <c r="D191" s="20">
        <v>26581.8</v>
      </c>
      <c r="E191" s="20">
        <v>27039.599999999999</v>
      </c>
      <c r="F191" s="20">
        <v>7152.3</v>
      </c>
      <c r="G191" s="20">
        <v>19887.3</v>
      </c>
      <c r="H191" s="20">
        <v>2023.5</v>
      </c>
      <c r="I191" s="20">
        <v>17863.8</v>
      </c>
      <c r="J191" s="20">
        <v>11330.9</v>
      </c>
      <c r="K191" s="66">
        <v>6532.9</v>
      </c>
      <c r="L191" s="15" t="s">
        <v>235</v>
      </c>
    </row>
    <row r="192" spans="1:12" ht="16.5" customHeight="1">
      <c r="A192" s="19">
        <v>10</v>
      </c>
      <c r="B192" s="15" t="s">
        <v>234</v>
      </c>
      <c r="C192" s="65">
        <v>34792.699999999997</v>
      </c>
      <c r="D192" s="20">
        <v>12529.8</v>
      </c>
      <c r="E192" s="20">
        <v>22262.9</v>
      </c>
      <c r="F192" s="20">
        <v>2480</v>
      </c>
      <c r="G192" s="20">
        <v>19782.900000000001</v>
      </c>
      <c r="H192" s="20">
        <v>304.3</v>
      </c>
      <c r="I192" s="20">
        <v>19478.7</v>
      </c>
      <c r="J192" s="20">
        <v>10462.4</v>
      </c>
      <c r="K192" s="66">
        <v>9016.2999999999993</v>
      </c>
      <c r="L192" s="15" t="s">
        <v>234</v>
      </c>
    </row>
    <row r="193" spans="1:12" ht="16.5" customHeight="1">
      <c r="A193" s="19">
        <v>11</v>
      </c>
      <c r="B193" s="15" t="s">
        <v>233</v>
      </c>
      <c r="C193" s="65">
        <v>79323.899999999994</v>
      </c>
      <c r="D193" s="20">
        <v>14415.5</v>
      </c>
      <c r="E193" s="20">
        <v>64908.5</v>
      </c>
      <c r="F193" s="20">
        <v>26009.9</v>
      </c>
      <c r="G193" s="20">
        <v>38898.6</v>
      </c>
      <c r="H193" s="20">
        <v>5347.4</v>
      </c>
      <c r="I193" s="20">
        <v>33551.199999999997</v>
      </c>
      <c r="J193" s="20">
        <v>4212.6000000000004</v>
      </c>
      <c r="K193" s="66">
        <v>29338.6</v>
      </c>
      <c r="L193" s="15" t="s">
        <v>233</v>
      </c>
    </row>
    <row r="194" spans="1:12" ht="16.5" customHeight="1">
      <c r="A194" s="19">
        <v>12</v>
      </c>
      <c r="B194" s="15" t="s">
        <v>232</v>
      </c>
      <c r="C194" s="65">
        <v>65984.600000000006</v>
      </c>
      <c r="D194" s="20">
        <v>22224.9</v>
      </c>
      <c r="E194" s="20">
        <v>43759.6</v>
      </c>
      <c r="F194" s="20">
        <v>6273.2</v>
      </c>
      <c r="G194" s="20">
        <v>37486.5</v>
      </c>
      <c r="H194" s="20">
        <v>3035.6</v>
      </c>
      <c r="I194" s="20">
        <v>34450.800000000003</v>
      </c>
      <c r="J194" s="20">
        <v>29144.2</v>
      </c>
      <c r="K194" s="66">
        <v>5306.6</v>
      </c>
      <c r="L194" s="15" t="s">
        <v>232</v>
      </c>
    </row>
    <row r="195" spans="1:12" ht="16.5" customHeight="1">
      <c r="A195" s="19">
        <v>13</v>
      </c>
      <c r="B195" s="15" t="s">
        <v>231</v>
      </c>
      <c r="C195" s="65">
        <v>39533</v>
      </c>
      <c r="D195" s="20">
        <v>12819.6</v>
      </c>
      <c r="E195" s="20">
        <v>26713.5</v>
      </c>
      <c r="F195" s="20">
        <v>10436.299999999999</v>
      </c>
      <c r="G195" s="20">
        <v>16277.2</v>
      </c>
      <c r="H195" s="20">
        <v>83.1</v>
      </c>
      <c r="I195" s="20">
        <v>16194.1</v>
      </c>
      <c r="J195" s="20">
        <v>16194.1</v>
      </c>
      <c r="K195" s="66">
        <v>0</v>
      </c>
      <c r="L195" s="15" t="s">
        <v>231</v>
      </c>
    </row>
    <row r="196" spans="1:12" ht="16.5" customHeight="1">
      <c r="A196" s="19">
        <v>14</v>
      </c>
      <c r="B196" s="15" t="s">
        <v>230</v>
      </c>
      <c r="C196" s="65">
        <v>22703.599999999999</v>
      </c>
      <c r="D196" s="20">
        <v>3747.2</v>
      </c>
      <c r="E196" s="20">
        <v>18956.400000000001</v>
      </c>
      <c r="F196" s="20">
        <v>4586.3</v>
      </c>
      <c r="G196" s="20">
        <v>14370.1</v>
      </c>
      <c r="H196" s="20">
        <v>146.5</v>
      </c>
      <c r="I196" s="20">
        <v>14223.6</v>
      </c>
      <c r="J196" s="20">
        <v>14228</v>
      </c>
      <c r="K196" s="66">
        <v>-4.4000000000000004</v>
      </c>
      <c r="L196" s="15" t="s">
        <v>230</v>
      </c>
    </row>
    <row r="197" spans="1:12" ht="16.5" customHeight="1">
      <c r="A197" s="19">
        <v>15</v>
      </c>
      <c r="B197" s="15" t="s">
        <v>229</v>
      </c>
      <c r="C197" s="65">
        <v>61766.5</v>
      </c>
      <c r="D197" s="20">
        <v>19858.8</v>
      </c>
      <c r="E197" s="20">
        <v>41907.699999999997</v>
      </c>
      <c r="F197" s="20">
        <v>4607.5</v>
      </c>
      <c r="G197" s="20">
        <v>37300.199999999997</v>
      </c>
      <c r="H197" s="20">
        <v>-289</v>
      </c>
      <c r="I197" s="20">
        <v>37589.199999999997</v>
      </c>
      <c r="J197" s="20">
        <v>27808.2</v>
      </c>
      <c r="K197" s="66">
        <v>9781</v>
      </c>
      <c r="L197" s="15" t="s">
        <v>229</v>
      </c>
    </row>
    <row r="198" spans="1:12" ht="16.5" customHeight="1">
      <c r="A198" s="19">
        <v>16</v>
      </c>
      <c r="B198" s="15" t="s">
        <v>228</v>
      </c>
      <c r="C198" s="65">
        <v>38198.1</v>
      </c>
      <c r="D198" s="20">
        <v>16025.2</v>
      </c>
      <c r="E198" s="20">
        <v>22172.9</v>
      </c>
      <c r="F198" s="20">
        <v>4426.5</v>
      </c>
      <c r="G198" s="20">
        <v>17746.400000000001</v>
      </c>
      <c r="H198" s="20">
        <v>2260.3000000000002</v>
      </c>
      <c r="I198" s="20">
        <v>15486.1</v>
      </c>
      <c r="J198" s="20">
        <v>12777.7</v>
      </c>
      <c r="K198" s="66">
        <v>2708.4</v>
      </c>
      <c r="L198" s="15" t="s">
        <v>228</v>
      </c>
    </row>
    <row r="199" spans="1:12" ht="16.5" customHeight="1">
      <c r="A199" s="59"/>
      <c r="B199" s="26" t="s">
        <v>72</v>
      </c>
      <c r="C199" s="67">
        <v>996479</v>
      </c>
      <c r="D199" s="60">
        <v>454063.3</v>
      </c>
      <c r="E199" s="60">
        <v>542415.69999999995</v>
      </c>
      <c r="F199" s="60">
        <v>128196.2</v>
      </c>
      <c r="G199" s="60">
        <v>414219.4</v>
      </c>
      <c r="H199" s="60">
        <v>39965.5</v>
      </c>
      <c r="I199" s="60">
        <v>374253.9</v>
      </c>
      <c r="J199" s="60">
        <v>267291.8</v>
      </c>
      <c r="K199" s="68">
        <v>106962.2</v>
      </c>
      <c r="L199" s="26" t="s">
        <v>72</v>
      </c>
    </row>
    <row r="200" spans="1:12" ht="16.5" customHeight="1">
      <c r="A200" s="19"/>
      <c r="B200" s="15" t="s">
        <v>73</v>
      </c>
      <c r="C200" s="190">
        <v>8173.1</v>
      </c>
      <c r="D200" s="191" t="s">
        <v>297</v>
      </c>
      <c r="E200" s="191">
        <v>8173.1</v>
      </c>
      <c r="F200" s="191">
        <v>0</v>
      </c>
      <c r="G200" s="191">
        <v>8173.1</v>
      </c>
      <c r="H200" s="191">
        <v>8173.1</v>
      </c>
      <c r="I200" s="191">
        <v>0</v>
      </c>
      <c r="J200" s="191">
        <v>0</v>
      </c>
      <c r="K200" s="192">
        <v>0</v>
      </c>
      <c r="L200" s="15" t="s">
        <v>73</v>
      </c>
    </row>
    <row r="201" spans="1:12" ht="16.5" customHeight="1">
      <c r="A201" s="19"/>
      <c r="B201" s="15" t="s">
        <v>74</v>
      </c>
      <c r="C201" s="190">
        <v>6198.1</v>
      </c>
      <c r="D201" s="191">
        <v>0</v>
      </c>
      <c r="E201" s="191">
        <v>6198.1</v>
      </c>
      <c r="F201" s="191">
        <v>0</v>
      </c>
      <c r="G201" s="191">
        <v>6198.1</v>
      </c>
      <c r="H201" s="191">
        <v>6198.1</v>
      </c>
      <c r="I201" s="191">
        <v>0</v>
      </c>
      <c r="J201" s="191">
        <v>0</v>
      </c>
      <c r="K201" s="192">
        <v>0</v>
      </c>
      <c r="L201" s="15" t="s">
        <v>74</v>
      </c>
    </row>
    <row r="202" spans="1:12" ht="16.5" customHeight="1">
      <c r="A202" s="61"/>
      <c r="B202" s="26" t="s">
        <v>75</v>
      </c>
      <c r="C202" s="67">
        <v>998454</v>
      </c>
      <c r="D202" s="60">
        <v>454063.3</v>
      </c>
      <c r="E202" s="60">
        <v>544390.69999999995</v>
      </c>
      <c r="F202" s="60">
        <v>128196.2</v>
      </c>
      <c r="G202" s="60">
        <v>416194.5</v>
      </c>
      <c r="H202" s="60">
        <v>41940.5</v>
      </c>
      <c r="I202" s="60">
        <v>374253.9</v>
      </c>
      <c r="J202" s="60">
        <v>267291.8</v>
      </c>
      <c r="K202" s="68">
        <v>106962.2</v>
      </c>
      <c r="L202" s="26" t="s">
        <v>75</v>
      </c>
    </row>
    <row r="203" spans="1:12" ht="16.5" customHeight="1">
      <c r="A203" s="11"/>
      <c r="B203" s="1" t="s">
        <v>76</v>
      </c>
      <c r="C203" s="50"/>
      <c r="D203" s="51"/>
      <c r="E203" s="51"/>
      <c r="F203" s="51"/>
      <c r="G203" s="51"/>
      <c r="H203" s="51"/>
      <c r="I203" s="51"/>
      <c r="J203" s="51"/>
      <c r="K203" s="56"/>
      <c r="L203" s="15" t="s">
        <v>76</v>
      </c>
    </row>
    <row r="204" spans="1:12" ht="16.5" customHeight="1">
      <c r="A204" s="11"/>
      <c r="B204" s="1" t="s">
        <v>32</v>
      </c>
      <c r="C204" s="65">
        <v>911887</v>
      </c>
      <c r="D204" s="20">
        <v>429294.3</v>
      </c>
      <c r="E204" s="20">
        <v>482592.7</v>
      </c>
      <c r="F204" s="20">
        <v>107917</v>
      </c>
      <c r="G204" s="20">
        <v>374675.7</v>
      </c>
      <c r="H204" s="20">
        <v>39513</v>
      </c>
      <c r="I204" s="20">
        <v>335162.7</v>
      </c>
      <c r="J204" s="20">
        <v>228200.5</v>
      </c>
      <c r="K204" s="66">
        <v>106962.2</v>
      </c>
      <c r="L204" s="15" t="s">
        <v>32</v>
      </c>
    </row>
    <row r="205" spans="1:12" ht="16.5" customHeight="1">
      <c r="A205" s="11"/>
      <c r="B205" s="1" t="s">
        <v>33</v>
      </c>
      <c r="C205" s="65">
        <v>68221.600000000006</v>
      </c>
      <c r="D205" s="20">
        <v>20614</v>
      </c>
      <c r="E205" s="20">
        <v>47607.5</v>
      </c>
      <c r="F205" s="20">
        <v>17887.900000000001</v>
      </c>
      <c r="G205" s="20">
        <v>29719.599999999999</v>
      </c>
      <c r="H205" s="20">
        <v>145.9</v>
      </c>
      <c r="I205" s="20">
        <v>29573.8</v>
      </c>
      <c r="J205" s="20">
        <v>29573.8</v>
      </c>
      <c r="K205" s="66">
        <v>0</v>
      </c>
      <c r="L205" s="15" t="s">
        <v>33</v>
      </c>
    </row>
    <row r="206" spans="1:12" ht="16.5" customHeight="1">
      <c r="A206" s="11"/>
      <c r="B206" s="1" t="s">
        <v>34</v>
      </c>
      <c r="C206" s="65">
        <v>16370.4</v>
      </c>
      <c r="D206" s="20">
        <v>4154.8999999999996</v>
      </c>
      <c r="E206" s="20">
        <v>12215.4</v>
      </c>
      <c r="F206" s="20">
        <v>2391.3000000000002</v>
      </c>
      <c r="G206" s="20">
        <v>9824.1</v>
      </c>
      <c r="H206" s="20">
        <v>306.60000000000002</v>
      </c>
      <c r="I206" s="20">
        <v>9517.5</v>
      </c>
      <c r="J206" s="20">
        <v>9517.5</v>
      </c>
      <c r="K206" s="66">
        <v>0</v>
      </c>
      <c r="L206" s="15" t="s">
        <v>34</v>
      </c>
    </row>
    <row r="207" spans="1:12" ht="16.5" customHeight="1">
      <c r="A207" s="11"/>
      <c r="B207" s="1" t="s">
        <v>11</v>
      </c>
      <c r="C207" s="65">
        <v>996479</v>
      </c>
      <c r="D207" s="20">
        <v>454063.3</v>
      </c>
      <c r="E207" s="20">
        <v>542415.69999999995</v>
      </c>
      <c r="F207" s="20">
        <v>128196.2</v>
      </c>
      <c r="G207" s="20">
        <v>414219.4</v>
      </c>
      <c r="H207" s="20">
        <v>39965.5</v>
      </c>
      <c r="I207" s="20">
        <v>374253.9</v>
      </c>
      <c r="J207" s="20">
        <v>267291.8</v>
      </c>
      <c r="K207" s="66">
        <v>106962.2</v>
      </c>
      <c r="L207" s="15" t="s">
        <v>11</v>
      </c>
    </row>
    <row r="208" spans="1:12" ht="16.5" customHeight="1">
      <c r="A208" s="11"/>
      <c r="B208" s="1" t="s">
        <v>134</v>
      </c>
      <c r="C208" s="118">
        <f>SUM(C183)</f>
        <v>13010.1</v>
      </c>
      <c r="D208" s="115">
        <f t="shared" ref="D208:K208" si="24">SUM(D183)</f>
        <v>6886</v>
      </c>
      <c r="E208" s="115">
        <f t="shared" si="24"/>
        <v>6124</v>
      </c>
      <c r="F208" s="115">
        <f t="shared" si="24"/>
        <v>2068.4</v>
      </c>
      <c r="G208" s="115">
        <f t="shared" si="24"/>
        <v>4055.7</v>
      </c>
      <c r="H208" s="115">
        <f t="shared" si="24"/>
        <v>-266.39999999999998</v>
      </c>
      <c r="I208" s="115">
        <f t="shared" si="24"/>
        <v>4322.1000000000004</v>
      </c>
      <c r="J208" s="115">
        <f t="shared" si="24"/>
        <v>2346.6999999999998</v>
      </c>
      <c r="K208" s="119">
        <f t="shared" si="24"/>
        <v>1975.4</v>
      </c>
      <c r="L208" s="15" t="s">
        <v>134</v>
      </c>
    </row>
    <row r="209" spans="1:12" ht="16.5" customHeight="1">
      <c r="A209" s="11"/>
      <c r="B209" s="1" t="s">
        <v>135</v>
      </c>
      <c r="C209" s="118">
        <f>SUM(C184:C185,C187)</f>
        <v>365537.80000000005</v>
      </c>
      <c r="D209" s="115">
        <f t="shared" ref="D209:K209" si="25">SUM(D184:D185,D187)</f>
        <v>225451.2</v>
      </c>
      <c r="E209" s="115">
        <f t="shared" si="25"/>
        <v>140086.59999999998</v>
      </c>
      <c r="F209" s="115">
        <f t="shared" si="25"/>
        <v>35435.4</v>
      </c>
      <c r="G209" s="115">
        <f t="shared" si="25"/>
        <v>104651.2</v>
      </c>
      <c r="H209" s="115">
        <f t="shared" si="25"/>
        <v>15673.7</v>
      </c>
      <c r="I209" s="115">
        <f t="shared" si="25"/>
        <v>88977.5</v>
      </c>
      <c r="J209" s="115">
        <f t="shared" si="25"/>
        <v>73623.8</v>
      </c>
      <c r="K209" s="119">
        <f t="shared" si="25"/>
        <v>15353.7</v>
      </c>
      <c r="L209" s="15" t="s">
        <v>135</v>
      </c>
    </row>
    <row r="210" spans="1:12" ht="16.5" customHeight="1">
      <c r="A210" s="12"/>
      <c r="B210" s="52" t="s">
        <v>136</v>
      </c>
      <c r="C210" s="120">
        <f>SUM(C186,C188:C198)</f>
        <v>617931.19999999995</v>
      </c>
      <c r="D210" s="116">
        <f t="shared" ref="D210:K210" si="26">SUM(D186,D188:D198)</f>
        <v>221726.1</v>
      </c>
      <c r="E210" s="116">
        <f t="shared" si="26"/>
        <v>396205.20000000007</v>
      </c>
      <c r="F210" s="116">
        <f t="shared" si="26"/>
        <v>90692.700000000012</v>
      </c>
      <c r="G210" s="116">
        <f t="shared" si="26"/>
        <v>305512.70000000007</v>
      </c>
      <c r="H210" s="116">
        <f t="shared" si="26"/>
        <v>24558.399999999994</v>
      </c>
      <c r="I210" s="116">
        <f t="shared" si="26"/>
        <v>280954.3</v>
      </c>
      <c r="J210" s="116">
        <f t="shared" si="26"/>
        <v>191321.2</v>
      </c>
      <c r="K210" s="121">
        <f t="shared" si="26"/>
        <v>89633</v>
      </c>
      <c r="L210" s="13" t="s">
        <v>136</v>
      </c>
    </row>
    <row r="211" spans="1:12" ht="16.5" customHeight="1">
      <c r="C211" s="117">
        <f>IF(SUM(C208:C210)=C199,"OK",SUM(C208:C210)-C199)</f>
        <v>9.9999999976716936E-2</v>
      </c>
      <c r="D211" s="117" t="str">
        <f t="shared" ref="D211" si="27">IF(SUM(D208:D210)=D199,"OK",SUM(D208:D210)-D199)</f>
        <v>OK</v>
      </c>
      <c r="E211" s="117">
        <f t="shared" ref="E211:K211" si="28">IF(SUM(E208:E210)=E199,"OK",SUM(E208:E210)-E199)</f>
        <v>0.10000000009313226</v>
      </c>
      <c r="F211" s="117">
        <f t="shared" si="28"/>
        <v>0.3000000000174623</v>
      </c>
      <c r="G211" s="117">
        <f t="shared" si="28"/>
        <v>0.20000000006984919</v>
      </c>
      <c r="H211" s="117">
        <f t="shared" si="28"/>
        <v>0.19999999999708962</v>
      </c>
      <c r="I211" s="117" t="str">
        <f t="shared" si="28"/>
        <v>OK</v>
      </c>
      <c r="J211" s="117">
        <f t="shared" si="28"/>
        <v>-9.9999999976716936E-2</v>
      </c>
      <c r="K211" s="117">
        <f t="shared" si="28"/>
        <v>-9.9999999991268851E-2</v>
      </c>
    </row>
    <row r="212" spans="1:12" ht="16.5" customHeight="1">
      <c r="A212" s="122">
        <f>A177+1</f>
        <v>29</v>
      </c>
      <c r="B212" s="7" t="str">
        <f>IF(A212&lt;22,"令和"&amp;A212&amp;"暦年","平成"&amp;A212&amp;"暦年")</f>
        <v>平成29暦年</v>
      </c>
      <c r="C212" s="22" t="s">
        <v>293</v>
      </c>
      <c r="L212" s="8"/>
    </row>
    <row r="213" spans="1:12" ht="16.5" customHeight="1">
      <c r="A213" s="10"/>
      <c r="B213" s="14"/>
      <c r="C213" s="16"/>
      <c r="D213" s="16"/>
      <c r="E213" s="16"/>
      <c r="F213" s="16"/>
      <c r="G213" s="16"/>
      <c r="H213" s="16" t="s">
        <v>42</v>
      </c>
      <c r="I213" s="16"/>
      <c r="J213" s="16"/>
      <c r="K213" s="16"/>
      <c r="L213" s="14"/>
    </row>
    <row r="214" spans="1:12" ht="16.5" customHeight="1">
      <c r="A214" s="11"/>
      <c r="C214" s="17" t="s">
        <v>37</v>
      </c>
      <c r="D214" s="17" t="s">
        <v>17</v>
      </c>
      <c r="E214" s="17" t="s">
        <v>294</v>
      </c>
      <c r="F214" s="17" t="s">
        <v>19</v>
      </c>
      <c r="G214" s="17" t="s">
        <v>295</v>
      </c>
      <c r="H214" s="17" t="s">
        <v>43</v>
      </c>
      <c r="I214" s="17" t="s">
        <v>296</v>
      </c>
      <c r="J214" s="17" t="s">
        <v>48</v>
      </c>
      <c r="K214" s="17" t="s">
        <v>49</v>
      </c>
    </row>
    <row r="215" spans="1:12" ht="16.5" customHeight="1">
      <c r="A215" s="11"/>
      <c r="B215" s="3" t="s">
        <v>51</v>
      </c>
      <c r="C215" s="18" t="s">
        <v>38</v>
      </c>
      <c r="D215" s="18"/>
      <c r="E215" s="173" t="s">
        <v>39</v>
      </c>
      <c r="F215" s="18"/>
      <c r="G215" s="173" t="s">
        <v>41</v>
      </c>
      <c r="H215" s="18" t="s">
        <v>44</v>
      </c>
      <c r="I215" s="18" t="s">
        <v>46</v>
      </c>
      <c r="J215" s="18"/>
      <c r="K215" s="18" t="s">
        <v>50</v>
      </c>
      <c r="L215" s="3" t="s">
        <v>51</v>
      </c>
    </row>
    <row r="216" spans="1:12" ht="16.5" customHeight="1">
      <c r="A216" s="11"/>
      <c r="B216" s="15"/>
      <c r="C216" s="17"/>
      <c r="D216" s="17"/>
      <c r="E216" s="24" t="s">
        <v>77</v>
      </c>
      <c r="F216" s="17"/>
      <c r="G216" s="25" t="s">
        <v>78</v>
      </c>
      <c r="H216" s="17"/>
      <c r="I216" s="17" t="s">
        <v>12</v>
      </c>
      <c r="J216" s="17"/>
      <c r="K216" s="17" t="s">
        <v>13</v>
      </c>
      <c r="L216" s="5"/>
    </row>
    <row r="217" spans="1:12" ht="16.5" customHeight="1">
      <c r="A217" s="12"/>
      <c r="B217" s="13"/>
      <c r="C217" s="18">
        <v>1</v>
      </c>
      <c r="D217" s="18">
        <v>2</v>
      </c>
      <c r="E217" s="18">
        <v>3</v>
      </c>
      <c r="F217" s="18">
        <v>4</v>
      </c>
      <c r="G217" s="18">
        <v>5</v>
      </c>
      <c r="H217" s="18">
        <v>6</v>
      </c>
      <c r="I217" s="18">
        <v>7</v>
      </c>
      <c r="J217" s="18">
        <v>8</v>
      </c>
      <c r="K217" s="18">
        <v>9</v>
      </c>
      <c r="L217" s="6"/>
    </row>
    <row r="218" spans="1:12" ht="16.5" customHeight="1">
      <c r="A218" s="19">
        <v>1</v>
      </c>
      <c r="B218" s="15" t="s">
        <v>53</v>
      </c>
      <c r="C218" s="62">
        <v>13157.9</v>
      </c>
      <c r="D218" s="63">
        <v>6916.8</v>
      </c>
      <c r="E218" s="63">
        <v>6241.1</v>
      </c>
      <c r="F218" s="63">
        <v>2007.8</v>
      </c>
      <c r="G218" s="63">
        <v>4233.3</v>
      </c>
      <c r="H218" s="63">
        <v>-298.7</v>
      </c>
      <c r="I218" s="63">
        <v>4532</v>
      </c>
      <c r="J218" s="63">
        <v>2302.5</v>
      </c>
      <c r="K218" s="64">
        <v>2229.5</v>
      </c>
      <c r="L218" s="15" t="s">
        <v>53</v>
      </c>
    </row>
    <row r="219" spans="1:12" ht="16.5" customHeight="1">
      <c r="A219" s="19">
        <v>2</v>
      </c>
      <c r="B219" s="15" t="s">
        <v>57</v>
      </c>
      <c r="C219" s="65">
        <v>817.7</v>
      </c>
      <c r="D219" s="20">
        <v>432.1</v>
      </c>
      <c r="E219" s="20">
        <v>385.6</v>
      </c>
      <c r="F219" s="20">
        <v>170.8</v>
      </c>
      <c r="G219" s="20">
        <v>214.9</v>
      </c>
      <c r="H219" s="20">
        <v>55.2</v>
      </c>
      <c r="I219" s="20">
        <v>159.69999999999999</v>
      </c>
      <c r="J219" s="20">
        <v>184.8</v>
      </c>
      <c r="K219" s="66">
        <v>-25.1</v>
      </c>
      <c r="L219" s="15" t="s">
        <v>57</v>
      </c>
    </row>
    <row r="220" spans="1:12" ht="16.5" customHeight="1">
      <c r="A220" s="19">
        <v>3</v>
      </c>
      <c r="B220" s="15" t="s">
        <v>145</v>
      </c>
      <c r="C220" s="65">
        <v>320370.2</v>
      </c>
      <c r="D220" s="20">
        <v>207344.5</v>
      </c>
      <c r="E220" s="20">
        <v>113025.7</v>
      </c>
      <c r="F220" s="20">
        <v>33138.5</v>
      </c>
      <c r="G220" s="20">
        <v>79887.100000000006</v>
      </c>
      <c r="H220" s="20">
        <v>13222.1</v>
      </c>
      <c r="I220" s="20">
        <v>66665</v>
      </c>
      <c r="J220" s="20">
        <v>54643</v>
      </c>
      <c r="K220" s="66">
        <v>12022</v>
      </c>
      <c r="L220" s="15" t="s">
        <v>145</v>
      </c>
    </row>
    <row r="221" spans="1:12" ht="16.5" customHeight="1">
      <c r="A221" s="19">
        <v>4</v>
      </c>
      <c r="B221" s="15" t="s">
        <v>256</v>
      </c>
      <c r="C221" s="65">
        <v>33751</v>
      </c>
      <c r="D221" s="20">
        <v>17544.400000000001</v>
      </c>
      <c r="E221" s="20">
        <v>16206.6</v>
      </c>
      <c r="F221" s="20">
        <v>7324.2</v>
      </c>
      <c r="G221" s="20">
        <v>8882.5</v>
      </c>
      <c r="H221" s="20">
        <v>1299</v>
      </c>
      <c r="I221" s="20">
        <v>7583.5</v>
      </c>
      <c r="J221" s="20">
        <v>3317</v>
      </c>
      <c r="K221" s="66">
        <v>4266.5</v>
      </c>
      <c r="L221" s="15" t="s">
        <v>256</v>
      </c>
    </row>
    <row r="222" spans="1:12" ht="16.5" customHeight="1">
      <c r="A222" s="19">
        <v>5</v>
      </c>
      <c r="B222" s="15" t="s">
        <v>147</v>
      </c>
      <c r="C222" s="65">
        <v>65040.4</v>
      </c>
      <c r="D222" s="20">
        <v>34917.5</v>
      </c>
      <c r="E222" s="20">
        <v>30122.9</v>
      </c>
      <c r="F222" s="20">
        <v>2788.7</v>
      </c>
      <c r="G222" s="20">
        <v>27334.2</v>
      </c>
      <c r="H222" s="20">
        <v>2187.1</v>
      </c>
      <c r="I222" s="20">
        <v>25147.1</v>
      </c>
      <c r="J222" s="20">
        <v>20513.099999999999</v>
      </c>
      <c r="K222" s="66">
        <v>4633.8999999999996</v>
      </c>
      <c r="L222" s="15" t="s">
        <v>147</v>
      </c>
    </row>
    <row r="223" spans="1:12" ht="16.5" customHeight="1">
      <c r="A223" s="19">
        <v>6</v>
      </c>
      <c r="B223" s="15" t="s">
        <v>238</v>
      </c>
      <c r="C223" s="65">
        <v>113817.4</v>
      </c>
      <c r="D223" s="20">
        <v>41847.699999999997</v>
      </c>
      <c r="E223" s="20">
        <v>71969.7</v>
      </c>
      <c r="F223" s="20">
        <v>8748.2999999999993</v>
      </c>
      <c r="G223" s="20">
        <v>63221.4</v>
      </c>
      <c r="H223" s="20">
        <v>6624.6</v>
      </c>
      <c r="I223" s="20">
        <v>56596.9</v>
      </c>
      <c r="J223" s="20">
        <v>38598.1</v>
      </c>
      <c r="K223" s="66">
        <v>17998.8</v>
      </c>
      <c r="L223" s="15" t="s">
        <v>238</v>
      </c>
    </row>
    <row r="224" spans="1:12" ht="16.5" customHeight="1">
      <c r="A224" s="19">
        <v>7</v>
      </c>
      <c r="B224" s="15" t="s">
        <v>237</v>
      </c>
      <c r="C224" s="65">
        <v>47774.2</v>
      </c>
      <c r="D224" s="20">
        <v>18387.7</v>
      </c>
      <c r="E224" s="20">
        <v>29386.5</v>
      </c>
      <c r="F224" s="20">
        <v>7220.9</v>
      </c>
      <c r="G224" s="20">
        <v>22165.5</v>
      </c>
      <c r="H224" s="20">
        <v>2599.1</v>
      </c>
      <c r="I224" s="20">
        <v>19566.400000000001</v>
      </c>
      <c r="J224" s="20">
        <v>18881.099999999999</v>
      </c>
      <c r="K224" s="66">
        <v>685.3</v>
      </c>
      <c r="L224" s="15" t="s">
        <v>237</v>
      </c>
    </row>
    <row r="225" spans="1:12" ht="16.5" customHeight="1">
      <c r="A225" s="19">
        <v>8</v>
      </c>
      <c r="B225" s="15" t="s">
        <v>236</v>
      </c>
      <c r="C225" s="65">
        <v>32376.7</v>
      </c>
      <c r="D225" s="20">
        <v>18131</v>
      </c>
      <c r="E225" s="20">
        <v>14245.7</v>
      </c>
      <c r="F225" s="20">
        <v>1719.3</v>
      </c>
      <c r="G225" s="20">
        <v>12526.4</v>
      </c>
      <c r="H225" s="20">
        <v>1149.3</v>
      </c>
      <c r="I225" s="20">
        <v>11377.2</v>
      </c>
      <c r="J225" s="20">
        <v>4898.6000000000004</v>
      </c>
      <c r="K225" s="66">
        <v>6478.6</v>
      </c>
      <c r="L225" s="15" t="s">
        <v>236</v>
      </c>
    </row>
    <row r="226" spans="1:12" ht="16.5" customHeight="1">
      <c r="A226" s="19">
        <v>9</v>
      </c>
      <c r="B226" s="15" t="s">
        <v>235</v>
      </c>
      <c r="C226" s="65">
        <v>54002.5</v>
      </c>
      <c r="D226" s="20">
        <v>27182</v>
      </c>
      <c r="E226" s="20">
        <v>26820.5</v>
      </c>
      <c r="F226" s="20">
        <v>7193</v>
      </c>
      <c r="G226" s="20">
        <v>19627.400000000001</v>
      </c>
      <c r="H226" s="20">
        <v>1970.2</v>
      </c>
      <c r="I226" s="20">
        <v>17657.2</v>
      </c>
      <c r="J226" s="20">
        <v>11422</v>
      </c>
      <c r="K226" s="66">
        <v>6235.3</v>
      </c>
      <c r="L226" s="15" t="s">
        <v>235</v>
      </c>
    </row>
    <row r="227" spans="1:12" ht="16.5" customHeight="1">
      <c r="A227" s="19">
        <v>10</v>
      </c>
      <c r="B227" s="15" t="s">
        <v>234</v>
      </c>
      <c r="C227" s="65">
        <v>35129.4</v>
      </c>
      <c r="D227" s="20">
        <v>12797.4</v>
      </c>
      <c r="E227" s="20">
        <v>22332</v>
      </c>
      <c r="F227" s="20">
        <v>2492.8000000000002</v>
      </c>
      <c r="G227" s="20">
        <v>19839.2</v>
      </c>
      <c r="H227" s="20">
        <v>394.5</v>
      </c>
      <c r="I227" s="20">
        <v>19444.7</v>
      </c>
      <c r="J227" s="20">
        <v>11109.8</v>
      </c>
      <c r="K227" s="66">
        <v>8334.9</v>
      </c>
      <c r="L227" s="15" t="s">
        <v>234</v>
      </c>
    </row>
    <row r="228" spans="1:12" ht="16.5" customHeight="1">
      <c r="A228" s="19">
        <v>11</v>
      </c>
      <c r="B228" s="15" t="s">
        <v>233</v>
      </c>
      <c r="C228" s="65">
        <v>79184.399999999994</v>
      </c>
      <c r="D228" s="20">
        <v>13791.3</v>
      </c>
      <c r="E228" s="20">
        <v>65393.1</v>
      </c>
      <c r="F228" s="20">
        <v>26373</v>
      </c>
      <c r="G228" s="20">
        <v>39020.1</v>
      </c>
      <c r="H228" s="20">
        <v>5350.9</v>
      </c>
      <c r="I228" s="20">
        <v>33669.199999999997</v>
      </c>
      <c r="J228" s="20">
        <v>4099.3999999999996</v>
      </c>
      <c r="K228" s="66">
        <v>29569.8</v>
      </c>
      <c r="L228" s="15" t="s">
        <v>233</v>
      </c>
    </row>
    <row r="229" spans="1:12" ht="16.5" customHeight="1">
      <c r="A229" s="19">
        <v>12</v>
      </c>
      <c r="B229" s="15" t="s">
        <v>232</v>
      </c>
      <c r="C229" s="65">
        <v>66998.8</v>
      </c>
      <c r="D229" s="20">
        <v>22892.5</v>
      </c>
      <c r="E229" s="20">
        <v>44106.400000000001</v>
      </c>
      <c r="F229" s="20">
        <v>6513.6</v>
      </c>
      <c r="G229" s="20">
        <v>37592.800000000003</v>
      </c>
      <c r="H229" s="20">
        <v>3077.1</v>
      </c>
      <c r="I229" s="20">
        <v>34515.699999999997</v>
      </c>
      <c r="J229" s="20">
        <v>30186.400000000001</v>
      </c>
      <c r="K229" s="66">
        <v>4329.3</v>
      </c>
      <c r="L229" s="15" t="s">
        <v>232</v>
      </c>
    </row>
    <row r="230" spans="1:12" ht="16.5" customHeight="1">
      <c r="A230" s="19">
        <v>13</v>
      </c>
      <c r="B230" s="15" t="s">
        <v>231</v>
      </c>
      <c r="C230" s="65">
        <v>39287</v>
      </c>
      <c r="D230" s="20">
        <v>12262.2</v>
      </c>
      <c r="E230" s="20">
        <v>27024.7</v>
      </c>
      <c r="F230" s="20">
        <v>10844.1</v>
      </c>
      <c r="G230" s="20">
        <v>16180.7</v>
      </c>
      <c r="H230" s="20">
        <v>83.4</v>
      </c>
      <c r="I230" s="20">
        <v>16097.3</v>
      </c>
      <c r="J230" s="20">
        <v>16097.3</v>
      </c>
      <c r="K230" s="66">
        <v>0</v>
      </c>
      <c r="L230" s="15" t="s">
        <v>231</v>
      </c>
    </row>
    <row r="231" spans="1:12" ht="16.5" customHeight="1">
      <c r="A231" s="19">
        <v>14</v>
      </c>
      <c r="B231" s="15" t="s">
        <v>230</v>
      </c>
      <c r="C231" s="65">
        <v>22819.5</v>
      </c>
      <c r="D231" s="20">
        <v>3777.2</v>
      </c>
      <c r="E231" s="20">
        <v>19042.400000000001</v>
      </c>
      <c r="F231" s="20">
        <v>4598</v>
      </c>
      <c r="G231" s="20">
        <v>14444.3</v>
      </c>
      <c r="H231" s="20">
        <v>149</v>
      </c>
      <c r="I231" s="20">
        <v>14295.3</v>
      </c>
      <c r="J231" s="20">
        <v>14273.2</v>
      </c>
      <c r="K231" s="66">
        <v>22.1</v>
      </c>
      <c r="L231" s="15" t="s">
        <v>230</v>
      </c>
    </row>
    <row r="232" spans="1:12" ht="16.5" customHeight="1">
      <c r="A232" s="19">
        <v>15</v>
      </c>
      <c r="B232" s="15" t="s">
        <v>229</v>
      </c>
      <c r="C232" s="65">
        <v>62710.3</v>
      </c>
      <c r="D232" s="20">
        <v>20944.599999999999</v>
      </c>
      <c r="E232" s="20">
        <v>41765.699999999997</v>
      </c>
      <c r="F232" s="20">
        <v>4747.2</v>
      </c>
      <c r="G232" s="20">
        <v>37018.5</v>
      </c>
      <c r="H232" s="20">
        <v>-338.6</v>
      </c>
      <c r="I232" s="20">
        <v>37357.199999999997</v>
      </c>
      <c r="J232" s="20">
        <v>28277.7</v>
      </c>
      <c r="K232" s="66">
        <v>9079.4</v>
      </c>
      <c r="L232" s="15" t="s">
        <v>229</v>
      </c>
    </row>
    <row r="233" spans="1:12" ht="16.5" customHeight="1">
      <c r="A233" s="19">
        <v>16</v>
      </c>
      <c r="B233" s="15" t="s">
        <v>228</v>
      </c>
      <c r="C233" s="65">
        <v>38881</v>
      </c>
      <c r="D233" s="20">
        <v>16384</v>
      </c>
      <c r="E233" s="20">
        <v>22497</v>
      </c>
      <c r="F233" s="20">
        <v>4193.8</v>
      </c>
      <c r="G233" s="20">
        <v>18303.2</v>
      </c>
      <c r="H233" s="20">
        <v>2354.4</v>
      </c>
      <c r="I233" s="20">
        <v>15948.7</v>
      </c>
      <c r="J233" s="20">
        <v>13188.1</v>
      </c>
      <c r="K233" s="66">
        <v>2760.7</v>
      </c>
      <c r="L233" s="15" t="s">
        <v>228</v>
      </c>
    </row>
    <row r="234" spans="1:12" ht="16.5" customHeight="1">
      <c r="A234" s="59"/>
      <c r="B234" s="26" t="s">
        <v>72</v>
      </c>
      <c r="C234" s="67">
        <v>1026118.4</v>
      </c>
      <c r="D234" s="60">
        <v>475552.8</v>
      </c>
      <c r="E234" s="60">
        <v>550565.6</v>
      </c>
      <c r="F234" s="60">
        <v>130074.1</v>
      </c>
      <c r="G234" s="60">
        <v>420491.6</v>
      </c>
      <c r="H234" s="60">
        <v>39878.400000000001</v>
      </c>
      <c r="I234" s="60">
        <v>380613.1</v>
      </c>
      <c r="J234" s="60">
        <v>271992.2</v>
      </c>
      <c r="K234" s="68">
        <v>108621</v>
      </c>
      <c r="L234" s="26" t="s">
        <v>72</v>
      </c>
    </row>
    <row r="235" spans="1:12" ht="16.5" customHeight="1">
      <c r="A235" s="19"/>
      <c r="B235" s="15" t="s">
        <v>73</v>
      </c>
      <c r="C235" s="190">
        <v>9078</v>
      </c>
      <c r="D235" s="191" t="s">
        <v>297</v>
      </c>
      <c r="E235" s="191">
        <v>9078</v>
      </c>
      <c r="F235" s="191">
        <v>0</v>
      </c>
      <c r="G235" s="191">
        <v>9078</v>
      </c>
      <c r="H235" s="191">
        <v>9078</v>
      </c>
      <c r="I235" s="191">
        <v>0</v>
      </c>
      <c r="J235" s="191">
        <v>0</v>
      </c>
      <c r="K235" s="192">
        <v>0</v>
      </c>
      <c r="L235" s="15" t="s">
        <v>73</v>
      </c>
    </row>
    <row r="236" spans="1:12" ht="16.5" customHeight="1">
      <c r="A236" s="19"/>
      <c r="B236" s="15" t="s">
        <v>74</v>
      </c>
      <c r="C236" s="190">
        <v>6437.9</v>
      </c>
      <c r="D236" s="191">
        <v>0</v>
      </c>
      <c r="E236" s="191">
        <v>6437.9</v>
      </c>
      <c r="F236" s="191">
        <v>0</v>
      </c>
      <c r="G236" s="191">
        <v>6437.9</v>
      </c>
      <c r="H236" s="191">
        <v>6437.9</v>
      </c>
      <c r="I236" s="191">
        <v>0</v>
      </c>
      <c r="J236" s="191">
        <v>0</v>
      </c>
      <c r="K236" s="192">
        <v>0</v>
      </c>
      <c r="L236" s="15" t="s">
        <v>74</v>
      </c>
    </row>
    <row r="237" spans="1:12" ht="16.5" customHeight="1">
      <c r="A237" s="61"/>
      <c r="B237" s="26" t="s">
        <v>75</v>
      </c>
      <c r="C237" s="67">
        <v>1028758.5</v>
      </c>
      <c r="D237" s="60">
        <v>475552.8</v>
      </c>
      <c r="E237" s="60">
        <v>553205.69999999995</v>
      </c>
      <c r="F237" s="60">
        <v>130074.1</v>
      </c>
      <c r="G237" s="60">
        <v>423131.6</v>
      </c>
      <c r="H237" s="60">
        <v>42518.5</v>
      </c>
      <c r="I237" s="60">
        <v>380613.1</v>
      </c>
      <c r="J237" s="60">
        <v>271992.2</v>
      </c>
      <c r="K237" s="68">
        <v>108621</v>
      </c>
      <c r="L237" s="26" t="s">
        <v>75</v>
      </c>
    </row>
    <row r="238" spans="1:12" ht="16.5" customHeight="1">
      <c r="A238" s="11"/>
      <c r="B238" s="1" t="s">
        <v>76</v>
      </c>
      <c r="C238" s="50"/>
      <c r="D238" s="51"/>
      <c r="E238" s="51"/>
      <c r="F238" s="51"/>
      <c r="G238" s="51"/>
      <c r="H238" s="51"/>
      <c r="I238" s="51"/>
      <c r="J238" s="51"/>
      <c r="K238" s="56"/>
      <c r="L238" s="15" t="s">
        <v>76</v>
      </c>
    </row>
    <row r="239" spans="1:12" ht="16.5" customHeight="1">
      <c r="A239" s="11"/>
      <c r="B239" s="1" t="s">
        <v>32</v>
      </c>
      <c r="C239" s="65">
        <v>941273.3</v>
      </c>
      <c r="D239" s="20">
        <v>451196.4</v>
      </c>
      <c r="E239" s="20">
        <v>490076.9</v>
      </c>
      <c r="F239" s="20">
        <v>109337.5</v>
      </c>
      <c r="G239" s="20">
        <v>380739.4</v>
      </c>
      <c r="H239" s="20">
        <v>39410</v>
      </c>
      <c r="I239" s="20">
        <v>341329.4</v>
      </c>
      <c r="J239" s="20">
        <v>232708.4</v>
      </c>
      <c r="K239" s="66">
        <v>108621</v>
      </c>
      <c r="L239" s="15" t="s">
        <v>32</v>
      </c>
    </row>
    <row r="240" spans="1:12" ht="16.5" customHeight="1">
      <c r="A240" s="11"/>
      <c r="B240" s="1" t="s">
        <v>33</v>
      </c>
      <c r="C240" s="65">
        <v>67902.100000000006</v>
      </c>
      <c r="D240" s="20">
        <v>20052.599999999999</v>
      </c>
      <c r="E240" s="20">
        <v>47849.5</v>
      </c>
      <c r="F240" s="20">
        <v>18282.3</v>
      </c>
      <c r="G240" s="20">
        <v>29567.200000000001</v>
      </c>
      <c r="H240" s="20">
        <v>146.9</v>
      </c>
      <c r="I240" s="20">
        <v>29420.3</v>
      </c>
      <c r="J240" s="20">
        <v>29420.3</v>
      </c>
      <c r="K240" s="66">
        <v>0</v>
      </c>
      <c r="L240" s="15" t="s">
        <v>33</v>
      </c>
    </row>
    <row r="241" spans="1:12" ht="16.5" customHeight="1">
      <c r="A241" s="11"/>
      <c r="B241" s="1" t="s">
        <v>34</v>
      </c>
      <c r="C241" s="65">
        <v>16943</v>
      </c>
      <c r="D241" s="20">
        <v>4303.8</v>
      </c>
      <c r="E241" s="20">
        <v>12639.2</v>
      </c>
      <c r="F241" s="20">
        <v>2454.3000000000002</v>
      </c>
      <c r="G241" s="20">
        <v>10184.9</v>
      </c>
      <c r="H241" s="20">
        <v>321.5</v>
      </c>
      <c r="I241" s="20">
        <v>9863.4</v>
      </c>
      <c r="J241" s="20">
        <v>9863.4</v>
      </c>
      <c r="K241" s="66">
        <v>0</v>
      </c>
      <c r="L241" s="15" t="s">
        <v>34</v>
      </c>
    </row>
    <row r="242" spans="1:12" ht="16.5" customHeight="1">
      <c r="A242" s="11"/>
      <c r="B242" s="1" t="s">
        <v>11</v>
      </c>
      <c r="C242" s="65">
        <v>1026118.4</v>
      </c>
      <c r="D242" s="20">
        <v>475552.8</v>
      </c>
      <c r="E242" s="20">
        <v>550565.6</v>
      </c>
      <c r="F242" s="20">
        <v>130074.1</v>
      </c>
      <c r="G242" s="20">
        <v>420491.6</v>
      </c>
      <c r="H242" s="20">
        <v>39878.400000000001</v>
      </c>
      <c r="I242" s="20">
        <v>380613.1</v>
      </c>
      <c r="J242" s="20">
        <v>271992.2</v>
      </c>
      <c r="K242" s="66">
        <v>108621</v>
      </c>
      <c r="L242" s="15" t="s">
        <v>11</v>
      </c>
    </row>
    <row r="243" spans="1:12" ht="16.5" customHeight="1">
      <c r="A243" s="11"/>
      <c r="B243" s="1" t="s">
        <v>134</v>
      </c>
      <c r="C243" s="118">
        <f>SUM(C218)</f>
        <v>13157.9</v>
      </c>
      <c r="D243" s="115">
        <f t="shared" ref="D243:K243" si="29">SUM(D218)</f>
        <v>6916.8</v>
      </c>
      <c r="E243" s="115">
        <f t="shared" si="29"/>
        <v>6241.1</v>
      </c>
      <c r="F243" s="115">
        <f t="shared" si="29"/>
        <v>2007.8</v>
      </c>
      <c r="G243" s="115">
        <f t="shared" si="29"/>
        <v>4233.3</v>
      </c>
      <c r="H243" s="115">
        <f t="shared" si="29"/>
        <v>-298.7</v>
      </c>
      <c r="I243" s="115">
        <f t="shared" si="29"/>
        <v>4532</v>
      </c>
      <c r="J243" s="115">
        <f t="shared" si="29"/>
        <v>2302.5</v>
      </c>
      <c r="K243" s="119">
        <f t="shared" si="29"/>
        <v>2229.5</v>
      </c>
      <c r="L243" s="15" t="s">
        <v>134</v>
      </c>
    </row>
    <row r="244" spans="1:12" ht="16.5" customHeight="1">
      <c r="A244" s="11"/>
      <c r="B244" s="1" t="s">
        <v>135</v>
      </c>
      <c r="C244" s="118">
        <f>SUM(C219:C220,C222)</f>
        <v>386228.30000000005</v>
      </c>
      <c r="D244" s="115">
        <f t="shared" ref="D244:K244" si="30">SUM(D219:D220,D222)</f>
        <v>242694.1</v>
      </c>
      <c r="E244" s="115">
        <f t="shared" si="30"/>
        <v>143534.20000000001</v>
      </c>
      <c r="F244" s="115">
        <f t="shared" si="30"/>
        <v>36098</v>
      </c>
      <c r="G244" s="115">
        <f t="shared" si="30"/>
        <v>107436.2</v>
      </c>
      <c r="H244" s="115">
        <f t="shared" si="30"/>
        <v>15464.400000000001</v>
      </c>
      <c r="I244" s="115">
        <f t="shared" si="30"/>
        <v>91971.799999999988</v>
      </c>
      <c r="J244" s="115">
        <f t="shared" si="30"/>
        <v>75340.899999999994</v>
      </c>
      <c r="K244" s="119">
        <f t="shared" si="30"/>
        <v>16630.8</v>
      </c>
      <c r="L244" s="15" t="s">
        <v>135</v>
      </c>
    </row>
    <row r="245" spans="1:12" ht="16.5" customHeight="1">
      <c r="A245" s="12"/>
      <c r="B245" s="52" t="s">
        <v>136</v>
      </c>
      <c r="C245" s="120">
        <f>SUM(C221,C223:C233)</f>
        <v>626732.19999999995</v>
      </c>
      <c r="D245" s="116">
        <f t="shared" ref="D245:K245" si="31">SUM(D221,D223:D233)</f>
        <v>225942.00000000003</v>
      </c>
      <c r="E245" s="116">
        <f t="shared" si="31"/>
        <v>400790.30000000005</v>
      </c>
      <c r="F245" s="116">
        <f t="shared" si="31"/>
        <v>91968.200000000012</v>
      </c>
      <c r="G245" s="116">
        <f t="shared" si="31"/>
        <v>308822</v>
      </c>
      <c r="H245" s="116">
        <f t="shared" si="31"/>
        <v>24712.9</v>
      </c>
      <c r="I245" s="116">
        <f t="shared" si="31"/>
        <v>284109.3</v>
      </c>
      <c r="J245" s="116">
        <f t="shared" si="31"/>
        <v>194348.7</v>
      </c>
      <c r="K245" s="121">
        <f t="shared" si="31"/>
        <v>89760.7</v>
      </c>
      <c r="L245" s="13" t="s">
        <v>136</v>
      </c>
    </row>
    <row r="246" spans="1:12" ht="16.5" customHeight="1">
      <c r="C246" s="117" t="str">
        <f>IF(SUM(C243:C245)=C234,"OK",SUM(C243:C245)-C234)</f>
        <v>OK</v>
      </c>
      <c r="D246" s="117">
        <f t="shared" ref="D246" si="32">IF(SUM(D243:D245)=D234,"OK",SUM(D243:D245)-D234)</f>
        <v>0.1000000000349246</v>
      </c>
      <c r="E246" s="117" t="str">
        <f t="shared" ref="E246:K246" si="33">IF(SUM(E243:E245)=E234,"OK",SUM(E243:E245)-E234)</f>
        <v>OK</v>
      </c>
      <c r="F246" s="117">
        <f t="shared" si="33"/>
        <v>-9.9999999991268851E-2</v>
      </c>
      <c r="G246" s="117">
        <f t="shared" si="33"/>
        <v>-9.9999999976716936E-2</v>
      </c>
      <c r="H246" s="117">
        <f t="shared" si="33"/>
        <v>0.20000000000436557</v>
      </c>
      <c r="I246" s="117" t="str">
        <f t="shared" si="33"/>
        <v>OK</v>
      </c>
      <c r="J246" s="117">
        <f t="shared" si="33"/>
        <v>-0.1000000000349246</v>
      </c>
      <c r="K246" s="117" t="str">
        <f t="shared" si="33"/>
        <v>OK</v>
      </c>
    </row>
    <row r="247" spans="1:12" ht="16.5" customHeight="1">
      <c r="A247" s="122">
        <f>A212+1</f>
        <v>30</v>
      </c>
      <c r="B247" s="7" t="str">
        <f>IF(A247&lt;22,"令和"&amp;A247&amp;"暦年","平成"&amp;A247&amp;"暦年")</f>
        <v>平成30暦年</v>
      </c>
      <c r="C247" s="22" t="s">
        <v>293</v>
      </c>
      <c r="L247" s="8"/>
    </row>
    <row r="248" spans="1:12" ht="16.5" customHeight="1">
      <c r="A248" s="10"/>
      <c r="B248" s="14"/>
      <c r="C248" s="16"/>
      <c r="D248" s="16"/>
      <c r="E248" s="16"/>
      <c r="F248" s="16"/>
      <c r="G248" s="16"/>
      <c r="H248" s="16" t="s">
        <v>42</v>
      </c>
      <c r="I248" s="16"/>
      <c r="J248" s="16"/>
      <c r="K248" s="16"/>
      <c r="L248" s="14"/>
    </row>
    <row r="249" spans="1:12" ht="16.5" customHeight="1">
      <c r="A249" s="11"/>
      <c r="C249" s="17" t="s">
        <v>37</v>
      </c>
      <c r="D249" s="17" t="s">
        <v>17</v>
      </c>
      <c r="E249" s="17" t="s">
        <v>294</v>
      </c>
      <c r="F249" s="17" t="s">
        <v>19</v>
      </c>
      <c r="G249" s="17" t="s">
        <v>295</v>
      </c>
      <c r="H249" s="17" t="s">
        <v>43</v>
      </c>
      <c r="I249" s="17" t="s">
        <v>296</v>
      </c>
      <c r="J249" s="17" t="s">
        <v>48</v>
      </c>
      <c r="K249" s="17" t="s">
        <v>49</v>
      </c>
    </row>
    <row r="250" spans="1:12" ht="16.5" customHeight="1">
      <c r="A250" s="11"/>
      <c r="B250" s="3" t="s">
        <v>51</v>
      </c>
      <c r="C250" s="18" t="s">
        <v>38</v>
      </c>
      <c r="D250" s="18"/>
      <c r="E250" s="173" t="s">
        <v>39</v>
      </c>
      <c r="F250" s="18"/>
      <c r="G250" s="173" t="s">
        <v>41</v>
      </c>
      <c r="H250" s="18" t="s">
        <v>44</v>
      </c>
      <c r="I250" s="18" t="s">
        <v>46</v>
      </c>
      <c r="J250" s="18"/>
      <c r="K250" s="18" t="s">
        <v>50</v>
      </c>
      <c r="L250" s="3" t="s">
        <v>51</v>
      </c>
    </row>
    <row r="251" spans="1:12" ht="16.5" customHeight="1">
      <c r="A251" s="11"/>
      <c r="B251" s="15"/>
      <c r="C251" s="17"/>
      <c r="D251" s="17"/>
      <c r="E251" s="24" t="s">
        <v>77</v>
      </c>
      <c r="F251" s="17"/>
      <c r="G251" s="25" t="s">
        <v>78</v>
      </c>
      <c r="H251" s="17"/>
      <c r="I251" s="17" t="s">
        <v>12</v>
      </c>
      <c r="J251" s="17"/>
      <c r="K251" s="17" t="s">
        <v>13</v>
      </c>
      <c r="L251" s="5"/>
    </row>
    <row r="252" spans="1:12" ht="16.5" customHeight="1">
      <c r="A252" s="12"/>
      <c r="B252" s="13"/>
      <c r="C252" s="18">
        <v>1</v>
      </c>
      <c r="D252" s="18">
        <v>2</v>
      </c>
      <c r="E252" s="18">
        <v>3</v>
      </c>
      <c r="F252" s="18">
        <v>4</v>
      </c>
      <c r="G252" s="18">
        <v>5</v>
      </c>
      <c r="H252" s="18">
        <v>6</v>
      </c>
      <c r="I252" s="18">
        <v>7</v>
      </c>
      <c r="J252" s="18">
        <v>8</v>
      </c>
      <c r="K252" s="18">
        <v>9</v>
      </c>
      <c r="L252" s="6"/>
    </row>
    <row r="253" spans="1:12" ht="16.5" customHeight="1">
      <c r="A253" s="19">
        <v>1</v>
      </c>
      <c r="B253" s="15" t="s">
        <v>53</v>
      </c>
      <c r="C253" s="62">
        <v>13017.8</v>
      </c>
      <c r="D253" s="63">
        <v>7205.2</v>
      </c>
      <c r="E253" s="63">
        <v>5812.6</v>
      </c>
      <c r="F253" s="63">
        <v>2029.4</v>
      </c>
      <c r="G253" s="63">
        <v>3783.2</v>
      </c>
      <c r="H253" s="63">
        <v>-187.7</v>
      </c>
      <c r="I253" s="63">
        <v>3971</v>
      </c>
      <c r="J253" s="63">
        <v>2696</v>
      </c>
      <c r="K253" s="64">
        <v>1275</v>
      </c>
      <c r="L253" s="15" t="s">
        <v>53</v>
      </c>
    </row>
    <row r="254" spans="1:12" ht="16.5" customHeight="1">
      <c r="A254" s="19">
        <v>2</v>
      </c>
      <c r="B254" s="15" t="s">
        <v>57</v>
      </c>
      <c r="C254" s="65">
        <v>831.1</v>
      </c>
      <c r="D254" s="20">
        <v>447.2</v>
      </c>
      <c r="E254" s="20">
        <v>383.8</v>
      </c>
      <c r="F254" s="20">
        <v>179.4</v>
      </c>
      <c r="G254" s="20">
        <v>204.4</v>
      </c>
      <c r="H254" s="20">
        <v>53.4</v>
      </c>
      <c r="I254" s="20">
        <v>151</v>
      </c>
      <c r="J254" s="20">
        <v>191.1</v>
      </c>
      <c r="K254" s="66">
        <v>-40.1</v>
      </c>
      <c r="L254" s="15" t="s">
        <v>57</v>
      </c>
    </row>
    <row r="255" spans="1:12" ht="16.5" customHeight="1">
      <c r="A255" s="19">
        <v>3</v>
      </c>
      <c r="B255" s="15" t="s">
        <v>145</v>
      </c>
      <c r="C255" s="65">
        <v>332444.3</v>
      </c>
      <c r="D255" s="20">
        <v>217657.8</v>
      </c>
      <c r="E255" s="20">
        <v>114786.5</v>
      </c>
      <c r="F255" s="20">
        <v>33919.9</v>
      </c>
      <c r="G255" s="20">
        <v>80866.600000000006</v>
      </c>
      <c r="H255" s="20">
        <v>13175.3</v>
      </c>
      <c r="I255" s="20">
        <v>67691.3</v>
      </c>
      <c r="J255" s="20">
        <v>56734.6</v>
      </c>
      <c r="K255" s="66">
        <v>10956.6</v>
      </c>
      <c r="L255" s="15" t="s">
        <v>145</v>
      </c>
    </row>
    <row r="256" spans="1:12" ht="16.5" customHeight="1">
      <c r="A256" s="19">
        <v>4</v>
      </c>
      <c r="B256" s="15" t="s">
        <v>256</v>
      </c>
      <c r="C256" s="65">
        <v>35216.6</v>
      </c>
      <c r="D256" s="20">
        <v>18934.2</v>
      </c>
      <c r="E256" s="20">
        <v>16282.4</v>
      </c>
      <c r="F256" s="20">
        <v>7420.4</v>
      </c>
      <c r="G256" s="20">
        <v>8862</v>
      </c>
      <c r="H256" s="20">
        <v>1316.3</v>
      </c>
      <c r="I256" s="20">
        <v>7545.7</v>
      </c>
      <c r="J256" s="20">
        <v>3328.8</v>
      </c>
      <c r="K256" s="66">
        <v>4217</v>
      </c>
      <c r="L256" s="15" t="s">
        <v>256</v>
      </c>
    </row>
    <row r="257" spans="1:12" ht="16.5" customHeight="1">
      <c r="A257" s="19">
        <v>5</v>
      </c>
      <c r="B257" s="15" t="s">
        <v>147</v>
      </c>
      <c r="C257" s="65">
        <v>65845.399999999994</v>
      </c>
      <c r="D257" s="20">
        <v>35797.4</v>
      </c>
      <c r="E257" s="20">
        <v>30048</v>
      </c>
      <c r="F257" s="20">
        <v>2937.5</v>
      </c>
      <c r="G257" s="20">
        <v>27110.6</v>
      </c>
      <c r="H257" s="20">
        <v>2220.8000000000002</v>
      </c>
      <c r="I257" s="20">
        <v>24889.8</v>
      </c>
      <c r="J257" s="20">
        <v>22219.4</v>
      </c>
      <c r="K257" s="66">
        <v>2670.3</v>
      </c>
      <c r="L257" s="15" t="s">
        <v>147</v>
      </c>
    </row>
    <row r="258" spans="1:12" ht="16.5" customHeight="1">
      <c r="A258" s="19">
        <v>6</v>
      </c>
      <c r="B258" s="15" t="s">
        <v>238</v>
      </c>
      <c r="C258" s="65">
        <v>114513.1</v>
      </c>
      <c r="D258" s="20">
        <v>43865.2</v>
      </c>
      <c r="E258" s="20">
        <v>70647.899999999994</v>
      </c>
      <c r="F258" s="20">
        <v>8863.5</v>
      </c>
      <c r="G258" s="20">
        <v>61784.4</v>
      </c>
      <c r="H258" s="20">
        <v>6555.8</v>
      </c>
      <c r="I258" s="20">
        <v>55228.6</v>
      </c>
      <c r="J258" s="20">
        <v>39826.1</v>
      </c>
      <c r="K258" s="66">
        <v>15402.5</v>
      </c>
      <c r="L258" s="15" t="s">
        <v>238</v>
      </c>
    </row>
    <row r="259" spans="1:12" ht="16.5" customHeight="1">
      <c r="A259" s="19">
        <v>7</v>
      </c>
      <c r="B259" s="15" t="s">
        <v>237</v>
      </c>
      <c r="C259" s="65">
        <v>48159.8</v>
      </c>
      <c r="D259" s="20">
        <v>18610.3</v>
      </c>
      <c r="E259" s="20">
        <v>29549.5</v>
      </c>
      <c r="F259" s="20">
        <v>7381.2</v>
      </c>
      <c r="G259" s="20">
        <v>22168.3</v>
      </c>
      <c r="H259" s="20">
        <v>2659</v>
      </c>
      <c r="I259" s="20">
        <v>19509.400000000001</v>
      </c>
      <c r="J259" s="20">
        <v>19747.2</v>
      </c>
      <c r="K259" s="66">
        <v>-237.8</v>
      </c>
      <c r="L259" s="15" t="s">
        <v>237</v>
      </c>
    </row>
    <row r="260" spans="1:12" ht="16.5" customHeight="1">
      <c r="A260" s="19">
        <v>8</v>
      </c>
      <c r="B260" s="15" t="s">
        <v>236</v>
      </c>
      <c r="C260" s="65">
        <v>32001.4</v>
      </c>
      <c r="D260" s="20">
        <v>17689.8</v>
      </c>
      <c r="E260" s="20">
        <v>14311.6</v>
      </c>
      <c r="F260" s="20">
        <v>1698.3</v>
      </c>
      <c r="G260" s="20">
        <v>12613.3</v>
      </c>
      <c r="H260" s="20">
        <v>1155.3</v>
      </c>
      <c r="I260" s="20">
        <v>11458.1</v>
      </c>
      <c r="J260" s="20">
        <v>5103.6000000000004</v>
      </c>
      <c r="K260" s="66">
        <v>6354.5</v>
      </c>
      <c r="L260" s="15" t="s">
        <v>236</v>
      </c>
    </row>
    <row r="261" spans="1:12" ht="16.5" customHeight="1">
      <c r="A261" s="19">
        <v>9</v>
      </c>
      <c r="B261" s="15" t="s">
        <v>235</v>
      </c>
      <c r="C261" s="65">
        <v>55563.5</v>
      </c>
      <c r="D261" s="20">
        <v>28386</v>
      </c>
      <c r="E261" s="20">
        <v>27177.5</v>
      </c>
      <c r="F261" s="20">
        <v>7242</v>
      </c>
      <c r="G261" s="20">
        <v>19935.5</v>
      </c>
      <c r="H261" s="20">
        <v>2007.4</v>
      </c>
      <c r="I261" s="20">
        <v>17928.099999999999</v>
      </c>
      <c r="J261" s="20">
        <v>11958.7</v>
      </c>
      <c r="K261" s="66">
        <v>5969.5</v>
      </c>
      <c r="L261" s="15" t="s">
        <v>235</v>
      </c>
    </row>
    <row r="262" spans="1:12" ht="16.5" customHeight="1">
      <c r="A262" s="19">
        <v>10</v>
      </c>
      <c r="B262" s="15" t="s">
        <v>234</v>
      </c>
      <c r="C262" s="65">
        <v>36010.800000000003</v>
      </c>
      <c r="D262" s="20">
        <v>13271.5</v>
      </c>
      <c r="E262" s="20">
        <v>22739.3</v>
      </c>
      <c r="F262" s="20">
        <v>2522.3000000000002</v>
      </c>
      <c r="G262" s="20">
        <v>20217</v>
      </c>
      <c r="H262" s="20">
        <v>376.1</v>
      </c>
      <c r="I262" s="20">
        <v>19840.900000000001</v>
      </c>
      <c r="J262" s="20">
        <v>10735.5</v>
      </c>
      <c r="K262" s="66">
        <v>9105.4</v>
      </c>
      <c r="L262" s="15" t="s">
        <v>234</v>
      </c>
    </row>
    <row r="263" spans="1:12" ht="16.5" customHeight="1">
      <c r="A263" s="19">
        <v>11</v>
      </c>
      <c r="B263" s="15" t="s">
        <v>233</v>
      </c>
      <c r="C263" s="65">
        <v>79246.399999999994</v>
      </c>
      <c r="D263" s="20">
        <v>14009.7</v>
      </c>
      <c r="E263" s="20">
        <v>65236.7</v>
      </c>
      <c r="F263" s="20">
        <v>26725.200000000001</v>
      </c>
      <c r="G263" s="20">
        <v>38511.5</v>
      </c>
      <c r="H263" s="20">
        <v>5329.6</v>
      </c>
      <c r="I263" s="20">
        <v>33181.9</v>
      </c>
      <c r="J263" s="20">
        <v>4188.3</v>
      </c>
      <c r="K263" s="66">
        <v>28993.599999999999</v>
      </c>
      <c r="L263" s="15" t="s">
        <v>233</v>
      </c>
    </row>
    <row r="264" spans="1:12" ht="16.5" customHeight="1">
      <c r="A264" s="19">
        <v>12</v>
      </c>
      <c r="B264" s="15" t="s">
        <v>232</v>
      </c>
      <c r="C264" s="65">
        <v>68337.899999999994</v>
      </c>
      <c r="D264" s="20">
        <v>23351.599999999999</v>
      </c>
      <c r="E264" s="20">
        <v>44986.400000000001</v>
      </c>
      <c r="F264" s="20">
        <v>6801.6</v>
      </c>
      <c r="G264" s="20">
        <v>38184.699999999997</v>
      </c>
      <c r="H264" s="20">
        <v>3115.6</v>
      </c>
      <c r="I264" s="20">
        <v>35069.1</v>
      </c>
      <c r="J264" s="20">
        <v>31548.799999999999</v>
      </c>
      <c r="K264" s="66">
        <v>3520.4</v>
      </c>
      <c r="L264" s="15" t="s">
        <v>232</v>
      </c>
    </row>
    <row r="265" spans="1:12" ht="16.5" customHeight="1">
      <c r="A265" s="19">
        <v>13</v>
      </c>
      <c r="B265" s="15" t="s">
        <v>231</v>
      </c>
      <c r="C265" s="65">
        <v>39830.300000000003</v>
      </c>
      <c r="D265" s="20">
        <v>12339.2</v>
      </c>
      <c r="E265" s="20">
        <v>27491.1</v>
      </c>
      <c r="F265" s="20">
        <v>11188.7</v>
      </c>
      <c r="G265" s="20">
        <v>16302.4</v>
      </c>
      <c r="H265" s="20">
        <v>75</v>
      </c>
      <c r="I265" s="20">
        <v>16227.4</v>
      </c>
      <c r="J265" s="20">
        <v>16227.4</v>
      </c>
      <c r="K265" s="66">
        <v>0</v>
      </c>
      <c r="L265" s="15" t="s">
        <v>231</v>
      </c>
    </row>
    <row r="266" spans="1:12" ht="16.5" customHeight="1">
      <c r="A266" s="19">
        <v>14</v>
      </c>
      <c r="B266" s="15" t="s">
        <v>230</v>
      </c>
      <c r="C266" s="65">
        <v>23039.8</v>
      </c>
      <c r="D266" s="20">
        <v>3883</v>
      </c>
      <c r="E266" s="20">
        <v>19156.7</v>
      </c>
      <c r="F266" s="20">
        <v>4600.8</v>
      </c>
      <c r="G266" s="20">
        <v>14555.9</v>
      </c>
      <c r="H266" s="20">
        <v>152</v>
      </c>
      <c r="I266" s="20">
        <v>14403.9</v>
      </c>
      <c r="J266" s="20">
        <v>14392.3</v>
      </c>
      <c r="K266" s="66">
        <v>11.7</v>
      </c>
      <c r="L266" s="15" t="s">
        <v>230</v>
      </c>
    </row>
    <row r="267" spans="1:12" ht="16.5" customHeight="1">
      <c r="A267" s="19">
        <v>15</v>
      </c>
      <c r="B267" s="15" t="s">
        <v>229</v>
      </c>
      <c r="C267" s="65">
        <v>64002.5</v>
      </c>
      <c r="D267" s="20">
        <v>21233.200000000001</v>
      </c>
      <c r="E267" s="20">
        <v>42769.3</v>
      </c>
      <c r="F267" s="20">
        <v>4867.7</v>
      </c>
      <c r="G267" s="20">
        <v>37901.599999999999</v>
      </c>
      <c r="H267" s="20">
        <v>-346.1</v>
      </c>
      <c r="I267" s="20">
        <v>38247.599999999999</v>
      </c>
      <c r="J267" s="20">
        <v>29003.3</v>
      </c>
      <c r="K267" s="66">
        <v>9244.2999999999993</v>
      </c>
      <c r="L267" s="15" t="s">
        <v>229</v>
      </c>
    </row>
    <row r="268" spans="1:12" ht="16.5" customHeight="1">
      <c r="A268" s="19">
        <v>16</v>
      </c>
      <c r="B268" s="15" t="s">
        <v>228</v>
      </c>
      <c r="C268" s="65">
        <v>38772.9</v>
      </c>
      <c r="D268" s="20">
        <v>16520.099999999999</v>
      </c>
      <c r="E268" s="20">
        <v>22252.7</v>
      </c>
      <c r="F268" s="20">
        <v>4020.9</v>
      </c>
      <c r="G268" s="20">
        <v>18231.900000000001</v>
      </c>
      <c r="H268" s="20">
        <v>2384.3000000000002</v>
      </c>
      <c r="I268" s="20">
        <v>15847.5</v>
      </c>
      <c r="J268" s="20">
        <v>13334.3</v>
      </c>
      <c r="K268" s="66">
        <v>2513.1999999999998</v>
      </c>
      <c r="L268" s="15" t="s">
        <v>228</v>
      </c>
    </row>
    <row r="269" spans="1:12" ht="16.5" customHeight="1">
      <c r="A269" s="59"/>
      <c r="B269" s="26" t="s">
        <v>72</v>
      </c>
      <c r="C269" s="67">
        <v>1046833.5</v>
      </c>
      <c r="D269" s="60">
        <v>493201.5</v>
      </c>
      <c r="E269" s="60">
        <v>553632</v>
      </c>
      <c r="F269" s="60">
        <v>132398.70000000001</v>
      </c>
      <c r="G269" s="60">
        <v>421233.3</v>
      </c>
      <c r="H269" s="60">
        <v>40042</v>
      </c>
      <c r="I269" s="60">
        <v>381191.3</v>
      </c>
      <c r="J269" s="60">
        <v>281235.3</v>
      </c>
      <c r="K269" s="68">
        <v>99956</v>
      </c>
      <c r="L269" s="26" t="s">
        <v>72</v>
      </c>
    </row>
    <row r="270" spans="1:12" ht="16.5" customHeight="1">
      <c r="A270" s="19"/>
      <c r="B270" s="15" t="s">
        <v>73</v>
      </c>
      <c r="C270" s="190">
        <v>9784.2999999999993</v>
      </c>
      <c r="D270" s="191" t="s">
        <v>297</v>
      </c>
      <c r="E270" s="191">
        <v>9784.2999999999993</v>
      </c>
      <c r="F270" s="191">
        <v>0</v>
      </c>
      <c r="G270" s="191">
        <v>9784.2999999999993</v>
      </c>
      <c r="H270" s="191">
        <v>9784.2999999999993</v>
      </c>
      <c r="I270" s="191">
        <v>0</v>
      </c>
      <c r="J270" s="191">
        <v>0</v>
      </c>
      <c r="K270" s="192">
        <v>0</v>
      </c>
      <c r="L270" s="15" t="s">
        <v>73</v>
      </c>
    </row>
    <row r="271" spans="1:12" ht="16.5" customHeight="1">
      <c r="A271" s="19"/>
      <c r="B271" s="15" t="s">
        <v>74</v>
      </c>
      <c r="C271" s="190">
        <v>6849.8</v>
      </c>
      <c r="D271" s="191">
        <v>0</v>
      </c>
      <c r="E271" s="191">
        <v>6849.8</v>
      </c>
      <c r="F271" s="191">
        <v>0</v>
      </c>
      <c r="G271" s="191">
        <v>6849.8</v>
      </c>
      <c r="H271" s="191">
        <v>6849.8</v>
      </c>
      <c r="I271" s="191">
        <v>0</v>
      </c>
      <c r="J271" s="191">
        <v>0</v>
      </c>
      <c r="K271" s="192">
        <v>0</v>
      </c>
      <c r="L271" s="15" t="s">
        <v>74</v>
      </c>
    </row>
    <row r="272" spans="1:12" ht="16.5" customHeight="1">
      <c r="A272" s="61"/>
      <c r="B272" s="26" t="s">
        <v>75</v>
      </c>
      <c r="C272" s="67">
        <v>1049768</v>
      </c>
      <c r="D272" s="60">
        <v>493201.5</v>
      </c>
      <c r="E272" s="60">
        <v>556566.5</v>
      </c>
      <c r="F272" s="60">
        <v>132398.70000000001</v>
      </c>
      <c r="G272" s="60">
        <v>424167.8</v>
      </c>
      <c r="H272" s="60">
        <v>42976.5</v>
      </c>
      <c r="I272" s="60">
        <v>381191.3</v>
      </c>
      <c r="J272" s="60">
        <v>281235.3</v>
      </c>
      <c r="K272" s="68">
        <v>99956</v>
      </c>
      <c r="L272" s="26" t="s">
        <v>75</v>
      </c>
    </row>
    <row r="273" spans="1:12" ht="16.5" customHeight="1">
      <c r="A273" s="11"/>
      <c r="B273" s="1" t="s">
        <v>76</v>
      </c>
      <c r="C273" s="50"/>
      <c r="D273" s="51"/>
      <c r="E273" s="51"/>
      <c r="F273" s="51"/>
      <c r="G273" s="51"/>
      <c r="H273" s="51"/>
      <c r="I273" s="51"/>
      <c r="J273" s="51"/>
      <c r="K273" s="56"/>
      <c r="L273" s="15" t="s">
        <v>76</v>
      </c>
    </row>
    <row r="274" spans="1:12" ht="16.5" customHeight="1">
      <c r="A274" s="11"/>
      <c r="B274" s="1" t="s">
        <v>32</v>
      </c>
      <c r="C274" s="65">
        <v>961083.2</v>
      </c>
      <c r="D274" s="20">
        <v>468466.2</v>
      </c>
      <c r="E274" s="20">
        <v>492617</v>
      </c>
      <c r="F274" s="20">
        <v>111268.3</v>
      </c>
      <c r="G274" s="20">
        <v>381348.7</v>
      </c>
      <c r="H274" s="20">
        <v>39538.5</v>
      </c>
      <c r="I274" s="20">
        <v>341810.2</v>
      </c>
      <c r="J274" s="20">
        <v>241854.2</v>
      </c>
      <c r="K274" s="66">
        <v>99956</v>
      </c>
      <c r="L274" s="15" t="s">
        <v>32</v>
      </c>
    </row>
    <row r="275" spans="1:12" ht="16.5" customHeight="1">
      <c r="A275" s="11"/>
      <c r="B275" s="1" t="s">
        <v>33</v>
      </c>
      <c r="C275" s="65">
        <v>68647.8</v>
      </c>
      <c r="D275" s="20">
        <v>20292.8</v>
      </c>
      <c r="E275" s="20">
        <v>48355</v>
      </c>
      <c r="F275" s="20">
        <v>18609.900000000001</v>
      </c>
      <c r="G275" s="20">
        <v>29745.1</v>
      </c>
      <c r="H275" s="20">
        <v>137.69999999999999</v>
      </c>
      <c r="I275" s="20">
        <v>29607.4</v>
      </c>
      <c r="J275" s="20">
        <v>29607.4</v>
      </c>
      <c r="K275" s="66">
        <v>0</v>
      </c>
      <c r="L275" s="15" t="s">
        <v>33</v>
      </c>
    </row>
    <row r="276" spans="1:12" ht="16.5" customHeight="1">
      <c r="A276" s="11"/>
      <c r="B276" s="1" t="s">
        <v>34</v>
      </c>
      <c r="C276" s="65">
        <v>17102.5</v>
      </c>
      <c r="D276" s="20">
        <v>4442.5</v>
      </c>
      <c r="E276" s="20">
        <v>12660</v>
      </c>
      <c r="F276" s="20">
        <v>2520.5</v>
      </c>
      <c r="G276" s="20">
        <v>10139.5</v>
      </c>
      <c r="H276" s="20">
        <v>365.8</v>
      </c>
      <c r="I276" s="20">
        <v>9773.6</v>
      </c>
      <c r="J276" s="20">
        <v>9773.6</v>
      </c>
      <c r="K276" s="66">
        <v>0</v>
      </c>
      <c r="L276" s="15" t="s">
        <v>34</v>
      </c>
    </row>
    <row r="277" spans="1:12" ht="16.5" customHeight="1">
      <c r="A277" s="11"/>
      <c r="B277" s="1" t="s">
        <v>11</v>
      </c>
      <c r="C277" s="65">
        <v>1046833.5</v>
      </c>
      <c r="D277" s="20">
        <v>493201.5</v>
      </c>
      <c r="E277" s="20">
        <v>553632</v>
      </c>
      <c r="F277" s="20">
        <v>132398.70000000001</v>
      </c>
      <c r="G277" s="20">
        <v>421233.3</v>
      </c>
      <c r="H277" s="20">
        <v>40042</v>
      </c>
      <c r="I277" s="20">
        <v>381191.3</v>
      </c>
      <c r="J277" s="20">
        <v>281235.3</v>
      </c>
      <c r="K277" s="66">
        <v>99956</v>
      </c>
      <c r="L277" s="15" t="s">
        <v>11</v>
      </c>
    </row>
    <row r="278" spans="1:12" ht="16.5" customHeight="1">
      <c r="A278" s="11"/>
      <c r="B278" s="1" t="s">
        <v>134</v>
      </c>
      <c r="C278" s="118">
        <f>SUM(C253)</f>
        <v>13017.8</v>
      </c>
      <c r="D278" s="115">
        <f t="shared" ref="D278:K278" si="34">SUM(D253)</f>
        <v>7205.2</v>
      </c>
      <c r="E278" s="115">
        <f t="shared" si="34"/>
        <v>5812.6</v>
      </c>
      <c r="F278" s="115">
        <f t="shared" si="34"/>
        <v>2029.4</v>
      </c>
      <c r="G278" s="115">
        <f t="shared" si="34"/>
        <v>3783.2</v>
      </c>
      <c r="H278" s="115">
        <f t="shared" si="34"/>
        <v>-187.7</v>
      </c>
      <c r="I278" s="115">
        <f t="shared" si="34"/>
        <v>3971</v>
      </c>
      <c r="J278" s="115">
        <f t="shared" si="34"/>
        <v>2696</v>
      </c>
      <c r="K278" s="119">
        <f t="shared" si="34"/>
        <v>1275</v>
      </c>
      <c r="L278" s="15" t="s">
        <v>134</v>
      </c>
    </row>
    <row r="279" spans="1:12" ht="16.5" customHeight="1">
      <c r="A279" s="11"/>
      <c r="B279" s="1" t="s">
        <v>135</v>
      </c>
      <c r="C279" s="118">
        <f>SUM(C254:C255,C257)</f>
        <v>399120.79999999993</v>
      </c>
      <c r="D279" s="115">
        <f t="shared" ref="D279:K279" si="35">SUM(D254:D255,D257)</f>
        <v>253902.4</v>
      </c>
      <c r="E279" s="115">
        <f t="shared" si="35"/>
        <v>145218.29999999999</v>
      </c>
      <c r="F279" s="115">
        <f t="shared" si="35"/>
        <v>37036.800000000003</v>
      </c>
      <c r="G279" s="115">
        <f t="shared" si="35"/>
        <v>108181.6</v>
      </c>
      <c r="H279" s="115">
        <f t="shared" si="35"/>
        <v>15449.5</v>
      </c>
      <c r="I279" s="115">
        <f t="shared" si="35"/>
        <v>92732.1</v>
      </c>
      <c r="J279" s="115">
        <f t="shared" si="35"/>
        <v>79145.100000000006</v>
      </c>
      <c r="K279" s="119">
        <f t="shared" si="35"/>
        <v>13586.8</v>
      </c>
      <c r="L279" s="15" t="s">
        <v>135</v>
      </c>
    </row>
    <row r="280" spans="1:12" ht="16.5" customHeight="1">
      <c r="A280" s="12"/>
      <c r="B280" s="52" t="s">
        <v>136</v>
      </c>
      <c r="C280" s="120">
        <f>SUM(C256,C258:C268)</f>
        <v>634695</v>
      </c>
      <c r="D280" s="116">
        <f t="shared" ref="D280:K280" si="36">SUM(D256,D258:D268)</f>
        <v>232093.80000000005</v>
      </c>
      <c r="E280" s="116">
        <f t="shared" si="36"/>
        <v>402601.1</v>
      </c>
      <c r="F280" s="116">
        <f t="shared" si="36"/>
        <v>93332.599999999991</v>
      </c>
      <c r="G280" s="116">
        <f t="shared" si="36"/>
        <v>309268.5</v>
      </c>
      <c r="H280" s="116">
        <f t="shared" si="36"/>
        <v>24780.3</v>
      </c>
      <c r="I280" s="116">
        <f t="shared" si="36"/>
        <v>284488.19999999995</v>
      </c>
      <c r="J280" s="116">
        <f t="shared" si="36"/>
        <v>199394.3</v>
      </c>
      <c r="K280" s="121">
        <f t="shared" si="36"/>
        <v>85094.299999999988</v>
      </c>
      <c r="L280" s="13" t="s">
        <v>136</v>
      </c>
    </row>
    <row r="281" spans="1:12" ht="16.5" customHeight="1">
      <c r="C281" s="117">
        <f>IF(SUM(C278:C280)=C269,"OK",SUM(C278:C280)-C269)</f>
        <v>9.9999999860301614E-2</v>
      </c>
      <c r="D281" s="117">
        <f t="shared" ref="D281" si="37">IF(SUM(D278:D280)=D269,"OK",SUM(D278:D280)-D269)</f>
        <v>-9.9999999976716936E-2</v>
      </c>
      <c r="E281" s="117" t="str">
        <f t="shared" ref="E281:K281" si="38">IF(SUM(E278:E280)=E269,"OK",SUM(E278:E280)-E269)</f>
        <v>OK</v>
      </c>
      <c r="F281" s="117">
        <f t="shared" si="38"/>
        <v>9.9999999976716936E-2</v>
      </c>
      <c r="G281" s="117" t="str">
        <f t="shared" si="38"/>
        <v>OK</v>
      </c>
      <c r="H281" s="117">
        <f t="shared" si="38"/>
        <v>9.9999999998544808E-2</v>
      </c>
      <c r="I281" s="117" t="str">
        <f t="shared" si="38"/>
        <v>OK</v>
      </c>
      <c r="J281" s="117">
        <f t="shared" si="38"/>
        <v>0.1000000000349246</v>
      </c>
      <c r="K281" s="117">
        <f t="shared" si="38"/>
        <v>9.9999999991268851E-2</v>
      </c>
    </row>
    <row r="282" spans="1:12" ht="16.5" customHeight="1">
      <c r="A282" s="9">
        <v>1</v>
      </c>
      <c r="B282" s="7" t="str">
        <f>IF(A282&lt;22,"令和"&amp;A282&amp;"暦年","平成"&amp;A282&amp;"暦年")</f>
        <v>令和1暦年</v>
      </c>
      <c r="C282" s="22" t="s">
        <v>293</v>
      </c>
      <c r="L282" s="8"/>
    </row>
    <row r="283" spans="1:12" ht="16.5" customHeight="1">
      <c r="A283" s="10"/>
      <c r="B283" s="14"/>
      <c r="C283" s="16"/>
      <c r="D283" s="16"/>
      <c r="E283" s="16"/>
      <c r="F283" s="16"/>
      <c r="G283" s="16"/>
      <c r="H283" s="16" t="s">
        <v>42</v>
      </c>
      <c r="I283" s="16"/>
      <c r="J283" s="16"/>
      <c r="K283" s="16"/>
      <c r="L283" s="14"/>
    </row>
    <row r="284" spans="1:12" ht="16.5" customHeight="1">
      <c r="A284" s="11"/>
      <c r="C284" s="17" t="s">
        <v>37</v>
      </c>
      <c r="D284" s="17" t="s">
        <v>17</v>
      </c>
      <c r="E284" s="17" t="s">
        <v>294</v>
      </c>
      <c r="F284" s="17" t="s">
        <v>19</v>
      </c>
      <c r="G284" s="17" t="s">
        <v>295</v>
      </c>
      <c r="H284" s="17" t="s">
        <v>43</v>
      </c>
      <c r="I284" s="17" t="s">
        <v>296</v>
      </c>
      <c r="J284" s="17" t="s">
        <v>48</v>
      </c>
      <c r="K284" s="17" t="s">
        <v>49</v>
      </c>
    </row>
    <row r="285" spans="1:12" ht="16.5" customHeight="1">
      <c r="A285" s="11"/>
      <c r="B285" s="3" t="s">
        <v>51</v>
      </c>
      <c r="C285" s="18" t="s">
        <v>38</v>
      </c>
      <c r="D285" s="18"/>
      <c r="E285" s="173" t="s">
        <v>39</v>
      </c>
      <c r="F285" s="18"/>
      <c r="G285" s="173" t="s">
        <v>41</v>
      </c>
      <c r="H285" s="18" t="s">
        <v>44</v>
      </c>
      <c r="I285" s="18" t="s">
        <v>46</v>
      </c>
      <c r="J285" s="18"/>
      <c r="K285" s="18" t="s">
        <v>50</v>
      </c>
      <c r="L285" s="3" t="s">
        <v>51</v>
      </c>
    </row>
    <row r="286" spans="1:12" ht="16.5" customHeight="1">
      <c r="A286" s="11"/>
      <c r="B286" s="15"/>
      <c r="C286" s="17"/>
      <c r="D286" s="17"/>
      <c r="E286" s="24" t="s">
        <v>77</v>
      </c>
      <c r="F286" s="17"/>
      <c r="G286" s="25" t="s">
        <v>78</v>
      </c>
      <c r="H286" s="17"/>
      <c r="I286" s="17" t="s">
        <v>12</v>
      </c>
      <c r="J286" s="17"/>
      <c r="K286" s="17" t="s">
        <v>13</v>
      </c>
      <c r="L286" s="5"/>
    </row>
    <row r="287" spans="1:12" ht="16.5" customHeight="1">
      <c r="A287" s="12"/>
      <c r="B287" s="13"/>
      <c r="C287" s="18">
        <v>1</v>
      </c>
      <c r="D287" s="18">
        <v>2</v>
      </c>
      <c r="E287" s="18">
        <v>3</v>
      </c>
      <c r="F287" s="18">
        <v>4</v>
      </c>
      <c r="G287" s="18">
        <v>5</v>
      </c>
      <c r="H287" s="18">
        <v>6</v>
      </c>
      <c r="I287" s="18">
        <v>7</v>
      </c>
      <c r="J287" s="18">
        <v>8</v>
      </c>
      <c r="K287" s="18">
        <v>9</v>
      </c>
      <c r="L287" s="6"/>
    </row>
    <row r="288" spans="1:12" ht="16.5" customHeight="1">
      <c r="A288" s="19">
        <v>1</v>
      </c>
      <c r="B288" s="15" t="s">
        <v>53</v>
      </c>
      <c r="C288" s="62">
        <v>12832.1</v>
      </c>
      <c r="D288" s="63">
        <v>7035.7</v>
      </c>
      <c r="E288" s="63">
        <v>5796.4</v>
      </c>
      <c r="F288" s="63">
        <v>1982.6</v>
      </c>
      <c r="G288" s="63">
        <v>3813.9</v>
      </c>
      <c r="H288" s="63">
        <v>-205.4</v>
      </c>
      <c r="I288" s="63">
        <v>4019.3</v>
      </c>
      <c r="J288" s="63">
        <v>2794.8</v>
      </c>
      <c r="K288" s="64">
        <v>1224.5</v>
      </c>
      <c r="L288" s="15" t="s">
        <v>53</v>
      </c>
    </row>
    <row r="289" spans="1:12" ht="16.5" customHeight="1">
      <c r="A289" s="19">
        <v>2</v>
      </c>
      <c r="B289" s="15" t="s">
        <v>57</v>
      </c>
      <c r="C289" s="65">
        <v>808.4</v>
      </c>
      <c r="D289" s="20">
        <v>425.7</v>
      </c>
      <c r="E289" s="20">
        <v>382.7</v>
      </c>
      <c r="F289" s="20">
        <v>176.3</v>
      </c>
      <c r="G289" s="20">
        <v>206.4</v>
      </c>
      <c r="H289" s="20">
        <v>53.5</v>
      </c>
      <c r="I289" s="20">
        <v>152.9</v>
      </c>
      <c r="J289" s="20">
        <v>186.1</v>
      </c>
      <c r="K289" s="66">
        <v>-33.200000000000003</v>
      </c>
      <c r="L289" s="15" t="s">
        <v>57</v>
      </c>
    </row>
    <row r="290" spans="1:12" ht="16.5" customHeight="1">
      <c r="A290" s="19">
        <v>3</v>
      </c>
      <c r="B290" s="15" t="s">
        <v>145</v>
      </c>
      <c r="C290" s="65">
        <v>323327.09999999998</v>
      </c>
      <c r="D290" s="20">
        <v>210494.1</v>
      </c>
      <c r="E290" s="20">
        <v>112832.9</v>
      </c>
      <c r="F290" s="20">
        <v>34787.1</v>
      </c>
      <c r="G290" s="20">
        <v>78045.899999999994</v>
      </c>
      <c r="H290" s="20">
        <v>13264.5</v>
      </c>
      <c r="I290" s="20">
        <v>64781.3</v>
      </c>
      <c r="J290" s="20">
        <v>57133</v>
      </c>
      <c r="K290" s="66">
        <v>7648.4</v>
      </c>
      <c r="L290" s="15" t="s">
        <v>145</v>
      </c>
    </row>
    <row r="291" spans="1:12" ht="16.5" customHeight="1">
      <c r="A291" s="19">
        <v>4</v>
      </c>
      <c r="B291" s="15" t="s">
        <v>256</v>
      </c>
      <c r="C291" s="65">
        <v>35768.5</v>
      </c>
      <c r="D291" s="20">
        <v>18717</v>
      </c>
      <c r="E291" s="20">
        <v>17051.5</v>
      </c>
      <c r="F291" s="20">
        <v>7589.3</v>
      </c>
      <c r="G291" s="20">
        <v>9462.2000000000007</v>
      </c>
      <c r="H291" s="20">
        <v>1392.4</v>
      </c>
      <c r="I291" s="20">
        <v>8069.8</v>
      </c>
      <c r="J291" s="20">
        <v>3353.3</v>
      </c>
      <c r="K291" s="66">
        <v>4716.5</v>
      </c>
      <c r="L291" s="15" t="s">
        <v>256</v>
      </c>
    </row>
    <row r="292" spans="1:12" ht="16.5" customHeight="1">
      <c r="A292" s="19">
        <v>5</v>
      </c>
      <c r="B292" s="15" t="s">
        <v>147</v>
      </c>
      <c r="C292" s="65">
        <v>66943.8</v>
      </c>
      <c r="D292" s="20">
        <v>36509.9</v>
      </c>
      <c r="E292" s="20">
        <v>30434</v>
      </c>
      <c r="F292" s="20">
        <v>3019.8</v>
      </c>
      <c r="G292" s="20">
        <v>27414.1</v>
      </c>
      <c r="H292" s="20">
        <v>2317.5</v>
      </c>
      <c r="I292" s="20">
        <v>25096.6</v>
      </c>
      <c r="J292" s="20">
        <v>23391.9</v>
      </c>
      <c r="K292" s="66">
        <v>1704.7</v>
      </c>
      <c r="L292" s="15" t="s">
        <v>147</v>
      </c>
    </row>
    <row r="293" spans="1:12" ht="16.5" customHeight="1">
      <c r="A293" s="19">
        <v>6</v>
      </c>
      <c r="B293" s="15" t="s">
        <v>238</v>
      </c>
      <c r="C293" s="65">
        <v>113293.7</v>
      </c>
      <c r="D293" s="20">
        <v>43969.2</v>
      </c>
      <c r="E293" s="20">
        <v>69324.5</v>
      </c>
      <c r="F293" s="20">
        <v>8860.2999999999993</v>
      </c>
      <c r="G293" s="20">
        <v>60464.2</v>
      </c>
      <c r="H293" s="20">
        <v>6610.6</v>
      </c>
      <c r="I293" s="20">
        <v>53853.599999999999</v>
      </c>
      <c r="J293" s="20">
        <v>39676.800000000003</v>
      </c>
      <c r="K293" s="66">
        <v>14176.8</v>
      </c>
      <c r="L293" s="15" t="s">
        <v>238</v>
      </c>
    </row>
    <row r="294" spans="1:12" ht="16.5" customHeight="1">
      <c r="A294" s="19">
        <v>7</v>
      </c>
      <c r="B294" s="15" t="s">
        <v>237</v>
      </c>
      <c r="C294" s="65">
        <v>48279.7</v>
      </c>
      <c r="D294" s="20">
        <v>18370.099999999999</v>
      </c>
      <c r="E294" s="20">
        <v>29909.5</v>
      </c>
      <c r="F294" s="20">
        <v>7629.9</v>
      </c>
      <c r="G294" s="20">
        <v>22279.599999999999</v>
      </c>
      <c r="H294" s="20">
        <v>2762.1</v>
      </c>
      <c r="I294" s="20">
        <v>19517.5</v>
      </c>
      <c r="J294" s="20">
        <v>20041.5</v>
      </c>
      <c r="K294" s="66">
        <v>-524</v>
      </c>
      <c r="L294" s="15" t="s">
        <v>237</v>
      </c>
    </row>
    <row r="295" spans="1:12" ht="16.5" customHeight="1">
      <c r="A295" s="19">
        <v>8</v>
      </c>
      <c r="B295" s="15" t="s">
        <v>236</v>
      </c>
      <c r="C295" s="65">
        <v>31841.7</v>
      </c>
      <c r="D295" s="20">
        <v>18005.099999999999</v>
      </c>
      <c r="E295" s="20">
        <v>13836.6</v>
      </c>
      <c r="F295" s="20">
        <v>1671.8</v>
      </c>
      <c r="G295" s="20">
        <v>12164.7</v>
      </c>
      <c r="H295" s="20">
        <v>1153.7</v>
      </c>
      <c r="I295" s="20">
        <v>11011</v>
      </c>
      <c r="J295" s="20">
        <v>5054.3999999999996</v>
      </c>
      <c r="K295" s="66">
        <v>5956.6</v>
      </c>
      <c r="L295" s="15" t="s">
        <v>236</v>
      </c>
    </row>
    <row r="296" spans="1:12" ht="16.5" customHeight="1">
      <c r="A296" s="19">
        <v>9</v>
      </c>
      <c r="B296" s="15" t="s">
        <v>235</v>
      </c>
      <c r="C296" s="65">
        <v>56259.3</v>
      </c>
      <c r="D296" s="20">
        <v>29081.1</v>
      </c>
      <c r="E296" s="20">
        <v>27178.2</v>
      </c>
      <c r="F296" s="20">
        <v>7229.1</v>
      </c>
      <c r="G296" s="20">
        <v>19949.2</v>
      </c>
      <c r="H296" s="20">
        <v>2074</v>
      </c>
      <c r="I296" s="20">
        <v>17875.099999999999</v>
      </c>
      <c r="J296" s="20">
        <v>13246.2</v>
      </c>
      <c r="K296" s="66">
        <v>4628.8999999999996</v>
      </c>
      <c r="L296" s="15" t="s">
        <v>235</v>
      </c>
    </row>
    <row r="297" spans="1:12" ht="16.5" customHeight="1">
      <c r="A297" s="19">
        <v>10</v>
      </c>
      <c r="B297" s="15" t="s">
        <v>234</v>
      </c>
      <c r="C297" s="65">
        <v>36014.400000000001</v>
      </c>
      <c r="D297" s="20">
        <v>13420.6</v>
      </c>
      <c r="E297" s="20">
        <v>22593.8</v>
      </c>
      <c r="F297" s="20">
        <v>2526.8000000000002</v>
      </c>
      <c r="G297" s="20">
        <v>20067</v>
      </c>
      <c r="H297" s="20">
        <v>338.8</v>
      </c>
      <c r="I297" s="20">
        <v>19728.3</v>
      </c>
      <c r="J297" s="20">
        <v>10566.3</v>
      </c>
      <c r="K297" s="66">
        <v>9161.9</v>
      </c>
      <c r="L297" s="15" t="s">
        <v>234</v>
      </c>
    </row>
    <row r="298" spans="1:12" ht="16.5" customHeight="1">
      <c r="A298" s="19">
        <v>11</v>
      </c>
      <c r="B298" s="15" t="s">
        <v>233</v>
      </c>
      <c r="C298" s="65">
        <v>80103.899999999994</v>
      </c>
      <c r="D298" s="20">
        <v>14393.9</v>
      </c>
      <c r="E298" s="20">
        <v>65710</v>
      </c>
      <c r="F298" s="20">
        <v>27070.5</v>
      </c>
      <c r="G298" s="20">
        <v>38639.5</v>
      </c>
      <c r="H298" s="20">
        <v>5500.7</v>
      </c>
      <c r="I298" s="20">
        <v>33138.699999999997</v>
      </c>
      <c r="J298" s="20">
        <v>4302.2</v>
      </c>
      <c r="K298" s="66">
        <v>28836.5</v>
      </c>
      <c r="L298" s="15" t="s">
        <v>233</v>
      </c>
    </row>
    <row r="299" spans="1:12" ht="16.5" customHeight="1">
      <c r="A299" s="19">
        <v>12</v>
      </c>
      <c r="B299" s="15" t="s">
        <v>232</v>
      </c>
      <c r="C299" s="65">
        <v>70328.5</v>
      </c>
      <c r="D299" s="20">
        <v>23937.1</v>
      </c>
      <c r="E299" s="20">
        <v>46391.4</v>
      </c>
      <c r="F299" s="20">
        <v>7019.1</v>
      </c>
      <c r="G299" s="20">
        <v>39372.300000000003</v>
      </c>
      <c r="H299" s="20">
        <v>3348.4</v>
      </c>
      <c r="I299" s="20">
        <v>36024</v>
      </c>
      <c r="J299" s="20">
        <v>32779.800000000003</v>
      </c>
      <c r="K299" s="66">
        <v>3244.2</v>
      </c>
      <c r="L299" s="15" t="s">
        <v>232</v>
      </c>
    </row>
    <row r="300" spans="1:12" ht="16.5" customHeight="1">
      <c r="A300" s="19">
        <v>13</v>
      </c>
      <c r="B300" s="15" t="s">
        <v>231</v>
      </c>
      <c r="C300" s="65">
        <v>40808.1</v>
      </c>
      <c r="D300" s="20">
        <v>12931.9</v>
      </c>
      <c r="E300" s="20">
        <v>27876.2</v>
      </c>
      <c r="F300" s="20">
        <v>11471.9</v>
      </c>
      <c r="G300" s="20">
        <v>16404.3</v>
      </c>
      <c r="H300" s="20">
        <v>78.2</v>
      </c>
      <c r="I300" s="20">
        <v>16326.1</v>
      </c>
      <c r="J300" s="20">
        <v>16326.1</v>
      </c>
      <c r="K300" s="66">
        <v>0</v>
      </c>
      <c r="L300" s="15" t="s">
        <v>231</v>
      </c>
    </row>
    <row r="301" spans="1:12" ht="16.5" customHeight="1">
      <c r="A301" s="19">
        <v>14</v>
      </c>
      <c r="B301" s="15" t="s">
        <v>230</v>
      </c>
      <c r="C301" s="65">
        <v>23167</v>
      </c>
      <c r="D301" s="20">
        <v>3917.5</v>
      </c>
      <c r="E301" s="20">
        <v>19249.5</v>
      </c>
      <c r="F301" s="20">
        <v>4611.3999999999996</v>
      </c>
      <c r="G301" s="20">
        <v>14638.2</v>
      </c>
      <c r="H301" s="20">
        <v>155.9</v>
      </c>
      <c r="I301" s="20">
        <v>14482.2</v>
      </c>
      <c r="J301" s="20">
        <v>14438.7</v>
      </c>
      <c r="K301" s="66">
        <v>43.5</v>
      </c>
      <c r="L301" s="15" t="s">
        <v>230</v>
      </c>
    </row>
    <row r="302" spans="1:12" ht="16.5" customHeight="1">
      <c r="A302" s="19">
        <v>15</v>
      </c>
      <c r="B302" s="15" t="s">
        <v>229</v>
      </c>
      <c r="C302" s="65">
        <v>65693.600000000006</v>
      </c>
      <c r="D302" s="20">
        <v>21909.5</v>
      </c>
      <c r="E302" s="20">
        <v>43784.1</v>
      </c>
      <c r="F302" s="20">
        <v>4876.3999999999996</v>
      </c>
      <c r="G302" s="20">
        <v>38907.699999999997</v>
      </c>
      <c r="H302" s="20">
        <v>-330.9</v>
      </c>
      <c r="I302" s="20">
        <v>39238.6</v>
      </c>
      <c r="J302" s="20">
        <v>29350.6</v>
      </c>
      <c r="K302" s="66">
        <v>9888</v>
      </c>
      <c r="L302" s="15" t="s">
        <v>229</v>
      </c>
    </row>
    <row r="303" spans="1:12" ht="16.5" customHeight="1">
      <c r="A303" s="19">
        <v>16</v>
      </c>
      <c r="B303" s="15" t="s">
        <v>228</v>
      </c>
      <c r="C303" s="65">
        <v>39104.9</v>
      </c>
      <c r="D303" s="20">
        <v>16498.3</v>
      </c>
      <c r="E303" s="20">
        <v>22606.6</v>
      </c>
      <c r="F303" s="20">
        <v>3946.4</v>
      </c>
      <c r="G303" s="20">
        <v>18660.2</v>
      </c>
      <c r="H303" s="20">
        <v>2424</v>
      </c>
      <c r="I303" s="20">
        <v>16236.2</v>
      </c>
      <c r="J303" s="20">
        <v>14143</v>
      </c>
      <c r="K303" s="66">
        <v>2093.1999999999998</v>
      </c>
      <c r="L303" s="15" t="s">
        <v>228</v>
      </c>
    </row>
    <row r="304" spans="1:12" ht="16.5" customHeight="1">
      <c r="A304" s="59"/>
      <c r="B304" s="26" t="s">
        <v>72</v>
      </c>
      <c r="C304" s="67">
        <v>1044574.6</v>
      </c>
      <c r="D304" s="60">
        <v>489616.8</v>
      </c>
      <c r="E304" s="60">
        <v>554957.80000000005</v>
      </c>
      <c r="F304" s="60">
        <v>134468.5</v>
      </c>
      <c r="G304" s="60">
        <v>420489.3</v>
      </c>
      <c r="H304" s="60">
        <v>40938</v>
      </c>
      <c r="I304" s="60">
        <v>379551.3</v>
      </c>
      <c r="J304" s="60">
        <v>286784.59999999998</v>
      </c>
      <c r="K304" s="68">
        <v>92766.6</v>
      </c>
      <c r="L304" s="26" t="s">
        <v>72</v>
      </c>
    </row>
    <row r="305" spans="1:12" ht="16.5" customHeight="1">
      <c r="A305" s="19"/>
      <c r="B305" s="15" t="s">
        <v>73</v>
      </c>
      <c r="C305" s="190">
        <v>9670.7999999999993</v>
      </c>
      <c r="D305" s="191" t="s">
        <v>297</v>
      </c>
      <c r="E305" s="191">
        <v>9670.7999999999993</v>
      </c>
      <c r="F305" s="191">
        <v>0</v>
      </c>
      <c r="G305" s="191">
        <v>9670.7999999999993</v>
      </c>
      <c r="H305" s="191">
        <v>9670.7999999999993</v>
      </c>
      <c r="I305" s="191">
        <v>0</v>
      </c>
      <c r="J305" s="191">
        <v>0</v>
      </c>
      <c r="K305" s="192">
        <v>0</v>
      </c>
      <c r="L305" s="15" t="s">
        <v>73</v>
      </c>
    </row>
    <row r="306" spans="1:12" ht="16.5" customHeight="1">
      <c r="A306" s="19"/>
      <c r="B306" s="15" t="s">
        <v>74</v>
      </c>
      <c r="C306" s="190">
        <v>7162.8</v>
      </c>
      <c r="D306" s="191">
        <v>0</v>
      </c>
      <c r="E306" s="191">
        <v>7162.8</v>
      </c>
      <c r="F306" s="191">
        <v>0</v>
      </c>
      <c r="G306" s="191">
        <v>7162.8</v>
      </c>
      <c r="H306" s="191">
        <v>7162.8</v>
      </c>
      <c r="I306" s="191">
        <v>0</v>
      </c>
      <c r="J306" s="191">
        <v>0</v>
      </c>
      <c r="K306" s="192">
        <v>0</v>
      </c>
      <c r="L306" s="15" t="s">
        <v>74</v>
      </c>
    </row>
    <row r="307" spans="1:12" ht="16.5" customHeight="1">
      <c r="A307" s="61"/>
      <c r="B307" s="26" t="s">
        <v>75</v>
      </c>
      <c r="C307" s="67">
        <v>1047082.6</v>
      </c>
      <c r="D307" s="60">
        <v>489616.8</v>
      </c>
      <c r="E307" s="60">
        <v>557465.69999999995</v>
      </c>
      <c r="F307" s="60">
        <v>134468.5</v>
      </c>
      <c r="G307" s="60">
        <v>422997.2</v>
      </c>
      <c r="H307" s="60">
        <v>43445.9</v>
      </c>
      <c r="I307" s="60">
        <v>379551.3</v>
      </c>
      <c r="J307" s="60">
        <v>286784.59999999998</v>
      </c>
      <c r="K307" s="68">
        <v>92766.6</v>
      </c>
      <c r="L307" s="26" t="s">
        <v>75</v>
      </c>
    </row>
    <row r="308" spans="1:12" ht="16.5" customHeight="1">
      <c r="A308" s="11"/>
      <c r="B308" s="1" t="s">
        <v>76</v>
      </c>
      <c r="C308" s="50"/>
      <c r="D308" s="51"/>
      <c r="E308" s="51"/>
      <c r="F308" s="51"/>
      <c r="G308" s="51"/>
      <c r="H308" s="51"/>
      <c r="I308" s="51"/>
      <c r="J308" s="51"/>
      <c r="K308" s="56"/>
      <c r="L308" s="15" t="s">
        <v>76</v>
      </c>
    </row>
    <row r="309" spans="1:12" ht="16.5" customHeight="1">
      <c r="A309" s="11"/>
      <c r="B309" s="1" t="s">
        <v>32</v>
      </c>
      <c r="C309" s="65">
        <v>956996.4</v>
      </c>
      <c r="D309" s="20">
        <v>463989.7</v>
      </c>
      <c r="E309" s="20">
        <v>493006.7</v>
      </c>
      <c r="F309" s="20">
        <v>112981.3</v>
      </c>
      <c r="G309" s="20">
        <v>380025.4</v>
      </c>
      <c r="H309" s="20">
        <v>40438.199999999997</v>
      </c>
      <c r="I309" s="20">
        <v>339587.2</v>
      </c>
      <c r="J309" s="20">
        <v>246820.6</v>
      </c>
      <c r="K309" s="66">
        <v>92766.6</v>
      </c>
      <c r="L309" s="15" t="s">
        <v>32</v>
      </c>
    </row>
    <row r="310" spans="1:12" ht="16.5" customHeight="1">
      <c r="A310" s="11"/>
      <c r="B310" s="1" t="s">
        <v>33</v>
      </c>
      <c r="C310" s="65">
        <v>69810</v>
      </c>
      <c r="D310" s="20">
        <v>21002</v>
      </c>
      <c r="E310" s="20">
        <v>48808</v>
      </c>
      <c r="F310" s="20">
        <v>18959.099999999999</v>
      </c>
      <c r="G310" s="20">
        <v>29848.9</v>
      </c>
      <c r="H310" s="20">
        <v>141</v>
      </c>
      <c r="I310" s="20">
        <v>29707.8</v>
      </c>
      <c r="J310" s="20">
        <v>29707.8</v>
      </c>
      <c r="K310" s="66">
        <v>0</v>
      </c>
      <c r="L310" s="15" t="s">
        <v>33</v>
      </c>
    </row>
    <row r="311" spans="1:12" ht="16.5" customHeight="1">
      <c r="A311" s="11"/>
      <c r="B311" s="1" t="s">
        <v>34</v>
      </c>
      <c r="C311" s="65">
        <v>17768.3</v>
      </c>
      <c r="D311" s="20">
        <v>4625.2</v>
      </c>
      <c r="E311" s="20">
        <v>13143.1</v>
      </c>
      <c r="F311" s="20">
        <v>2528.1</v>
      </c>
      <c r="G311" s="20">
        <v>10615</v>
      </c>
      <c r="H311" s="20">
        <v>358.8</v>
      </c>
      <c r="I311" s="20">
        <v>10256.200000000001</v>
      </c>
      <c r="J311" s="20">
        <v>10256.200000000001</v>
      </c>
      <c r="K311" s="66">
        <v>0</v>
      </c>
      <c r="L311" s="15" t="s">
        <v>34</v>
      </c>
    </row>
    <row r="312" spans="1:12" ht="16.5" customHeight="1">
      <c r="A312" s="11"/>
      <c r="B312" s="1" t="s">
        <v>11</v>
      </c>
      <c r="C312" s="65">
        <v>1044574.6</v>
      </c>
      <c r="D312" s="20">
        <v>489616.8</v>
      </c>
      <c r="E312" s="20">
        <v>554957.80000000005</v>
      </c>
      <c r="F312" s="20">
        <v>134468.5</v>
      </c>
      <c r="G312" s="20">
        <v>420489.3</v>
      </c>
      <c r="H312" s="20">
        <v>40938</v>
      </c>
      <c r="I312" s="20">
        <v>379551.3</v>
      </c>
      <c r="J312" s="20">
        <v>286784.59999999998</v>
      </c>
      <c r="K312" s="66">
        <v>92766.6</v>
      </c>
      <c r="L312" s="15" t="s">
        <v>11</v>
      </c>
    </row>
    <row r="313" spans="1:12" ht="16.5" customHeight="1">
      <c r="A313" s="11"/>
      <c r="B313" s="1" t="s">
        <v>134</v>
      </c>
      <c r="C313" s="118">
        <f>SUM(C288)</f>
        <v>12832.1</v>
      </c>
      <c r="D313" s="115">
        <f t="shared" ref="D313:K313" si="39">SUM(D288)</f>
        <v>7035.7</v>
      </c>
      <c r="E313" s="115">
        <f t="shared" si="39"/>
        <v>5796.4</v>
      </c>
      <c r="F313" s="115">
        <f t="shared" si="39"/>
        <v>1982.6</v>
      </c>
      <c r="G313" s="115">
        <f t="shared" si="39"/>
        <v>3813.9</v>
      </c>
      <c r="H313" s="115">
        <f t="shared" si="39"/>
        <v>-205.4</v>
      </c>
      <c r="I313" s="115">
        <f t="shared" si="39"/>
        <v>4019.3</v>
      </c>
      <c r="J313" s="115">
        <f t="shared" si="39"/>
        <v>2794.8</v>
      </c>
      <c r="K313" s="119">
        <f t="shared" si="39"/>
        <v>1224.5</v>
      </c>
      <c r="L313" s="15" t="s">
        <v>134</v>
      </c>
    </row>
    <row r="314" spans="1:12" ht="16.5" customHeight="1">
      <c r="A314" s="11"/>
      <c r="B314" s="1" t="s">
        <v>135</v>
      </c>
      <c r="C314" s="118">
        <f>SUM(C289:C290,C292)</f>
        <v>391079.3</v>
      </c>
      <c r="D314" s="115">
        <f t="shared" ref="D314:K314" si="40">SUM(D289:D290,D292)</f>
        <v>247429.7</v>
      </c>
      <c r="E314" s="115">
        <f t="shared" si="40"/>
        <v>143649.59999999998</v>
      </c>
      <c r="F314" s="115">
        <f t="shared" si="40"/>
        <v>37983.200000000004</v>
      </c>
      <c r="G314" s="115">
        <f t="shared" si="40"/>
        <v>105666.4</v>
      </c>
      <c r="H314" s="115">
        <f t="shared" si="40"/>
        <v>15635.5</v>
      </c>
      <c r="I314" s="115">
        <f t="shared" si="40"/>
        <v>90030.8</v>
      </c>
      <c r="J314" s="115">
        <f t="shared" si="40"/>
        <v>80711</v>
      </c>
      <c r="K314" s="119">
        <f t="shared" si="40"/>
        <v>9319.9</v>
      </c>
      <c r="L314" s="15" t="s">
        <v>135</v>
      </c>
    </row>
    <row r="315" spans="1:12" ht="16.5" customHeight="1">
      <c r="A315" s="12"/>
      <c r="B315" s="52" t="s">
        <v>136</v>
      </c>
      <c r="C315" s="120">
        <f>SUM(C291,C293:C303)</f>
        <v>640663.30000000005</v>
      </c>
      <c r="D315" s="116">
        <f t="shared" ref="D315:K315" si="41">SUM(D291,D293:D303)</f>
        <v>235151.3</v>
      </c>
      <c r="E315" s="116">
        <f t="shared" si="41"/>
        <v>405511.89999999997</v>
      </c>
      <c r="F315" s="116">
        <f t="shared" si="41"/>
        <v>94502.89999999998</v>
      </c>
      <c r="G315" s="116">
        <f t="shared" si="41"/>
        <v>311009.10000000003</v>
      </c>
      <c r="H315" s="116">
        <f t="shared" si="41"/>
        <v>25507.9</v>
      </c>
      <c r="I315" s="116">
        <f t="shared" si="41"/>
        <v>285501.10000000003</v>
      </c>
      <c r="J315" s="116">
        <f t="shared" si="41"/>
        <v>203278.90000000002</v>
      </c>
      <c r="K315" s="121">
        <f t="shared" si="41"/>
        <v>82222.100000000006</v>
      </c>
      <c r="L315" s="13" t="s">
        <v>136</v>
      </c>
    </row>
    <row r="316" spans="1:12" ht="16.5" customHeight="1">
      <c r="C316" s="117">
        <f>IF(SUM(C313:C315)=C304,"OK",SUM(C313:C315)-C304)</f>
        <v>9.9999999976716936E-2</v>
      </c>
      <c r="D316" s="117">
        <f t="shared" ref="D316" si="42">IF(SUM(D313:D315)=D304,"OK",SUM(D313:D315)-D304)</f>
        <v>-9.9999999976716936E-2</v>
      </c>
      <c r="E316" s="117">
        <f t="shared" ref="E316:K316" si="43">IF(SUM(E313:E315)=E304,"OK",SUM(E313:E315)-E304)</f>
        <v>9.9999999860301614E-2</v>
      </c>
      <c r="F316" s="117">
        <f t="shared" si="43"/>
        <v>0.1999999999825377</v>
      </c>
      <c r="G316" s="117">
        <f t="shared" si="43"/>
        <v>0.1000000000349246</v>
      </c>
      <c r="H316" s="117" t="str">
        <f t="shared" si="43"/>
        <v>OK</v>
      </c>
      <c r="I316" s="117">
        <f t="shared" si="43"/>
        <v>-9.9999999918509275E-2</v>
      </c>
      <c r="J316" s="117">
        <f t="shared" si="43"/>
        <v>0.1000000000349246</v>
      </c>
      <c r="K316" s="117">
        <f t="shared" si="43"/>
        <v>-0.10000000000582077</v>
      </c>
    </row>
    <row r="317" spans="1:12" ht="16.5" customHeight="1">
      <c r="A317" s="122">
        <f>A282+1</f>
        <v>2</v>
      </c>
      <c r="B317" s="7" t="str">
        <f>IF(A317&lt;22,"令和"&amp;A317&amp;"暦年","平成"&amp;A317&amp;"暦年")</f>
        <v>令和2暦年</v>
      </c>
      <c r="C317" s="22" t="s">
        <v>293</v>
      </c>
      <c r="L317" s="8"/>
    </row>
    <row r="318" spans="1:12" ht="16.5" customHeight="1">
      <c r="A318" s="10"/>
      <c r="B318" s="14"/>
      <c r="C318" s="16"/>
      <c r="D318" s="16"/>
      <c r="E318" s="16"/>
      <c r="F318" s="16"/>
      <c r="G318" s="16"/>
      <c r="H318" s="16" t="s">
        <v>42</v>
      </c>
      <c r="I318" s="16"/>
      <c r="J318" s="16"/>
      <c r="K318" s="16"/>
      <c r="L318" s="14"/>
    </row>
    <row r="319" spans="1:12" ht="16.5" customHeight="1">
      <c r="A319" s="11"/>
      <c r="C319" s="17" t="s">
        <v>37</v>
      </c>
      <c r="D319" s="17" t="s">
        <v>17</v>
      </c>
      <c r="E319" s="17" t="s">
        <v>294</v>
      </c>
      <c r="F319" s="17" t="s">
        <v>19</v>
      </c>
      <c r="G319" s="17" t="s">
        <v>295</v>
      </c>
      <c r="H319" s="17" t="s">
        <v>43</v>
      </c>
      <c r="I319" s="17" t="s">
        <v>296</v>
      </c>
      <c r="J319" s="17" t="s">
        <v>48</v>
      </c>
      <c r="K319" s="17" t="s">
        <v>49</v>
      </c>
    </row>
    <row r="320" spans="1:12" ht="16.5" customHeight="1">
      <c r="A320" s="11"/>
      <c r="B320" s="3" t="s">
        <v>51</v>
      </c>
      <c r="C320" s="18" t="s">
        <v>38</v>
      </c>
      <c r="D320" s="18"/>
      <c r="E320" s="173" t="s">
        <v>39</v>
      </c>
      <c r="F320" s="18"/>
      <c r="G320" s="173" t="s">
        <v>41</v>
      </c>
      <c r="H320" s="18" t="s">
        <v>44</v>
      </c>
      <c r="I320" s="18" t="s">
        <v>46</v>
      </c>
      <c r="J320" s="18"/>
      <c r="K320" s="18" t="s">
        <v>50</v>
      </c>
      <c r="L320" s="3" t="s">
        <v>51</v>
      </c>
    </row>
    <row r="321" spans="1:12" ht="16.5" customHeight="1">
      <c r="A321" s="11"/>
      <c r="B321" s="15"/>
      <c r="C321" s="17"/>
      <c r="D321" s="17"/>
      <c r="E321" s="24" t="s">
        <v>77</v>
      </c>
      <c r="F321" s="17"/>
      <c r="G321" s="25" t="s">
        <v>78</v>
      </c>
      <c r="H321" s="17"/>
      <c r="I321" s="17" t="s">
        <v>12</v>
      </c>
      <c r="J321" s="17"/>
      <c r="K321" s="17" t="s">
        <v>13</v>
      </c>
      <c r="L321" s="5"/>
    </row>
    <row r="322" spans="1:12" ht="16.5" customHeight="1">
      <c r="A322" s="12"/>
      <c r="B322" s="13"/>
      <c r="C322" s="18">
        <v>1</v>
      </c>
      <c r="D322" s="18">
        <v>2</v>
      </c>
      <c r="E322" s="18">
        <v>3</v>
      </c>
      <c r="F322" s="18">
        <v>4</v>
      </c>
      <c r="G322" s="18">
        <v>5</v>
      </c>
      <c r="H322" s="18">
        <v>6</v>
      </c>
      <c r="I322" s="18">
        <v>7</v>
      </c>
      <c r="J322" s="18">
        <v>8</v>
      </c>
      <c r="K322" s="18">
        <v>9</v>
      </c>
      <c r="L322" s="6"/>
    </row>
    <row r="323" spans="1:12" ht="16.5" customHeight="1">
      <c r="A323" s="19">
        <v>1</v>
      </c>
      <c r="B323" s="15" t="s">
        <v>53</v>
      </c>
      <c r="C323" s="62">
        <v>12688.7</v>
      </c>
      <c r="D323" s="63">
        <v>6934</v>
      </c>
      <c r="E323" s="63">
        <v>5754.7</v>
      </c>
      <c r="F323" s="63">
        <v>1924.2</v>
      </c>
      <c r="G323" s="63">
        <v>3830.5</v>
      </c>
      <c r="H323" s="63">
        <v>-135.9</v>
      </c>
      <c r="I323" s="63">
        <v>3966.4</v>
      </c>
      <c r="J323" s="63">
        <v>2546.3000000000002</v>
      </c>
      <c r="K323" s="64">
        <v>1420.2</v>
      </c>
      <c r="L323" s="15" t="s">
        <v>53</v>
      </c>
    </row>
    <row r="324" spans="1:12" ht="16.5" customHeight="1">
      <c r="A324" s="19">
        <v>2</v>
      </c>
      <c r="B324" s="15" t="s">
        <v>57</v>
      </c>
      <c r="C324" s="65">
        <v>806.5</v>
      </c>
      <c r="D324" s="20">
        <v>423.5</v>
      </c>
      <c r="E324" s="20">
        <v>383</v>
      </c>
      <c r="F324" s="20">
        <v>169.7</v>
      </c>
      <c r="G324" s="20">
        <v>213.3</v>
      </c>
      <c r="H324" s="20">
        <v>56.8</v>
      </c>
      <c r="I324" s="20">
        <v>156.6</v>
      </c>
      <c r="J324" s="20">
        <v>199.6</v>
      </c>
      <c r="K324" s="66">
        <v>-43.1</v>
      </c>
      <c r="L324" s="15" t="s">
        <v>57</v>
      </c>
    </row>
    <row r="325" spans="1:12" ht="16.5" customHeight="1">
      <c r="A325" s="19">
        <v>3</v>
      </c>
      <c r="B325" s="15" t="s">
        <v>145</v>
      </c>
      <c r="C325" s="65">
        <v>292804.09999999998</v>
      </c>
      <c r="D325" s="20">
        <v>184596.6</v>
      </c>
      <c r="E325" s="20">
        <v>108207.5</v>
      </c>
      <c r="F325" s="20">
        <v>34912.400000000001</v>
      </c>
      <c r="G325" s="20">
        <v>73295.100000000006</v>
      </c>
      <c r="H325" s="20">
        <v>13697.5</v>
      </c>
      <c r="I325" s="20">
        <v>59597.599999999999</v>
      </c>
      <c r="J325" s="20">
        <v>55251.6</v>
      </c>
      <c r="K325" s="66">
        <v>4346</v>
      </c>
      <c r="L325" s="15" t="s">
        <v>145</v>
      </c>
    </row>
    <row r="326" spans="1:12" ht="16.5" customHeight="1">
      <c r="A326" s="19">
        <v>4</v>
      </c>
      <c r="B326" s="15" t="s">
        <v>256</v>
      </c>
      <c r="C326" s="65">
        <v>34221</v>
      </c>
      <c r="D326" s="20">
        <v>16901.599999999999</v>
      </c>
      <c r="E326" s="20">
        <v>17319.400000000001</v>
      </c>
      <c r="F326" s="20">
        <v>7608.6</v>
      </c>
      <c r="G326" s="20">
        <v>9710.9</v>
      </c>
      <c r="H326" s="20">
        <v>1547.1</v>
      </c>
      <c r="I326" s="20">
        <v>8163.8</v>
      </c>
      <c r="J326" s="20">
        <v>3355.4</v>
      </c>
      <c r="K326" s="66">
        <v>4808.3999999999996</v>
      </c>
      <c r="L326" s="15" t="s">
        <v>256</v>
      </c>
    </row>
    <row r="327" spans="1:12" ht="16.5" customHeight="1">
      <c r="A327" s="19">
        <v>5</v>
      </c>
      <c r="B327" s="15" t="s">
        <v>147</v>
      </c>
      <c r="C327" s="65">
        <v>66281.100000000006</v>
      </c>
      <c r="D327" s="20">
        <v>35387.1</v>
      </c>
      <c r="E327" s="20">
        <v>30894</v>
      </c>
      <c r="F327" s="20">
        <v>3079.6</v>
      </c>
      <c r="G327" s="20">
        <v>27814.400000000001</v>
      </c>
      <c r="H327" s="20">
        <v>2672.1</v>
      </c>
      <c r="I327" s="20">
        <v>25142.3</v>
      </c>
      <c r="J327" s="20">
        <v>23056.3</v>
      </c>
      <c r="K327" s="66">
        <v>2086</v>
      </c>
      <c r="L327" s="15" t="s">
        <v>147</v>
      </c>
    </row>
    <row r="328" spans="1:12" ht="16.5" customHeight="1">
      <c r="A328" s="19">
        <v>6</v>
      </c>
      <c r="B328" s="15" t="s">
        <v>238</v>
      </c>
      <c r="C328" s="65">
        <v>112843.5</v>
      </c>
      <c r="D328" s="20">
        <v>44020.3</v>
      </c>
      <c r="E328" s="20">
        <v>68823.199999999997</v>
      </c>
      <c r="F328" s="20">
        <v>8903.7999999999993</v>
      </c>
      <c r="G328" s="20">
        <v>59919.4</v>
      </c>
      <c r="H328" s="20">
        <v>7241.4</v>
      </c>
      <c r="I328" s="20">
        <v>52678</v>
      </c>
      <c r="J328" s="20">
        <v>39424.400000000001</v>
      </c>
      <c r="K328" s="66">
        <v>13253.5</v>
      </c>
      <c r="L328" s="15" t="s">
        <v>238</v>
      </c>
    </row>
    <row r="329" spans="1:12" ht="16.5" customHeight="1">
      <c r="A329" s="19">
        <v>7</v>
      </c>
      <c r="B329" s="15" t="s">
        <v>237</v>
      </c>
      <c r="C329" s="65">
        <v>37750.199999999997</v>
      </c>
      <c r="D329" s="20">
        <v>14964.3</v>
      </c>
      <c r="E329" s="20">
        <v>22785.9</v>
      </c>
      <c r="F329" s="20">
        <v>7777.9</v>
      </c>
      <c r="G329" s="20">
        <v>15008</v>
      </c>
      <c r="H329" s="20">
        <v>2436.9</v>
      </c>
      <c r="I329" s="20">
        <v>12571.1</v>
      </c>
      <c r="J329" s="20">
        <v>19119.900000000001</v>
      </c>
      <c r="K329" s="66">
        <v>-6548.8</v>
      </c>
      <c r="L329" s="15" t="s">
        <v>237</v>
      </c>
    </row>
    <row r="330" spans="1:12" ht="16.5" customHeight="1">
      <c r="A330" s="19">
        <v>8</v>
      </c>
      <c r="B330" s="15" t="s">
        <v>236</v>
      </c>
      <c r="C330" s="65">
        <v>22955.7</v>
      </c>
      <c r="D330" s="20">
        <v>13976.5</v>
      </c>
      <c r="E330" s="20">
        <v>8979.1</v>
      </c>
      <c r="F330" s="20">
        <v>1621.9</v>
      </c>
      <c r="G330" s="20">
        <v>7357.2</v>
      </c>
      <c r="H330" s="20">
        <v>896.1</v>
      </c>
      <c r="I330" s="20">
        <v>6461.1</v>
      </c>
      <c r="J330" s="20">
        <v>4380</v>
      </c>
      <c r="K330" s="66">
        <v>2081.1999999999998</v>
      </c>
      <c r="L330" s="15" t="s">
        <v>236</v>
      </c>
    </row>
    <row r="331" spans="1:12" ht="16.5" customHeight="1">
      <c r="A331" s="19">
        <v>9</v>
      </c>
      <c r="B331" s="15" t="s">
        <v>235</v>
      </c>
      <c r="C331" s="65">
        <v>56085</v>
      </c>
      <c r="D331" s="20">
        <v>28611.8</v>
      </c>
      <c r="E331" s="20">
        <v>27473.1</v>
      </c>
      <c r="F331" s="20">
        <v>7247.6</v>
      </c>
      <c r="G331" s="20">
        <v>20225.5</v>
      </c>
      <c r="H331" s="20">
        <v>2379.9</v>
      </c>
      <c r="I331" s="20">
        <v>17845.599999999999</v>
      </c>
      <c r="J331" s="20">
        <v>13617.3</v>
      </c>
      <c r="K331" s="66">
        <v>4228.3</v>
      </c>
      <c r="L331" s="15" t="s">
        <v>235</v>
      </c>
    </row>
    <row r="332" spans="1:12" ht="16.5" customHeight="1">
      <c r="A332" s="19">
        <v>10</v>
      </c>
      <c r="B332" s="15" t="s">
        <v>234</v>
      </c>
      <c r="C332" s="65">
        <v>35877.1</v>
      </c>
      <c r="D332" s="20">
        <v>13187.3</v>
      </c>
      <c r="E332" s="20">
        <v>22689.8</v>
      </c>
      <c r="F332" s="20">
        <v>2561.6999999999998</v>
      </c>
      <c r="G332" s="20">
        <v>20128.099999999999</v>
      </c>
      <c r="H332" s="20">
        <v>396</v>
      </c>
      <c r="I332" s="20">
        <v>19732.099999999999</v>
      </c>
      <c r="J332" s="20">
        <v>10817.4</v>
      </c>
      <c r="K332" s="66">
        <v>8914.7000000000007</v>
      </c>
      <c r="L332" s="15" t="s">
        <v>234</v>
      </c>
    </row>
    <row r="333" spans="1:12" ht="16.5" customHeight="1">
      <c r="A333" s="19">
        <v>11</v>
      </c>
      <c r="B333" s="15" t="s">
        <v>233</v>
      </c>
      <c r="C333" s="65">
        <v>80015.199999999997</v>
      </c>
      <c r="D333" s="20">
        <v>14202.9</v>
      </c>
      <c r="E333" s="20">
        <v>65812.3</v>
      </c>
      <c r="F333" s="20">
        <v>27439.1</v>
      </c>
      <c r="G333" s="20">
        <v>38373.199999999997</v>
      </c>
      <c r="H333" s="20">
        <v>5609.2</v>
      </c>
      <c r="I333" s="20">
        <v>32764</v>
      </c>
      <c r="J333" s="20">
        <v>4606.3</v>
      </c>
      <c r="K333" s="66">
        <v>28157.7</v>
      </c>
      <c r="L333" s="15" t="s">
        <v>233</v>
      </c>
    </row>
    <row r="334" spans="1:12" ht="16.5" customHeight="1">
      <c r="A334" s="19">
        <v>12</v>
      </c>
      <c r="B334" s="15" t="s">
        <v>232</v>
      </c>
      <c r="C334" s="65">
        <v>68454.3</v>
      </c>
      <c r="D334" s="20">
        <v>21446.400000000001</v>
      </c>
      <c r="E334" s="20">
        <v>47007.9</v>
      </c>
      <c r="F334" s="20">
        <v>7247.8</v>
      </c>
      <c r="G334" s="20">
        <v>39760.1</v>
      </c>
      <c r="H334" s="20">
        <v>3790</v>
      </c>
      <c r="I334" s="20">
        <v>35970.1</v>
      </c>
      <c r="J334" s="20">
        <v>32086.6</v>
      </c>
      <c r="K334" s="66">
        <v>3883.4</v>
      </c>
      <c r="L334" s="15" t="s">
        <v>232</v>
      </c>
    </row>
    <row r="335" spans="1:12" ht="16.5" customHeight="1">
      <c r="A335" s="19">
        <v>13</v>
      </c>
      <c r="B335" s="15" t="s">
        <v>231</v>
      </c>
      <c r="C335" s="65">
        <v>42236</v>
      </c>
      <c r="D335" s="20">
        <v>14339.5</v>
      </c>
      <c r="E335" s="20">
        <v>27896.5</v>
      </c>
      <c r="F335" s="20">
        <v>11699.3</v>
      </c>
      <c r="G335" s="20">
        <v>16197.2</v>
      </c>
      <c r="H335" s="20">
        <v>77.400000000000006</v>
      </c>
      <c r="I335" s="20">
        <v>16119.8</v>
      </c>
      <c r="J335" s="20">
        <v>16119.8</v>
      </c>
      <c r="K335" s="66">
        <v>0</v>
      </c>
      <c r="L335" s="15" t="s">
        <v>231</v>
      </c>
    </row>
    <row r="336" spans="1:12" ht="16.5" customHeight="1">
      <c r="A336" s="19">
        <v>14</v>
      </c>
      <c r="B336" s="15" t="s">
        <v>230</v>
      </c>
      <c r="C336" s="65">
        <v>23238.1</v>
      </c>
      <c r="D336" s="20">
        <v>4119.6000000000004</v>
      </c>
      <c r="E336" s="20">
        <v>19118.5</v>
      </c>
      <c r="F336" s="20">
        <v>4625.2</v>
      </c>
      <c r="G336" s="20">
        <v>14493.3</v>
      </c>
      <c r="H336" s="20">
        <v>155.69999999999999</v>
      </c>
      <c r="I336" s="20">
        <v>14337.6</v>
      </c>
      <c r="J336" s="20">
        <v>14344.7</v>
      </c>
      <c r="K336" s="66">
        <v>-7.1</v>
      </c>
      <c r="L336" s="15" t="s">
        <v>230</v>
      </c>
    </row>
    <row r="337" spans="1:12" ht="16.5" customHeight="1">
      <c r="A337" s="19">
        <v>15</v>
      </c>
      <c r="B337" s="15" t="s">
        <v>229</v>
      </c>
      <c r="C337" s="65">
        <v>66109.5</v>
      </c>
      <c r="D337" s="20">
        <v>21978</v>
      </c>
      <c r="E337" s="20">
        <v>44131.4</v>
      </c>
      <c r="F337" s="20">
        <v>4873.5</v>
      </c>
      <c r="G337" s="20">
        <v>39257.9</v>
      </c>
      <c r="H337" s="20">
        <v>-366.4</v>
      </c>
      <c r="I337" s="20">
        <v>39624.199999999997</v>
      </c>
      <c r="J337" s="20">
        <v>30206</v>
      </c>
      <c r="K337" s="66">
        <v>9418.2000000000007</v>
      </c>
      <c r="L337" s="15" t="s">
        <v>229</v>
      </c>
    </row>
    <row r="338" spans="1:12" ht="16.5" customHeight="1">
      <c r="A338" s="19">
        <v>16</v>
      </c>
      <c r="B338" s="15" t="s">
        <v>228</v>
      </c>
      <c r="C338" s="65">
        <v>34578.5</v>
      </c>
      <c r="D338" s="20">
        <v>14378.9</v>
      </c>
      <c r="E338" s="20">
        <v>20199.599999999999</v>
      </c>
      <c r="F338" s="20">
        <v>3907.7</v>
      </c>
      <c r="G338" s="20">
        <v>16291.9</v>
      </c>
      <c r="H338" s="20">
        <v>2436.9</v>
      </c>
      <c r="I338" s="20">
        <v>13855</v>
      </c>
      <c r="J338" s="20">
        <v>13947.3</v>
      </c>
      <c r="K338" s="66">
        <v>-92.3</v>
      </c>
      <c r="L338" s="15" t="s">
        <v>228</v>
      </c>
    </row>
    <row r="339" spans="1:12" ht="16.5" customHeight="1">
      <c r="A339" s="59"/>
      <c r="B339" s="26" t="s">
        <v>72</v>
      </c>
      <c r="C339" s="67">
        <v>986944.4</v>
      </c>
      <c r="D339" s="60">
        <v>449468.3</v>
      </c>
      <c r="E339" s="60">
        <v>537476.1</v>
      </c>
      <c r="F339" s="60">
        <v>135600</v>
      </c>
      <c r="G339" s="60">
        <v>401876.1</v>
      </c>
      <c r="H339" s="60">
        <v>42890.7</v>
      </c>
      <c r="I339" s="60">
        <v>358985.4</v>
      </c>
      <c r="J339" s="60">
        <v>283079</v>
      </c>
      <c r="K339" s="68">
        <v>75906.399999999994</v>
      </c>
      <c r="L339" s="26" t="s">
        <v>72</v>
      </c>
    </row>
    <row r="340" spans="1:12" ht="16.5" customHeight="1">
      <c r="A340" s="19"/>
      <c r="B340" s="15" t="s">
        <v>73</v>
      </c>
      <c r="C340" s="190">
        <v>9535.2999999999993</v>
      </c>
      <c r="D340" s="191" t="s">
        <v>297</v>
      </c>
      <c r="E340" s="191">
        <v>9535.2999999999993</v>
      </c>
      <c r="F340" s="191">
        <v>0</v>
      </c>
      <c r="G340" s="191">
        <v>9535.2999999999993</v>
      </c>
      <c r="H340" s="191">
        <v>9535.2999999999993</v>
      </c>
      <c r="I340" s="191">
        <v>0</v>
      </c>
      <c r="J340" s="191">
        <v>0</v>
      </c>
      <c r="K340" s="192">
        <v>0</v>
      </c>
      <c r="L340" s="15" t="s">
        <v>73</v>
      </c>
    </row>
    <row r="341" spans="1:12" ht="16.5" customHeight="1">
      <c r="A341" s="19"/>
      <c r="B341" s="15" t="s">
        <v>74</v>
      </c>
      <c r="C341" s="190">
        <v>7722.8</v>
      </c>
      <c r="D341" s="191">
        <v>0</v>
      </c>
      <c r="E341" s="191">
        <v>7722.8</v>
      </c>
      <c r="F341" s="191">
        <v>0</v>
      </c>
      <c r="G341" s="191">
        <v>7722.8</v>
      </c>
      <c r="H341" s="191">
        <v>7722.8</v>
      </c>
      <c r="I341" s="191">
        <v>0</v>
      </c>
      <c r="J341" s="191">
        <v>0</v>
      </c>
      <c r="K341" s="192">
        <v>0</v>
      </c>
      <c r="L341" s="15" t="s">
        <v>74</v>
      </c>
    </row>
    <row r="342" spans="1:12" ht="16.5" customHeight="1">
      <c r="A342" s="61"/>
      <c r="B342" s="26" t="s">
        <v>75</v>
      </c>
      <c r="C342" s="67">
        <v>988756.9</v>
      </c>
      <c r="D342" s="60">
        <v>449468.3</v>
      </c>
      <c r="E342" s="60">
        <v>539288.6</v>
      </c>
      <c r="F342" s="60">
        <v>135600</v>
      </c>
      <c r="G342" s="60">
        <v>403688.6</v>
      </c>
      <c r="H342" s="60">
        <v>44703.199999999997</v>
      </c>
      <c r="I342" s="60">
        <v>358985.4</v>
      </c>
      <c r="J342" s="60">
        <v>283079</v>
      </c>
      <c r="K342" s="68">
        <v>75906.399999999994</v>
      </c>
      <c r="L342" s="26" t="s">
        <v>75</v>
      </c>
    </row>
    <row r="343" spans="1:12" ht="16.5" customHeight="1">
      <c r="A343" s="11"/>
      <c r="B343" s="1" t="s">
        <v>76</v>
      </c>
      <c r="C343" s="50"/>
      <c r="D343" s="51"/>
      <c r="E343" s="51"/>
      <c r="F343" s="51"/>
      <c r="G343" s="51"/>
      <c r="H343" s="51"/>
      <c r="I343" s="51"/>
      <c r="J343" s="51"/>
      <c r="K343" s="56"/>
      <c r="L343" s="15" t="s">
        <v>76</v>
      </c>
    </row>
    <row r="344" spans="1:12" ht="16.5" customHeight="1">
      <c r="A344" s="11"/>
      <c r="B344" s="1" t="s">
        <v>32</v>
      </c>
      <c r="C344" s="65">
        <v>896690.8</v>
      </c>
      <c r="D344" s="20">
        <v>421889.5</v>
      </c>
      <c r="E344" s="20">
        <v>474801.4</v>
      </c>
      <c r="F344" s="20">
        <v>113827.5</v>
      </c>
      <c r="G344" s="20">
        <v>360973.9</v>
      </c>
      <c r="H344" s="20">
        <v>42395.6</v>
      </c>
      <c r="I344" s="20">
        <v>318578.3</v>
      </c>
      <c r="J344" s="20">
        <v>242671.9</v>
      </c>
      <c r="K344" s="66">
        <v>75906.399999999994</v>
      </c>
      <c r="L344" s="15" t="s">
        <v>32</v>
      </c>
    </row>
    <row r="345" spans="1:12" ht="16.5" customHeight="1">
      <c r="A345" s="11"/>
      <c r="B345" s="1" t="s">
        <v>33</v>
      </c>
      <c r="C345" s="65">
        <v>72033.8</v>
      </c>
      <c r="D345" s="20">
        <v>23072.2</v>
      </c>
      <c r="E345" s="20">
        <v>48961.599999999999</v>
      </c>
      <c r="F345" s="20">
        <v>19236.900000000001</v>
      </c>
      <c r="G345" s="20">
        <v>29724.7</v>
      </c>
      <c r="H345" s="20">
        <v>147.19999999999999</v>
      </c>
      <c r="I345" s="20">
        <v>29577.5</v>
      </c>
      <c r="J345" s="20">
        <v>29577.5</v>
      </c>
      <c r="K345" s="66">
        <v>0</v>
      </c>
      <c r="L345" s="15" t="s">
        <v>33</v>
      </c>
    </row>
    <row r="346" spans="1:12" ht="16.5" customHeight="1">
      <c r="A346" s="11"/>
      <c r="B346" s="1" t="s">
        <v>34</v>
      </c>
      <c r="C346" s="65">
        <v>18219.7</v>
      </c>
      <c r="D346" s="20">
        <v>4506.6000000000004</v>
      </c>
      <c r="E346" s="20">
        <v>13713.2</v>
      </c>
      <c r="F346" s="20">
        <v>2535.6999999999998</v>
      </c>
      <c r="G346" s="20">
        <v>11177.5</v>
      </c>
      <c r="H346" s="20">
        <v>347.9</v>
      </c>
      <c r="I346" s="20">
        <v>10829.6</v>
      </c>
      <c r="J346" s="20">
        <v>10829.6</v>
      </c>
      <c r="K346" s="66">
        <v>0</v>
      </c>
      <c r="L346" s="15" t="s">
        <v>34</v>
      </c>
    </row>
    <row r="347" spans="1:12" ht="16.5" customHeight="1">
      <c r="A347" s="11"/>
      <c r="B347" s="1" t="s">
        <v>11</v>
      </c>
      <c r="C347" s="65">
        <v>986944.4</v>
      </c>
      <c r="D347" s="20">
        <v>449468.3</v>
      </c>
      <c r="E347" s="20">
        <v>537476.1</v>
      </c>
      <c r="F347" s="20">
        <v>135600</v>
      </c>
      <c r="G347" s="20">
        <v>401876.1</v>
      </c>
      <c r="H347" s="20">
        <v>42890.7</v>
      </c>
      <c r="I347" s="20">
        <v>358985.4</v>
      </c>
      <c r="J347" s="20">
        <v>283079</v>
      </c>
      <c r="K347" s="66">
        <v>75906.399999999994</v>
      </c>
      <c r="L347" s="15" t="s">
        <v>11</v>
      </c>
    </row>
    <row r="348" spans="1:12" ht="16.5" customHeight="1">
      <c r="A348" s="11"/>
      <c r="B348" s="1" t="s">
        <v>134</v>
      </c>
      <c r="C348" s="118">
        <f>SUM(C323)</f>
        <v>12688.7</v>
      </c>
      <c r="D348" s="115">
        <f t="shared" ref="D348:K348" si="44">SUM(D323)</f>
        <v>6934</v>
      </c>
      <c r="E348" s="115">
        <f t="shared" si="44"/>
        <v>5754.7</v>
      </c>
      <c r="F348" s="115">
        <f t="shared" si="44"/>
        <v>1924.2</v>
      </c>
      <c r="G348" s="115">
        <f t="shared" si="44"/>
        <v>3830.5</v>
      </c>
      <c r="H348" s="115">
        <f t="shared" si="44"/>
        <v>-135.9</v>
      </c>
      <c r="I348" s="115">
        <f t="shared" si="44"/>
        <v>3966.4</v>
      </c>
      <c r="J348" s="115">
        <f t="shared" si="44"/>
        <v>2546.3000000000002</v>
      </c>
      <c r="K348" s="119">
        <f t="shared" si="44"/>
        <v>1420.2</v>
      </c>
      <c r="L348" s="15" t="s">
        <v>134</v>
      </c>
    </row>
    <row r="349" spans="1:12" ht="16.5" customHeight="1">
      <c r="A349" s="11"/>
      <c r="B349" s="1" t="s">
        <v>135</v>
      </c>
      <c r="C349" s="118">
        <f>SUM(C324:C325,C327)</f>
        <v>359891.69999999995</v>
      </c>
      <c r="D349" s="115">
        <f t="shared" ref="D349:K349" si="45">SUM(D324:D325,D327)</f>
        <v>220407.2</v>
      </c>
      <c r="E349" s="115">
        <f t="shared" si="45"/>
        <v>139484.5</v>
      </c>
      <c r="F349" s="115">
        <f t="shared" si="45"/>
        <v>38161.699999999997</v>
      </c>
      <c r="G349" s="115">
        <f t="shared" si="45"/>
        <v>101322.80000000002</v>
      </c>
      <c r="H349" s="115">
        <f t="shared" si="45"/>
        <v>16426.399999999998</v>
      </c>
      <c r="I349" s="115">
        <f t="shared" si="45"/>
        <v>84896.5</v>
      </c>
      <c r="J349" s="115">
        <f t="shared" si="45"/>
        <v>78507.5</v>
      </c>
      <c r="K349" s="119">
        <f t="shared" si="45"/>
        <v>6388.9</v>
      </c>
      <c r="L349" s="15" t="s">
        <v>135</v>
      </c>
    </row>
    <row r="350" spans="1:12" ht="16.5" customHeight="1">
      <c r="A350" s="12"/>
      <c r="B350" s="52" t="s">
        <v>136</v>
      </c>
      <c r="C350" s="120">
        <f>SUM(C326,C328:C338)</f>
        <v>614364.1</v>
      </c>
      <c r="D350" s="116">
        <f t="shared" ref="D350:K350" si="46">SUM(D326,D328:D338)</f>
        <v>222127.09999999998</v>
      </c>
      <c r="E350" s="116">
        <f t="shared" si="46"/>
        <v>392236.7</v>
      </c>
      <c r="F350" s="116">
        <f t="shared" si="46"/>
        <v>95514.099999999991</v>
      </c>
      <c r="G350" s="116">
        <f t="shared" si="46"/>
        <v>296722.7</v>
      </c>
      <c r="H350" s="116">
        <f t="shared" si="46"/>
        <v>26600.2</v>
      </c>
      <c r="I350" s="116">
        <f t="shared" si="46"/>
        <v>270122.40000000002</v>
      </c>
      <c r="J350" s="116">
        <f t="shared" si="46"/>
        <v>202025.1</v>
      </c>
      <c r="K350" s="121">
        <f t="shared" si="46"/>
        <v>68097.2</v>
      </c>
      <c r="L350" s="13" t="s">
        <v>136</v>
      </c>
    </row>
    <row r="351" spans="1:12" ht="16.5" customHeight="1">
      <c r="C351" s="117">
        <f>IF(SUM(C348:C350)=C339,"OK",SUM(C348:C350)-C339)</f>
        <v>9.9999999976716936E-2</v>
      </c>
      <c r="D351" s="117" t="str">
        <f t="shared" ref="D351" si="47">IF(SUM(D348:D350)=D339,"OK",SUM(D348:D350)-D339)</f>
        <v>OK</v>
      </c>
      <c r="E351" s="117">
        <f t="shared" ref="E351:K351" si="48">IF(SUM(E348:E350)=E339,"OK",SUM(E348:E350)-E339)</f>
        <v>-0.19999999995343387</v>
      </c>
      <c r="F351" s="117" t="str">
        <f t="shared" si="48"/>
        <v>OK</v>
      </c>
      <c r="G351" s="117">
        <f t="shared" si="48"/>
        <v>-9.9999999976716936E-2</v>
      </c>
      <c r="H351" s="117" t="str">
        <f t="shared" si="48"/>
        <v>OK</v>
      </c>
      <c r="I351" s="117">
        <f t="shared" si="48"/>
        <v>-9.9999999976716936E-2</v>
      </c>
      <c r="J351" s="117">
        <f t="shared" si="48"/>
        <v>-9.9999999976716936E-2</v>
      </c>
      <c r="K351" s="117">
        <f t="shared" si="48"/>
        <v>-9.9999999991268851E-2</v>
      </c>
    </row>
    <row r="352" spans="1:12" ht="16.5" customHeight="1">
      <c r="A352" s="122">
        <f>A317+1</f>
        <v>3</v>
      </c>
      <c r="B352" s="7" t="str">
        <f>IF(A352&lt;22,"令和"&amp;A352&amp;"暦年","平成"&amp;A352&amp;"暦年")</f>
        <v>令和3暦年</v>
      </c>
      <c r="C352" s="22" t="s">
        <v>293</v>
      </c>
      <c r="L352" s="8"/>
    </row>
    <row r="353" spans="1:12" ht="16.5" customHeight="1">
      <c r="A353" s="10"/>
      <c r="B353" s="14"/>
      <c r="C353" s="16"/>
      <c r="D353" s="16"/>
      <c r="E353" s="16"/>
      <c r="F353" s="16"/>
      <c r="G353" s="16"/>
      <c r="H353" s="16" t="s">
        <v>42</v>
      </c>
      <c r="I353" s="16"/>
      <c r="J353" s="16"/>
      <c r="K353" s="16"/>
      <c r="L353" s="14"/>
    </row>
    <row r="354" spans="1:12" ht="16.5" customHeight="1">
      <c r="A354" s="11"/>
      <c r="C354" s="17" t="s">
        <v>37</v>
      </c>
      <c r="D354" s="17" t="s">
        <v>17</v>
      </c>
      <c r="E354" s="17" t="s">
        <v>294</v>
      </c>
      <c r="F354" s="17" t="s">
        <v>19</v>
      </c>
      <c r="G354" s="17" t="s">
        <v>295</v>
      </c>
      <c r="H354" s="17" t="s">
        <v>43</v>
      </c>
      <c r="I354" s="17" t="s">
        <v>296</v>
      </c>
      <c r="J354" s="17" t="s">
        <v>48</v>
      </c>
      <c r="K354" s="17" t="s">
        <v>49</v>
      </c>
    </row>
    <row r="355" spans="1:12" ht="16.5" customHeight="1">
      <c r="A355" s="11"/>
      <c r="B355" s="3" t="s">
        <v>51</v>
      </c>
      <c r="C355" s="18" t="s">
        <v>38</v>
      </c>
      <c r="D355" s="18"/>
      <c r="E355" s="173" t="s">
        <v>39</v>
      </c>
      <c r="F355" s="18"/>
      <c r="G355" s="173" t="s">
        <v>41</v>
      </c>
      <c r="H355" s="18" t="s">
        <v>44</v>
      </c>
      <c r="I355" s="18" t="s">
        <v>46</v>
      </c>
      <c r="J355" s="18"/>
      <c r="K355" s="18" t="s">
        <v>50</v>
      </c>
      <c r="L355" s="3" t="s">
        <v>51</v>
      </c>
    </row>
    <row r="356" spans="1:12" ht="16.5" customHeight="1">
      <c r="A356" s="11"/>
      <c r="B356" s="15"/>
      <c r="C356" s="17"/>
      <c r="D356" s="17"/>
      <c r="E356" s="24" t="s">
        <v>77</v>
      </c>
      <c r="F356" s="17"/>
      <c r="G356" s="25" t="s">
        <v>78</v>
      </c>
      <c r="H356" s="17"/>
      <c r="I356" s="17" t="s">
        <v>12</v>
      </c>
      <c r="J356" s="17"/>
      <c r="K356" s="17" t="s">
        <v>13</v>
      </c>
      <c r="L356" s="5"/>
    </row>
    <row r="357" spans="1:12" ht="16.5" customHeight="1">
      <c r="A357" s="12"/>
      <c r="B357" s="13"/>
      <c r="C357" s="18">
        <v>1</v>
      </c>
      <c r="D357" s="18">
        <v>2</v>
      </c>
      <c r="E357" s="18">
        <v>3</v>
      </c>
      <c r="F357" s="18">
        <v>4</v>
      </c>
      <c r="G357" s="18">
        <v>5</v>
      </c>
      <c r="H357" s="18">
        <v>6</v>
      </c>
      <c r="I357" s="18">
        <v>7</v>
      </c>
      <c r="J357" s="18">
        <v>8</v>
      </c>
      <c r="K357" s="18">
        <v>9</v>
      </c>
      <c r="L357" s="6"/>
    </row>
    <row r="358" spans="1:12" ht="16.5" customHeight="1">
      <c r="A358" s="19">
        <v>1</v>
      </c>
      <c r="B358" s="15" t="s">
        <v>53</v>
      </c>
      <c r="C358" s="62">
        <v>12778.6</v>
      </c>
      <c r="D358" s="63">
        <v>7190.2</v>
      </c>
      <c r="E358" s="63">
        <v>5588.3</v>
      </c>
      <c r="F358" s="63">
        <v>1895.5</v>
      </c>
      <c r="G358" s="63">
        <v>3692.9</v>
      </c>
      <c r="H358" s="63">
        <v>-303.8</v>
      </c>
      <c r="I358" s="63">
        <v>3996.7</v>
      </c>
      <c r="J358" s="63">
        <v>2544.8000000000002</v>
      </c>
      <c r="K358" s="64">
        <v>1451.9</v>
      </c>
      <c r="L358" s="15" t="s">
        <v>53</v>
      </c>
    </row>
    <row r="359" spans="1:12" ht="16.5" customHeight="1">
      <c r="A359" s="19">
        <v>2</v>
      </c>
      <c r="B359" s="15" t="s">
        <v>57</v>
      </c>
      <c r="C359" s="65">
        <v>791.7</v>
      </c>
      <c r="D359" s="20">
        <v>427.7</v>
      </c>
      <c r="E359" s="20">
        <v>364</v>
      </c>
      <c r="F359" s="20">
        <v>163.19999999999999</v>
      </c>
      <c r="G359" s="20">
        <v>200.8</v>
      </c>
      <c r="H359" s="20">
        <v>54.5</v>
      </c>
      <c r="I359" s="20">
        <v>146.30000000000001</v>
      </c>
      <c r="J359" s="20">
        <v>228.9</v>
      </c>
      <c r="K359" s="66">
        <v>-82.6</v>
      </c>
      <c r="L359" s="15" t="s">
        <v>57</v>
      </c>
    </row>
    <row r="360" spans="1:12" ht="16.5" customHeight="1">
      <c r="A360" s="19">
        <v>3</v>
      </c>
      <c r="B360" s="15" t="s">
        <v>145</v>
      </c>
      <c r="C360" s="65">
        <v>326757.3</v>
      </c>
      <c r="D360" s="20">
        <v>211832</v>
      </c>
      <c r="E360" s="20">
        <v>114925.4</v>
      </c>
      <c r="F360" s="20">
        <v>35490.300000000003</v>
      </c>
      <c r="G360" s="20">
        <v>79435.100000000006</v>
      </c>
      <c r="H360" s="20">
        <v>14333.5</v>
      </c>
      <c r="I360" s="20">
        <v>65101.599999999999</v>
      </c>
      <c r="J360" s="20">
        <v>56044.3</v>
      </c>
      <c r="K360" s="66">
        <v>9057.2999999999993</v>
      </c>
      <c r="L360" s="15" t="s">
        <v>145</v>
      </c>
    </row>
    <row r="361" spans="1:12" ht="16.5" customHeight="1">
      <c r="A361" s="19">
        <v>4</v>
      </c>
      <c r="B361" s="15" t="s">
        <v>256</v>
      </c>
      <c r="C361" s="65">
        <v>35037.800000000003</v>
      </c>
      <c r="D361" s="20">
        <v>19765.2</v>
      </c>
      <c r="E361" s="20">
        <v>15272.6</v>
      </c>
      <c r="F361" s="20">
        <v>7717.7</v>
      </c>
      <c r="G361" s="20">
        <v>7554.9</v>
      </c>
      <c r="H361" s="20">
        <v>1357.7</v>
      </c>
      <c r="I361" s="20">
        <v>6197.2</v>
      </c>
      <c r="J361" s="20">
        <v>3351.6</v>
      </c>
      <c r="K361" s="66">
        <v>2845.6</v>
      </c>
      <c r="L361" s="15" t="s">
        <v>256</v>
      </c>
    </row>
    <row r="362" spans="1:12" ht="16.5" customHeight="1">
      <c r="A362" s="19">
        <v>5</v>
      </c>
      <c r="B362" s="15" t="s">
        <v>147</v>
      </c>
      <c r="C362" s="65">
        <v>68179.5</v>
      </c>
      <c r="D362" s="20">
        <v>37139.4</v>
      </c>
      <c r="E362" s="20">
        <v>31040.1</v>
      </c>
      <c r="F362" s="20">
        <v>3186.4</v>
      </c>
      <c r="G362" s="20">
        <v>27853.7</v>
      </c>
      <c r="H362" s="20">
        <v>2650.3</v>
      </c>
      <c r="I362" s="20">
        <v>25203.4</v>
      </c>
      <c r="J362" s="20">
        <v>23016.6</v>
      </c>
      <c r="K362" s="66">
        <v>2186.8000000000002</v>
      </c>
      <c r="L362" s="15" t="s">
        <v>147</v>
      </c>
    </row>
    <row r="363" spans="1:12" ht="16.5" customHeight="1">
      <c r="A363" s="19">
        <v>6</v>
      </c>
      <c r="B363" s="15" t="s">
        <v>238</v>
      </c>
      <c r="C363" s="65">
        <v>118878.9</v>
      </c>
      <c r="D363" s="20">
        <v>45941.8</v>
      </c>
      <c r="E363" s="20">
        <v>72937.100000000006</v>
      </c>
      <c r="F363" s="20">
        <v>9001.7000000000007</v>
      </c>
      <c r="G363" s="20">
        <v>63935.4</v>
      </c>
      <c r="H363" s="20">
        <v>7637.9</v>
      </c>
      <c r="I363" s="20">
        <v>56297.5</v>
      </c>
      <c r="J363" s="20">
        <v>40413</v>
      </c>
      <c r="K363" s="66">
        <v>15884.5</v>
      </c>
      <c r="L363" s="15" t="s">
        <v>238</v>
      </c>
    </row>
    <row r="364" spans="1:12" ht="16.5" customHeight="1">
      <c r="A364" s="19">
        <v>7</v>
      </c>
      <c r="B364" s="15" t="s">
        <v>237</v>
      </c>
      <c r="C364" s="65">
        <v>38445.9</v>
      </c>
      <c r="D364" s="20">
        <v>15447.2</v>
      </c>
      <c r="E364" s="20">
        <v>22998.7</v>
      </c>
      <c r="F364" s="20">
        <v>8025</v>
      </c>
      <c r="G364" s="20">
        <v>14973.7</v>
      </c>
      <c r="H364" s="20">
        <v>2429</v>
      </c>
      <c r="I364" s="20">
        <v>12544.7</v>
      </c>
      <c r="J364" s="20">
        <v>19435</v>
      </c>
      <c r="K364" s="66">
        <v>-6890.3</v>
      </c>
      <c r="L364" s="15" t="s">
        <v>237</v>
      </c>
    </row>
    <row r="365" spans="1:12" ht="16.5" customHeight="1">
      <c r="A365" s="19">
        <v>8</v>
      </c>
      <c r="B365" s="15" t="s">
        <v>236</v>
      </c>
      <c r="C365" s="65">
        <v>20731.2</v>
      </c>
      <c r="D365" s="20">
        <v>13736.9</v>
      </c>
      <c r="E365" s="20">
        <v>6994.3</v>
      </c>
      <c r="F365" s="20">
        <v>1580.7</v>
      </c>
      <c r="G365" s="20">
        <v>5413.6</v>
      </c>
      <c r="H365" s="20">
        <v>736.8</v>
      </c>
      <c r="I365" s="20">
        <v>4676.8</v>
      </c>
      <c r="J365" s="20">
        <v>4142</v>
      </c>
      <c r="K365" s="66">
        <v>534.79999999999995</v>
      </c>
      <c r="L365" s="15" t="s">
        <v>236</v>
      </c>
    </row>
    <row r="366" spans="1:12" ht="16.5" customHeight="1">
      <c r="A366" s="19">
        <v>9</v>
      </c>
      <c r="B366" s="15" t="s">
        <v>235</v>
      </c>
      <c r="C366" s="65">
        <v>57415.7</v>
      </c>
      <c r="D366" s="20">
        <v>29791.1</v>
      </c>
      <c r="E366" s="20">
        <v>27624.6</v>
      </c>
      <c r="F366" s="20">
        <v>7368.7</v>
      </c>
      <c r="G366" s="20">
        <v>20255.900000000001</v>
      </c>
      <c r="H366" s="20">
        <v>2441.3000000000002</v>
      </c>
      <c r="I366" s="20">
        <v>17814.599999999999</v>
      </c>
      <c r="J366" s="20">
        <v>14489.1</v>
      </c>
      <c r="K366" s="66">
        <v>3325.5</v>
      </c>
      <c r="L366" s="15" t="s">
        <v>235</v>
      </c>
    </row>
    <row r="367" spans="1:12" ht="16.5" customHeight="1">
      <c r="A367" s="19">
        <v>10</v>
      </c>
      <c r="B367" s="15" t="s">
        <v>234</v>
      </c>
      <c r="C367" s="65">
        <v>36649.1</v>
      </c>
      <c r="D367" s="20">
        <v>13212.1</v>
      </c>
      <c r="E367" s="20">
        <v>23437</v>
      </c>
      <c r="F367" s="20">
        <v>2569.9</v>
      </c>
      <c r="G367" s="20">
        <v>20867.099999999999</v>
      </c>
      <c r="H367" s="20">
        <v>391.5</v>
      </c>
      <c r="I367" s="20">
        <v>20475.599999999999</v>
      </c>
      <c r="J367" s="20">
        <v>11416.8</v>
      </c>
      <c r="K367" s="66">
        <v>9058.7999999999993</v>
      </c>
      <c r="L367" s="15" t="s">
        <v>234</v>
      </c>
    </row>
    <row r="368" spans="1:12" ht="16.5" customHeight="1">
      <c r="A368" s="19">
        <v>11</v>
      </c>
      <c r="B368" s="15" t="s">
        <v>233</v>
      </c>
      <c r="C368" s="65">
        <v>80034.2</v>
      </c>
      <c r="D368" s="20">
        <v>14770.9</v>
      </c>
      <c r="E368" s="20">
        <v>65263.3</v>
      </c>
      <c r="F368" s="20">
        <v>28852.9</v>
      </c>
      <c r="G368" s="20">
        <v>36410.400000000001</v>
      </c>
      <c r="H368" s="20">
        <v>5518.7</v>
      </c>
      <c r="I368" s="20">
        <v>30891.7</v>
      </c>
      <c r="J368" s="20">
        <v>4968.2</v>
      </c>
      <c r="K368" s="66">
        <v>25923.5</v>
      </c>
      <c r="L368" s="15" t="s">
        <v>233</v>
      </c>
    </row>
    <row r="369" spans="1:12" ht="16.5" customHeight="1">
      <c r="A369" s="19">
        <v>12</v>
      </c>
      <c r="B369" s="15" t="s">
        <v>232</v>
      </c>
      <c r="C369" s="65">
        <v>71264.7</v>
      </c>
      <c r="D369" s="20">
        <v>22528.799999999999</v>
      </c>
      <c r="E369" s="20">
        <v>48735.9</v>
      </c>
      <c r="F369" s="20">
        <v>7360.3</v>
      </c>
      <c r="G369" s="20">
        <v>41375.599999999999</v>
      </c>
      <c r="H369" s="20">
        <v>4166.6000000000004</v>
      </c>
      <c r="I369" s="20">
        <v>37208.9</v>
      </c>
      <c r="J369" s="20">
        <v>32837.699999999997</v>
      </c>
      <c r="K369" s="66">
        <v>4371.2</v>
      </c>
      <c r="L369" s="15" t="s">
        <v>232</v>
      </c>
    </row>
    <row r="370" spans="1:12" ht="16.5" customHeight="1">
      <c r="A370" s="19">
        <v>13</v>
      </c>
      <c r="B370" s="15" t="s">
        <v>231</v>
      </c>
      <c r="C370" s="65">
        <v>43854.9</v>
      </c>
      <c r="D370" s="20">
        <v>15562.2</v>
      </c>
      <c r="E370" s="20">
        <v>28292.7</v>
      </c>
      <c r="F370" s="20">
        <v>12075.4</v>
      </c>
      <c r="G370" s="20">
        <v>16217.3</v>
      </c>
      <c r="H370" s="20">
        <v>78</v>
      </c>
      <c r="I370" s="20">
        <v>16139.2</v>
      </c>
      <c r="J370" s="20">
        <v>16139.2</v>
      </c>
      <c r="K370" s="66">
        <v>0</v>
      </c>
      <c r="L370" s="15" t="s">
        <v>231</v>
      </c>
    </row>
    <row r="371" spans="1:12" ht="16.5" customHeight="1">
      <c r="A371" s="19">
        <v>14</v>
      </c>
      <c r="B371" s="15" t="s">
        <v>230</v>
      </c>
      <c r="C371" s="65">
        <v>23263.5</v>
      </c>
      <c r="D371" s="20">
        <v>4126.1000000000004</v>
      </c>
      <c r="E371" s="20">
        <v>19137.3</v>
      </c>
      <c r="F371" s="20">
        <v>4707.1000000000004</v>
      </c>
      <c r="G371" s="20">
        <v>14430.2</v>
      </c>
      <c r="H371" s="20">
        <v>157.5</v>
      </c>
      <c r="I371" s="20">
        <v>14272.7</v>
      </c>
      <c r="J371" s="20">
        <v>14312.1</v>
      </c>
      <c r="K371" s="66">
        <v>-39.4</v>
      </c>
      <c r="L371" s="15" t="s">
        <v>230</v>
      </c>
    </row>
    <row r="372" spans="1:12" ht="16.5" customHeight="1">
      <c r="A372" s="19">
        <v>15</v>
      </c>
      <c r="B372" s="15" t="s">
        <v>229</v>
      </c>
      <c r="C372" s="65">
        <v>69584.800000000003</v>
      </c>
      <c r="D372" s="20">
        <v>24161.9</v>
      </c>
      <c r="E372" s="20">
        <v>45422.9</v>
      </c>
      <c r="F372" s="20">
        <v>4979.5</v>
      </c>
      <c r="G372" s="20">
        <v>40443.4</v>
      </c>
      <c r="H372" s="20">
        <v>-463.9</v>
      </c>
      <c r="I372" s="20">
        <v>40907.300000000003</v>
      </c>
      <c r="J372" s="20">
        <v>31095.200000000001</v>
      </c>
      <c r="K372" s="66">
        <v>9812.1</v>
      </c>
      <c r="L372" s="15" t="s">
        <v>229</v>
      </c>
    </row>
    <row r="373" spans="1:12" ht="16.5" customHeight="1">
      <c r="A373" s="19">
        <v>16</v>
      </c>
      <c r="B373" s="15" t="s">
        <v>228</v>
      </c>
      <c r="C373" s="65">
        <v>35526.699999999997</v>
      </c>
      <c r="D373" s="20">
        <v>14650.7</v>
      </c>
      <c r="E373" s="20">
        <v>20876</v>
      </c>
      <c r="F373" s="20">
        <v>3797.3</v>
      </c>
      <c r="G373" s="20">
        <v>17078.7</v>
      </c>
      <c r="H373" s="20">
        <v>2540.6999999999998</v>
      </c>
      <c r="I373" s="20">
        <v>14538</v>
      </c>
      <c r="J373" s="20">
        <v>14205</v>
      </c>
      <c r="K373" s="66">
        <v>333</v>
      </c>
      <c r="L373" s="15" t="s">
        <v>228</v>
      </c>
    </row>
    <row r="374" spans="1:12" ht="16.5" customHeight="1">
      <c r="A374" s="59"/>
      <c r="B374" s="26" t="s">
        <v>72</v>
      </c>
      <c r="C374" s="67">
        <v>1039194.5</v>
      </c>
      <c r="D374" s="60">
        <v>490284.3</v>
      </c>
      <c r="E374" s="60">
        <v>548910.19999999995</v>
      </c>
      <c r="F374" s="60">
        <v>138771.6</v>
      </c>
      <c r="G374" s="60">
        <v>410138.6</v>
      </c>
      <c r="H374" s="60">
        <v>43726.5</v>
      </c>
      <c r="I374" s="60">
        <v>366412.1</v>
      </c>
      <c r="J374" s="60">
        <v>288639.59999999998</v>
      </c>
      <c r="K374" s="68">
        <v>77772.5</v>
      </c>
      <c r="L374" s="26" t="s">
        <v>72</v>
      </c>
    </row>
    <row r="375" spans="1:12" ht="16.5" customHeight="1">
      <c r="A375" s="19"/>
      <c r="B375" s="15" t="s">
        <v>73</v>
      </c>
      <c r="C375" s="190">
        <v>11361.8</v>
      </c>
      <c r="D375" s="191" t="s">
        <v>297</v>
      </c>
      <c r="E375" s="191">
        <v>11361.8</v>
      </c>
      <c r="F375" s="191">
        <v>0</v>
      </c>
      <c r="G375" s="191">
        <v>11361.8</v>
      </c>
      <c r="H375" s="191">
        <v>11361.8</v>
      </c>
      <c r="I375" s="191">
        <v>0</v>
      </c>
      <c r="J375" s="191">
        <v>0</v>
      </c>
      <c r="K375" s="192">
        <v>0</v>
      </c>
      <c r="L375" s="15" t="s">
        <v>73</v>
      </c>
    </row>
    <row r="376" spans="1:12" ht="16.5" customHeight="1">
      <c r="A376" s="19"/>
      <c r="B376" s="15" t="s">
        <v>74</v>
      </c>
      <c r="C376" s="190">
        <v>8094.9</v>
      </c>
      <c r="D376" s="191">
        <v>0</v>
      </c>
      <c r="E376" s="191">
        <v>8094.9</v>
      </c>
      <c r="F376" s="191">
        <v>0</v>
      </c>
      <c r="G376" s="191">
        <v>8094.9</v>
      </c>
      <c r="H376" s="191">
        <v>8094.9</v>
      </c>
      <c r="I376" s="191">
        <v>0</v>
      </c>
      <c r="J376" s="191">
        <v>0</v>
      </c>
      <c r="K376" s="192">
        <v>0</v>
      </c>
      <c r="L376" s="15" t="s">
        <v>74</v>
      </c>
    </row>
    <row r="377" spans="1:12" ht="16.5" customHeight="1">
      <c r="A377" s="61"/>
      <c r="B377" s="26" t="s">
        <v>75</v>
      </c>
      <c r="C377" s="67">
        <v>1042461.4</v>
      </c>
      <c r="D377" s="60">
        <v>490284.3</v>
      </c>
      <c r="E377" s="60">
        <v>552177.19999999995</v>
      </c>
      <c r="F377" s="60">
        <v>138771.6</v>
      </c>
      <c r="G377" s="60">
        <v>413405.6</v>
      </c>
      <c r="H377" s="60">
        <v>46993.5</v>
      </c>
      <c r="I377" s="60">
        <v>366412.1</v>
      </c>
      <c r="J377" s="60">
        <v>288639.59999999998</v>
      </c>
      <c r="K377" s="68">
        <v>77772.5</v>
      </c>
      <c r="L377" s="26" t="s">
        <v>75</v>
      </c>
    </row>
    <row r="378" spans="1:12" ht="16.5" customHeight="1">
      <c r="A378" s="11"/>
      <c r="B378" s="1" t="s">
        <v>76</v>
      </c>
      <c r="C378" s="50"/>
      <c r="D378" s="51"/>
      <c r="E378" s="51"/>
      <c r="F378" s="51"/>
      <c r="G378" s="51"/>
      <c r="H378" s="51"/>
      <c r="I378" s="51"/>
      <c r="J378" s="51"/>
      <c r="K378" s="56"/>
      <c r="L378" s="15" t="s">
        <v>76</v>
      </c>
    </row>
    <row r="379" spans="1:12" ht="16.5" customHeight="1">
      <c r="A379" s="11"/>
      <c r="B379" s="1" t="s">
        <v>32</v>
      </c>
      <c r="C379" s="65">
        <v>946226.4</v>
      </c>
      <c r="D379" s="20">
        <v>460753.2</v>
      </c>
      <c r="E379" s="20">
        <v>485473.1</v>
      </c>
      <c r="F379" s="20">
        <v>116437</v>
      </c>
      <c r="G379" s="20">
        <v>369036.1</v>
      </c>
      <c r="H379" s="20">
        <v>43222.7</v>
      </c>
      <c r="I379" s="20">
        <v>325813.40000000002</v>
      </c>
      <c r="J379" s="20">
        <v>248040.9</v>
      </c>
      <c r="K379" s="66">
        <v>77772.5</v>
      </c>
      <c r="L379" s="15" t="s">
        <v>32</v>
      </c>
    </row>
    <row r="380" spans="1:12" ht="16.5" customHeight="1">
      <c r="A380" s="11"/>
      <c r="B380" s="1" t="s">
        <v>33</v>
      </c>
      <c r="C380" s="65">
        <v>74641</v>
      </c>
      <c r="D380" s="20">
        <v>25087</v>
      </c>
      <c r="E380" s="20">
        <v>49554</v>
      </c>
      <c r="F380" s="20">
        <v>19770.599999999999</v>
      </c>
      <c r="G380" s="20">
        <v>29783.4</v>
      </c>
      <c r="H380" s="20">
        <v>150.9</v>
      </c>
      <c r="I380" s="20">
        <v>29632.5</v>
      </c>
      <c r="J380" s="20">
        <v>29632.5</v>
      </c>
      <c r="K380" s="66">
        <v>0</v>
      </c>
      <c r="L380" s="15" t="s">
        <v>33</v>
      </c>
    </row>
    <row r="381" spans="1:12" ht="16.5" customHeight="1">
      <c r="A381" s="11"/>
      <c r="B381" s="1" t="s">
        <v>34</v>
      </c>
      <c r="C381" s="65">
        <v>18327.099999999999</v>
      </c>
      <c r="D381" s="20">
        <v>4444</v>
      </c>
      <c r="E381" s="20">
        <v>13883.1</v>
      </c>
      <c r="F381" s="20">
        <v>2564</v>
      </c>
      <c r="G381" s="20">
        <v>11319.1</v>
      </c>
      <c r="H381" s="20">
        <v>352.9</v>
      </c>
      <c r="I381" s="20">
        <v>10966.2</v>
      </c>
      <c r="J381" s="20">
        <v>10966.2</v>
      </c>
      <c r="K381" s="66">
        <v>0</v>
      </c>
      <c r="L381" s="15" t="s">
        <v>34</v>
      </c>
    </row>
    <row r="382" spans="1:12" ht="16.5" customHeight="1">
      <c r="A382" s="11"/>
      <c r="B382" s="1" t="s">
        <v>11</v>
      </c>
      <c r="C382" s="65">
        <v>1039194.5</v>
      </c>
      <c r="D382" s="20">
        <v>490284.3</v>
      </c>
      <c r="E382" s="20">
        <v>548910.19999999995</v>
      </c>
      <c r="F382" s="20">
        <v>138771.6</v>
      </c>
      <c r="G382" s="20">
        <v>410138.6</v>
      </c>
      <c r="H382" s="20">
        <v>43726.5</v>
      </c>
      <c r="I382" s="20">
        <v>366412.1</v>
      </c>
      <c r="J382" s="20">
        <v>288639.59999999998</v>
      </c>
      <c r="K382" s="66">
        <v>77772.5</v>
      </c>
      <c r="L382" s="15" t="s">
        <v>11</v>
      </c>
    </row>
    <row r="383" spans="1:12" ht="16.5" customHeight="1">
      <c r="A383" s="11"/>
      <c r="B383" s="1" t="s">
        <v>134</v>
      </c>
      <c r="C383" s="118">
        <f>SUM(C358)</f>
        <v>12778.6</v>
      </c>
      <c r="D383" s="115">
        <f t="shared" ref="D383:K383" si="49">SUM(D358)</f>
        <v>7190.2</v>
      </c>
      <c r="E383" s="115">
        <f t="shared" si="49"/>
        <v>5588.3</v>
      </c>
      <c r="F383" s="115">
        <f t="shared" si="49"/>
        <v>1895.5</v>
      </c>
      <c r="G383" s="115">
        <f t="shared" si="49"/>
        <v>3692.9</v>
      </c>
      <c r="H383" s="115">
        <f t="shared" si="49"/>
        <v>-303.8</v>
      </c>
      <c r="I383" s="115">
        <f t="shared" si="49"/>
        <v>3996.7</v>
      </c>
      <c r="J383" s="115">
        <f t="shared" si="49"/>
        <v>2544.8000000000002</v>
      </c>
      <c r="K383" s="119">
        <f t="shared" si="49"/>
        <v>1451.9</v>
      </c>
      <c r="L383" s="15" t="s">
        <v>134</v>
      </c>
    </row>
    <row r="384" spans="1:12" ht="16.5" customHeight="1">
      <c r="A384" s="11"/>
      <c r="B384" s="1" t="s">
        <v>135</v>
      </c>
      <c r="C384" s="118">
        <f>SUM(C359:C360,C362)</f>
        <v>395728.5</v>
      </c>
      <c r="D384" s="115">
        <f t="shared" ref="D384:K384" si="50">SUM(D359:D360,D362)</f>
        <v>249399.1</v>
      </c>
      <c r="E384" s="115">
        <f t="shared" si="50"/>
        <v>146329.5</v>
      </c>
      <c r="F384" s="115">
        <f t="shared" si="50"/>
        <v>38839.9</v>
      </c>
      <c r="G384" s="115">
        <f t="shared" si="50"/>
        <v>107489.60000000001</v>
      </c>
      <c r="H384" s="115">
        <f t="shared" si="50"/>
        <v>17038.3</v>
      </c>
      <c r="I384" s="115">
        <f t="shared" si="50"/>
        <v>90451.3</v>
      </c>
      <c r="J384" s="115">
        <f t="shared" si="50"/>
        <v>79289.8</v>
      </c>
      <c r="K384" s="119">
        <f t="shared" si="50"/>
        <v>11161.5</v>
      </c>
      <c r="L384" s="15" t="s">
        <v>135</v>
      </c>
    </row>
    <row r="385" spans="1:12" ht="16.5" customHeight="1">
      <c r="A385" s="12"/>
      <c r="B385" s="52" t="s">
        <v>136</v>
      </c>
      <c r="C385" s="120">
        <f>SUM(C361,C363:C373)</f>
        <v>630687.4</v>
      </c>
      <c r="D385" s="116">
        <f t="shared" ref="D385:K385" si="51">SUM(D361,D363:D373)</f>
        <v>233694.9</v>
      </c>
      <c r="E385" s="116">
        <f t="shared" si="51"/>
        <v>396992.40000000008</v>
      </c>
      <c r="F385" s="116">
        <f t="shared" si="51"/>
        <v>98036.200000000012</v>
      </c>
      <c r="G385" s="116">
        <f t="shared" si="51"/>
        <v>298956.2</v>
      </c>
      <c r="H385" s="116">
        <f t="shared" si="51"/>
        <v>26991.8</v>
      </c>
      <c r="I385" s="116">
        <f t="shared" si="51"/>
        <v>271964.2</v>
      </c>
      <c r="J385" s="116">
        <f t="shared" si="51"/>
        <v>206804.90000000002</v>
      </c>
      <c r="K385" s="121">
        <f t="shared" si="51"/>
        <v>65159.299999999988</v>
      </c>
      <c r="L385" s="13" t="s">
        <v>136</v>
      </c>
    </row>
    <row r="386" spans="1:12" ht="16.5" customHeight="1">
      <c r="C386" s="117" t="str">
        <f>IF(SUM(C383:C385)=C374,"OK",SUM(C383:C385)-C374)</f>
        <v>OK</v>
      </c>
      <c r="D386" s="117">
        <f t="shared" ref="D386" si="52">IF(SUM(D383:D385)=D374,"OK",SUM(D383:D385)-D374)</f>
        <v>-9.9999999976716936E-2</v>
      </c>
      <c r="E386" s="117" t="str">
        <f t="shared" ref="E386:K386" si="53">IF(SUM(E383:E385)=E374,"OK",SUM(E383:E385)-E374)</f>
        <v>OK</v>
      </c>
      <c r="F386" s="117" t="str">
        <f t="shared" si="53"/>
        <v>OK</v>
      </c>
      <c r="G386" s="117">
        <f t="shared" si="53"/>
        <v>0.1000000000349246</v>
      </c>
      <c r="H386" s="117">
        <f t="shared" si="53"/>
        <v>-0.19999999999708962</v>
      </c>
      <c r="I386" s="117">
        <f t="shared" si="53"/>
        <v>0.1000000000349246</v>
      </c>
      <c r="J386" s="117">
        <f t="shared" si="53"/>
        <v>-9.9999999976716936E-2</v>
      </c>
      <c r="K386" s="117">
        <f t="shared" si="53"/>
        <v>0.1999999999825377</v>
      </c>
    </row>
    <row r="387" spans="1:12" ht="16.5" customHeight="1">
      <c r="A387" s="122">
        <f>A352+1</f>
        <v>4</v>
      </c>
      <c r="B387" s="7" t="str">
        <f>IF(A387&lt;22,"令和"&amp;A387&amp;"暦年","平成"&amp;A387&amp;"暦年")</f>
        <v>令和4暦年</v>
      </c>
      <c r="C387" s="22" t="s">
        <v>293</v>
      </c>
      <c r="L387" s="8"/>
    </row>
    <row r="388" spans="1:12" ht="16.5" customHeight="1">
      <c r="A388" s="10"/>
      <c r="B388" s="14"/>
      <c r="C388" s="16"/>
      <c r="D388" s="16"/>
      <c r="E388" s="16"/>
      <c r="F388" s="16"/>
      <c r="G388" s="16"/>
      <c r="H388" s="16" t="s">
        <v>42</v>
      </c>
      <c r="I388" s="16"/>
      <c r="J388" s="16"/>
      <c r="K388" s="16"/>
      <c r="L388" s="14"/>
    </row>
    <row r="389" spans="1:12" ht="16.5" customHeight="1">
      <c r="A389" s="11"/>
      <c r="C389" s="17" t="s">
        <v>37</v>
      </c>
      <c r="D389" s="17" t="s">
        <v>17</v>
      </c>
      <c r="E389" s="17" t="s">
        <v>294</v>
      </c>
      <c r="F389" s="17" t="s">
        <v>19</v>
      </c>
      <c r="G389" s="17" t="s">
        <v>295</v>
      </c>
      <c r="H389" s="17" t="s">
        <v>43</v>
      </c>
      <c r="I389" s="17" t="s">
        <v>296</v>
      </c>
      <c r="J389" s="17" t="s">
        <v>48</v>
      </c>
      <c r="K389" s="17" t="s">
        <v>49</v>
      </c>
    </row>
    <row r="390" spans="1:12" ht="16.5" customHeight="1">
      <c r="A390" s="11"/>
      <c r="B390" s="3" t="s">
        <v>51</v>
      </c>
      <c r="C390" s="18" t="s">
        <v>38</v>
      </c>
      <c r="D390" s="18"/>
      <c r="E390" s="173" t="s">
        <v>39</v>
      </c>
      <c r="F390" s="18"/>
      <c r="G390" s="173" t="s">
        <v>41</v>
      </c>
      <c r="H390" s="18" t="s">
        <v>44</v>
      </c>
      <c r="I390" s="18" t="s">
        <v>46</v>
      </c>
      <c r="J390" s="18"/>
      <c r="K390" s="18" t="s">
        <v>50</v>
      </c>
      <c r="L390" s="3" t="s">
        <v>51</v>
      </c>
    </row>
    <row r="391" spans="1:12" ht="16.5" customHeight="1">
      <c r="A391" s="11"/>
      <c r="B391" s="15"/>
      <c r="C391" s="17"/>
      <c r="D391" s="17"/>
      <c r="E391" s="24" t="s">
        <v>77</v>
      </c>
      <c r="F391" s="17"/>
      <c r="G391" s="25" t="s">
        <v>78</v>
      </c>
      <c r="H391" s="17"/>
      <c r="I391" s="17" t="s">
        <v>12</v>
      </c>
      <c r="J391" s="17"/>
      <c r="K391" s="17" t="s">
        <v>13</v>
      </c>
      <c r="L391" s="5"/>
    </row>
    <row r="392" spans="1:12" ht="16.5" customHeight="1">
      <c r="A392" s="12"/>
      <c r="B392" s="13"/>
      <c r="C392" s="18">
        <v>1</v>
      </c>
      <c r="D392" s="18">
        <v>2</v>
      </c>
      <c r="E392" s="18">
        <v>3</v>
      </c>
      <c r="F392" s="18">
        <v>4</v>
      </c>
      <c r="G392" s="18">
        <v>5</v>
      </c>
      <c r="H392" s="18">
        <v>6</v>
      </c>
      <c r="I392" s="18">
        <v>7</v>
      </c>
      <c r="J392" s="18">
        <v>8</v>
      </c>
      <c r="K392" s="18">
        <v>9</v>
      </c>
      <c r="L392" s="6"/>
    </row>
    <row r="393" spans="1:12" ht="16.5" customHeight="1">
      <c r="A393" s="19">
        <v>1</v>
      </c>
      <c r="B393" s="15" t="s">
        <v>53</v>
      </c>
      <c r="C393" s="62">
        <v>12953.9</v>
      </c>
      <c r="D393" s="63">
        <v>7786.6</v>
      </c>
      <c r="E393" s="63">
        <v>5167.2</v>
      </c>
      <c r="F393" s="63">
        <v>1886</v>
      </c>
      <c r="G393" s="63">
        <v>3281.2</v>
      </c>
      <c r="H393" s="63">
        <v>-188.6</v>
      </c>
      <c r="I393" s="63">
        <v>3469.9</v>
      </c>
      <c r="J393" s="63">
        <v>2761.8</v>
      </c>
      <c r="K393" s="64">
        <v>708</v>
      </c>
      <c r="L393" s="15" t="s">
        <v>53</v>
      </c>
    </row>
    <row r="394" spans="1:12" ht="16.5" customHeight="1">
      <c r="A394" s="19">
        <v>2</v>
      </c>
      <c r="B394" s="15" t="s">
        <v>57</v>
      </c>
      <c r="C394" s="65">
        <v>897.1</v>
      </c>
      <c r="D394" s="20">
        <v>443.6</v>
      </c>
      <c r="E394" s="20">
        <v>453.4</v>
      </c>
      <c r="F394" s="20">
        <v>164.9</v>
      </c>
      <c r="G394" s="20">
        <v>288.5</v>
      </c>
      <c r="H394" s="20">
        <v>59.3</v>
      </c>
      <c r="I394" s="20">
        <v>229.2</v>
      </c>
      <c r="J394" s="20">
        <v>246.9</v>
      </c>
      <c r="K394" s="66">
        <v>-17.7</v>
      </c>
      <c r="L394" s="15" t="s">
        <v>57</v>
      </c>
    </row>
    <row r="395" spans="1:12" ht="16.5" customHeight="1">
      <c r="A395" s="19">
        <v>3</v>
      </c>
      <c r="B395" s="15" t="s">
        <v>145</v>
      </c>
      <c r="C395" s="65">
        <v>359146.8</v>
      </c>
      <c r="D395" s="20">
        <v>248038</v>
      </c>
      <c r="E395" s="20">
        <v>111108.8</v>
      </c>
      <c r="F395" s="20">
        <v>36969.199999999997</v>
      </c>
      <c r="G395" s="20">
        <v>74139.600000000006</v>
      </c>
      <c r="H395" s="20">
        <v>10816.3</v>
      </c>
      <c r="I395" s="20">
        <v>63323.3</v>
      </c>
      <c r="J395" s="20">
        <v>57110.9</v>
      </c>
      <c r="K395" s="66">
        <v>6212.4</v>
      </c>
      <c r="L395" s="15" t="s">
        <v>145</v>
      </c>
    </row>
    <row r="396" spans="1:12" ht="16.5" customHeight="1">
      <c r="A396" s="19">
        <v>4</v>
      </c>
      <c r="B396" s="15" t="s">
        <v>256</v>
      </c>
      <c r="C396" s="65">
        <v>43132</v>
      </c>
      <c r="D396" s="20">
        <v>29869.1</v>
      </c>
      <c r="E396" s="20">
        <v>13262.9</v>
      </c>
      <c r="F396" s="20">
        <v>8078.5</v>
      </c>
      <c r="G396" s="20">
        <v>5184.3999999999996</v>
      </c>
      <c r="H396" s="20">
        <v>1121.7</v>
      </c>
      <c r="I396" s="20">
        <v>4062.7</v>
      </c>
      <c r="J396" s="20">
        <v>3268.4</v>
      </c>
      <c r="K396" s="66">
        <v>794.2</v>
      </c>
      <c r="L396" s="15" t="s">
        <v>256</v>
      </c>
    </row>
    <row r="397" spans="1:12" ht="16.5" customHeight="1">
      <c r="A397" s="19">
        <v>5</v>
      </c>
      <c r="B397" s="15" t="s">
        <v>147</v>
      </c>
      <c r="C397" s="65">
        <v>70720.600000000006</v>
      </c>
      <c r="D397" s="20">
        <v>40188</v>
      </c>
      <c r="E397" s="20">
        <v>30532.7</v>
      </c>
      <c r="F397" s="20">
        <v>3424.2</v>
      </c>
      <c r="G397" s="20">
        <v>27108.400000000001</v>
      </c>
      <c r="H397" s="20">
        <v>2553.6999999999998</v>
      </c>
      <c r="I397" s="20">
        <v>24554.7</v>
      </c>
      <c r="J397" s="20">
        <v>23864.9</v>
      </c>
      <c r="K397" s="66">
        <v>689.8</v>
      </c>
      <c r="L397" s="15" t="s">
        <v>147</v>
      </c>
    </row>
    <row r="398" spans="1:12" ht="16.5" customHeight="1">
      <c r="A398" s="19">
        <v>6</v>
      </c>
      <c r="B398" s="15" t="s">
        <v>238</v>
      </c>
      <c r="C398" s="65">
        <v>128449.9</v>
      </c>
      <c r="D398" s="20">
        <v>50364.800000000003</v>
      </c>
      <c r="E398" s="20">
        <v>78085.100000000006</v>
      </c>
      <c r="F398" s="20">
        <v>9373.1</v>
      </c>
      <c r="G398" s="20">
        <v>68712</v>
      </c>
      <c r="H398" s="20">
        <v>7966.1</v>
      </c>
      <c r="I398" s="20">
        <v>60745.9</v>
      </c>
      <c r="J398" s="20">
        <v>39943.5</v>
      </c>
      <c r="K398" s="66">
        <v>20802.400000000001</v>
      </c>
      <c r="L398" s="15" t="s">
        <v>238</v>
      </c>
    </row>
    <row r="399" spans="1:12" ht="16.5" customHeight="1">
      <c r="A399" s="19">
        <v>7</v>
      </c>
      <c r="B399" s="15" t="s">
        <v>237</v>
      </c>
      <c r="C399" s="65">
        <v>43615.1</v>
      </c>
      <c r="D399" s="20">
        <v>18288.3</v>
      </c>
      <c r="E399" s="20">
        <v>25326.799999999999</v>
      </c>
      <c r="F399" s="20">
        <v>8525.2999999999993</v>
      </c>
      <c r="G399" s="20">
        <v>16801.5</v>
      </c>
      <c r="H399" s="20">
        <v>2612.3000000000002</v>
      </c>
      <c r="I399" s="20">
        <v>14189.2</v>
      </c>
      <c r="J399" s="20">
        <v>20453</v>
      </c>
      <c r="K399" s="66">
        <v>-6263.8</v>
      </c>
      <c r="L399" s="15" t="s">
        <v>237</v>
      </c>
    </row>
    <row r="400" spans="1:12" ht="16.5" customHeight="1">
      <c r="A400" s="19">
        <v>8</v>
      </c>
      <c r="B400" s="15" t="s">
        <v>236</v>
      </c>
      <c r="C400" s="65">
        <v>24490.2</v>
      </c>
      <c r="D400" s="20">
        <v>16064.7</v>
      </c>
      <c r="E400" s="20">
        <v>8425.5</v>
      </c>
      <c r="F400" s="20">
        <v>1600.8</v>
      </c>
      <c r="G400" s="20">
        <v>6824.6</v>
      </c>
      <c r="H400" s="20">
        <v>847.6</v>
      </c>
      <c r="I400" s="20">
        <v>5977</v>
      </c>
      <c r="J400" s="20">
        <v>4571.6000000000004</v>
      </c>
      <c r="K400" s="66">
        <v>1405.4</v>
      </c>
      <c r="L400" s="15" t="s">
        <v>236</v>
      </c>
    </row>
    <row r="401" spans="1:12" ht="16.5" customHeight="1">
      <c r="A401" s="19">
        <v>9</v>
      </c>
      <c r="B401" s="15" t="s">
        <v>235</v>
      </c>
      <c r="C401" s="65">
        <v>58449.8</v>
      </c>
      <c r="D401" s="20">
        <v>31095.599999999999</v>
      </c>
      <c r="E401" s="20">
        <v>27354.2</v>
      </c>
      <c r="F401" s="20">
        <v>7813.7</v>
      </c>
      <c r="G401" s="20">
        <v>19540.5</v>
      </c>
      <c r="H401" s="20">
        <v>2395.9</v>
      </c>
      <c r="I401" s="20">
        <v>17144.7</v>
      </c>
      <c r="J401" s="20">
        <v>15648.6</v>
      </c>
      <c r="K401" s="66">
        <v>1496.1</v>
      </c>
      <c r="L401" s="15" t="s">
        <v>235</v>
      </c>
    </row>
    <row r="402" spans="1:12" ht="16.5" customHeight="1">
      <c r="A402" s="19">
        <v>10</v>
      </c>
      <c r="B402" s="15" t="s">
        <v>234</v>
      </c>
      <c r="C402" s="65">
        <v>38910.9</v>
      </c>
      <c r="D402" s="20">
        <v>13631.4</v>
      </c>
      <c r="E402" s="20">
        <v>25279.5</v>
      </c>
      <c r="F402" s="20">
        <v>2649.1</v>
      </c>
      <c r="G402" s="20">
        <v>22630.5</v>
      </c>
      <c r="H402" s="20">
        <v>489.2</v>
      </c>
      <c r="I402" s="20">
        <v>22141.200000000001</v>
      </c>
      <c r="J402" s="20">
        <v>11351.6</v>
      </c>
      <c r="K402" s="66">
        <v>10789.6</v>
      </c>
      <c r="L402" s="15" t="s">
        <v>234</v>
      </c>
    </row>
    <row r="403" spans="1:12" ht="16.5" customHeight="1">
      <c r="A403" s="19">
        <v>11</v>
      </c>
      <c r="B403" s="15" t="s">
        <v>233</v>
      </c>
      <c r="C403" s="65">
        <v>80487.100000000006</v>
      </c>
      <c r="D403" s="20">
        <v>15543.3</v>
      </c>
      <c r="E403" s="20">
        <v>64943.7</v>
      </c>
      <c r="F403" s="20">
        <v>30639.3</v>
      </c>
      <c r="G403" s="20">
        <v>34304.400000000001</v>
      </c>
      <c r="H403" s="20">
        <v>5422.2</v>
      </c>
      <c r="I403" s="20">
        <v>28882.2</v>
      </c>
      <c r="J403" s="20">
        <v>4700.1000000000004</v>
      </c>
      <c r="K403" s="66">
        <v>24182.1</v>
      </c>
      <c r="L403" s="15" t="s">
        <v>233</v>
      </c>
    </row>
    <row r="404" spans="1:12" ht="16.5" customHeight="1">
      <c r="A404" s="19">
        <v>12</v>
      </c>
      <c r="B404" s="15" t="s">
        <v>232</v>
      </c>
      <c r="C404" s="65">
        <v>72348.600000000006</v>
      </c>
      <c r="D404" s="20">
        <v>22568.799999999999</v>
      </c>
      <c r="E404" s="20">
        <v>49779.8</v>
      </c>
      <c r="F404" s="20">
        <v>7711.4</v>
      </c>
      <c r="G404" s="20">
        <v>42068.4</v>
      </c>
      <c r="H404" s="20">
        <v>4196.3</v>
      </c>
      <c r="I404" s="20">
        <v>37872.1</v>
      </c>
      <c r="J404" s="20">
        <v>34767.199999999997</v>
      </c>
      <c r="K404" s="66">
        <v>3104.9</v>
      </c>
      <c r="L404" s="15" t="s">
        <v>232</v>
      </c>
    </row>
    <row r="405" spans="1:12" ht="16.5" customHeight="1">
      <c r="A405" s="19">
        <v>13</v>
      </c>
      <c r="B405" s="15" t="s">
        <v>231</v>
      </c>
      <c r="C405" s="65">
        <v>45035.3</v>
      </c>
      <c r="D405" s="20">
        <v>16214</v>
      </c>
      <c r="E405" s="20">
        <v>28821.3</v>
      </c>
      <c r="F405" s="20">
        <v>12754</v>
      </c>
      <c r="G405" s="20">
        <v>16067.3</v>
      </c>
      <c r="H405" s="20">
        <v>73.2</v>
      </c>
      <c r="I405" s="20">
        <v>15994.1</v>
      </c>
      <c r="J405" s="20">
        <v>15994.1</v>
      </c>
      <c r="K405" s="66">
        <v>0</v>
      </c>
      <c r="L405" s="15" t="s">
        <v>231</v>
      </c>
    </row>
    <row r="406" spans="1:12" ht="16.5" customHeight="1">
      <c r="A406" s="19">
        <v>14</v>
      </c>
      <c r="B406" s="15" t="s">
        <v>230</v>
      </c>
      <c r="C406" s="65">
        <v>23596.9</v>
      </c>
      <c r="D406" s="20">
        <v>4313</v>
      </c>
      <c r="E406" s="20">
        <v>19283.900000000001</v>
      </c>
      <c r="F406" s="20">
        <v>4886.5</v>
      </c>
      <c r="G406" s="20">
        <v>14397.4</v>
      </c>
      <c r="H406" s="20">
        <v>162.1</v>
      </c>
      <c r="I406" s="20">
        <v>14235.3</v>
      </c>
      <c r="J406" s="20">
        <v>14272.2</v>
      </c>
      <c r="K406" s="66">
        <v>-36.9</v>
      </c>
      <c r="L406" s="15" t="s">
        <v>230</v>
      </c>
    </row>
    <row r="407" spans="1:12" ht="16.5" customHeight="1">
      <c r="A407" s="19">
        <v>15</v>
      </c>
      <c r="B407" s="15" t="s">
        <v>229</v>
      </c>
      <c r="C407" s="65">
        <v>72165.7</v>
      </c>
      <c r="D407" s="20">
        <v>26552.7</v>
      </c>
      <c r="E407" s="20">
        <v>45613</v>
      </c>
      <c r="F407" s="20">
        <v>5219.1000000000004</v>
      </c>
      <c r="G407" s="20">
        <v>40393.9</v>
      </c>
      <c r="H407" s="20">
        <v>-256.3</v>
      </c>
      <c r="I407" s="20">
        <v>40650.199999999997</v>
      </c>
      <c r="J407" s="20">
        <v>31702.5</v>
      </c>
      <c r="K407" s="66">
        <v>8947.7999999999993</v>
      </c>
      <c r="L407" s="15" t="s">
        <v>229</v>
      </c>
    </row>
    <row r="408" spans="1:12" ht="16.5" customHeight="1">
      <c r="A408" s="19">
        <v>16</v>
      </c>
      <c r="B408" s="15" t="s">
        <v>228</v>
      </c>
      <c r="C408" s="65">
        <v>37215.9</v>
      </c>
      <c r="D408" s="20">
        <v>15763.9</v>
      </c>
      <c r="E408" s="20">
        <v>21452</v>
      </c>
      <c r="F408" s="20">
        <v>3982</v>
      </c>
      <c r="G408" s="20">
        <v>17470</v>
      </c>
      <c r="H408" s="20">
        <v>2606</v>
      </c>
      <c r="I408" s="20">
        <v>14864</v>
      </c>
      <c r="J408" s="20">
        <v>14603.1</v>
      </c>
      <c r="K408" s="66">
        <v>260.89999999999998</v>
      </c>
      <c r="L408" s="15" t="s">
        <v>228</v>
      </c>
    </row>
    <row r="409" spans="1:12" ht="16.5" customHeight="1">
      <c r="A409" s="59"/>
      <c r="B409" s="26" t="s">
        <v>72</v>
      </c>
      <c r="C409" s="67">
        <v>1111615.8</v>
      </c>
      <c r="D409" s="60">
        <v>556725.9</v>
      </c>
      <c r="E409" s="60">
        <v>554889.9</v>
      </c>
      <c r="F409" s="60">
        <v>145677.1</v>
      </c>
      <c r="G409" s="60">
        <v>409212.7</v>
      </c>
      <c r="H409" s="60">
        <v>40877.199999999997</v>
      </c>
      <c r="I409" s="60">
        <v>368335.5</v>
      </c>
      <c r="J409" s="60">
        <v>295260.40000000002</v>
      </c>
      <c r="K409" s="68">
        <v>73075.100000000006</v>
      </c>
      <c r="L409" s="26" t="s">
        <v>72</v>
      </c>
    </row>
    <row r="410" spans="1:12" ht="16.5" customHeight="1">
      <c r="A410" s="19"/>
      <c r="B410" s="15" t="s">
        <v>73</v>
      </c>
      <c r="C410" s="190">
        <v>14807.3</v>
      </c>
      <c r="D410" s="191" t="s">
        <v>297</v>
      </c>
      <c r="E410" s="191">
        <v>14807.3</v>
      </c>
      <c r="F410" s="191">
        <v>0</v>
      </c>
      <c r="G410" s="191">
        <v>14807.3</v>
      </c>
      <c r="H410" s="191">
        <v>14807.3</v>
      </c>
      <c r="I410" s="191">
        <v>0</v>
      </c>
      <c r="J410" s="191">
        <v>0</v>
      </c>
      <c r="K410" s="192">
        <v>0</v>
      </c>
      <c r="L410" s="15" t="s">
        <v>73</v>
      </c>
    </row>
    <row r="411" spans="1:12" ht="16.5" customHeight="1">
      <c r="A411" s="19"/>
      <c r="B411" s="15" t="s">
        <v>74</v>
      </c>
      <c r="C411" s="190">
        <v>8920.1</v>
      </c>
      <c r="D411" s="191">
        <v>0</v>
      </c>
      <c r="E411" s="191">
        <v>8920.1</v>
      </c>
      <c r="F411" s="191">
        <v>0</v>
      </c>
      <c r="G411" s="191">
        <v>8920.1</v>
      </c>
      <c r="H411" s="191">
        <v>8920.1</v>
      </c>
      <c r="I411" s="191">
        <v>0</v>
      </c>
      <c r="J411" s="191">
        <v>0</v>
      </c>
      <c r="K411" s="192">
        <v>0</v>
      </c>
      <c r="L411" s="15" t="s">
        <v>74</v>
      </c>
    </row>
    <row r="412" spans="1:12" ht="16.5" customHeight="1">
      <c r="A412" s="61"/>
      <c r="B412" s="26" t="s">
        <v>75</v>
      </c>
      <c r="C412" s="67">
        <v>1117503</v>
      </c>
      <c r="D412" s="60">
        <v>556725.9</v>
      </c>
      <c r="E412" s="60">
        <v>560777</v>
      </c>
      <c r="F412" s="60">
        <v>145677.1</v>
      </c>
      <c r="G412" s="60">
        <v>415099.9</v>
      </c>
      <c r="H412" s="60">
        <v>46764.4</v>
      </c>
      <c r="I412" s="60">
        <v>368335.5</v>
      </c>
      <c r="J412" s="60">
        <v>295260.40000000002</v>
      </c>
      <c r="K412" s="68">
        <v>73075.100000000006</v>
      </c>
      <c r="L412" s="26" t="s">
        <v>75</v>
      </c>
    </row>
    <row r="413" spans="1:12" ht="16.5" customHeight="1">
      <c r="A413" s="11"/>
      <c r="B413" s="1" t="s">
        <v>76</v>
      </c>
      <c r="C413" s="50"/>
      <c r="D413" s="51"/>
      <c r="E413" s="51"/>
      <c r="F413" s="51"/>
      <c r="G413" s="51"/>
      <c r="H413" s="51"/>
      <c r="I413" s="51"/>
      <c r="J413" s="51"/>
      <c r="K413" s="56"/>
      <c r="L413" s="15" t="s">
        <v>76</v>
      </c>
    </row>
    <row r="414" spans="1:12" ht="16.5" customHeight="1">
      <c r="A414" s="11"/>
      <c r="B414" s="1" t="s">
        <v>32</v>
      </c>
      <c r="C414" s="65">
        <v>1015857</v>
      </c>
      <c r="D414" s="20">
        <v>525212.30000000005</v>
      </c>
      <c r="E414" s="20">
        <v>490644.8</v>
      </c>
      <c r="F414" s="20">
        <v>122273.9</v>
      </c>
      <c r="G414" s="20">
        <v>368370.9</v>
      </c>
      <c r="H414" s="20">
        <v>40412.5</v>
      </c>
      <c r="I414" s="20">
        <v>327958.40000000002</v>
      </c>
      <c r="J414" s="20">
        <v>254883.3</v>
      </c>
      <c r="K414" s="66">
        <v>73075.100000000006</v>
      </c>
      <c r="L414" s="15" t="s">
        <v>32</v>
      </c>
    </row>
    <row r="415" spans="1:12" ht="16.5" customHeight="1">
      <c r="A415" s="11"/>
      <c r="B415" s="1" t="s">
        <v>33</v>
      </c>
      <c r="C415" s="65">
        <v>77153.899999999994</v>
      </c>
      <c r="D415" s="20">
        <v>26882.7</v>
      </c>
      <c r="E415" s="20">
        <v>50271.199999999997</v>
      </c>
      <c r="F415" s="20">
        <v>20763.900000000001</v>
      </c>
      <c r="G415" s="20">
        <v>29507.3</v>
      </c>
      <c r="H415" s="20">
        <v>141.80000000000001</v>
      </c>
      <c r="I415" s="20">
        <v>29365.5</v>
      </c>
      <c r="J415" s="20">
        <v>29365.5</v>
      </c>
      <c r="K415" s="66">
        <v>0</v>
      </c>
      <c r="L415" s="15" t="s">
        <v>33</v>
      </c>
    </row>
    <row r="416" spans="1:12" ht="16.5" customHeight="1">
      <c r="A416" s="11"/>
      <c r="B416" s="1" t="s">
        <v>34</v>
      </c>
      <c r="C416" s="65">
        <v>18604.900000000001</v>
      </c>
      <c r="D416" s="20">
        <v>4631</v>
      </c>
      <c r="E416" s="20">
        <v>13973.9</v>
      </c>
      <c r="F416" s="20">
        <v>2639.3</v>
      </c>
      <c r="G416" s="20">
        <v>11334.5</v>
      </c>
      <c r="H416" s="20">
        <v>323</v>
      </c>
      <c r="I416" s="20">
        <v>11011.6</v>
      </c>
      <c r="J416" s="20">
        <v>11011.6</v>
      </c>
      <c r="K416" s="66">
        <v>0</v>
      </c>
      <c r="L416" s="15" t="s">
        <v>34</v>
      </c>
    </row>
    <row r="417" spans="1:12" ht="16.5" customHeight="1">
      <c r="A417" s="11"/>
      <c r="B417" s="1" t="s">
        <v>11</v>
      </c>
      <c r="C417" s="65">
        <v>1111615.8</v>
      </c>
      <c r="D417" s="20">
        <v>556725.9</v>
      </c>
      <c r="E417" s="20">
        <v>554889.9</v>
      </c>
      <c r="F417" s="20">
        <v>145677.1</v>
      </c>
      <c r="G417" s="20">
        <v>409212.7</v>
      </c>
      <c r="H417" s="20">
        <v>40877.199999999997</v>
      </c>
      <c r="I417" s="20">
        <v>368335.5</v>
      </c>
      <c r="J417" s="20">
        <v>295260.40000000002</v>
      </c>
      <c r="K417" s="66">
        <v>73075.100000000006</v>
      </c>
      <c r="L417" s="15" t="s">
        <v>11</v>
      </c>
    </row>
    <row r="418" spans="1:12" ht="16.5" customHeight="1">
      <c r="A418" s="11"/>
      <c r="B418" s="1" t="s">
        <v>134</v>
      </c>
      <c r="C418" s="118">
        <f>SUM(C393)</f>
        <v>12953.9</v>
      </c>
      <c r="D418" s="115">
        <f t="shared" ref="D418:K418" si="54">SUM(D393)</f>
        <v>7786.6</v>
      </c>
      <c r="E418" s="115">
        <f t="shared" si="54"/>
        <v>5167.2</v>
      </c>
      <c r="F418" s="115">
        <f t="shared" si="54"/>
        <v>1886</v>
      </c>
      <c r="G418" s="115">
        <f t="shared" si="54"/>
        <v>3281.2</v>
      </c>
      <c r="H418" s="115">
        <f t="shared" si="54"/>
        <v>-188.6</v>
      </c>
      <c r="I418" s="115">
        <f t="shared" si="54"/>
        <v>3469.9</v>
      </c>
      <c r="J418" s="115">
        <f t="shared" si="54"/>
        <v>2761.8</v>
      </c>
      <c r="K418" s="119">
        <f t="shared" si="54"/>
        <v>708</v>
      </c>
      <c r="L418" s="15" t="s">
        <v>134</v>
      </c>
    </row>
    <row r="419" spans="1:12" ht="16.5" customHeight="1">
      <c r="A419" s="11"/>
      <c r="B419" s="1" t="s">
        <v>135</v>
      </c>
      <c r="C419" s="118">
        <f>SUM(C394:C395,C397)</f>
        <v>430764.5</v>
      </c>
      <c r="D419" s="115">
        <f t="shared" ref="D419:K419" si="55">SUM(D394:D395,D397)</f>
        <v>288669.59999999998</v>
      </c>
      <c r="E419" s="115">
        <f t="shared" si="55"/>
        <v>142094.9</v>
      </c>
      <c r="F419" s="115">
        <f t="shared" si="55"/>
        <v>40558.299999999996</v>
      </c>
      <c r="G419" s="115">
        <f t="shared" si="55"/>
        <v>101536.5</v>
      </c>
      <c r="H419" s="115">
        <f t="shared" si="55"/>
        <v>13429.3</v>
      </c>
      <c r="I419" s="115">
        <f t="shared" si="55"/>
        <v>88107.199999999997</v>
      </c>
      <c r="J419" s="115">
        <f t="shared" si="55"/>
        <v>81222.700000000012</v>
      </c>
      <c r="K419" s="119">
        <f t="shared" si="55"/>
        <v>6884.5</v>
      </c>
      <c r="L419" s="15" t="s">
        <v>135</v>
      </c>
    </row>
    <row r="420" spans="1:12" ht="16.5" customHeight="1">
      <c r="A420" s="12"/>
      <c r="B420" s="52" t="s">
        <v>136</v>
      </c>
      <c r="C420" s="120">
        <f>SUM(C396,C398:C408)</f>
        <v>667897.4</v>
      </c>
      <c r="D420" s="116">
        <f t="shared" ref="D420:K420" si="56">SUM(D396,D398:D408)</f>
        <v>260269.59999999998</v>
      </c>
      <c r="E420" s="116">
        <f t="shared" si="56"/>
        <v>407627.7</v>
      </c>
      <c r="F420" s="116">
        <f t="shared" si="56"/>
        <v>103232.79999999999</v>
      </c>
      <c r="G420" s="116">
        <f t="shared" si="56"/>
        <v>304394.89999999997</v>
      </c>
      <c r="H420" s="116">
        <f t="shared" si="56"/>
        <v>27636.300000000003</v>
      </c>
      <c r="I420" s="116">
        <f t="shared" si="56"/>
        <v>276758.59999999998</v>
      </c>
      <c r="J420" s="116">
        <f t="shared" si="56"/>
        <v>211275.90000000002</v>
      </c>
      <c r="K420" s="121">
        <f t="shared" si="56"/>
        <v>65482.700000000004</v>
      </c>
      <c r="L420" s="13" t="s">
        <v>136</v>
      </c>
    </row>
    <row r="421" spans="1:12" ht="16.5" customHeight="1">
      <c r="C421" s="117" t="str">
        <f>IF(SUM(C418:C420)=C409,"OK",SUM(C418:C420)-C409)</f>
        <v>OK</v>
      </c>
      <c r="D421" s="117">
        <f t="shared" ref="D421" si="57">IF(SUM(D418:D420)=D409,"OK",SUM(D418:D420)-D409)</f>
        <v>-0.10000000009313226</v>
      </c>
      <c r="E421" s="117">
        <f t="shared" ref="E421:K421" si="58">IF(SUM(E418:E420)=E409,"OK",SUM(E418:E420)-E409)</f>
        <v>-9.9999999976716936E-2</v>
      </c>
      <c r="F421" s="117" t="str">
        <f t="shared" si="58"/>
        <v>OK</v>
      </c>
      <c r="G421" s="117">
        <f t="shared" si="58"/>
        <v>-0.1000000000349246</v>
      </c>
      <c r="H421" s="117">
        <f t="shared" si="58"/>
        <v>-0.19999999999708962</v>
      </c>
      <c r="I421" s="117">
        <f t="shared" si="58"/>
        <v>0.19999999995343387</v>
      </c>
      <c r="J421" s="117" t="str">
        <f t="shared" si="58"/>
        <v>OK</v>
      </c>
      <c r="K421" s="117">
        <f t="shared" si="58"/>
        <v>0.10000000000582077</v>
      </c>
    </row>
    <row r="422" spans="1:12" ht="16.5" customHeight="1">
      <c r="A422" s="122">
        <f>A387+1</f>
        <v>5</v>
      </c>
      <c r="B422" s="7" t="str">
        <f>IF(A422&lt;22,"令和"&amp;A422&amp;"暦年","平成"&amp;A422&amp;"暦年")</f>
        <v>令和5暦年</v>
      </c>
      <c r="C422" s="22" t="s">
        <v>293</v>
      </c>
      <c r="L422" s="8"/>
    </row>
    <row r="423" spans="1:12" ht="16.5" customHeight="1">
      <c r="A423" s="10"/>
      <c r="B423" s="14"/>
      <c r="C423" s="16"/>
      <c r="D423" s="16"/>
      <c r="E423" s="16"/>
      <c r="F423" s="16"/>
      <c r="G423" s="16"/>
      <c r="H423" s="16" t="s">
        <v>42</v>
      </c>
      <c r="I423" s="16"/>
      <c r="J423" s="16"/>
      <c r="K423" s="16"/>
      <c r="L423" s="14"/>
    </row>
    <row r="424" spans="1:12" ht="16.5" customHeight="1">
      <c r="A424" s="11"/>
      <c r="C424" s="17" t="s">
        <v>37</v>
      </c>
      <c r="D424" s="17" t="s">
        <v>17</v>
      </c>
      <c r="E424" s="17" t="s">
        <v>294</v>
      </c>
      <c r="F424" s="17" t="s">
        <v>19</v>
      </c>
      <c r="G424" s="17" t="s">
        <v>295</v>
      </c>
      <c r="H424" s="17" t="s">
        <v>43</v>
      </c>
      <c r="I424" s="17" t="s">
        <v>296</v>
      </c>
      <c r="J424" s="17" t="s">
        <v>48</v>
      </c>
      <c r="K424" s="17" t="s">
        <v>49</v>
      </c>
    </row>
    <row r="425" spans="1:12" ht="16.5" customHeight="1">
      <c r="A425" s="11"/>
      <c r="B425" s="3" t="s">
        <v>51</v>
      </c>
      <c r="C425" s="18" t="s">
        <v>38</v>
      </c>
      <c r="D425" s="18"/>
      <c r="E425" s="173" t="s">
        <v>39</v>
      </c>
      <c r="F425" s="18"/>
      <c r="G425" s="173" t="s">
        <v>41</v>
      </c>
      <c r="H425" s="18" t="s">
        <v>44</v>
      </c>
      <c r="I425" s="18" t="s">
        <v>46</v>
      </c>
      <c r="J425" s="18"/>
      <c r="K425" s="18" t="s">
        <v>50</v>
      </c>
      <c r="L425" s="3" t="s">
        <v>51</v>
      </c>
    </row>
    <row r="426" spans="1:12" ht="16.5" customHeight="1">
      <c r="A426" s="11"/>
      <c r="B426" s="15"/>
      <c r="C426" s="17"/>
      <c r="D426" s="17"/>
      <c r="E426" s="24" t="s">
        <v>77</v>
      </c>
      <c r="F426" s="17"/>
      <c r="G426" s="25" t="s">
        <v>78</v>
      </c>
      <c r="H426" s="17"/>
      <c r="I426" s="17" t="s">
        <v>12</v>
      </c>
      <c r="J426" s="17"/>
      <c r="K426" s="17" t="s">
        <v>13</v>
      </c>
      <c r="L426" s="5"/>
    </row>
    <row r="427" spans="1:12" ht="16.5" customHeight="1">
      <c r="A427" s="12"/>
      <c r="B427" s="13"/>
      <c r="C427" s="18">
        <v>1</v>
      </c>
      <c r="D427" s="18">
        <v>2</v>
      </c>
      <c r="E427" s="18">
        <v>3</v>
      </c>
      <c r="F427" s="18">
        <v>4</v>
      </c>
      <c r="G427" s="18">
        <v>5</v>
      </c>
      <c r="H427" s="18">
        <v>6</v>
      </c>
      <c r="I427" s="18">
        <v>7</v>
      </c>
      <c r="J427" s="18">
        <v>8</v>
      </c>
      <c r="K427" s="18">
        <v>9</v>
      </c>
      <c r="L427" s="6"/>
    </row>
    <row r="428" spans="1:12" ht="16.5" customHeight="1">
      <c r="A428" s="19">
        <v>1</v>
      </c>
      <c r="B428" s="15" t="s">
        <v>53</v>
      </c>
      <c r="C428" s="62">
        <v>13356.2</v>
      </c>
      <c r="D428" s="63">
        <v>7807.3</v>
      </c>
      <c r="E428" s="63">
        <v>5548.9</v>
      </c>
      <c r="F428" s="63">
        <v>1916.2</v>
      </c>
      <c r="G428" s="63">
        <v>3632.7</v>
      </c>
      <c r="H428" s="63">
        <v>-111.4</v>
      </c>
      <c r="I428" s="63">
        <v>3744.1</v>
      </c>
      <c r="J428" s="63">
        <v>2951.2</v>
      </c>
      <c r="K428" s="64">
        <v>792.9</v>
      </c>
      <c r="L428" s="15" t="s">
        <v>53</v>
      </c>
    </row>
    <row r="429" spans="1:12" ht="16.5" customHeight="1">
      <c r="A429" s="19">
        <v>2</v>
      </c>
      <c r="B429" s="15" t="s">
        <v>57</v>
      </c>
      <c r="C429" s="65">
        <v>894</v>
      </c>
      <c r="D429" s="20">
        <v>443.1</v>
      </c>
      <c r="E429" s="20">
        <v>450.8</v>
      </c>
      <c r="F429" s="20">
        <v>166.3</v>
      </c>
      <c r="G429" s="20">
        <v>284.5</v>
      </c>
      <c r="H429" s="20">
        <v>59.9</v>
      </c>
      <c r="I429" s="20">
        <v>224.7</v>
      </c>
      <c r="J429" s="20">
        <v>235.2</v>
      </c>
      <c r="K429" s="66">
        <v>-10.5</v>
      </c>
      <c r="L429" s="15" t="s">
        <v>57</v>
      </c>
    </row>
    <row r="430" spans="1:12" ht="16.5" customHeight="1">
      <c r="A430" s="19">
        <v>3</v>
      </c>
      <c r="B430" s="15" t="s">
        <v>145</v>
      </c>
      <c r="C430" s="65">
        <v>374525.8</v>
      </c>
      <c r="D430" s="20">
        <v>252704</v>
      </c>
      <c r="E430" s="20">
        <v>121821.8</v>
      </c>
      <c r="F430" s="20">
        <v>38442.9</v>
      </c>
      <c r="G430" s="20">
        <v>83378.899999999994</v>
      </c>
      <c r="H430" s="20">
        <v>12289</v>
      </c>
      <c r="I430" s="20">
        <v>71090</v>
      </c>
      <c r="J430" s="20">
        <v>59558.5</v>
      </c>
      <c r="K430" s="66">
        <v>11531.5</v>
      </c>
      <c r="L430" s="15" t="s">
        <v>145</v>
      </c>
    </row>
    <row r="431" spans="1:12" ht="16.5" customHeight="1">
      <c r="A431" s="19">
        <v>4</v>
      </c>
      <c r="B431" s="15" t="s">
        <v>256</v>
      </c>
      <c r="C431" s="65">
        <v>42871.9</v>
      </c>
      <c r="D431" s="20">
        <v>27075.5</v>
      </c>
      <c r="E431" s="20">
        <v>15796.3</v>
      </c>
      <c r="F431" s="20">
        <v>8409.4</v>
      </c>
      <c r="G431" s="20">
        <v>7386.9</v>
      </c>
      <c r="H431" s="20">
        <v>-1790.8</v>
      </c>
      <c r="I431" s="20">
        <v>9177.7000000000007</v>
      </c>
      <c r="J431" s="20">
        <v>3292.9</v>
      </c>
      <c r="K431" s="66">
        <v>5884.8</v>
      </c>
      <c r="L431" s="15" t="s">
        <v>256</v>
      </c>
    </row>
    <row r="432" spans="1:12" ht="16.5" customHeight="1">
      <c r="A432" s="19">
        <v>5</v>
      </c>
      <c r="B432" s="15" t="s">
        <v>147</v>
      </c>
      <c r="C432" s="65">
        <v>72597.8</v>
      </c>
      <c r="D432" s="20">
        <v>41366.9</v>
      </c>
      <c r="E432" s="20">
        <v>31230.9</v>
      </c>
      <c r="F432" s="20">
        <v>3721.1</v>
      </c>
      <c r="G432" s="20">
        <v>27509.7</v>
      </c>
      <c r="H432" s="20">
        <v>2594.5</v>
      </c>
      <c r="I432" s="20">
        <v>24915.3</v>
      </c>
      <c r="J432" s="20">
        <v>23853.1</v>
      </c>
      <c r="K432" s="66">
        <v>1062.0999999999999</v>
      </c>
      <c r="L432" s="15" t="s">
        <v>147</v>
      </c>
    </row>
    <row r="433" spans="1:12" ht="16.5" customHeight="1">
      <c r="A433" s="19">
        <v>6</v>
      </c>
      <c r="B433" s="15" t="s">
        <v>238</v>
      </c>
      <c r="C433" s="65">
        <v>132734.79999999999</v>
      </c>
      <c r="D433" s="20">
        <v>51313.1</v>
      </c>
      <c r="E433" s="20">
        <v>81421.8</v>
      </c>
      <c r="F433" s="20">
        <v>9830.9</v>
      </c>
      <c r="G433" s="20">
        <v>71590.899999999994</v>
      </c>
      <c r="H433" s="20">
        <v>8054.6</v>
      </c>
      <c r="I433" s="20">
        <v>63536.3</v>
      </c>
      <c r="J433" s="20">
        <v>40518.400000000001</v>
      </c>
      <c r="K433" s="66">
        <v>23017.9</v>
      </c>
      <c r="L433" s="15" t="s">
        <v>238</v>
      </c>
    </row>
    <row r="434" spans="1:12" ht="16.5" customHeight="1">
      <c r="A434" s="19">
        <v>7</v>
      </c>
      <c r="B434" s="15" t="s">
        <v>237</v>
      </c>
      <c r="C434" s="65">
        <v>47642.5</v>
      </c>
      <c r="D434" s="20">
        <v>19446.900000000001</v>
      </c>
      <c r="E434" s="20">
        <v>28195.599999999999</v>
      </c>
      <c r="F434" s="20">
        <v>8846.4</v>
      </c>
      <c r="G434" s="20">
        <v>19349.2</v>
      </c>
      <c r="H434" s="20">
        <v>2814.1</v>
      </c>
      <c r="I434" s="20">
        <v>16535.099999999999</v>
      </c>
      <c r="J434" s="20">
        <v>20792.400000000001</v>
      </c>
      <c r="K434" s="66">
        <v>-4257.3</v>
      </c>
      <c r="L434" s="15" t="s">
        <v>237</v>
      </c>
    </row>
    <row r="435" spans="1:12" ht="16.5" customHeight="1">
      <c r="A435" s="19">
        <v>8</v>
      </c>
      <c r="B435" s="15" t="s">
        <v>236</v>
      </c>
      <c r="C435" s="65">
        <v>29228</v>
      </c>
      <c r="D435" s="20">
        <v>17479.400000000001</v>
      </c>
      <c r="E435" s="20">
        <v>11748.6</v>
      </c>
      <c r="F435" s="20">
        <v>1683.4</v>
      </c>
      <c r="G435" s="20">
        <v>10065.200000000001</v>
      </c>
      <c r="H435" s="20">
        <v>1096.5999999999999</v>
      </c>
      <c r="I435" s="20">
        <v>8968.6</v>
      </c>
      <c r="J435" s="20">
        <v>5014.2</v>
      </c>
      <c r="K435" s="66">
        <v>3954.4</v>
      </c>
      <c r="L435" s="15" t="s">
        <v>236</v>
      </c>
    </row>
    <row r="436" spans="1:12" ht="16.5" customHeight="1">
      <c r="A436" s="19">
        <v>9</v>
      </c>
      <c r="B436" s="15" t="s">
        <v>235</v>
      </c>
      <c r="C436" s="65">
        <v>59879.8</v>
      </c>
      <c r="D436" s="20">
        <v>32203.8</v>
      </c>
      <c r="E436" s="20">
        <v>27675.9</v>
      </c>
      <c r="F436" s="20">
        <v>7994</v>
      </c>
      <c r="G436" s="20">
        <v>19681.900000000001</v>
      </c>
      <c r="H436" s="20">
        <v>2356.9</v>
      </c>
      <c r="I436" s="20">
        <v>17325</v>
      </c>
      <c r="J436" s="20">
        <v>16126.6</v>
      </c>
      <c r="K436" s="66">
        <v>1198.5</v>
      </c>
      <c r="L436" s="15" t="s">
        <v>235</v>
      </c>
    </row>
    <row r="437" spans="1:12" ht="16.5" customHeight="1">
      <c r="A437" s="19">
        <v>10</v>
      </c>
      <c r="B437" s="15" t="s">
        <v>234</v>
      </c>
      <c r="C437" s="65">
        <v>42779.5</v>
      </c>
      <c r="D437" s="20">
        <v>14103.9</v>
      </c>
      <c r="E437" s="20">
        <v>28675.5</v>
      </c>
      <c r="F437" s="20">
        <v>2755.3</v>
      </c>
      <c r="G437" s="20">
        <v>25920.3</v>
      </c>
      <c r="H437" s="20">
        <v>590.20000000000005</v>
      </c>
      <c r="I437" s="20">
        <v>25330.1</v>
      </c>
      <c r="J437" s="20">
        <v>11304.9</v>
      </c>
      <c r="K437" s="66">
        <v>14025.2</v>
      </c>
      <c r="L437" s="15" t="s">
        <v>234</v>
      </c>
    </row>
    <row r="438" spans="1:12" ht="16.5" customHeight="1">
      <c r="A438" s="19">
        <v>11</v>
      </c>
      <c r="B438" s="15" t="s">
        <v>233</v>
      </c>
      <c r="C438" s="65">
        <v>81024.3</v>
      </c>
      <c r="D438" s="20">
        <v>16117.9</v>
      </c>
      <c r="E438" s="20">
        <v>64906.400000000001</v>
      </c>
      <c r="F438" s="20">
        <v>30801.4</v>
      </c>
      <c r="G438" s="20">
        <v>34105</v>
      </c>
      <c r="H438" s="20">
        <v>5675</v>
      </c>
      <c r="I438" s="20">
        <v>28430</v>
      </c>
      <c r="J438" s="20">
        <v>5181</v>
      </c>
      <c r="K438" s="66">
        <v>23249.1</v>
      </c>
      <c r="L438" s="15" t="s">
        <v>233</v>
      </c>
    </row>
    <row r="439" spans="1:12" ht="16.5" customHeight="1">
      <c r="A439" s="19">
        <v>12</v>
      </c>
      <c r="B439" s="15" t="s">
        <v>232</v>
      </c>
      <c r="C439" s="65">
        <v>75882.5</v>
      </c>
      <c r="D439" s="20">
        <v>23568.2</v>
      </c>
      <c r="E439" s="20">
        <v>52314.3</v>
      </c>
      <c r="F439" s="20">
        <v>7992.3</v>
      </c>
      <c r="G439" s="20">
        <v>44322</v>
      </c>
      <c r="H439" s="20">
        <v>4136.8999999999996</v>
      </c>
      <c r="I439" s="20">
        <v>40185.1</v>
      </c>
      <c r="J439" s="20">
        <v>35134.5</v>
      </c>
      <c r="K439" s="66">
        <v>5050.5</v>
      </c>
      <c r="L439" s="15" t="s">
        <v>232</v>
      </c>
    </row>
    <row r="440" spans="1:12" ht="16.5" customHeight="1">
      <c r="A440" s="19">
        <v>13</v>
      </c>
      <c r="B440" s="15" t="s">
        <v>231</v>
      </c>
      <c r="C440" s="65">
        <v>45513</v>
      </c>
      <c r="D440" s="20">
        <v>16182.2</v>
      </c>
      <c r="E440" s="20">
        <v>29330.7</v>
      </c>
      <c r="F440" s="20">
        <v>13211</v>
      </c>
      <c r="G440" s="20">
        <v>16119.8</v>
      </c>
      <c r="H440" s="20">
        <v>82</v>
      </c>
      <c r="I440" s="20">
        <v>16037.8</v>
      </c>
      <c r="J440" s="20">
        <v>16037.8</v>
      </c>
      <c r="K440" s="66">
        <v>0</v>
      </c>
      <c r="L440" s="15" t="s">
        <v>231</v>
      </c>
    </row>
    <row r="441" spans="1:12" ht="16.5" customHeight="1">
      <c r="A441" s="19">
        <v>14</v>
      </c>
      <c r="B441" s="15" t="s">
        <v>230</v>
      </c>
      <c r="C441" s="65">
        <v>24352.9</v>
      </c>
      <c r="D441" s="20">
        <v>4510.1000000000004</v>
      </c>
      <c r="E441" s="20">
        <v>19842.8</v>
      </c>
      <c r="F441" s="20">
        <v>5001.8</v>
      </c>
      <c r="G441" s="20">
        <v>14841</v>
      </c>
      <c r="H441" s="20">
        <v>166.4</v>
      </c>
      <c r="I441" s="20">
        <v>14674.6</v>
      </c>
      <c r="J441" s="20">
        <v>14696.6</v>
      </c>
      <c r="K441" s="66">
        <v>-22.1</v>
      </c>
      <c r="L441" s="15" t="s">
        <v>230</v>
      </c>
    </row>
    <row r="442" spans="1:12" ht="16.5" customHeight="1">
      <c r="A442" s="19">
        <v>15</v>
      </c>
      <c r="B442" s="15" t="s">
        <v>229</v>
      </c>
      <c r="C442" s="65">
        <v>73383.600000000006</v>
      </c>
      <c r="D442" s="20">
        <v>26650.799999999999</v>
      </c>
      <c r="E442" s="20">
        <v>46732.7</v>
      </c>
      <c r="F442" s="20">
        <v>5373.7</v>
      </c>
      <c r="G442" s="20">
        <v>41359</v>
      </c>
      <c r="H442" s="20">
        <v>-148.69999999999999</v>
      </c>
      <c r="I442" s="20">
        <v>41507.699999999997</v>
      </c>
      <c r="J442" s="20">
        <v>31899.5</v>
      </c>
      <c r="K442" s="66">
        <v>9608.2000000000007</v>
      </c>
      <c r="L442" s="15" t="s">
        <v>229</v>
      </c>
    </row>
    <row r="443" spans="1:12" ht="16.5" customHeight="1">
      <c r="A443" s="19">
        <v>16</v>
      </c>
      <c r="B443" s="15" t="s">
        <v>228</v>
      </c>
      <c r="C443" s="65">
        <v>38449.800000000003</v>
      </c>
      <c r="D443" s="20">
        <v>16300.2</v>
      </c>
      <c r="E443" s="20">
        <v>22149.5</v>
      </c>
      <c r="F443" s="20">
        <v>4161.7</v>
      </c>
      <c r="G443" s="20">
        <v>17987.900000000001</v>
      </c>
      <c r="H443" s="20">
        <v>2680.5</v>
      </c>
      <c r="I443" s="20">
        <v>15307.3</v>
      </c>
      <c r="J443" s="20">
        <v>14595.2</v>
      </c>
      <c r="K443" s="66">
        <v>712.2</v>
      </c>
      <c r="L443" s="15" t="s">
        <v>228</v>
      </c>
    </row>
    <row r="444" spans="1:12" ht="16.5" customHeight="1">
      <c r="A444" s="59"/>
      <c r="B444" s="26" t="s">
        <v>72</v>
      </c>
      <c r="C444" s="67">
        <v>1155116</v>
      </c>
      <c r="D444" s="60">
        <v>567273.30000000005</v>
      </c>
      <c r="E444" s="60">
        <v>587842.69999999995</v>
      </c>
      <c r="F444" s="60">
        <v>150307.79999999999</v>
      </c>
      <c r="G444" s="60">
        <v>437534.9</v>
      </c>
      <c r="H444" s="60">
        <v>40545.599999999999</v>
      </c>
      <c r="I444" s="60">
        <v>396989.3</v>
      </c>
      <c r="J444" s="60">
        <v>301191.90000000002</v>
      </c>
      <c r="K444" s="68">
        <v>95797.4</v>
      </c>
      <c r="L444" s="26" t="s">
        <v>72</v>
      </c>
    </row>
    <row r="445" spans="1:12" ht="16.5" customHeight="1">
      <c r="A445" s="19"/>
      <c r="B445" s="15" t="s">
        <v>73</v>
      </c>
      <c r="C445" s="190">
        <v>13936</v>
      </c>
      <c r="D445" s="191" t="s">
        <v>297</v>
      </c>
      <c r="E445" s="191">
        <v>13936</v>
      </c>
      <c r="F445" s="191">
        <v>0</v>
      </c>
      <c r="G445" s="191">
        <v>13936</v>
      </c>
      <c r="H445" s="191">
        <v>13936</v>
      </c>
      <c r="I445" s="191">
        <v>0</v>
      </c>
      <c r="J445" s="191">
        <v>0</v>
      </c>
      <c r="K445" s="192">
        <v>0</v>
      </c>
      <c r="L445" s="15" t="s">
        <v>73</v>
      </c>
    </row>
    <row r="446" spans="1:12" ht="16.5" customHeight="1">
      <c r="A446" s="19"/>
      <c r="B446" s="15" t="s">
        <v>74</v>
      </c>
      <c r="C446" s="190">
        <v>9196.7000000000007</v>
      </c>
      <c r="D446" s="191">
        <v>0</v>
      </c>
      <c r="E446" s="191">
        <v>9196.7000000000007</v>
      </c>
      <c r="F446" s="191">
        <v>0</v>
      </c>
      <c r="G446" s="191">
        <v>9196.7000000000007</v>
      </c>
      <c r="H446" s="191">
        <v>9196.7000000000007</v>
      </c>
      <c r="I446" s="191">
        <v>0</v>
      </c>
      <c r="J446" s="191">
        <v>0</v>
      </c>
      <c r="K446" s="192">
        <v>0</v>
      </c>
      <c r="L446" s="15" t="s">
        <v>74</v>
      </c>
    </row>
    <row r="447" spans="1:12" ht="16.5" customHeight="1">
      <c r="A447" s="61"/>
      <c r="B447" s="26" t="s">
        <v>75</v>
      </c>
      <c r="C447" s="67">
        <v>1159855.3</v>
      </c>
      <c r="D447" s="60">
        <v>567273.30000000005</v>
      </c>
      <c r="E447" s="60">
        <v>592582</v>
      </c>
      <c r="F447" s="60">
        <v>150307.79999999999</v>
      </c>
      <c r="G447" s="60">
        <v>442274.2</v>
      </c>
      <c r="H447" s="60">
        <v>45284.800000000003</v>
      </c>
      <c r="I447" s="60">
        <v>396989.3</v>
      </c>
      <c r="J447" s="60">
        <v>301191.90000000002</v>
      </c>
      <c r="K447" s="68">
        <v>95797.4</v>
      </c>
      <c r="L447" s="26" t="s">
        <v>75</v>
      </c>
    </row>
    <row r="448" spans="1:12" ht="16.5" customHeight="1">
      <c r="A448" s="11"/>
      <c r="B448" s="1" t="s">
        <v>76</v>
      </c>
      <c r="C448" s="50"/>
      <c r="D448" s="51"/>
      <c r="E448" s="51"/>
      <c r="F448" s="51"/>
      <c r="G448" s="51"/>
      <c r="H448" s="51"/>
      <c r="I448" s="51"/>
      <c r="J448" s="51"/>
      <c r="K448" s="56"/>
      <c r="L448" s="15" t="s">
        <v>76</v>
      </c>
    </row>
    <row r="449" spans="1:12" ht="16.5" customHeight="1">
      <c r="A449" s="11"/>
      <c r="B449" s="1" t="s">
        <v>32</v>
      </c>
      <c r="C449" s="65">
        <v>1058531.1000000001</v>
      </c>
      <c r="D449" s="20">
        <v>536273.30000000005</v>
      </c>
      <c r="E449" s="20">
        <v>522257.8</v>
      </c>
      <c r="F449" s="20">
        <v>126169.9</v>
      </c>
      <c r="G449" s="20">
        <v>396087.9</v>
      </c>
      <c r="H449" s="20">
        <v>40024.1</v>
      </c>
      <c r="I449" s="20">
        <v>356063.8</v>
      </c>
      <c r="J449" s="20">
        <v>260266.4</v>
      </c>
      <c r="K449" s="66">
        <v>95797.4</v>
      </c>
      <c r="L449" s="15" t="s">
        <v>32</v>
      </c>
    </row>
    <row r="450" spans="1:12" ht="16.5" customHeight="1">
      <c r="A450" s="11"/>
      <c r="B450" s="1" t="s">
        <v>33</v>
      </c>
      <c r="C450" s="65">
        <v>77883.199999999997</v>
      </c>
      <c r="D450" s="20">
        <v>26370</v>
      </c>
      <c r="E450" s="20">
        <v>51513.2</v>
      </c>
      <c r="F450" s="20">
        <v>21435.3</v>
      </c>
      <c r="G450" s="20">
        <v>30077.9</v>
      </c>
      <c r="H450" s="20">
        <v>153.4</v>
      </c>
      <c r="I450" s="20">
        <v>29924.5</v>
      </c>
      <c r="J450" s="20">
        <v>29924.5</v>
      </c>
      <c r="K450" s="66">
        <v>0</v>
      </c>
      <c r="L450" s="15" t="s">
        <v>33</v>
      </c>
    </row>
    <row r="451" spans="1:12" ht="16.5" customHeight="1">
      <c r="A451" s="11"/>
      <c r="B451" s="1" t="s">
        <v>34</v>
      </c>
      <c r="C451" s="65">
        <v>18701.7</v>
      </c>
      <c r="D451" s="20">
        <v>4629.8999999999996</v>
      </c>
      <c r="E451" s="20">
        <v>14071.7</v>
      </c>
      <c r="F451" s="20">
        <v>2702.6</v>
      </c>
      <c r="G451" s="20">
        <v>11369.1</v>
      </c>
      <c r="H451" s="20">
        <v>368.1</v>
      </c>
      <c r="I451" s="20">
        <v>11001.1</v>
      </c>
      <c r="J451" s="20">
        <v>11001.1</v>
      </c>
      <c r="K451" s="66">
        <v>0</v>
      </c>
      <c r="L451" s="15" t="s">
        <v>34</v>
      </c>
    </row>
    <row r="452" spans="1:12" ht="16.5" customHeight="1">
      <c r="A452" s="11"/>
      <c r="B452" s="1" t="s">
        <v>11</v>
      </c>
      <c r="C452" s="65">
        <v>1155116</v>
      </c>
      <c r="D452" s="20">
        <v>567273.30000000005</v>
      </c>
      <c r="E452" s="20">
        <v>587842.69999999995</v>
      </c>
      <c r="F452" s="20">
        <v>150307.79999999999</v>
      </c>
      <c r="G452" s="20">
        <v>437534.9</v>
      </c>
      <c r="H452" s="20">
        <v>40545.599999999999</v>
      </c>
      <c r="I452" s="20">
        <v>396989.3</v>
      </c>
      <c r="J452" s="20">
        <v>301191.90000000002</v>
      </c>
      <c r="K452" s="66">
        <v>95797.4</v>
      </c>
      <c r="L452" s="15" t="s">
        <v>11</v>
      </c>
    </row>
    <row r="453" spans="1:12" ht="16.5" customHeight="1">
      <c r="A453" s="11"/>
      <c r="B453" s="1" t="s">
        <v>134</v>
      </c>
      <c r="C453" s="118">
        <f>SUM(C428)</f>
        <v>13356.2</v>
      </c>
      <c r="D453" s="115">
        <f t="shared" ref="D453:K453" si="59">SUM(D428)</f>
        <v>7807.3</v>
      </c>
      <c r="E453" s="115">
        <f t="shared" si="59"/>
        <v>5548.9</v>
      </c>
      <c r="F453" s="115">
        <f t="shared" si="59"/>
        <v>1916.2</v>
      </c>
      <c r="G453" s="115">
        <f t="shared" si="59"/>
        <v>3632.7</v>
      </c>
      <c r="H453" s="115">
        <f t="shared" si="59"/>
        <v>-111.4</v>
      </c>
      <c r="I453" s="115">
        <f t="shared" si="59"/>
        <v>3744.1</v>
      </c>
      <c r="J453" s="115">
        <f t="shared" si="59"/>
        <v>2951.2</v>
      </c>
      <c r="K453" s="119">
        <f t="shared" si="59"/>
        <v>792.9</v>
      </c>
      <c r="L453" s="15" t="s">
        <v>134</v>
      </c>
    </row>
    <row r="454" spans="1:12" ht="16.5" customHeight="1">
      <c r="A454" s="11"/>
      <c r="B454" s="1" t="s">
        <v>135</v>
      </c>
      <c r="C454" s="118">
        <f>SUM(C429:C430,C432)</f>
        <v>448017.6</v>
      </c>
      <c r="D454" s="115">
        <f t="shared" ref="D454:K454" si="60">SUM(D429:D430,D432)</f>
        <v>294514</v>
      </c>
      <c r="E454" s="115">
        <f t="shared" si="60"/>
        <v>153503.5</v>
      </c>
      <c r="F454" s="115">
        <f t="shared" si="60"/>
        <v>42330.3</v>
      </c>
      <c r="G454" s="115">
        <f t="shared" si="60"/>
        <v>111173.09999999999</v>
      </c>
      <c r="H454" s="115">
        <f t="shared" si="60"/>
        <v>14943.4</v>
      </c>
      <c r="I454" s="115">
        <f t="shared" si="60"/>
        <v>96230</v>
      </c>
      <c r="J454" s="115">
        <f t="shared" si="60"/>
        <v>83646.799999999988</v>
      </c>
      <c r="K454" s="119">
        <f t="shared" si="60"/>
        <v>12583.1</v>
      </c>
      <c r="L454" s="15" t="s">
        <v>135</v>
      </c>
    </row>
    <row r="455" spans="1:12" ht="16.5" customHeight="1">
      <c r="A455" s="12"/>
      <c r="B455" s="52" t="s">
        <v>136</v>
      </c>
      <c r="C455" s="120">
        <f>SUM(C431,C433:C443)</f>
        <v>693742.60000000009</v>
      </c>
      <c r="D455" s="116">
        <f t="shared" ref="D455:K455" si="61">SUM(D431,D433:D443)</f>
        <v>264952</v>
      </c>
      <c r="E455" s="116">
        <f t="shared" si="61"/>
        <v>428790.10000000003</v>
      </c>
      <c r="F455" s="116">
        <f t="shared" si="61"/>
        <v>106061.3</v>
      </c>
      <c r="G455" s="116">
        <f t="shared" si="61"/>
        <v>322729.09999999998</v>
      </c>
      <c r="H455" s="116">
        <f t="shared" si="61"/>
        <v>25713.7</v>
      </c>
      <c r="I455" s="116">
        <f t="shared" si="61"/>
        <v>297015.3</v>
      </c>
      <c r="J455" s="116">
        <f t="shared" si="61"/>
        <v>214594.00000000003</v>
      </c>
      <c r="K455" s="121">
        <f t="shared" si="61"/>
        <v>82421.399999999994</v>
      </c>
      <c r="L455" s="13" t="s">
        <v>136</v>
      </c>
    </row>
    <row r="456" spans="1:12" ht="16.5" customHeight="1">
      <c r="C456" s="117">
        <f>IF(SUM(C453:C455)=C444,"OK",SUM(C453:C455)-C444)</f>
        <v>0.40000000013969839</v>
      </c>
      <c r="D456" s="117" t="str">
        <f t="shared" ref="D456" si="62">IF(SUM(D453:D455)=D444,"OK",SUM(D453:D455)-D444)</f>
        <v>OK</v>
      </c>
      <c r="E456" s="117">
        <f t="shared" ref="E456:K456" si="63">IF(SUM(E453:E455)=E444,"OK",SUM(E453:E455)-E444)</f>
        <v>-0.19999999995343387</v>
      </c>
      <c r="F456" s="117" t="str">
        <f t="shared" si="63"/>
        <v>OK</v>
      </c>
      <c r="G456" s="117" t="str">
        <f t="shared" si="63"/>
        <v>OK</v>
      </c>
      <c r="H456" s="117">
        <f t="shared" si="63"/>
        <v>9.9999999998544808E-2</v>
      </c>
      <c r="I456" s="117">
        <f t="shared" si="63"/>
        <v>0.1000000000349246</v>
      </c>
      <c r="J456" s="117">
        <f t="shared" si="63"/>
        <v>9.9999999976716936E-2</v>
      </c>
      <c r="K456" s="117" t="str">
        <f t="shared" si="63"/>
        <v>OK</v>
      </c>
    </row>
    <row r="457" spans="1:12" ht="16.5" customHeight="1">
      <c r="C457" s="117"/>
      <c r="D457" s="117"/>
      <c r="E457" s="117"/>
      <c r="F457" s="117"/>
      <c r="G457" s="117"/>
      <c r="H457" s="117"/>
      <c r="I457" s="117"/>
      <c r="J457" s="117"/>
      <c r="K457" s="117"/>
    </row>
  </sheetData>
  <phoneticPr fontId="2"/>
  <pageMargins left="0.7" right="0.7" top="0.75" bottom="0.75" header="0.3" footer="0.3"/>
  <pageSetup paperSize="9" scale="29" orientation="portrait" r:id="rId1"/>
  <rowBreaks count="12" manualBreakCount="12">
    <brk id="36" max="11" man="1"/>
    <brk id="71" max="11" man="1"/>
    <brk id="106" max="11" man="1"/>
    <brk id="141" max="11" man="1"/>
    <brk id="176" max="11" man="1"/>
    <brk id="211" max="11" man="1"/>
    <brk id="246" max="11" man="1"/>
    <brk id="281" max="11" man="1"/>
    <brk id="316" max="11" man="1"/>
    <brk id="351" max="11" man="1"/>
    <brk id="386" max="11" man="1"/>
    <brk id="421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76067-306F-4D6E-9369-5ED5DD9D1A53}">
  <dimension ref="A1:S507"/>
  <sheetViews>
    <sheetView showGridLines="0" view="pageBreakPreview" topLeftCell="A7" zoomScaleNormal="100" zoomScaleSheetLayoutView="100" workbookViewId="0"/>
  </sheetViews>
  <sheetFormatPr defaultColWidth="9" defaultRowHeight="16.5" customHeight="1"/>
  <cols>
    <col min="1" max="1" width="4.25" style="1" customWidth="1"/>
    <col min="2" max="2" width="30.75" style="1" customWidth="1"/>
    <col min="3" max="11" width="15.58203125" style="1" customWidth="1"/>
    <col min="12" max="12" width="30.75" style="1" customWidth="1"/>
    <col min="13" max="18" width="12.83203125" style="1" customWidth="1"/>
    <col min="19" max="19" width="12.83203125" style="2" customWidth="1"/>
    <col min="20" max="28" width="12.83203125" style="1" customWidth="1"/>
    <col min="29" max="33" width="12.58203125" style="1" customWidth="1"/>
    <col min="34" max="34" width="4.58203125" style="1" customWidth="1"/>
    <col min="35" max="16384" width="9" style="1"/>
  </cols>
  <sheetData>
    <row r="1" spans="1:12" ht="16.5" customHeight="1">
      <c r="A1" s="7" t="str">
        <f ca="1">RIGHT(CELL("filename",A1),LEN(CELL("filename",A1))-FIND("]",CELL("filename",A1)))</f>
        <v>経済活動別統計表〔県〕</v>
      </c>
    </row>
    <row r="2" spans="1:12" ht="16.5" customHeight="1">
      <c r="A2" s="9">
        <v>23</v>
      </c>
      <c r="B2" s="7" t="str">
        <f>IF(A2&lt;22,"令和"&amp;A2&amp;"年度","平成"&amp;A2&amp;"年度")</f>
        <v>平成23年度</v>
      </c>
      <c r="C2" s="22" t="s">
        <v>36</v>
      </c>
      <c r="L2" s="8"/>
    </row>
    <row r="3" spans="1:12" ht="16.5" customHeight="1">
      <c r="A3" s="10"/>
      <c r="B3" s="14"/>
      <c r="C3" s="16"/>
      <c r="D3" s="16"/>
      <c r="E3" s="16"/>
      <c r="F3" s="16"/>
      <c r="G3" s="16"/>
      <c r="H3" s="16" t="s">
        <v>42</v>
      </c>
      <c r="I3" s="16"/>
      <c r="J3" s="16"/>
      <c r="K3" s="16"/>
      <c r="L3" s="14"/>
    </row>
    <row r="4" spans="1:12" ht="16.5" customHeight="1">
      <c r="A4" s="11"/>
      <c r="C4" s="17" t="s">
        <v>37</v>
      </c>
      <c r="D4" s="17" t="s">
        <v>17</v>
      </c>
      <c r="E4" s="17" t="s">
        <v>18</v>
      </c>
      <c r="F4" s="17" t="s">
        <v>19</v>
      </c>
      <c r="G4" s="17" t="s">
        <v>40</v>
      </c>
      <c r="H4" s="17" t="s">
        <v>43</v>
      </c>
      <c r="I4" s="17" t="s">
        <v>45</v>
      </c>
      <c r="J4" s="17" t="s">
        <v>47</v>
      </c>
      <c r="K4" s="17" t="s">
        <v>49</v>
      </c>
    </row>
    <row r="5" spans="1:12" ht="16.5" customHeight="1">
      <c r="A5" s="11"/>
      <c r="B5" s="3" t="s">
        <v>51</v>
      </c>
      <c r="C5" s="18" t="s">
        <v>38</v>
      </c>
      <c r="D5" s="18"/>
      <c r="E5" s="173" t="s">
        <v>39</v>
      </c>
      <c r="F5" s="18"/>
      <c r="G5" s="173" t="s">
        <v>41</v>
      </c>
      <c r="H5" s="18" t="s">
        <v>44</v>
      </c>
      <c r="I5" s="18" t="s">
        <v>46</v>
      </c>
      <c r="J5" s="18" t="s">
        <v>48</v>
      </c>
      <c r="K5" s="18" t="s">
        <v>50</v>
      </c>
      <c r="L5" s="3" t="s">
        <v>51</v>
      </c>
    </row>
    <row r="6" spans="1:12" ht="16.5" customHeight="1">
      <c r="A6" s="11"/>
      <c r="B6" s="15"/>
      <c r="C6" s="17"/>
      <c r="D6" s="17"/>
      <c r="E6" s="24" t="s">
        <v>77</v>
      </c>
      <c r="F6" s="17"/>
      <c r="G6" s="25" t="s">
        <v>78</v>
      </c>
      <c r="H6" s="17"/>
      <c r="I6" s="17" t="s">
        <v>12</v>
      </c>
      <c r="J6" s="17"/>
      <c r="K6" s="17" t="s">
        <v>13</v>
      </c>
      <c r="L6" s="5"/>
    </row>
    <row r="7" spans="1:12" ht="16.5" customHeight="1">
      <c r="A7" s="12"/>
      <c r="B7" s="13"/>
      <c r="C7" s="18">
        <v>1</v>
      </c>
      <c r="D7" s="18">
        <v>2</v>
      </c>
      <c r="E7" s="18">
        <v>3</v>
      </c>
      <c r="F7" s="18">
        <v>4</v>
      </c>
      <c r="G7" s="18">
        <v>5</v>
      </c>
      <c r="H7" s="18">
        <v>6</v>
      </c>
      <c r="I7" s="18">
        <v>7</v>
      </c>
      <c r="J7" s="18">
        <v>8</v>
      </c>
      <c r="K7" s="18">
        <v>9</v>
      </c>
      <c r="L7" s="6"/>
    </row>
    <row r="8" spans="1:12" ht="16.5" customHeight="1">
      <c r="A8" s="19">
        <v>1</v>
      </c>
      <c r="B8" s="15" t="s">
        <v>53</v>
      </c>
      <c r="C8" s="62">
        <v>99882</v>
      </c>
      <c r="D8" s="63">
        <v>47192</v>
      </c>
      <c r="E8" s="63">
        <v>52690</v>
      </c>
      <c r="F8" s="63">
        <v>18443</v>
      </c>
      <c r="G8" s="63">
        <v>34247</v>
      </c>
      <c r="H8" s="63">
        <v>3774</v>
      </c>
      <c r="I8" s="63">
        <v>30473</v>
      </c>
      <c r="J8" s="63">
        <v>13923</v>
      </c>
      <c r="K8" s="64">
        <v>16550</v>
      </c>
      <c r="L8" s="15" t="s">
        <v>53</v>
      </c>
    </row>
    <row r="9" spans="1:12" ht="16.5" customHeight="1">
      <c r="A9" s="19" t="s">
        <v>52</v>
      </c>
      <c r="B9" s="15" t="s">
        <v>54</v>
      </c>
      <c r="C9" s="65">
        <v>84460</v>
      </c>
      <c r="D9" s="20">
        <v>39465</v>
      </c>
      <c r="E9" s="20">
        <v>44995</v>
      </c>
      <c r="F9" s="20">
        <v>16123</v>
      </c>
      <c r="G9" s="20">
        <v>28872</v>
      </c>
      <c r="H9" s="20">
        <v>3222</v>
      </c>
      <c r="I9" s="20">
        <v>25650</v>
      </c>
      <c r="J9" s="20">
        <v>11376</v>
      </c>
      <c r="K9" s="66">
        <v>14274</v>
      </c>
      <c r="L9" s="15" t="s">
        <v>54</v>
      </c>
    </row>
    <row r="10" spans="1:12" ht="16.5" customHeight="1">
      <c r="A10" s="19" t="s">
        <v>14</v>
      </c>
      <c r="B10" s="15" t="s">
        <v>55</v>
      </c>
      <c r="C10" s="65">
        <v>655</v>
      </c>
      <c r="D10" s="20">
        <v>340</v>
      </c>
      <c r="E10" s="20">
        <v>315</v>
      </c>
      <c r="F10" s="20">
        <v>132</v>
      </c>
      <c r="G10" s="20">
        <v>183</v>
      </c>
      <c r="H10" s="20">
        <v>23</v>
      </c>
      <c r="I10" s="20">
        <v>160</v>
      </c>
      <c r="J10" s="20">
        <v>268</v>
      </c>
      <c r="K10" s="66">
        <v>-108</v>
      </c>
      <c r="L10" s="15" t="s">
        <v>55</v>
      </c>
    </row>
    <row r="11" spans="1:12" ht="16.5" customHeight="1">
      <c r="A11" s="19" t="s">
        <v>15</v>
      </c>
      <c r="B11" s="15" t="s">
        <v>56</v>
      </c>
      <c r="C11" s="65">
        <v>14767</v>
      </c>
      <c r="D11" s="20">
        <v>7387</v>
      </c>
      <c r="E11" s="20">
        <v>7380</v>
      </c>
      <c r="F11" s="20">
        <v>2188</v>
      </c>
      <c r="G11" s="20">
        <v>5192</v>
      </c>
      <c r="H11" s="20">
        <v>529</v>
      </c>
      <c r="I11" s="20">
        <v>4663</v>
      </c>
      <c r="J11" s="20">
        <v>2279</v>
      </c>
      <c r="K11" s="66">
        <v>2384</v>
      </c>
      <c r="L11" s="15" t="s">
        <v>56</v>
      </c>
    </row>
    <row r="12" spans="1:12" ht="16.5" customHeight="1">
      <c r="A12" s="19">
        <v>2</v>
      </c>
      <c r="B12" s="15" t="s">
        <v>57</v>
      </c>
      <c r="C12" s="65">
        <v>7666</v>
      </c>
      <c r="D12" s="20">
        <v>4455</v>
      </c>
      <c r="E12" s="20">
        <v>3211</v>
      </c>
      <c r="F12" s="20">
        <v>1624</v>
      </c>
      <c r="G12" s="20">
        <v>1587</v>
      </c>
      <c r="H12" s="20">
        <v>297</v>
      </c>
      <c r="I12" s="20">
        <v>1290</v>
      </c>
      <c r="J12" s="20">
        <v>922</v>
      </c>
      <c r="K12" s="66">
        <v>368</v>
      </c>
      <c r="L12" s="15" t="s">
        <v>57</v>
      </c>
    </row>
    <row r="13" spans="1:12" ht="16.5" customHeight="1">
      <c r="A13" s="19">
        <v>3</v>
      </c>
      <c r="B13" s="15" t="s">
        <v>58</v>
      </c>
      <c r="C13" s="65">
        <v>588296</v>
      </c>
      <c r="D13" s="20">
        <v>383751</v>
      </c>
      <c r="E13" s="20">
        <v>204545</v>
      </c>
      <c r="F13" s="20">
        <v>34003</v>
      </c>
      <c r="G13" s="20">
        <v>170542</v>
      </c>
      <c r="H13" s="20">
        <v>58659</v>
      </c>
      <c r="I13" s="20">
        <v>111883</v>
      </c>
      <c r="J13" s="20">
        <v>71541</v>
      </c>
      <c r="K13" s="66">
        <v>40342</v>
      </c>
      <c r="L13" s="15" t="s">
        <v>58</v>
      </c>
    </row>
    <row r="14" spans="1:12" ht="16.5" customHeight="1">
      <c r="A14" s="19">
        <v>4</v>
      </c>
      <c r="B14" s="15" t="s">
        <v>59</v>
      </c>
      <c r="C14" s="65">
        <v>304795</v>
      </c>
      <c r="D14" s="20">
        <v>162826</v>
      </c>
      <c r="E14" s="20">
        <v>141969</v>
      </c>
      <c r="F14" s="20">
        <v>58212</v>
      </c>
      <c r="G14" s="20">
        <v>83757</v>
      </c>
      <c r="H14" s="20">
        <v>11246</v>
      </c>
      <c r="I14" s="20">
        <v>72511</v>
      </c>
      <c r="J14" s="20">
        <v>32665</v>
      </c>
      <c r="K14" s="66">
        <v>39846</v>
      </c>
      <c r="L14" s="15" t="s">
        <v>59</v>
      </c>
    </row>
    <row r="15" spans="1:12" ht="16.5" customHeight="1">
      <c r="A15" s="19">
        <v>5</v>
      </c>
      <c r="B15" s="15" t="s">
        <v>60</v>
      </c>
      <c r="C15" s="65">
        <v>569302</v>
      </c>
      <c r="D15" s="20">
        <v>314333</v>
      </c>
      <c r="E15" s="20">
        <v>254969</v>
      </c>
      <c r="F15" s="20">
        <v>26814</v>
      </c>
      <c r="G15" s="20">
        <v>228155</v>
      </c>
      <c r="H15" s="20">
        <v>18350</v>
      </c>
      <c r="I15" s="20">
        <v>209805</v>
      </c>
      <c r="J15" s="20">
        <v>207566</v>
      </c>
      <c r="K15" s="66">
        <v>2239</v>
      </c>
      <c r="L15" s="15" t="s">
        <v>60</v>
      </c>
    </row>
    <row r="16" spans="1:12" ht="16.5" customHeight="1">
      <c r="A16" s="19">
        <v>6</v>
      </c>
      <c r="B16" s="15" t="s">
        <v>61</v>
      </c>
      <c r="C16" s="65">
        <v>641572</v>
      </c>
      <c r="D16" s="20">
        <v>262157</v>
      </c>
      <c r="E16" s="20">
        <v>379415</v>
      </c>
      <c r="F16" s="20">
        <v>44557</v>
      </c>
      <c r="G16" s="20">
        <v>334858</v>
      </c>
      <c r="H16" s="20">
        <v>55649</v>
      </c>
      <c r="I16" s="20">
        <v>279209</v>
      </c>
      <c r="J16" s="20">
        <v>215299</v>
      </c>
      <c r="K16" s="66">
        <v>63910</v>
      </c>
      <c r="L16" s="15" t="s">
        <v>61</v>
      </c>
    </row>
    <row r="17" spans="1:12" ht="16.5" customHeight="1">
      <c r="A17" s="19">
        <v>7</v>
      </c>
      <c r="B17" s="15" t="s">
        <v>62</v>
      </c>
      <c r="C17" s="65">
        <v>494490</v>
      </c>
      <c r="D17" s="20">
        <v>254780</v>
      </c>
      <c r="E17" s="20">
        <v>239710</v>
      </c>
      <c r="F17" s="20">
        <v>85703</v>
      </c>
      <c r="G17" s="20">
        <v>154007</v>
      </c>
      <c r="H17" s="20">
        <v>16030</v>
      </c>
      <c r="I17" s="20">
        <v>137977</v>
      </c>
      <c r="J17" s="20">
        <v>93376</v>
      </c>
      <c r="K17" s="66">
        <v>44601</v>
      </c>
      <c r="L17" s="15" t="s">
        <v>62</v>
      </c>
    </row>
    <row r="18" spans="1:12" ht="16.5" customHeight="1">
      <c r="A18" s="19">
        <v>8</v>
      </c>
      <c r="B18" s="15" t="s">
        <v>63</v>
      </c>
      <c r="C18" s="65">
        <v>368907</v>
      </c>
      <c r="D18" s="20">
        <v>210220</v>
      </c>
      <c r="E18" s="20">
        <v>158687</v>
      </c>
      <c r="F18" s="20">
        <v>25645</v>
      </c>
      <c r="G18" s="20">
        <v>133042</v>
      </c>
      <c r="H18" s="20">
        <v>11427</v>
      </c>
      <c r="I18" s="20">
        <v>121615</v>
      </c>
      <c r="J18" s="20">
        <v>103688</v>
      </c>
      <c r="K18" s="66">
        <v>17927</v>
      </c>
      <c r="L18" s="15" t="s">
        <v>63</v>
      </c>
    </row>
    <row r="19" spans="1:12" ht="16.5" customHeight="1">
      <c r="A19" s="19">
        <v>9</v>
      </c>
      <c r="B19" s="15" t="s">
        <v>64</v>
      </c>
      <c r="C19" s="65">
        <v>332454</v>
      </c>
      <c r="D19" s="20">
        <v>156350</v>
      </c>
      <c r="E19" s="20">
        <v>176104</v>
      </c>
      <c r="F19" s="20">
        <v>60927</v>
      </c>
      <c r="G19" s="20">
        <v>115177</v>
      </c>
      <c r="H19" s="20">
        <v>11144</v>
      </c>
      <c r="I19" s="20">
        <v>104033</v>
      </c>
      <c r="J19" s="20">
        <v>59223</v>
      </c>
      <c r="K19" s="66">
        <v>44810</v>
      </c>
      <c r="L19" s="15" t="s">
        <v>64</v>
      </c>
    </row>
    <row r="20" spans="1:12" ht="16.5" customHeight="1">
      <c r="A20" s="19">
        <v>10</v>
      </c>
      <c r="B20" s="15" t="s">
        <v>65</v>
      </c>
      <c r="C20" s="65">
        <v>214172</v>
      </c>
      <c r="D20" s="20">
        <v>70232</v>
      </c>
      <c r="E20" s="20">
        <v>143940</v>
      </c>
      <c r="F20" s="20">
        <v>14729</v>
      </c>
      <c r="G20" s="20">
        <v>129211</v>
      </c>
      <c r="H20" s="20">
        <v>4857</v>
      </c>
      <c r="I20" s="20">
        <v>124354</v>
      </c>
      <c r="J20" s="20">
        <v>56884</v>
      </c>
      <c r="K20" s="66">
        <v>67470</v>
      </c>
      <c r="L20" s="15" t="s">
        <v>65</v>
      </c>
    </row>
    <row r="21" spans="1:12" ht="16.5" customHeight="1">
      <c r="A21" s="19">
        <v>11</v>
      </c>
      <c r="B21" s="15" t="s">
        <v>66</v>
      </c>
      <c r="C21" s="65">
        <v>551306</v>
      </c>
      <c r="D21" s="20">
        <v>93395</v>
      </c>
      <c r="E21" s="20">
        <v>457911</v>
      </c>
      <c r="F21" s="20">
        <v>188921</v>
      </c>
      <c r="G21" s="20">
        <v>268990</v>
      </c>
      <c r="H21" s="20">
        <v>16030</v>
      </c>
      <c r="I21" s="20">
        <v>252960</v>
      </c>
      <c r="J21" s="20">
        <v>29633</v>
      </c>
      <c r="K21" s="66">
        <v>223327</v>
      </c>
      <c r="L21" s="15" t="s">
        <v>66</v>
      </c>
    </row>
    <row r="22" spans="1:12" ht="16.5" customHeight="1">
      <c r="A22" s="19">
        <v>12</v>
      </c>
      <c r="B22" s="15" t="s">
        <v>67</v>
      </c>
      <c r="C22" s="65">
        <v>487743</v>
      </c>
      <c r="D22" s="20">
        <v>160013</v>
      </c>
      <c r="E22" s="20">
        <v>327730</v>
      </c>
      <c r="F22" s="20">
        <v>48129</v>
      </c>
      <c r="G22" s="20">
        <v>279601</v>
      </c>
      <c r="H22" s="20">
        <v>21443</v>
      </c>
      <c r="I22" s="20">
        <v>258158</v>
      </c>
      <c r="J22" s="20">
        <v>131353</v>
      </c>
      <c r="K22" s="66">
        <v>126805</v>
      </c>
      <c r="L22" s="15" t="s">
        <v>67</v>
      </c>
    </row>
    <row r="23" spans="1:12" ht="16.5" customHeight="1">
      <c r="A23" s="19">
        <v>13</v>
      </c>
      <c r="B23" s="15" t="s">
        <v>68</v>
      </c>
      <c r="C23" s="65">
        <v>476499</v>
      </c>
      <c r="D23" s="20">
        <v>103806</v>
      </c>
      <c r="E23" s="20">
        <v>372693</v>
      </c>
      <c r="F23" s="20">
        <v>120654</v>
      </c>
      <c r="G23" s="20">
        <v>252039</v>
      </c>
      <c r="H23" s="20">
        <v>8359</v>
      </c>
      <c r="I23" s="20">
        <v>243680</v>
      </c>
      <c r="J23" s="20">
        <v>243680</v>
      </c>
      <c r="K23" s="66">
        <v>0</v>
      </c>
      <c r="L23" s="15" t="s">
        <v>68</v>
      </c>
    </row>
    <row r="24" spans="1:12" ht="16.5" customHeight="1">
      <c r="A24" s="19">
        <v>14</v>
      </c>
      <c r="B24" s="15" t="s">
        <v>69</v>
      </c>
      <c r="C24" s="65">
        <v>265470</v>
      </c>
      <c r="D24" s="20">
        <v>50250</v>
      </c>
      <c r="E24" s="20">
        <v>215220</v>
      </c>
      <c r="F24" s="20">
        <v>48680</v>
      </c>
      <c r="G24" s="20">
        <v>166540</v>
      </c>
      <c r="H24" s="20">
        <v>1789</v>
      </c>
      <c r="I24" s="20">
        <v>164751</v>
      </c>
      <c r="J24" s="20">
        <v>162138</v>
      </c>
      <c r="K24" s="66">
        <v>2613</v>
      </c>
      <c r="L24" s="15" t="s">
        <v>69</v>
      </c>
    </row>
    <row r="25" spans="1:12" ht="16.5" customHeight="1">
      <c r="A25" s="19">
        <v>15</v>
      </c>
      <c r="B25" s="15" t="s">
        <v>70</v>
      </c>
      <c r="C25" s="65">
        <v>631112</v>
      </c>
      <c r="D25" s="20">
        <v>222476</v>
      </c>
      <c r="E25" s="20">
        <v>408636</v>
      </c>
      <c r="F25" s="20">
        <v>47854</v>
      </c>
      <c r="G25" s="20">
        <v>360782</v>
      </c>
      <c r="H25" s="20">
        <v>-2067</v>
      </c>
      <c r="I25" s="20">
        <v>362849</v>
      </c>
      <c r="J25" s="20">
        <v>379127</v>
      </c>
      <c r="K25" s="66">
        <v>-16278</v>
      </c>
      <c r="L25" s="15" t="s">
        <v>70</v>
      </c>
    </row>
    <row r="26" spans="1:12" ht="16.5" customHeight="1">
      <c r="A26" s="19">
        <v>16</v>
      </c>
      <c r="B26" s="15" t="s">
        <v>71</v>
      </c>
      <c r="C26" s="65">
        <v>371960</v>
      </c>
      <c r="D26" s="20">
        <v>150126</v>
      </c>
      <c r="E26" s="20">
        <v>221834</v>
      </c>
      <c r="F26" s="20">
        <v>48462</v>
      </c>
      <c r="G26" s="20">
        <v>173372</v>
      </c>
      <c r="H26" s="20">
        <v>15402</v>
      </c>
      <c r="I26" s="20">
        <v>157970</v>
      </c>
      <c r="J26" s="20">
        <v>144229</v>
      </c>
      <c r="K26" s="66">
        <v>13741</v>
      </c>
      <c r="L26" s="15" t="s">
        <v>71</v>
      </c>
    </row>
    <row r="27" spans="1:12" ht="16.5" customHeight="1">
      <c r="A27" s="59"/>
      <c r="B27" s="26" t="s">
        <v>72</v>
      </c>
      <c r="C27" s="67">
        <v>6405626</v>
      </c>
      <c r="D27" s="60">
        <v>2646362</v>
      </c>
      <c r="E27" s="60">
        <v>3759264</v>
      </c>
      <c r="F27" s="60">
        <v>873357</v>
      </c>
      <c r="G27" s="60">
        <v>2885907</v>
      </c>
      <c r="H27" s="60">
        <v>252389</v>
      </c>
      <c r="I27" s="60">
        <v>2633518</v>
      </c>
      <c r="J27" s="60">
        <v>1945247</v>
      </c>
      <c r="K27" s="68">
        <v>688271</v>
      </c>
      <c r="L27" s="26" t="s">
        <v>72</v>
      </c>
    </row>
    <row r="28" spans="1:12" ht="16.5" customHeight="1">
      <c r="A28" s="19"/>
      <c r="B28" s="15" t="s">
        <v>73</v>
      </c>
      <c r="C28" s="65">
        <v>24759</v>
      </c>
      <c r="D28" s="20">
        <v>0</v>
      </c>
      <c r="E28" s="20">
        <v>24759</v>
      </c>
      <c r="F28" s="20">
        <v>0</v>
      </c>
      <c r="G28" s="20">
        <v>24759</v>
      </c>
      <c r="H28" s="20">
        <v>24759</v>
      </c>
      <c r="I28" s="20">
        <v>0</v>
      </c>
      <c r="J28" s="20">
        <v>0</v>
      </c>
      <c r="K28" s="66">
        <v>0</v>
      </c>
      <c r="L28" s="15" t="s">
        <v>73</v>
      </c>
    </row>
    <row r="29" spans="1:12" ht="16.5" customHeight="1">
      <c r="A29" s="19"/>
      <c r="B29" s="15" t="s">
        <v>74</v>
      </c>
      <c r="C29" s="65">
        <v>20740</v>
      </c>
      <c r="D29" s="20">
        <v>0</v>
      </c>
      <c r="E29" s="20">
        <v>20740</v>
      </c>
      <c r="F29" s="20">
        <v>0</v>
      </c>
      <c r="G29" s="20">
        <v>20740</v>
      </c>
      <c r="H29" s="20">
        <v>20740</v>
      </c>
      <c r="I29" s="20">
        <v>0</v>
      </c>
      <c r="J29" s="20">
        <v>0</v>
      </c>
      <c r="K29" s="66">
        <v>0</v>
      </c>
      <c r="L29" s="15" t="s">
        <v>74</v>
      </c>
    </row>
    <row r="30" spans="1:12" ht="16.5" customHeight="1">
      <c r="A30" s="61"/>
      <c r="B30" s="26" t="s">
        <v>75</v>
      </c>
      <c r="C30" s="67">
        <v>6409645</v>
      </c>
      <c r="D30" s="60">
        <v>2646362</v>
      </c>
      <c r="E30" s="60">
        <v>3763283</v>
      </c>
      <c r="F30" s="60">
        <v>873357</v>
      </c>
      <c r="G30" s="60">
        <v>2889926</v>
      </c>
      <c r="H30" s="60">
        <v>256408</v>
      </c>
      <c r="I30" s="60">
        <v>2633518</v>
      </c>
      <c r="J30" s="60">
        <v>1945247</v>
      </c>
      <c r="K30" s="68">
        <v>688271</v>
      </c>
      <c r="L30" s="26" t="s">
        <v>75</v>
      </c>
    </row>
    <row r="31" spans="1:12" ht="16.5" customHeight="1">
      <c r="A31" s="11"/>
      <c r="B31" s="1" t="s">
        <v>76</v>
      </c>
      <c r="C31" s="50"/>
      <c r="D31" s="51"/>
      <c r="E31" s="51"/>
      <c r="F31" s="51"/>
      <c r="G31" s="51"/>
      <c r="H31" s="51"/>
      <c r="I31" s="51"/>
      <c r="J31" s="51"/>
      <c r="K31" s="56"/>
      <c r="L31" s="15" t="s">
        <v>76</v>
      </c>
    </row>
    <row r="32" spans="1:12" ht="16.5" customHeight="1">
      <c r="A32" s="11"/>
      <c r="B32" s="1" t="s">
        <v>32</v>
      </c>
      <c r="C32" s="65">
        <v>5493452</v>
      </c>
      <c r="D32" s="20">
        <v>2431996</v>
      </c>
      <c r="E32" s="20">
        <v>3061456</v>
      </c>
      <c r="F32" s="20">
        <v>665375</v>
      </c>
      <c r="G32" s="20">
        <v>2396081</v>
      </c>
      <c r="H32" s="20">
        <v>242015</v>
      </c>
      <c r="I32" s="20">
        <v>2154066</v>
      </c>
      <c r="J32" s="20">
        <v>1465795</v>
      </c>
      <c r="K32" s="66">
        <v>688271</v>
      </c>
      <c r="L32" s="15" t="s">
        <v>32</v>
      </c>
    </row>
    <row r="33" spans="1:12" ht="16.5" customHeight="1">
      <c r="A33" s="11"/>
      <c r="B33" s="1" t="s">
        <v>33</v>
      </c>
      <c r="C33" s="65">
        <v>820629</v>
      </c>
      <c r="D33" s="20">
        <v>186689</v>
      </c>
      <c r="E33" s="20">
        <v>633940</v>
      </c>
      <c r="F33" s="20">
        <v>197802</v>
      </c>
      <c r="G33" s="20">
        <v>436138</v>
      </c>
      <c r="H33" s="20">
        <v>9459</v>
      </c>
      <c r="I33" s="20">
        <v>426679</v>
      </c>
      <c r="J33" s="20">
        <v>426679</v>
      </c>
      <c r="K33" s="66">
        <v>0</v>
      </c>
      <c r="L33" s="15" t="s">
        <v>33</v>
      </c>
    </row>
    <row r="34" spans="1:12" ht="16.5" customHeight="1">
      <c r="A34" s="11"/>
      <c r="B34" s="1" t="s">
        <v>34</v>
      </c>
      <c r="C34" s="65">
        <v>91545</v>
      </c>
      <c r="D34" s="20">
        <v>27677</v>
      </c>
      <c r="E34" s="20">
        <v>63868</v>
      </c>
      <c r="F34" s="20">
        <v>10180</v>
      </c>
      <c r="G34" s="20">
        <v>53688</v>
      </c>
      <c r="H34" s="20">
        <v>915</v>
      </c>
      <c r="I34" s="20">
        <v>52773</v>
      </c>
      <c r="J34" s="20">
        <v>52773</v>
      </c>
      <c r="K34" s="66">
        <v>0</v>
      </c>
      <c r="L34" s="15" t="s">
        <v>34</v>
      </c>
    </row>
    <row r="35" spans="1:12" ht="16.5" customHeight="1">
      <c r="A35" s="11"/>
      <c r="B35" s="1" t="s">
        <v>11</v>
      </c>
      <c r="C35" s="65">
        <v>6405626</v>
      </c>
      <c r="D35" s="20">
        <v>2646362</v>
      </c>
      <c r="E35" s="20">
        <v>3759264</v>
      </c>
      <c r="F35" s="20">
        <v>873357</v>
      </c>
      <c r="G35" s="20">
        <v>2885907</v>
      </c>
      <c r="H35" s="20">
        <v>252389</v>
      </c>
      <c r="I35" s="20">
        <v>2633518</v>
      </c>
      <c r="J35" s="20">
        <v>1945247</v>
      </c>
      <c r="K35" s="66">
        <v>688271</v>
      </c>
      <c r="L35" s="15" t="s">
        <v>11</v>
      </c>
    </row>
    <row r="36" spans="1:12" ht="16.5" customHeight="1">
      <c r="A36" s="11"/>
      <c r="B36" s="1" t="s">
        <v>134</v>
      </c>
      <c r="C36" s="118">
        <f>SUM(C8)</f>
        <v>99882</v>
      </c>
      <c r="D36" s="115">
        <f t="shared" ref="D36:K36" si="0">SUM(D8)</f>
        <v>47192</v>
      </c>
      <c r="E36" s="115">
        <f t="shared" si="0"/>
        <v>52690</v>
      </c>
      <c r="F36" s="115">
        <f t="shared" si="0"/>
        <v>18443</v>
      </c>
      <c r="G36" s="115">
        <f t="shared" si="0"/>
        <v>34247</v>
      </c>
      <c r="H36" s="115">
        <f t="shared" si="0"/>
        <v>3774</v>
      </c>
      <c r="I36" s="115">
        <f t="shared" si="0"/>
        <v>30473</v>
      </c>
      <c r="J36" s="115">
        <f t="shared" si="0"/>
        <v>13923</v>
      </c>
      <c r="K36" s="119">
        <f t="shared" si="0"/>
        <v>16550</v>
      </c>
      <c r="L36" s="15"/>
    </row>
    <row r="37" spans="1:12" ht="16.5" customHeight="1">
      <c r="A37" s="11"/>
      <c r="B37" s="1" t="s">
        <v>135</v>
      </c>
      <c r="C37" s="118">
        <f>SUM(C12:C13,C15)</f>
        <v>1165264</v>
      </c>
      <c r="D37" s="115">
        <f t="shared" ref="D37:K37" si="1">SUM(D12:D13,D15)</f>
        <v>702539</v>
      </c>
      <c r="E37" s="115">
        <f t="shared" si="1"/>
        <v>462725</v>
      </c>
      <c r="F37" s="115">
        <f t="shared" si="1"/>
        <v>62441</v>
      </c>
      <c r="G37" s="115">
        <f t="shared" si="1"/>
        <v>400284</v>
      </c>
      <c r="H37" s="115">
        <f t="shared" si="1"/>
        <v>77306</v>
      </c>
      <c r="I37" s="115">
        <f t="shared" si="1"/>
        <v>322978</v>
      </c>
      <c r="J37" s="115">
        <f t="shared" si="1"/>
        <v>280029</v>
      </c>
      <c r="K37" s="119">
        <f t="shared" si="1"/>
        <v>42949</v>
      </c>
      <c r="L37" s="15"/>
    </row>
    <row r="38" spans="1:12" ht="16.5" customHeight="1">
      <c r="A38" s="12"/>
      <c r="B38" s="52" t="s">
        <v>136</v>
      </c>
      <c r="C38" s="120">
        <f>SUM(C14,C16:C26)</f>
        <v>5140480</v>
      </c>
      <c r="D38" s="116">
        <f t="shared" ref="D38:K38" si="2">SUM(D14,D16:D26)</f>
        <v>1896631</v>
      </c>
      <c r="E38" s="116">
        <f t="shared" si="2"/>
        <v>3243849</v>
      </c>
      <c r="F38" s="116">
        <f t="shared" si="2"/>
        <v>792473</v>
      </c>
      <c r="G38" s="116">
        <f t="shared" si="2"/>
        <v>2451376</v>
      </c>
      <c r="H38" s="116">
        <f t="shared" si="2"/>
        <v>171309</v>
      </c>
      <c r="I38" s="116">
        <f t="shared" si="2"/>
        <v>2280067</v>
      </c>
      <c r="J38" s="116">
        <f t="shared" si="2"/>
        <v>1651295</v>
      </c>
      <c r="K38" s="121">
        <f t="shared" si="2"/>
        <v>628772</v>
      </c>
      <c r="L38" s="13"/>
    </row>
    <row r="39" spans="1:12" ht="16.5" customHeight="1">
      <c r="C39" s="117" t="str">
        <f>IF(SUM(C36:C38)=C27,"OK","ERROR")</f>
        <v>OK</v>
      </c>
      <c r="D39" s="117" t="str">
        <f t="shared" ref="D39:K39" si="3">IF(SUM(D36:D38)=D27,"OK","ERROR")</f>
        <v>OK</v>
      </c>
      <c r="E39" s="117" t="str">
        <f t="shared" si="3"/>
        <v>OK</v>
      </c>
      <c r="F39" s="117" t="str">
        <f t="shared" si="3"/>
        <v>OK</v>
      </c>
      <c r="G39" s="117" t="str">
        <f t="shared" si="3"/>
        <v>OK</v>
      </c>
      <c r="H39" s="117" t="str">
        <f t="shared" si="3"/>
        <v>OK</v>
      </c>
      <c r="I39" s="117" t="str">
        <f t="shared" si="3"/>
        <v>OK</v>
      </c>
      <c r="J39" s="117" t="str">
        <f t="shared" si="3"/>
        <v>OK</v>
      </c>
      <c r="K39" s="117" t="str">
        <f t="shared" si="3"/>
        <v>OK</v>
      </c>
    </row>
    <row r="40" spans="1:12" ht="16.5" customHeight="1">
      <c r="C40" s="117"/>
      <c r="D40" s="117"/>
      <c r="E40" s="117"/>
      <c r="F40" s="117"/>
      <c r="G40" s="117"/>
      <c r="H40" s="117"/>
      <c r="I40" s="117"/>
      <c r="J40" s="117"/>
      <c r="K40" s="117"/>
    </row>
    <row r="41" spans="1:12" ht="16.5" customHeight="1">
      <c r="A41" s="122">
        <f>A2+1</f>
        <v>24</v>
      </c>
      <c r="B41" s="7" t="str">
        <f>IF(A41&lt;22,"令和"&amp;A41&amp;"年度","平成"&amp;A41&amp;"年度")</f>
        <v>平成24年度</v>
      </c>
      <c r="C41" s="22" t="s">
        <v>36</v>
      </c>
      <c r="L41" s="8"/>
    </row>
    <row r="42" spans="1:12" ht="16.5" customHeight="1">
      <c r="A42" s="10"/>
      <c r="B42" s="14"/>
      <c r="C42" s="16"/>
      <c r="D42" s="16"/>
      <c r="E42" s="16"/>
      <c r="F42" s="16"/>
      <c r="G42" s="16"/>
      <c r="H42" s="16" t="s">
        <v>42</v>
      </c>
      <c r="I42" s="16"/>
      <c r="J42" s="16"/>
      <c r="K42" s="16"/>
      <c r="L42" s="14"/>
    </row>
    <row r="43" spans="1:12" ht="16.5" customHeight="1">
      <c r="A43" s="11"/>
      <c r="C43" s="17" t="s">
        <v>37</v>
      </c>
      <c r="D43" s="17" t="s">
        <v>17</v>
      </c>
      <c r="E43" s="17" t="s">
        <v>18</v>
      </c>
      <c r="F43" s="17" t="s">
        <v>19</v>
      </c>
      <c r="G43" s="17" t="s">
        <v>40</v>
      </c>
      <c r="H43" s="17" t="s">
        <v>43</v>
      </c>
      <c r="I43" s="17" t="s">
        <v>45</v>
      </c>
      <c r="J43" s="17" t="s">
        <v>47</v>
      </c>
      <c r="K43" s="17" t="s">
        <v>49</v>
      </c>
    </row>
    <row r="44" spans="1:12" ht="16.5" customHeight="1">
      <c r="A44" s="11"/>
      <c r="B44" s="3" t="s">
        <v>51</v>
      </c>
      <c r="C44" s="18" t="s">
        <v>38</v>
      </c>
      <c r="D44" s="18"/>
      <c r="E44" s="173" t="s">
        <v>39</v>
      </c>
      <c r="F44" s="18"/>
      <c r="G44" s="173" t="s">
        <v>41</v>
      </c>
      <c r="H44" s="18" t="s">
        <v>44</v>
      </c>
      <c r="I44" s="18" t="s">
        <v>46</v>
      </c>
      <c r="J44" s="18" t="s">
        <v>48</v>
      </c>
      <c r="K44" s="18" t="s">
        <v>50</v>
      </c>
      <c r="L44" s="3" t="s">
        <v>51</v>
      </c>
    </row>
    <row r="45" spans="1:12" ht="16.5" customHeight="1">
      <c r="A45" s="11"/>
      <c r="B45" s="15"/>
      <c r="C45" s="17"/>
      <c r="D45" s="17"/>
      <c r="E45" s="24" t="s">
        <v>77</v>
      </c>
      <c r="F45" s="17"/>
      <c r="G45" s="25" t="s">
        <v>78</v>
      </c>
      <c r="H45" s="17"/>
      <c r="I45" s="17" t="s">
        <v>12</v>
      </c>
      <c r="J45" s="17"/>
      <c r="K45" s="17" t="s">
        <v>13</v>
      </c>
      <c r="L45" s="5"/>
    </row>
    <row r="46" spans="1:12" ht="16.5" customHeight="1">
      <c r="A46" s="12"/>
      <c r="B46" s="13"/>
      <c r="C46" s="18">
        <v>1</v>
      </c>
      <c r="D46" s="18">
        <v>2</v>
      </c>
      <c r="E46" s="18">
        <v>3</v>
      </c>
      <c r="F46" s="18">
        <v>4</v>
      </c>
      <c r="G46" s="18">
        <v>5</v>
      </c>
      <c r="H46" s="18">
        <v>6</v>
      </c>
      <c r="I46" s="18">
        <v>7</v>
      </c>
      <c r="J46" s="18">
        <v>8</v>
      </c>
      <c r="K46" s="18">
        <v>9</v>
      </c>
      <c r="L46" s="6"/>
    </row>
    <row r="47" spans="1:12" ht="16.5" customHeight="1">
      <c r="A47" s="19">
        <v>1</v>
      </c>
      <c r="B47" s="15" t="s">
        <v>53</v>
      </c>
      <c r="C47" s="62">
        <v>109334</v>
      </c>
      <c r="D47" s="63">
        <v>50445</v>
      </c>
      <c r="E47" s="63">
        <v>58889</v>
      </c>
      <c r="F47" s="63">
        <v>18891</v>
      </c>
      <c r="G47" s="63">
        <v>39998</v>
      </c>
      <c r="H47" s="63">
        <v>2924</v>
      </c>
      <c r="I47" s="63">
        <v>37074</v>
      </c>
      <c r="J47" s="63">
        <v>14026</v>
      </c>
      <c r="K47" s="64">
        <v>23048</v>
      </c>
      <c r="L47" s="15" t="s">
        <v>53</v>
      </c>
    </row>
    <row r="48" spans="1:12" ht="16.5" customHeight="1">
      <c r="A48" s="19" t="s">
        <v>52</v>
      </c>
      <c r="B48" s="15" t="s">
        <v>54</v>
      </c>
      <c r="C48" s="65">
        <v>92410</v>
      </c>
      <c r="D48" s="20">
        <v>42127</v>
      </c>
      <c r="E48" s="20">
        <v>50283</v>
      </c>
      <c r="F48" s="20">
        <v>16569</v>
      </c>
      <c r="G48" s="20">
        <v>33714</v>
      </c>
      <c r="H48" s="20">
        <v>2314</v>
      </c>
      <c r="I48" s="20">
        <v>31400</v>
      </c>
      <c r="J48" s="20">
        <v>11703</v>
      </c>
      <c r="K48" s="66">
        <v>19697</v>
      </c>
      <c r="L48" s="15" t="s">
        <v>54</v>
      </c>
    </row>
    <row r="49" spans="1:12" ht="16.5" customHeight="1">
      <c r="A49" s="19" t="s">
        <v>14</v>
      </c>
      <c r="B49" s="15" t="s">
        <v>55</v>
      </c>
      <c r="C49" s="65">
        <v>611</v>
      </c>
      <c r="D49" s="20">
        <v>318</v>
      </c>
      <c r="E49" s="20">
        <v>293</v>
      </c>
      <c r="F49" s="20">
        <v>106</v>
      </c>
      <c r="G49" s="20">
        <v>187</v>
      </c>
      <c r="H49" s="20">
        <v>21</v>
      </c>
      <c r="I49" s="20">
        <v>166</v>
      </c>
      <c r="J49" s="20">
        <v>217</v>
      </c>
      <c r="K49" s="66">
        <v>-51</v>
      </c>
      <c r="L49" s="15" t="s">
        <v>55</v>
      </c>
    </row>
    <row r="50" spans="1:12" ht="16.5" customHeight="1">
      <c r="A50" s="19" t="s">
        <v>15</v>
      </c>
      <c r="B50" s="15" t="s">
        <v>56</v>
      </c>
      <c r="C50" s="65">
        <v>16313</v>
      </c>
      <c r="D50" s="20">
        <v>8000</v>
      </c>
      <c r="E50" s="20">
        <v>8313</v>
      </c>
      <c r="F50" s="20">
        <v>2216</v>
      </c>
      <c r="G50" s="20">
        <v>6097</v>
      </c>
      <c r="H50" s="20">
        <v>589</v>
      </c>
      <c r="I50" s="20">
        <v>5508</v>
      </c>
      <c r="J50" s="20">
        <v>2106</v>
      </c>
      <c r="K50" s="66">
        <v>3402</v>
      </c>
      <c r="L50" s="15" t="s">
        <v>56</v>
      </c>
    </row>
    <row r="51" spans="1:12" ht="16.5" customHeight="1">
      <c r="A51" s="19">
        <v>2</v>
      </c>
      <c r="B51" s="15" t="s">
        <v>57</v>
      </c>
      <c r="C51" s="65">
        <v>8150</v>
      </c>
      <c r="D51" s="20">
        <v>4947</v>
      </c>
      <c r="E51" s="20">
        <v>3203</v>
      </c>
      <c r="F51" s="20">
        <v>1621</v>
      </c>
      <c r="G51" s="20">
        <v>1582</v>
      </c>
      <c r="H51" s="20">
        <v>287</v>
      </c>
      <c r="I51" s="20">
        <v>1295</v>
      </c>
      <c r="J51" s="20">
        <v>871</v>
      </c>
      <c r="K51" s="66">
        <v>424</v>
      </c>
      <c r="L51" s="15" t="s">
        <v>57</v>
      </c>
    </row>
    <row r="52" spans="1:12" ht="16.5" customHeight="1">
      <c r="A52" s="19">
        <v>3</v>
      </c>
      <c r="B52" s="15" t="s">
        <v>58</v>
      </c>
      <c r="C52" s="65">
        <v>614722</v>
      </c>
      <c r="D52" s="20">
        <v>451511</v>
      </c>
      <c r="E52" s="20">
        <v>163211</v>
      </c>
      <c r="F52" s="20">
        <v>35489</v>
      </c>
      <c r="G52" s="20">
        <v>127722</v>
      </c>
      <c r="H52" s="20">
        <v>55283</v>
      </c>
      <c r="I52" s="20">
        <v>72439</v>
      </c>
      <c r="J52" s="20">
        <v>71038</v>
      </c>
      <c r="K52" s="66">
        <v>1401</v>
      </c>
      <c r="L52" s="15" t="s">
        <v>58</v>
      </c>
    </row>
    <row r="53" spans="1:12" ht="16.5" customHeight="1">
      <c r="A53" s="19">
        <v>4</v>
      </c>
      <c r="B53" s="15" t="s">
        <v>59</v>
      </c>
      <c r="C53" s="65">
        <v>305552</v>
      </c>
      <c r="D53" s="20">
        <v>166513</v>
      </c>
      <c r="E53" s="20">
        <v>139039</v>
      </c>
      <c r="F53" s="20">
        <v>58899</v>
      </c>
      <c r="G53" s="20">
        <v>80140</v>
      </c>
      <c r="H53" s="20">
        <v>10543</v>
      </c>
      <c r="I53" s="20">
        <v>69597</v>
      </c>
      <c r="J53" s="20">
        <v>33175</v>
      </c>
      <c r="K53" s="66">
        <v>36422</v>
      </c>
      <c r="L53" s="15" t="s">
        <v>59</v>
      </c>
    </row>
    <row r="54" spans="1:12" ht="16.5" customHeight="1">
      <c r="A54" s="19">
        <v>5</v>
      </c>
      <c r="B54" s="15" t="s">
        <v>60</v>
      </c>
      <c r="C54" s="65">
        <v>569729</v>
      </c>
      <c r="D54" s="20">
        <v>319543</v>
      </c>
      <c r="E54" s="20">
        <v>250186</v>
      </c>
      <c r="F54" s="20">
        <v>25780</v>
      </c>
      <c r="G54" s="20">
        <v>224406</v>
      </c>
      <c r="H54" s="20">
        <v>17921</v>
      </c>
      <c r="I54" s="20">
        <v>206485</v>
      </c>
      <c r="J54" s="20">
        <v>186402</v>
      </c>
      <c r="K54" s="66">
        <v>20083</v>
      </c>
      <c r="L54" s="15" t="s">
        <v>60</v>
      </c>
    </row>
    <row r="55" spans="1:12" ht="16.5" customHeight="1">
      <c r="A55" s="19">
        <v>6</v>
      </c>
      <c r="B55" s="15" t="s">
        <v>61</v>
      </c>
      <c r="C55" s="65">
        <v>659191</v>
      </c>
      <c r="D55" s="20">
        <v>265076</v>
      </c>
      <c r="E55" s="20">
        <v>394115</v>
      </c>
      <c r="F55" s="20">
        <v>45398</v>
      </c>
      <c r="G55" s="20">
        <v>348717</v>
      </c>
      <c r="H55" s="20">
        <v>56604</v>
      </c>
      <c r="I55" s="20">
        <v>292113</v>
      </c>
      <c r="J55" s="20">
        <v>214472</v>
      </c>
      <c r="K55" s="66">
        <v>77641</v>
      </c>
      <c r="L55" s="15" t="s">
        <v>61</v>
      </c>
    </row>
    <row r="56" spans="1:12" ht="16.5" customHeight="1">
      <c r="A56" s="19">
        <v>7</v>
      </c>
      <c r="B56" s="15" t="s">
        <v>62</v>
      </c>
      <c r="C56" s="65">
        <v>523396</v>
      </c>
      <c r="D56" s="20">
        <v>285297</v>
      </c>
      <c r="E56" s="20">
        <v>238099</v>
      </c>
      <c r="F56" s="20">
        <v>83277</v>
      </c>
      <c r="G56" s="20">
        <v>154822</v>
      </c>
      <c r="H56" s="20">
        <v>12644</v>
      </c>
      <c r="I56" s="20">
        <v>142178</v>
      </c>
      <c r="J56" s="20">
        <v>104674</v>
      </c>
      <c r="K56" s="66">
        <v>37504</v>
      </c>
      <c r="L56" s="15" t="s">
        <v>62</v>
      </c>
    </row>
    <row r="57" spans="1:12" ht="16.5" customHeight="1">
      <c r="A57" s="19">
        <v>8</v>
      </c>
      <c r="B57" s="15" t="s">
        <v>63</v>
      </c>
      <c r="C57" s="65">
        <v>392318</v>
      </c>
      <c r="D57" s="20">
        <v>234875</v>
      </c>
      <c r="E57" s="20">
        <v>157443</v>
      </c>
      <c r="F57" s="20">
        <v>26407</v>
      </c>
      <c r="G57" s="20">
        <v>131036</v>
      </c>
      <c r="H57" s="20">
        <v>11309</v>
      </c>
      <c r="I57" s="20">
        <v>119727</v>
      </c>
      <c r="J57" s="20">
        <v>103781</v>
      </c>
      <c r="K57" s="66">
        <v>15946</v>
      </c>
      <c r="L57" s="15" t="s">
        <v>63</v>
      </c>
    </row>
    <row r="58" spans="1:12" ht="16.5" customHeight="1">
      <c r="A58" s="19">
        <v>9</v>
      </c>
      <c r="B58" s="15" t="s">
        <v>64</v>
      </c>
      <c r="C58" s="65">
        <v>360061</v>
      </c>
      <c r="D58" s="20">
        <v>173961</v>
      </c>
      <c r="E58" s="20">
        <v>186100</v>
      </c>
      <c r="F58" s="20">
        <v>62627</v>
      </c>
      <c r="G58" s="20">
        <v>123473</v>
      </c>
      <c r="H58" s="20">
        <v>9650</v>
      </c>
      <c r="I58" s="20">
        <v>113823</v>
      </c>
      <c r="J58" s="20">
        <v>67778</v>
      </c>
      <c r="K58" s="66">
        <v>46045</v>
      </c>
      <c r="L58" s="15" t="s">
        <v>64</v>
      </c>
    </row>
    <row r="59" spans="1:12" ht="16.5" customHeight="1">
      <c r="A59" s="19">
        <v>10</v>
      </c>
      <c r="B59" s="15" t="s">
        <v>65</v>
      </c>
      <c r="C59" s="65">
        <v>208049</v>
      </c>
      <c r="D59" s="20">
        <v>69349</v>
      </c>
      <c r="E59" s="20">
        <v>138700</v>
      </c>
      <c r="F59" s="20">
        <v>14218</v>
      </c>
      <c r="G59" s="20">
        <v>124482</v>
      </c>
      <c r="H59" s="20">
        <v>4765</v>
      </c>
      <c r="I59" s="20">
        <v>119717</v>
      </c>
      <c r="J59" s="20">
        <v>63181</v>
      </c>
      <c r="K59" s="66">
        <v>56536</v>
      </c>
      <c r="L59" s="15" t="s">
        <v>65</v>
      </c>
    </row>
    <row r="60" spans="1:12" ht="16.5" customHeight="1">
      <c r="A60" s="19">
        <v>11</v>
      </c>
      <c r="B60" s="15" t="s">
        <v>66</v>
      </c>
      <c r="C60" s="65">
        <v>556263</v>
      </c>
      <c r="D60" s="20">
        <v>96619</v>
      </c>
      <c r="E60" s="20">
        <v>459644</v>
      </c>
      <c r="F60" s="20">
        <v>185741</v>
      </c>
      <c r="G60" s="20">
        <v>273903</v>
      </c>
      <c r="H60" s="20">
        <v>16280</v>
      </c>
      <c r="I60" s="20">
        <v>257623</v>
      </c>
      <c r="J60" s="20">
        <v>23191</v>
      </c>
      <c r="K60" s="66">
        <v>234432</v>
      </c>
      <c r="L60" s="15" t="s">
        <v>66</v>
      </c>
    </row>
    <row r="61" spans="1:12" ht="16.5" customHeight="1">
      <c r="A61" s="19">
        <v>12</v>
      </c>
      <c r="B61" s="15" t="s">
        <v>67</v>
      </c>
      <c r="C61" s="65">
        <v>511611</v>
      </c>
      <c r="D61" s="20">
        <v>169971</v>
      </c>
      <c r="E61" s="20">
        <v>341640</v>
      </c>
      <c r="F61" s="20">
        <v>45786</v>
      </c>
      <c r="G61" s="20">
        <v>295854</v>
      </c>
      <c r="H61" s="20">
        <v>22748</v>
      </c>
      <c r="I61" s="20">
        <v>273106</v>
      </c>
      <c r="J61" s="20">
        <v>122375</v>
      </c>
      <c r="K61" s="66">
        <v>150731</v>
      </c>
      <c r="L61" s="15" t="s">
        <v>67</v>
      </c>
    </row>
    <row r="62" spans="1:12" ht="16.5" customHeight="1">
      <c r="A62" s="19">
        <v>13</v>
      </c>
      <c r="B62" s="15" t="s">
        <v>68</v>
      </c>
      <c r="C62" s="65">
        <v>481175</v>
      </c>
      <c r="D62" s="20">
        <v>108966</v>
      </c>
      <c r="E62" s="20">
        <v>372209</v>
      </c>
      <c r="F62" s="20">
        <v>122790</v>
      </c>
      <c r="G62" s="20">
        <v>249419</v>
      </c>
      <c r="H62" s="20">
        <v>8348</v>
      </c>
      <c r="I62" s="20">
        <v>241071</v>
      </c>
      <c r="J62" s="20">
        <v>241071</v>
      </c>
      <c r="K62" s="66">
        <v>0</v>
      </c>
      <c r="L62" s="15" t="s">
        <v>68</v>
      </c>
    </row>
    <row r="63" spans="1:12" ht="16.5" customHeight="1">
      <c r="A63" s="19">
        <v>14</v>
      </c>
      <c r="B63" s="15" t="s">
        <v>69</v>
      </c>
      <c r="C63" s="65">
        <v>270562</v>
      </c>
      <c r="D63" s="20">
        <v>54214</v>
      </c>
      <c r="E63" s="20">
        <v>216348</v>
      </c>
      <c r="F63" s="20">
        <v>50390</v>
      </c>
      <c r="G63" s="20">
        <v>165958</v>
      </c>
      <c r="H63" s="20">
        <v>1820</v>
      </c>
      <c r="I63" s="20">
        <v>164138</v>
      </c>
      <c r="J63" s="20">
        <v>157713</v>
      </c>
      <c r="K63" s="66">
        <v>6425</v>
      </c>
      <c r="L63" s="15" t="s">
        <v>69</v>
      </c>
    </row>
    <row r="64" spans="1:12" ht="16.5" customHeight="1">
      <c r="A64" s="19">
        <v>15</v>
      </c>
      <c r="B64" s="15" t="s">
        <v>70</v>
      </c>
      <c r="C64" s="65">
        <v>652555</v>
      </c>
      <c r="D64" s="20">
        <v>223190</v>
      </c>
      <c r="E64" s="20">
        <v>429365</v>
      </c>
      <c r="F64" s="20">
        <v>48598</v>
      </c>
      <c r="G64" s="20">
        <v>380767</v>
      </c>
      <c r="H64" s="20">
        <v>2657</v>
      </c>
      <c r="I64" s="20">
        <v>378110</v>
      </c>
      <c r="J64" s="20">
        <v>393345</v>
      </c>
      <c r="K64" s="66">
        <v>-15235</v>
      </c>
      <c r="L64" s="15" t="s">
        <v>70</v>
      </c>
    </row>
    <row r="65" spans="1:12" ht="16.5" customHeight="1">
      <c r="A65" s="19">
        <v>16</v>
      </c>
      <c r="B65" s="15" t="s">
        <v>71</v>
      </c>
      <c r="C65" s="65">
        <v>388716</v>
      </c>
      <c r="D65" s="20">
        <v>160284</v>
      </c>
      <c r="E65" s="20">
        <v>228432</v>
      </c>
      <c r="F65" s="20">
        <v>47903</v>
      </c>
      <c r="G65" s="20">
        <v>180529</v>
      </c>
      <c r="H65" s="20">
        <v>13943</v>
      </c>
      <c r="I65" s="20">
        <v>166586</v>
      </c>
      <c r="J65" s="20">
        <v>140619</v>
      </c>
      <c r="K65" s="66">
        <v>25967</v>
      </c>
      <c r="L65" s="15" t="s">
        <v>71</v>
      </c>
    </row>
    <row r="66" spans="1:12" ht="16.5" customHeight="1">
      <c r="A66" s="59"/>
      <c r="B66" s="26" t="s">
        <v>72</v>
      </c>
      <c r="C66" s="67">
        <v>6611384</v>
      </c>
      <c r="D66" s="60">
        <v>2834761</v>
      </c>
      <c r="E66" s="60">
        <v>3776623</v>
      </c>
      <c r="F66" s="60">
        <v>873815</v>
      </c>
      <c r="G66" s="60">
        <v>2902808</v>
      </c>
      <c r="H66" s="60">
        <v>247726</v>
      </c>
      <c r="I66" s="60">
        <v>2655082</v>
      </c>
      <c r="J66" s="60">
        <v>1937712</v>
      </c>
      <c r="K66" s="68">
        <v>717370</v>
      </c>
      <c r="L66" s="26" t="s">
        <v>72</v>
      </c>
    </row>
    <row r="67" spans="1:12" ht="16.5" customHeight="1">
      <c r="A67" s="19"/>
      <c r="B67" s="15" t="s">
        <v>73</v>
      </c>
      <c r="C67" s="65">
        <v>24684</v>
      </c>
      <c r="D67" s="20">
        <v>0</v>
      </c>
      <c r="E67" s="20">
        <v>24684</v>
      </c>
      <c r="F67" s="20">
        <v>0</v>
      </c>
      <c r="G67" s="20">
        <v>24684</v>
      </c>
      <c r="H67" s="20">
        <v>24684</v>
      </c>
      <c r="I67" s="20">
        <v>0</v>
      </c>
      <c r="J67" s="20">
        <v>0</v>
      </c>
      <c r="K67" s="66">
        <v>0</v>
      </c>
      <c r="L67" s="15" t="s">
        <v>73</v>
      </c>
    </row>
    <row r="68" spans="1:12" ht="16.5" customHeight="1">
      <c r="A68" s="19"/>
      <c r="B68" s="15" t="s">
        <v>74</v>
      </c>
      <c r="C68" s="65">
        <v>20872</v>
      </c>
      <c r="D68" s="20">
        <v>0</v>
      </c>
      <c r="E68" s="20">
        <v>20872</v>
      </c>
      <c r="F68" s="20">
        <v>0</v>
      </c>
      <c r="G68" s="20">
        <v>20872</v>
      </c>
      <c r="H68" s="20">
        <v>20872</v>
      </c>
      <c r="I68" s="20">
        <v>0</v>
      </c>
      <c r="J68" s="20">
        <v>0</v>
      </c>
      <c r="K68" s="66">
        <v>0</v>
      </c>
      <c r="L68" s="15" t="s">
        <v>74</v>
      </c>
    </row>
    <row r="69" spans="1:12" ht="16.5" customHeight="1">
      <c r="A69" s="61"/>
      <c r="B69" s="26" t="s">
        <v>75</v>
      </c>
      <c r="C69" s="67">
        <v>6615196</v>
      </c>
      <c r="D69" s="60">
        <v>2834761</v>
      </c>
      <c r="E69" s="60">
        <v>3780435</v>
      </c>
      <c r="F69" s="60">
        <v>873815</v>
      </c>
      <c r="G69" s="60">
        <v>2906620</v>
      </c>
      <c r="H69" s="60">
        <v>251538</v>
      </c>
      <c r="I69" s="60">
        <v>2655082</v>
      </c>
      <c r="J69" s="60">
        <v>1937712</v>
      </c>
      <c r="K69" s="68">
        <v>717370</v>
      </c>
      <c r="L69" s="26" t="s">
        <v>75</v>
      </c>
    </row>
    <row r="70" spans="1:12" ht="16.5" customHeight="1">
      <c r="A70" s="11"/>
      <c r="B70" s="1" t="s">
        <v>76</v>
      </c>
      <c r="C70" s="50"/>
      <c r="D70" s="51"/>
      <c r="E70" s="51"/>
      <c r="F70" s="51"/>
      <c r="G70" s="51"/>
      <c r="H70" s="51"/>
      <c r="I70" s="51"/>
      <c r="J70" s="51"/>
      <c r="K70" s="56"/>
      <c r="L70" s="15" t="s">
        <v>76</v>
      </c>
    </row>
    <row r="71" spans="1:12" ht="16.5" customHeight="1">
      <c r="A71" s="11"/>
      <c r="B71" s="1" t="s">
        <v>32</v>
      </c>
      <c r="C71" s="65">
        <v>5686880</v>
      </c>
      <c r="D71" s="20">
        <v>2608947</v>
      </c>
      <c r="E71" s="20">
        <v>3077933</v>
      </c>
      <c r="F71" s="20">
        <v>666079</v>
      </c>
      <c r="G71" s="20">
        <v>2411854</v>
      </c>
      <c r="H71" s="20">
        <v>237414</v>
      </c>
      <c r="I71" s="20">
        <v>2174440</v>
      </c>
      <c r="J71" s="20">
        <v>1457070</v>
      </c>
      <c r="K71" s="66">
        <v>717370</v>
      </c>
      <c r="L71" s="15" t="s">
        <v>32</v>
      </c>
    </row>
    <row r="72" spans="1:12" ht="16.5" customHeight="1">
      <c r="A72" s="11"/>
      <c r="B72" s="1" t="s">
        <v>33</v>
      </c>
      <c r="C72" s="65">
        <v>824615</v>
      </c>
      <c r="D72" s="20">
        <v>195942</v>
      </c>
      <c r="E72" s="20">
        <v>628673</v>
      </c>
      <c r="F72" s="20">
        <v>197220</v>
      </c>
      <c r="G72" s="20">
        <v>431453</v>
      </c>
      <c r="H72" s="20">
        <v>9317</v>
      </c>
      <c r="I72" s="20">
        <v>422136</v>
      </c>
      <c r="J72" s="20">
        <v>422136</v>
      </c>
      <c r="K72" s="66">
        <v>0</v>
      </c>
      <c r="L72" s="15" t="s">
        <v>33</v>
      </c>
    </row>
    <row r="73" spans="1:12" ht="16.5" customHeight="1">
      <c r="A73" s="11"/>
      <c r="B73" s="1" t="s">
        <v>34</v>
      </c>
      <c r="C73" s="65">
        <v>99889</v>
      </c>
      <c r="D73" s="20">
        <v>29872</v>
      </c>
      <c r="E73" s="20">
        <v>70017</v>
      </c>
      <c r="F73" s="20">
        <v>10516</v>
      </c>
      <c r="G73" s="20">
        <v>59501</v>
      </c>
      <c r="H73" s="20">
        <v>995</v>
      </c>
      <c r="I73" s="20">
        <v>58506</v>
      </c>
      <c r="J73" s="20">
        <v>58506</v>
      </c>
      <c r="K73" s="66">
        <v>0</v>
      </c>
      <c r="L73" s="15" t="s">
        <v>34</v>
      </c>
    </row>
    <row r="74" spans="1:12" ht="16.5" customHeight="1">
      <c r="A74" s="11"/>
      <c r="B74" s="1" t="s">
        <v>11</v>
      </c>
      <c r="C74" s="65">
        <v>6611384</v>
      </c>
      <c r="D74" s="20">
        <v>2834761</v>
      </c>
      <c r="E74" s="20">
        <v>3776623</v>
      </c>
      <c r="F74" s="20">
        <v>873815</v>
      </c>
      <c r="G74" s="20">
        <v>2902808</v>
      </c>
      <c r="H74" s="20">
        <v>247726</v>
      </c>
      <c r="I74" s="20">
        <v>2655082</v>
      </c>
      <c r="J74" s="20">
        <v>1937712</v>
      </c>
      <c r="K74" s="66">
        <v>717370</v>
      </c>
      <c r="L74" s="15" t="s">
        <v>11</v>
      </c>
    </row>
    <row r="75" spans="1:12" ht="16.5" customHeight="1">
      <c r="A75" s="11"/>
      <c r="B75" s="1" t="s">
        <v>134</v>
      </c>
      <c r="C75" s="118">
        <f>SUM(C47)</f>
        <v>109334</v>
      </c>
      <c r="D75" s="115">
        <f t="shared" ref="D75:K75" si="4">SUM(D47)</f>
        <v>50445</v>
      </c>
      <c r="E75" s="115">
        <f t="shared" si="4"/>
        <v>58889</v>
      </c>
      <c r="F75" s="115">
        <f t="shared" si="4"/>
        <v>18891</v>
      </c>
      <c r="G75" s="115">
        <f t="shared" si="4"/>
        <v>39998</v>
      </c>
      <c r="H75" s="115">
        <f t="shared" si="4"/>
        <v>2924</v>
      </c>
      <c r="I75" s="115">
        <f t="shared" si="4"/>
        <v>37074</v>
      </c>
      <c r="J75" s="115">
        <f t="shared" si="4"/>
        <v>14026</v>
      </c>
      <c r="K75" s="119">
        <f t="shared" si="4"/>
        <v>23048</v>
      </c>
      <c r="L75" s="15"/>
    </row>
    <row r="76" spans="1:12" ht="16.5" customHeight="1">
      <c r="A76" s="11"/>
      <c r="B76" s="1" t="s">
        <v>135</v>
      </c>
      <c r="C76" s="118">
        <f>SUM(C51:C52,C54)</f>
        <v>1192601</v>
      </c>
      <c r="D76" s="115">
        <f t="shared" ref="D76:K76" si="5">SUM(D51:D52,D54)</f>
        <v>776001</v>
      </c>
      <c r="E76" s="115">
        <f t="shared" si="5"/>
        <v>416600</v>
      </c>
      <c r="F76" s="115">
        <f t="shared" si="5"/>
        <v>62890</v>
      </c>
      <c r="G76" s="115">
        <f t="shared" si="5"/>
        <v>353710</v>
      </c>
      <c r="H76" s="115">
        <f t="shared" si="5"/>
        <v>73491</v>
      </c>
      <c r="I76" s="115">
        <f t="shared" si="5"/>
        <v>280219</v>
      </c>
      <c r="J76" s="115">
        <f t="shared" si="5"/>
        <v>258311</v>
      </c>
      <c r="K76" s="119">
        <f t="shared" si="5"/>
        <v>21908</v>
      </c>
      <c r="L76" s="15"/>
    </row>
    <row r="77" spans="1:12" ht="16.5" customHeight="1">
      <c r="A77" s="12"/>
      <c r="B77" s="52" t="s">
        <v>136</v>
      </c>
      <c r="C77" s="120">
        <f>SUM(C53,C55:C65)</f>
        <v>5309449</v>
      </c>
      <c r="D77" s="116">
        <f t="shared" ref="D77:K77" si="6">SUM(D53,D55:D65)</f>
        <v>2008315</v>
      </c>
      <c r="E77" s="116">
        <f t="shared" si="6"/>
        <v>3301134</v>
      </c>
      <c r="F77" s="116">
        <f t="shared" si="6"/>
        <v>792034</v>
      </c>
      <c r="G77" s="116">
        <f t="shared" si="6"/>
        <v>2509100</v>
      </c>
      <c r="H77" s="116">
        <f t="shared" si="6"/>
        <v>171311</v>
      </c>
      <c r="I77" s="116">
        <f t="shared" si="6"/>
        <v>2337789</v>
      </c>
      <c r="J77" s="116">
        <f t="shared" si="6"/>
        <v>1665375</v>
      </c>
      <c r="K77" s="121">
        <f t="shared" si="6"/>
        <v>672414</v>
      </c>
      <c r="L77" s="13"/>
    </row>
    <row r="78" spans="1:12" ht="16.5" customHeight="1">
      <c r="C78" s="117" t="str">
        <f>IF(SUM(C75:C77)=C66,"OK","ERROR")</f>
        <v>OK</v>
      </c>
      <c r="D78" s="117" t="str">
        <f t="shared" ref="D78" si="7">IF(SUM(D75:D77)=D66,"OK","ERROR")</f>
        <v>OK</v>
      </c>
      <c r="E78" s="117" t="str">
        <f t="shared" ref="E78" si="8">IF(SUM(E75:E77)=E66,"OK","ERROR")</f>
        <v>OK</v>
      </c>
      <c r="F78" s="117" t="str">
        <f t="shared" ref="F78" si="9">IF(SUM(F75:F77)=F66,"OK","ERROR")</f>
        <v>OK</v>
      </c>
      <c r="G78" s="117" t="str">
        <f t="shared" ref="G78" si="10">IF(SUM(G75:G77)=G66,"OK","ERROR")</f>
        <v>OK</v>
      </c>
      <c r="H78" s="117" t="str">
        <f t="shared" ref="H78" si="11">IF(SUM(H75:H77)=H66,"OK","ERROR")</f>
        <v>OK</v>
      </c>
      <c r="I78" s="117" t="str">
        <f t="shared" ref="I78" si="12">IF(SUM(I75:I77)=I66,"OK","ERROR")</f>
        <v>OK</v>
      </c>
      <c r="J78" s="117" t="str">
        <f t="shared" ref="J78" si="13">IF(SUM(J75:J77)=J66,"OK","ERROR")</f>
        <v>OK</v>
      </c>
      <c r="K78" s="117" t="str">
        <f t="shared" ref="K78" si="14">IF(SUM(K75:K77)=K66,"OK","ERROR")</f>
        <v>OK</v>
      </c>
    </row>
    <row r="79" spans="1:12" ht="16.5" customHeight="1">
      <c r="C79" s="117"/>
      <c r="D79" s="117"/>
      <c r="E79" s="117"/>
      <c r="F79" s="117"/>
      <c r="G79" s="117"/>
      <c r="H79" s="117"/>
      <c r="I79" s="117"/>
      <c r="J79" s="117"/>
      <c r="K79" s="117"/>
    </row>
    <row r="80" spans="1:12" ht="16.5" customHeight="1">
      <c r="A80" s="122">
        <f>A41+1</f>
        <v>25</v>
      </c>
      <c r="B80" s="7" t="str">
        <f>IF(A80&lt;22,"令和"&amp;A80&amp;"年度","平成"&amp;A80&amp;"年度")</f>
        <v>平成25年度</v>
      </c>
      <c r="C80" s="22" t="s">
        <v>36</v>
      </c>
      <c r="L80" s="8"/>
    </row>
    <row r="81" spans="1:12" ht="16.5" customHeight="1">
      <c r="A81" s="10"/>
      <c r="B81" s="14"/>
      <c r="C81" s="16"/>
      <c r="D81" s="16"/>
      <c r="E81" s="16"/>
      <c r="F81" s="16"/>
      <c r="G81" s="16"/>
      <c r="H81" s="16" t="s">
        <v>42</v>
      </c>
      <c r="I81" s="16"/>
      <c r="J81" s="16"/>
      <c r="K81" s="16"/>
      <c r="L81" s="14"/>
    </row>
    <row r="82" spans="1:12" ht="16.5" customHeight="1">
      <c r="A82" s="11"/>
      <c r="C82" s="17" t="s">
        <v>37</v>
      </c>
      <c r="D82" s="17" t="s">
        <v>17</v>
      </c>
      <c r="E82" s="17" t="s">
        <v>18</v>
      </c>
      <c r="F82" s="17" t="s">
        <v>19</v>
      </c>
      <c r="G82" s="17" t="s">
        <v>40</v>
      </c>
      <c r="H82" s="17" t="s">
        <v>43</v>
      </c>
      <c r="I82" s="17" t="s">
        <v>45</v>
      </c>
      <c r="J82" s="17" t="s">
        <v>47</v>
      </c>
      <c r="K82" s="17" t="s">
        <v>49</v>
      </c>
    </row>
    <row r="83" spans="1:12" ht="16.5" customHeight="1">
      <c r="A83" s="11"/>
      <c r="B83" s="3" t="s">
        <v>51</v>
      </c>
      <c r="C83" s="18" t="s">
        <v>38</v>
      </c>
      <c r="D83" s="18"/>
      <c r="E83" s="173" t="s">
        <v>39</v>
      </c>
      <c r="F83" s="18"/>
      <c r="G83" s="173" t="s">
        <v>41</v>
      </c>
      <c r="H83" s="18" t="s">
        <v>44</v>
      </c>
      <c r="I83" s="18" t="s">
        <v>46</v>
      </c>
      <c r="J83" s="18" t="s">
        <v>48</v>
      </c>
      <c r="K83" s="18" t="s">
        <v>50</v>
      </c>
      <c r="L83" s="3" t="s">
        <v>51</v>
      </c>
    </row>
    <row r="84" spans="1:12" ht="16.5" customHeight="1">
      <c r="A84" s="11"/>
      <c r="B84" s="15"/>
      <c r="C84" s="17"/>
      <c r="D84" s="17"/>
      <c r="E84" s="24" t="s">
        <v>77</v>
      </c>
      <c r="F84" s="17"/>
      <c r="G84" s="25" t="s">
        <v>78</v>
      </c>
      <c r="H84" s="17"/>
      <c r="I84" s="17" t="s">
        <v>12</v>
      </c>
      <c r="J84" s="17"/>
      <c r="K84" s="17" t="s">
        <v>13</v>
      </c>
      <c r="L84" s="5"/>
    </row>
    <row r="85" spans="1:12" ht="16.5" customHeight="1">
      <c r="A85" s="12"/>
      <c r="B85" s="13"/>
      <c r="C85" s="18">
        <v>1</v>
      </c>
      <c r="D85" s="18">
        <v>2</v>
      </c>
      <c r="E85" s="18">
        <v>3</v>
      </c>
      <c r="F85" s="18">
        <v>4</v>
      </c>
      <c r="G85" s="18">
        <v>5</v>
      </c>
      <c r="H85" s="18">
        <v>6</v>
      </c>
      <c r="I85" s="18">
        <v>7</v>
      </c>
      <c r="J85" s="18">
        <v>8</v>
      </c>
      <c r="K85" s="18">
        <v>9</v>
      </c>
      <c r="L85" s="6"/>
    </row>
    <row r="86" spans="1:12" ht="16.5" customHeight="1">
      <c r="A86" s="19">
        <v>1</v>
      </c>
      <c r="B86" s="15" t="s">
        <v>53</v>
      </c>
      <c r="C86" s="62">
        <v>111114</v>
      </c>
      <c r="D86" s="63">
        <v>55634</v>
      </c>
      <c r="E86" s="63">
        <v>55480</v>
      </c>
      <c r="F86" s="63">
        <v>18542</v>
      </c>
      <c r="G86" s="63">
        <v>36938</v>
      </c>
      <c r="H86" s="63">
        <v>1550</v>
      </c>
      <c r="I86" s="63">
        <v>35388</v>
      </c>
      <c r="J86" s="63">
        <v>16601</v>
      </c>
      <c r="K86" s="64">
        <v>18787</v>
      </c>
      <c r="L86" s="15" t="s">
        <v>53</v>
      </c>
    </row>
    <row r="87" spans="1:12" ht="16.5" customHeight="1">
      <c r="A87" s="19" t="s">
        <v>52</v>
      </c>
      <c r="B87" s="15" t="s">
        <v>54</v>
      </c>
      <c r="C87" s="65">
        <v>93400</v>
      </c>
      <c r="D87" s="20">
        <v>46307</v>
      </c>
      <c r="E87" s="20">
        <v>47093</v>
      </c>
      <c r="F87" s="20">
        <v>16234</v>
      </c>
      <c r="G87" s="20">
        <v>30859</v>
      </c>
      <c r="H87" s="20">
        <v>964</v>
      </c>
      <c r="I87" s="20">
        <v>29895</v>
      </c>
      <c r="J87" s="20">
        <v>14039</v>
      </c>
      <c r="K87" s="66">
        <v>15856</v>
      </c>
      <c r="L87" s="15" t="s">
        <v>54</v>
      </c>
    </row>
    <row r="88" spans="1:12" ht="16.5" customHeight="1">
      <c r="A88" s="19" t="s">
        <v>14</v>
      </c>
      <c r="B88" s="15" t="s">
        <v>55</v>
      </c>
      <c r="C88" s="65">
        <v>660</v>
      </c>
      <c r="D88" s="20">
        <v>341</v>
      </c>
      <c r="E88" s="20">
        <v>319</v>
      </c>
      <c r="F88" s="20">
        <v>105</v>
      </c>
      <c r="G88" s="20">
        <v>214</v>
      </c>
      <c r="H88" s="20">
        <v>22</v>
      </c>
      <c r="I88" s="20">
        <v>192</v>
      </c>
      <c r="J88" s="20">
        <v>173</v>
      </c>
      <c r="K88" s="66">
        <v>19</v>
      </c>
      <c r="L88" s="15" t="s">
        <v>55</v>
      </c>
    </row>
    <row r="89" spans="1:12" ht="16.5" customHeight="1">
      <c r="A89" s="19" t="s">
        <v>15</v>
      </c>
      <c r="B89" s="15" t="s">
        <v>56</v>
      </c>
      <c r="C89" s="65">
        <v>17054</v>
      </c>
      <c r="D89" s="20">
        <v>8986</v>
      </c>
      <c r="E89" s="20">
        <v>8068</v>
      </c>
      <c r="F89" s="20">
        <v>2203</v>
      </c>
      <c r="G89" s="20">
        <v>5865</v>
      </c>
      <c r="H89" s="20">
        <v>564</v>
      </c>
      <c r="I89" s="20">
        <v>5301</v>
      </c>
      <c r="J89" s="20">
        <v>2389</v>
      </c>
      <c r="K89" s="66">
        <v>2912</v>
      </c>
      <c r="L89" s="15" t="s">
        <v>56</v>
      </c>
    </row>
    <row r="90" spans="1:12" ht="16.5" customHeight="1">
      <c r="A90" s="19">
        <v>2</v>
      </c>
      <c r="B90" s="15" t="s">
        <v>57</v>
      </c>
      <c r="C90" s="65">
        <v>9041</v>
      </c>
      <c r="D90" s="20">
        <v>5153</v>
      </c>
      <c r="E90" s="20">
        <v>3888</v>
      </c>
      <c r="F90" s="20">
        <v>1664</v>
      </c>
      <c r="G90" s="20">
        <v>2224</v>
      </c>
      <c r="H90" s="20">
        <v>325</v>
      </c>
      <c r="I90" s="20">
        <v>1899</v>
      </c>
      <c r="J90" s="20">
        <v>990</v>
      </c>
      <c r="K90" s="66">
        <v>909</v>
      </c>
      <c r="L90" s="15" t="s">
        <v>57</v>
      </c>
    </row>
    <row r="91" spans="1:12" ht="16.5" customHeight="1">
      <c r="A91" s="19">
        <v>3</v>
      </c>
      <c r="B91" s="15" t="s">
        <v>58</v>
      </c>
      <c r="C91" s="65">
        <v>590661</v>
      </c>
      <c r="D91" s="20">
        <v>418575</v>
      </c>
      <c r="E91" s="20">
        <v>172086</v>
      </c>
      <c r="F91" s="20">
        <v>34748</v>
      </c>
      <c r="G91" s="20">
        <v>137338</v>
      </c>
      <c r="H91" s="20">
        <v>53802</v>
      </c>
      <c r="I91" s="20">
        <v>83536</v>
      </c>
      <c r="J91" s="20">
        <v>75196</v>
      </c>
      <c r="K91" s="66">
        <v>8340</v>
      </c>
      <c r="L91" s="15" t="s">
        <v>58</v>
      </c>
    </row>
    <row r="92" spans="1:12" ht="16.5" customHeight="1">
      <c r="A92" s="19">
        <v>4</v>
      </c>
      <c r="B92" s="15" t="s">
        <v>59</v>
      </c>
      <c r="C92" s="65">
        <v>316421</v>
      </c>
      <c r="D92" s="20">
        <v>168789</v>
      </c>
      <c r="E92" s="20">
        <v>147632</v>
      </c>
      <c r="F92" s="20">
        <v>67724</v>
      </c>
      <c r="G92" s="20">
        <v>79908</v>
      </c>
      <c r="H92" s="20">
        <v>11089</v>
      </c>
      <c r="I92" s="20">
        <v>68819</v>
      </c>
      <c r="J92" s="20">
        <v>33100</v>
      </c>
      <c r="K92" s="66">
        <v>35719</v>
      </c>
      <c r="L92" s="15" t="s">
        <v>59</v>
      </c>
    </row>
    <row r="93" spans="1:12" ht="16.5" customHeight="1">
      <c r="A93" s="19">
        <v>5</v>
      </c>
      <c r="B93" s="15" t="s">
        <v>60</v>
      </c>
      <c r="C93" s="65">
        <v>697580</v>
      </c>
      <c r="D93" s="20">
        <v>394775</v>
      </c>
      <c r="E93" s="20">
        <v>302805</v>
      </c>
      <c r="F93" s="20">
        <v>28997</v>
      </c>
      <c r="G93" s="20">
        <v>273808</v>
      </c>
      <c r="H93" s="20">
        <v>21378</v>
      </c>
      <c r="I93" s="20">
        <v>252430</v>
      </c>
      <c r="J93" s="20">
        <v>172027</v>
      </c>
      <c r="K93" s="66">
        <v>80403</v>
      </c>
      <c r="L93" s="15" t="s">
        <v>60</v>
      </c>
    </row>
    <row r="94" spans="1:12" ht="16.5" customHeight="1">
      <c r="A94" s="19">
        <v>6</v>
      </c>
      <c r="B94" s="15" t="s">
        <v>61</v>
      </c>
      <c r="C94" s="65">
        <v>698998</v>
      </c>
      <c r="D94" s="20">
        <v>284709</v>
      </c>
      <c r="E94" s="20">
        <v>414289</v>
      </c>
      <c r="F94" s="20">
        <v>48142</v>
      </c>
      <c r="G94" s="20">
        <v>366147</v>
      </c>
      <c r="H94" s="20">
        <v>58262</v>
      </c>
      <c r="I94" s="20">
        <v>307885</v>
      </c>
      <c r="J94" s="20">
        <v>222735</v>
      </c>
      <c r="K94" s="66">
        <v>85150</v>
      </c>
      <c r="L94" s="15" t="s">
        <v>61</v>
      </c>
    </row>
    <row r="95" spans="1:12" ht="16.5" customHeight="1">
      <c r="A95" s="19">
        <v>7</v>
      </c>
      <c r="B95" s="15" t="s">
        <v>62</v>
      </c>
      <c r="C95" s="65">
        <v>532843</v>
      </c>
      <c r="D95" s="20">
        <v>282055</v>
      </c>
      <c r="E95" s="20">
        <v>250788</v>
      </c>
      <c r="F95" s="20">
        <v>85745</v>
      </c>
      <c r="G95" s="20">
        <v>165043</v>
      </c>
      <c r="H95" s="20">
        <v>14177</v>
      </c>
      <c r="I95" s="20">
        <v>150866</v>
      </c>
      <c r="J95" s="20">
        <v>111183</v>
      </c>
      <c r="K95" s="66">
        <v>39683</v>
      </c>
      <c r="L95" s="15" t="s">
        <v>62</v>
      </c>
    </row>
    <row r="96" spans="1:12" ht="16.5" customHeight="1">
      <c r="A96" s="19">
        <v>8</v>
      </c>
      <c r="B96" s="15" t="s">
        <v>63</v>
      </c>
      <c r="C96" s="65">
        <v>390360</v>
      </c>
      <c r="D96" s="20">
        <v>225618</v>
      </c>
      <c r="E96" s="20">
        <v>164742</v>
      </c>
      <c r="F96" s="20">
        <v>26957</v>
      </c>
      <c r="G96" s="20">
        <v>137785</v>
      </c>
      <c r="H96" s="20">
        <v>11534</v>
      </c>
      <c r="I96" s="20">
        <v>126251</v>
      </c>
      <c r="J96" s="20">
        <v>114929</v>
      </c>
      <c r="K96" s="66">
        <v>11322</v>
      </c>
      <c r="L96" s="15" t="s">
        <v>63</v>
      </c>
    </row>
    <row r="97" spans="1:12" ht="16.5" customHeight="1">
      <c r="A97" s="19">
        <v>9</v>
      </c>
      <c r="B97" s="15" t="s">
        <v>64</v>
      </c>
      <c r="C97" s="65">
        <v>378152</v>
      </c>
      <c r="D97" s="20">
        <v>185757</v>
      </c>
      <c r="E97" s="20">
        <v>192395</v>
      </c>
      <c r="F97" s="20">
        <v>65057</v>
      </c>
      <c r="G97" s="20">
        <v>127338</v>
      </c>
      <c r="H97" s="20">
        <v>9525</v>
      </c>
      <c r="I97" s="20">
        <v>117813</v>
      </c>
      <c r="J97" s="20">
        <v>71952</v>
      </c>
      <c r="K97" s="66">
        <v>45861</v>
      </c>
      <c r="L97" s="15" t="s">
        <v>64</v>
      </c>
    </row>
    <row r="98" spans="1:12" ht="16.5" customHeight="1">
      <c r="A98" s="19">
        <v>10</v>
      </c>
      <c r="B98" s="15" t="s">
        <v>65</v>
      </c>
      <c r="C98" s="65">
        <v>217165</v>
      </c>
      <c r="D98" s="20">
        <v>72785</v>
      </c>
      <c r="E98" s="20">
        <v>144380</v>
      </c>
      <c r="F98" s="20">
        <v>14195</v>
      </c>
      <c r="G98" s="20">
        <v>130185</v>
      </c>
      <c r="H98" s="20">
        <v>4967</v>
      </c>
      <c r="I98" s="20">
        <v>125218</v>
      </c>
      <c r="J98" s="20">
        <v>64272</v>
      </c>
      <c r="K98" s="66">
        <v>60946</v>
      </c>
      <c r="L98" s="15" t="s">
        <v>65</v>
      </c>
    </row>
    <row r="99" spans="1:12" ht="16.5" customHeight="1">
      <c r="A99" s="19">
        <v>11</v>
      </c>
      <c r="B99" s="15" t="s">
        <v>66</v>
      </c>
      <c r="C99" s="65">
        <v>557158</v>
      </c>
      <c r="D99" s="20">
        <v>96027</v>
      </c>
      <c r="E99" s="20">
        <v>461131</v>
      </c>
      <c r="F99" s="20">
        <v>186322</v>
      </c>
      <c r="G99" s="20">
        <v>274809</v>
      </c>
      <c r="H99" s="20">
        <v>16364</v>
      </c>
      <c r="I99" s="20">
        <v>258445</v>
      </c>
      <c r="J99" s="20">
        <v>23604</v>
      </c>
      <c r="K99" s="66">
        <v>234841</v>
      </c>
      <c r="L99" s="15" t="s">
        <v>66</v>
      </c>
    </row>
    <row r="100" spans="1:12" ht="16.5" customHeight="1">
      <c r="A100" s="19">
        <v>12</v>
      </c>
      <c r="B100" s="15" t="s">
        <v>67</v>
      </c>
      <c r="C100" s="65">
        <v>537055</v>
      </c>
      <c r="D100" s="20">
        <v>178091</v>
      </c>
      <c r="E100" s="20">
        <v>358964</v>
      </c>
      <c r="F100" s="20">
        <v>45922</v>
      </c>
      <c r="G100" s="20">
        <v>313042</v>
      </c>
      <c r="H100" s="20">
        <v>23625</v>
      </c>
      <c r="I100" s="20">
        <v>289417</v>
      </c>
      <c r="J100" s="20">
        <v>127279</v>
      </c>
      <c r="K100" s="66">
        <v>162138</v>
      </c>
      <c r="L100" s="15" t="s">
        <v>67</v>
      </c>
    </row>
    <row r="101" spans="1:12" ht="16.5" customHeight="1">
      <c r="A101" s="19">
        <v>13</v>
      </c>
      <c r="B101" s="15" t="s">
        <v>68</v>
      </c>
      <c r="C101" s="65">
        <v>472932</v>
      </c>
      <c r="D101" s="20">
        <v>111245</v>
      </c>
      <c r="E101" s="20">
        <v>361687</v>
      </c>
      <c r="F101" s="20">
        <v>120090</v>
      </c>
      <c r="G101" s="20">
        <v>241597</v>
      </c>
      <c r="H101" s="20">
        <v>8879</v>
      </c>
      <c r="I101" s="20">
        <v>232718</v>
      </c>
      <c r="J101" s="20">
        <v>232718</v>
      </c>
      <c r="K101" s="66">
        <v>0</v>
      </c>
      <c r="L101" s="15" t="s">
        <v>68</v>
      </c>
    </row>
    <row r="102" spans="1:12" ht="16.5" customHeight="1">
      <c r="A102" s="19">
        <v>14</v>
      </c>
      <c r="B102" s="15" t="s">
        <v>69</v>
      </c>
      <c r="C102" s="65">
        <v>266783</v>
      </c>
      <c r="D102" s="20">
        <v>54330</v>
      </c>
      <c r="E102" s="20">
        <v>212453</v>
      </c>
      <c r="F102" s="20">
        <v>50923</v>
      </c>
      <c r="G102" s="20">
        <v>161530</v>
      </c>
      <c r="H102" s="20">
        <v>1753</v>
      </c>
      <c r="I102" s="20">
        <v>159777</v>
      </c>
      <c r="J102" s="20">
        <v>152042</v>
      </c>
      <c r="K102" s="66">
        <v>7735</v>
      </c>
      <c r="L102" s="15" t="s">
        <v>69</v>
      </c>
    </row>
    <row r="103" spans="1:12" ht="16.5" customHeight="1">
      <c r="A103" s="19">
        <v>15</v>
      </c>
      <c r="B103" s="15" t="s">
        <v>70</v>
      </c>
      <c r="C103" s="65">
        <v>674095</v>
      </c>
      <c r="D103" s="20">
        <v>229464</v>
      </c>
      <c r="E103" s="20">
        <v>444631</v>
      </c>
      <c r="F103" s="20">
        <v>51504</v>
      </c>
      <c r="G103" s="20">
        <v>393127</v>
      </c>
      <c r="H103" s="20">
        <v>2460</v>
      </c>
      <c r="I103" s="20">
        <v>390667</v>
      </c>
      <c r="J103" s="20">
        <v>399854</v>
      </c>
      <c r="K103" s="66">
        <v>-9187</v>
      </c>
      <c r="L103" s="15" t="s">
        <v>70</v>
      </c>
    </row>
    <row r="104" spans="1:12" ht="16.5" customHeight="1">
      <c r="A104" s="19">
        <v>16</v>
      </c>
      <c r="B104" s="15" t="s">
        <v>71</v>
      </c>
      <c r="C104" s="65">
        <v>385551</v>
      </c>
      <c r="D104" s="20">
        <v>161556</v>
      </c>
      <c r="E104" s="20">
        <v>223995</v>
      </c>
      <c r="F104" s="20">
        <v>46667</v>
      </c>
      <c r="G104" s="20">
        <v>177328</v>
      </c>
      <c r="H104" s="20">
        <v>13935</v>
      </c>
      <c r="I104" s="20">
        <v>163393</v>
      </c>
      <c r="J104" s="20">
        <v>143996</v>
      </c>
      <c r="K104" s="66">
        <v>19397</v>
      </c>
      <c r="L104" s="15" t="s">
        <v>71</v>
      </c>
    </row>
    <row r="105" spans="1:12" ht="16.5" customHeight="1">
      <c r="A105" s="59"/>
      <c r="B105" s="26" t="s">
        <v>72</v>
      </c>
      <c r="C105" s="67">
        <v>6835909</v>
      </c>
      <c r="D105" s="60">
        <v>2924563</v>
      </c>
      <c r="E105" s="60">
        <v>3911346</v>
      </c>
      <c r="F105" s="60">
        <v>893199</v>
      </c>
      <c r="G105" s="60">
        <v>3018147</v>
      </c>
      <c r="H105" s="60">
        <v>253625</v>
      </c>
      <c r="I105" s="60">
        <v>2764522</v>
      </c>
      <c r="J105" s="60">
        <v>1962478</v>
      </c>
      <c r="K105" s="68">
        <v>802044</v>
      </c>
      <c r="L105" s="26" t="s">
        <v>72</v>
      </c>
    </row>
    <row r="106" spans="1:12" ht="16.5" customHeight="1">
      <c r="A106" s="19"/>
      <c r="B106" s="15" t="s">
        <v>73</v>
      </c>
      <c r="C106" s="65">
        <v>24609</v>
      </c>
      <c r="D106" s="20">
        <v>0</v>
      </c>
      <c r="E106" s="20">
        <v>24609</v>
      </c>
      <c r="F106" s="20">
        <v>0</v>
      </c>
      <c r="G106" s="20">
        <v>24609</v>
      </c>
      <c r="H106" s="20">
        <v>24609</v>
      </c>
      <c r="I106" s="20">
        <v>0</v>
      </c>
      <c r="J106" s="20">
        <v>0</v>
      </c>
      <c r="K106" s="66">
        <v>0</v>
      </c>
      <c r="L106" s="15" t="s">
        <v>73</v>
      </c>
    </row>
    <row r="107" spans="1:12" ht="16.5" customHeight="1">
      <c r="A107" s="19"/>
      <c r="B107" s="15" t="s">
        <v>74</v>
      </c>
      <c r="C107" s="65">
        <v>22531</v>
      </c>
      <c r="D107" s="20">
        <v>0</v>
      </c>
      <c r="E107" s="20">
        <v>22531</v>
      </c>
      <c r="F107" s="20">
        <v>0</v>
      </c>
      <c r="G107" s="20">
        <v>22531</v>
      </c>
      <c r="H107" s="20">
        <v>22531</v>
      </c>
      <c r="I107" s="20">
        <v>0</v>
      </c>
      <c r="J107" s="20">
        <v>0</v>
      </c>
      <c r="K107" s="66">
        <v>0</v>
      </c>
      <c r="L107" s="15" t="s">
        <v>74</v>
      </c>
    </row>
    <row r="108" spans="1:12" ht="16.5" customHeight="1">
      <c r="A108" s="61"/>
      <c r="B108" s="26" t="s">
        <v>75</v>
      </c>
      <c r="C108" s="67">
        <v>6837987</v>
      </c>
      <c r="D108" s="60">
        <v>2924563</v>
      </c>
      <c r="E108" s="60">
        <v>3913424</v>
      </c>
      <c r="F108" s="60">
        <v>893199</v>
      </c>
      <c r="G108" s="60">
        <v>3020225</v>
      </c>
      <c r="H108" s="60">
        <v>255703</v>
      </c>
      <c r="I108" s="60">
        <v>2764522</v>
      </c>
      <c r="J108" s="60">
        <v>1962478</v>
      </c>
      <c r="K108" s="68">
        <v>802044</v>
      </c>
      <c r="L108" s="26" t="s">
        <v>75</v>
      </c>
    </row>
    <row r="109" spans="1:12" ht="16.5" customHeight="1">
      <c r="A109" s="11"/>
      <c r="B109" s="1" t="s">
        <v>76</v>
      </c>
      <c r="C109" s="50"/>
      <c r="D109" s="51"/>
      <c r="E109" s="51"/>
      <c r="F109" s="51"/>
      <c r="G109" s="51"/>
      <c r="H109" s="51"/>
      <c r="I109" s="51"/>
      <c r="J109" s="51"/>
      <c r="K109" s="56"/>
      <c r="L109" s="15" t="s">
        <v>76</v>
      </c>
    </row>
    <row r="110" spans="1:12" ht="16.5" customHeight="1">
      <c r="A110" s="11"/>
      <c r="B110" s="1" t="s">
        <v>32</v>
      </c>
      <c r="C110" s="65">
        <v>5917763</v>
      </c>
      <c r="D110" s="20">
        <v>2690945</v>
      </c>
      <c r="E110" s="20">
        <v>3226818</v>
      </c>
      <c r="F110" s="20">
        <v>686676</v>
      </c>
      <c r="G110" s="20">
        <v>2540142</v>
      </c>
      <c r="H110" s="20">
        <v>242815</v>
      </c>
      <c r="I110" s="20">
        <v>2297327</v>
      </c>
      <c r="J110" s="20">
        <v>1495283</v>
      </c>
      <c r="K110" s="66">
        <v>802044</v>
      </c>
      <c r="L110" s="15" t="s">
        <v>32</v>
      </c>
    </row>
    <row r="111" spans="1:12" ht="16.5" customHeight="1">
      <c r="A111" s="11"/>
      <c r="B111" s="1" t="s">
        <v>33</v>
      </c>
      <c r="C111" s="65">
        <v>817671</v>
      </c>
      <c r="D111" s="20">
        <v>200983</v>
      </c>
      <c r="E111" s="20">
        <v>616688</v>
      </c>
      <c r="F111" s="20">
        <v>195970</v>
      </c>
      <c r="G111" s="20">
        <v>420718</v>
      </c>
      <c r="H111" s="20">
        <v>9928</v>
      </c>
      <c r="I111" s="20">
        <v>410790</v>
      </c>
      <c r="J111" s="20">
        <v>410790</v>
      </c>
      <c r="K111" s="66">
        <v>0</v>
      </c>
      <c r="L111" s="15" t="s">
        <v>33</v>
      </c>
    </row>
    <row r="112" spans="1:12" ht="16.5" customHeight="1">
      <c r="A112" s="11"/>
      <c r="B112" s="1" t="s">
        <v>34</v>
      </c>
      <c r="C112" s="65">
        <v>100475</v>
      </c>
      <c r="D112" s="20">
        <v>32635</v>
      </c>
      <c r="E112" s="20">
        <v>67840</v>
      </c>
      <c r="F112" s="20">
        <v>10553</v>
      </c>
      <c r="G112" s="20">
        <v>57287</v>
      </c>
      <c r="H112" s="20">
        <v>882</v>
      </c>
      <c r="I112" s="20">
        <v>56405</v>
      </c>
      <c r="J112" s="20">
        <v>56405</v>
      </c>
      <c r="K112" s="66">
        <v>0</v>
      </c>
      <c r="L112" s="15" t="s">
        <v>34</v>
      </c>
    </row>
    <row r="113" spans="1:12" ht="16.5" customHeight="1">
      <c r="A113" s="11"/>
      <c r="B113" s="1" t="s">
        <v>11</v>
      </c>
      <c r="C113" s="65">
        <v>6835909</v>
      </c>
      <c r="D113" s="20">
        <v>2924563</v>
      </c>
      <c r="E113" s="20">
        <v>3911346</v>
      </c>
      <c r="F113" s="20">
        <v>893199</v>
      </c>
      <c r="G113" s="20">
        <v>3018147</v>
      </c>
      <c r="H113" s="20">
        <v>253625</v>
      </c>
      <c r="I113" s="20">
        <v>2764522</v>
      </c>
      <c r="J113" s="20">
        <v>1962478</v>
      </c>
      <c r="K113" s="66">
        <v>802044</v>
      </c>
      <c r="L113" s="15" t="s">
        <v>11</v>
      </c>
    </row>
    <row r="114" spans="1:12" ht="16.5" customHeight="1">
      <c r="A114" s="11"/>
      <c r="B114" s="1" t="s">
        <v>134</v>
      </c>
      <c r="C114" s="118">
        <f>SUM(C86)</f>
        <v>111114</v>
      </c>
      <c r="D114" s="115">
        <f t="shared" ref="D114:K114" si="15">SUM(D86)</f>
        <v>55634</v>
      </c>
      <c r="E114" s="115">
        <f t="shared" si="15"/>
        <v>55480</v>
      </c>
      <c r="F114" s="115">
        <f t="shared" si="15"/>
        <v>18542</v>
      </c>
      <c r="G114" s="115">
        <f t="shared" si="15"/>
        <v>36938</v>
      </c>
      <c r="H114" s="115">
        <f t="shared" si="15"/>
        <v>1550</v>
      </c>
      <c r="I114" s="115">
        <f t="shared" si="15"/>
        <v>35388</v>
      </c>
      <c r="J114" s="115">
        <f t="shared" si="15"/>
        <v>16601</v>
      </c>
      <c r="K114" s="119">
        <f t="shared" si="15"/>
        <v>18787</v>
      </c>
      <c r="L114" s="15"/>
    </row>
    <row r="115" spans="1:12" ht="16.5" customHeight="1">
      <c r="A115" s="11"/>
      <c r="B115" s="1" t="s">
        <v>135</v>
      </c>
      <c r="C115" s="118">
        <f>SUM(C90:C91,C93)</f>
        <v>1297282</v>
      </c>
      <c r="D115" s="115">
        <f t="shared" ref="D115:K115" si="16">SUM(D90:D91,D93)</f>
        <v>818503</v>
      </c>
      <c r="E115" s="115">
        <f t="shared" si="16"/>
        <v>478779</v>
      </c>
      <c r="F115" s="115">
        <f t="shared" si="16"/>
        <v>65409</v>
      </c>
      <c r="G115" s="115">
        <f t="shared" si="16"/>
        <v>413370</v>
      </c>
      <c r="H115" s="115">
        <f t="shared" si="16"/>
        <v>75505</v>
      </c>
      <c r="I115" s="115">
        <f t="shared" si="16"/>
        <v>337865</v>
      </c>
      <c r="J115" s="115">
        <f t="shared" si="16"/>
        <v>248213</v>
      </c>
      <c r="K115" s="119">
        <f t="shared" si="16"/>
        <v>89652</v>
      </c>
      <c r="L115" s="15"/>
    </row>
    <row r="116" spans="1:12" ht="16.5" customHeight="1">
      <c r="A116" s="12"/>
      <c r="B116" s="52" t="s">
        <v>136</v>
      </c>
      <c r="C116" s="120">
        <f>SUM(C92,C94:C104)</f>
        <v>5427513</v>
      </c>
      <c r="D116" s="116">
        <f t="shared" ref="D116:K116" si="17">SUM(D92,D94:D104)</f>
        <v>2050426</v>
      </c>
      <c r="E116" s="116">
        <f t="shared" si="17"/>
        <v>3377087</v>
      </c>
      <c r="F116" s="116">
        <f t="shared" si="17"/>
        <v>809248</v>
      </c>
      <c r="G116" s="116">
        <f t="shared" si="17"/>
        <v>2567839</v>
      </c>
      <c r="H116" s="116">
        <f t="shared" si="17"/>
        <v>176570</v>
      </c>
      <c r="I116" s="116">
        <f t="shared" si="17"/>
        <v>2391269</v>
      </c>
      <c r="J116" s="116">
        <f t="shared" si="17"/>
        <v>1697664</v>
      </c>
      <c r="K116" s="121">
        <f t="shared" si="17"/>
        <v>693605</v>
      </c>
      <c r="L116" s="13"/>
    </row>
    <row r="117" spans="1:12" ht="16.5" customHeight="1">
      <c r="C117" s="117" t="str">
        <f>IF(SUM(C114:C116)=C105,"OK","ERROR")</f>
        <v>OK</v>
      </c>
      <c r="D117" s="117" t="str">
        <f t="shared" ref="D117" si="18">IF(SUM(D114:D116)=D105,"OK","ERROR")</f>
        <v>OK</v>
      </c>
      <c r="E117" s="117" t="str">
        <f t="shared" ref="E117" si="19">IF(SUM(E114:E116)=E105,"OK","ERROR")</f>
        <v>OK</v>
      </c>
      <c r="F117" s="117" t="str">
        <f t="shared" ref="F117" si="20">IF(SUM(F114:F116)=F105,"OK","ERROR")</f>
        <v>OK</v>
      </c>
      <c r="G117" s="117" t="str">
        <f t="shared" ref="G117" si="21">IF(SUM(G114:G116)=G105,"OK","ERROR")</f>
        <v>OK</v>
      </c>
      <c r="H117" s="117" t="str">
        <f t="shared" ref="H117" si="22">IF(SUM(H114:H116)=H105,"OK","ERROR")</f>
        <v>OK</v>
      </c>
      <c r="I117" s="117" t="str">
        <f t="shared" ref="I117" si="23">IF(SUM(I114:I116)=I105,"OK","ERROR")</f>
        <v>OK</v>
      </c>
      <c r="J117" s="117" t="str">
        <f t="shared" ref="J117" si="24">IF(SUM(J114:J116)=J105,"OK","ERROR")</f>
        <v>OK</v>
      </c>
      <c r="K117" s="117" t="str">
        <f t="shared" ref="K117" si="25">IF(SUM(K114:K116)=K105,"OK","ERROR")</f>
        <v>OK</v>
      </c>
    </row>
    <row r="118" spans="1:12" ht="16.5" customHeight="1">
      <c r="C118" s="117"/>
      <c r="D118" s="117"/>
      <c r="E118" s="117"/>
      <c r="F118" s="117"/>
      <c r="G118" s="117"/>
      <c r="H118" s="117"/>
      <c r="I118" s="117"/>
      <c r="J118" s="117"/>
      <c r="K118" s="117"/>
    </row>
    <row r="119" spans="1:12" ht="16.5" customHeight="1">
      <c r="A119" s="122">
        <f>A80+1</f>
        <v>26</v>
      </c>
      <c r="B119" s="7" t="str">
        <f>IF(A119&lt;22,"令和"&amp;A119&amp;"年度","平成"&amp;A119&amp;"年度")</f>
        <v>平成26年度</v>
      </c>
      <c r="C119" s="22" t="s">
        <v>36</v>
      </c>
      <c r="L119" s="8"/>
    </row>
    <row r="120" spans="1:12" ht="16.5" customHeight="1">
      <c r="A120" s="10"/>
      <c r="B120" s="14"/>
      <c r="C120" s="16"/>
      <c r="D120" s="16"/>
      <c r="E120" s="16"/>
      <c r="F120" s="16"/>
      <c r="G120" s="16"/>
      <c r="H120" s="16" t="s">
        <v>42</v>
      </c>
      <c r="I120" s="16"/>
      <c r="J120" s="16"/>
      <c r="K120" s="16"/>
      <c r="L120" s="14"/>
    </row>
    <row r="121" spans="1:12" ht="16.5" customHeight="1">
      <c r="A121" s="11"/>
      <c r="C121" s="17" t="s">
        <v>37</v>
      </c>
      <c r="D121" s="17" t="s">
        <v>17</v>
      </c>
      <c r="E121" s="17" t="s">
        <v>18</v>
      </c>
      <c r="F121" s="17" t="s">
        <v>19</v>
      </c>
      <c r="G121" s="17" t="s">
        <v>40</v>
      </c>
      <c r="H121" s="17" t="s">
        <v>43</v>
      </c>
      <c r="I121" s="17" t="s">
        <v>45</v>
      </c>
      <c r="J121" s="17" t="s">
        <v>47</v>
      </c>
      <c r="K121" s="17" t="s">
        <v>49</v>
      </c>
    </row>
    <row r="122" spans="1:12" ht="16.5" customHeight="1">
      <c r="A122" s="11"/>
      <c r="B122" s="3" t="s">
        <v>51</v>
      </c>
      <c r="C122" s="18" t="s">
        <v>38</v>
      </c>
      <c r="D122" s="18"/>
      <c r="E122" s="173" t="s">
        <v>39</v>
      </c>
      <c r="F122" s="18"/>
      <c r="G122" s="173" t="s">
        <v>41</v>
      </c>
      <c r="H122" s="18" t="s">
        <v>44</v>
      </c>
      <c r="I122" s="18" t="s">
        <v>46</v>
      </c>
      <c r="J122" s="18" t="s">
        <v>48</v>
      </c>
      <c r="K122" s="18" t="s">
        <v>50</v>
      </c>
      <c r="L122" s="3" t="s">
        <v>51</v>
      </c>
    </row>
    <row r="123" spans="1:12" ht="16.5" customHeight="1">
      <c r="A123" s="11"/>
      <c r="B123" s="15"/>
      <c r="C123" s="17"/>
      <c r="D123" s="17"/>
      <c r="E123" s="24" t="s">
        <v>77</v>
      </c>
      <c r="F123" s="17"/>
      <c r="G123" s="25" t="s">
        <v>78</v>
      </c>
      <c r="H123" s="17"/>
      <c r="I123" s="17" t="s">
        <v>12</v>
      </c>
      <c r="J123" s="17"/>
      <c r="K123" s="17" t="s">
        <v>13</v>
      </c>
      <c r="L123" s="5"/>
    </row>
    <row r="124" spans="1:12" ht="16.5" customHeight="1">
      <c r="A124" s="12"/>
      <c r="B124" s="13"/>
      <c r="C124" s="18">
        <v>1</v>
      </c>
      <c r="D124" s="18">
        <v>2</v>
      </c>
      <c r="E124" s="18">
        <v>3</v>
      </c>
      <c r="F124" s="18">
        <v>4</v>
      </c>
      <c r="G124" s="18">
        <v>5</v>
      </c>
      <c r="H124" s="18">
        <v>6</v>
      </c>
      <c r="I124" s="18">
        <v>7</v>
      </c>
      <c r="J124" s="18">
        <v>8</v>
      </c>
      <c r="K124" s="18">
        <v>9</v>
      </c>
      <c r="L124" s="6"/>
    </row>
    <row r="125" spans="1:12" ht="16.5" customHeight="1">
      <c r="A125" s="19">
        <v>1</v>
      </c>
      <c r="B125" s="15" t="s">
        <v>53</v>
      </c>
      <c r="C125" s="62">
        <v>114610</v>
      </c>
      <c r="D125" s="63">
        <v>54661</v>
      </c>
      <c r="E125" s="63">
        <v>59949</v>
      </c>
      <c r="F125" s="63">
        <v>19207</v>
      </c>
      <c r="G125" s="63">
        <v>40742</v>
      </c>
      <c r="H125" s="63">
        <v>2467</v>
      </c>
      <c r="I125" s="63">
        <v>38275</v>
      </c>
      <c r="J125" s="63">
        <v>18625</v>
      </c>
      <c r="K125" s="64">
        <v>19650</v>
      </c>
      <c r="L125" s="15" t="s">
        <v>53</v>
      </c>
    </row>
    <row r="126" spans="1:12" ht="16.5" customHeight="1">
      <c r="A126" s="19" t="s">
        <v>52</v>
      </c>
      <c r="B126" s="15" t="s">
        <v>54</v>
      </c>
      <c r="C126" s="65">
        <v>95175</v>
      </c>
      <c r="D126" s="20">
        <v>44618</v>
      </c>
      <c r="E126" s="20">
        <v>50557</v>
      </c>
      <c r="F126" s="20">
        <v>16644</v>
      </c>
      <c r="G126" s="20">
        <v>33913</v>
      </c>
      <c r="H126" s="20">
        <v>1675</v>
      </c>
      <c r="I126" s="20">
        <v>32238</v>
      </c>
      <c r="J126" s="20">
        <v>16051</v>
      </c>
      <c r="K126" s="66">
        <v>16187</v>
      </c>
      <c r="L126" s="15" t="s">
        <v>54</v>
      </c>
    </row>
    <row r="127" spans="1:12" ht="16.5" customHeight="1">
      <c r="A127" s="19" t="s">
        <v>14</v>
      </c>
      <c r="B127" s="15" t="s">
        <v>55</v>
      </c>
      <c r="C127" s="65">
        <v>744</v>
      </c>
      <c r="D127" s="20">
        <v>383</v>
      </c>
      <c r="E127" s="20">
        <v>361</v>
      </c>
      <c r="F127" s="20">
        <v>115</v>
      </c>
      <c r="G127" s="20">
        <v>246</v>
      </c>
      <c r="H127" s="20">
        <v>29</v>
      </c>
      <c r="I127" s="20">
        <v>217</v>
      </c>
      <c r="J127" s="20">
        <v>164</v>
      </c>
      <c r="K127" s="66">
        <v>53</v>
      </c>
      <c r="L127" s="15" t="s">
        <v>55</v>
      </c>
    </row>
    <row r="128" spans="1:12" ht="16.5" customHeight="1">
      <c r="A128" s="19" t="s">
        <v>15</v>
      </c>
      <c r="B128" s="15" t="s">
        <v>56</v>
      </c>
      <c r="C128" s="65">
        <v>18691</v>
      </c>
      <c r="D128" s="20">
        <v>9660</v>
      </c>
      <c r="E128" s="20">
        <v>9031</v>
      </c>
      <c r="F128" s="20">
        <v>2448</v>
      </c>
      <c r="G128" s="20">
        <v>6583</v>
      </c>
      <c r="H128" s="20">
        <v>763</v>
      </c>
      <c r="I128" s="20">
        <v>5820</v>
      </c>
      <c r="J128" s="20">
        <v>2410</v>
      </c>
      <c r="K128" s="66">
        <v>3410</v>
      </c>
      <c r="L128" s="15" t="s">
        <v>56</v>
      </c>
    </row>
    <row r="129" spans="1:12" ht="16.5" customHeight="1">
      <c r="A129" s="19">
        <v>2</v>
      </c>
      <c r="B129" s="15" t="s">
        <v>57</v>
      </c>
      <c r="C129" s="65">
        <v>10038</v>
      </c>
      <c r="D129" s="20">
        <v>5531</v>
      </c>
      <c r="E129" s="20">
        <v>4507</v>
      </c>
      <c r="F129" s="20">
        <v>1823</v>
      </c>
      <c r="G129" s="20">
        <v>2684</v>
      </c>
      <c r="H129" s="20">
        <v>443</v>
      </c>
      <c r="I129" s="20">
        <v>2241</v>
      </c>
      <c r="J129" s="20">
        <v>985</v>
      </c>
      <c r="K129" s="66">
        <v>1256</v>
      </c>
      <c r="L129" s="15" t="s">
        <v>57</v>
      </c>
    </row>
    <row r="130" spans="1:12" ht="16.5" customHeight="1">
      <c r="A130" s="19">
        <v>3</v>
      </c>
      <c r="B130" s="15" t="s">
        <v>58</v>
      </c>
      <c r="C130" s="65">
        <v>606843</v>
      </c>
      <c r="D130" s="20">
        <v>440648</v>
      </c>
      <c r="E130" s="20">
        <v>166195</v>
      </c>
      <c r="F130" s="20">
        <v>35435</v>
      </c>
      <c r="G130" s="20">
        <v>130760</v>
      </c>
      <c r="H130" s="20">
        <v>51495</v>
      </c>
      <c r="I130" s="20">
        <v>79265</v>
      </c>
      <c r="J130" s="20">
        <v>79806</v>
      </c>
      <c r="K130" s="66">
        <v>-541</v>
      </c>
      <c r="L130" s="15" t="s">
        <v>58</v>
      </c>
    </row>
    <row r="131" spans="1:12" ht="16.5" customHeight="1">
      <c r="A131" s="19">
        <v>4</v>
      </c>
      <c r="B131" s="15" t="s">
        <v>59</v>
      </c>
      <c r="C131" s="65">
        <v>340000</v>
      </c>
      <c r="D131" s="20">
        <v>179759</v>
      </c>
      <c r="E131" s="20">
        <v>160241</v>
      </c>
      <c r="F131" s="20">
        <v>77185</v>
      </c>
      <c r="G131" s="20">
        <v>83056</v>
      </c>
      <c r="H131" s="20">
        <v>13810</v>
      </c>
      <c r="I131" s="20">
        <v>69246</v>
      </c>
      <c r="J131" s="20">
        <v>32824</v>
      </c>
      <c r="K131" s="66">
        <v>36422</v>
      </c>
      <c r="L131" s="15" t="s">
        <v>59</v>
      </c>
    </row>
    <row r="132" spans="1:12" ht="16.5" customHeight="1">
      <c r="A132" s="19">
        <v>5</v>
      </c>
      <c r="B132" s="15" t="s">
        <v>60</v>
      </c>
      <c r="C132" s="65">
        <v>747535</v>
      </c>
      <c r="D132" s="20">
        <v>415583</v>
      </c>
      <c r="E132" s="20">
        <v>331952</v>
      </c>
      <c r="F132" s="20">
        <v>32217</v>
      </c>
      <c r="G132" s="20">
        <v>299735</v>
      </c>
      <c r="H132" s="20">
        <v>28797</v>
      </c>
      <c r="I132" s="20">
        <v>270938</v>
      </c>
      <c r="J132" s="20">
        <v>190634</v>
      </c>
      <c r="K132" s="66">
        <v>80304</v>
      </c>
      <c r="L132" s="15" t="s">
        <v>60</v>
      </c>
    </row>
    <row r="133" spans="1:12" ht="16.5" customHeight="1">
      <c r="A133" s="19">
        <v>6</v>
      </c>
      <c r="B133" s="15" t="s">
        <v>61</v>
      </c>
      <c r="C133" s="65">
        <v>688043</v>
      </c>
      <c r="D133" s="20">
        <v>278100</v>
      </c>
      <c r="E133" s="20">
        <v>409943</v>
      </c>
      <c r="F133" s="20">
        <v>50124</v>
      </c>
      <c r="G133" s="20">
        <v>359819</v>
      </c>
      <c r="H133" s="20">
        <v>61828</v>
      </c>
      <c r="I133" s="20">
        <v>297991</v>
      </c>
      <c r="J133" s="20">
        <v>234758</v>
      </c>
      <c r="K133" s="66">
        <v>63233</v>
      </c>
      <c r="L133" s="15" t="s">
        <v>61</v>
      </c>
    </row>
    <row r="134" spans="1:12" ht="16.5" customHeight="1">
      <c r="A134" s="19">
        <v>7</v>
      </c>
      <c r="B134" s="15" t="s">
        <v>62</v>
      </c>
      <c r="C134" s="65">
        <v>557103</v>
      </c>
      <c r="D134" s="20">
        <v>309538</v>
      </c>
      <c r="E134" s="20">
        <v>247565</v>
      </c>
      <c r="F134" s="20">
        <v>87144</v>
      </c>
      <c r="G134" s="20">
        <v>160421</v>
      </c>
      <c r="H134" s="20">
        <v>17204</v>
      </c>
      <c r="I134" s="20">
        <v>143217</v>
      </c>
      <c r="J134" s="20">
        <v>111751</v>
      </c>
      <c r="K134" s="66">
        <v>31466</v>
      </c>
      <c r="L134" s="15" t="s">
        <v>62</v>
      </c>
    </row>
    <row r="135" spans="1:12" ht="16.5" customHeight="1">
      <c r="A135" s="19">
        <v>8</v>
      </c>
      <c r="B135" s="15" t="s">
        <v>63</v>
      </c>
      <c r="C135" s="65">
        <v>396212</v>
      </c>
      <c r="D135" s="20">
        <v>231570</v>
      </c>
      <c r="E135" s="20">
        <v>164642</v>
      </c>
      <c r="F135" s="20">
        <v>26533</v>
      </c>
      <c r="G135" s="20">
        <v>138109</v>
      </c>
      <c r="H135" s="20">
        <v>14075</v>
      </c>
      <c r="I135" s="20">
        <v>124034</v>
      </c>
      <c r="J135" s="20">
        <v>103645</v>
      </c>
      <c r="K135" s="66">
        <v>20389</v>
      </c>
      <c r="L135" s="15" t="s">
        <v>63</v>
      </c>
    </row>
    <row r="136" spans="1:12" ht="16.5" customHeight="1">
      <c r="A136" s="19">
        <v>9</v>
      </c>
      <c r="B136" s="15" t="s">
        <v>64</v>
      </c>
      <c r="C136" s="65">
        <v>380867</v>
      </c>
      <c r="D136" s="20">
        <v>191954</v>
      </c>
      <c r="E136" s="20">
        <v>188913</v>
      </c>
      <c r="F136" s="20">
        <v>65510</v>
      </c>
      <c r="G136" s="20">
        <v>123403</v>
      </c>
      <c r="H136" s="20">
        <v>12422</v>
      </c>
      <c r="I136" s="20">
        <v>110981</v>
      </c>
      <c r="J136" s="20">
        <v>66528</v>
      </c>
      <c r="K136" s="66">
        <v>44453</v>
      </c>
      <c r="L136" s="15" t="s">
        <v>64</v>
      </c>
    </row>
    <row r="137" spans="1:12" ht="16.5" customHeight="1">
      <c r="A137" s="19">
        <v>10</v>
      </c>
      <c r="B137" s="15" t="s">
        <v>65</v>
      </c>
      <c r="C137" s="65">
        <v>216591</v>
      </c>
      <c r="D137" s="20">
        <v>74062</v>
      </c>
      <c r="E137" s="20">
        <v>142529</v>
      </c>
      <c r="F137" s="20">
        <v>14708</v>
      </c>
      <c r="G137" s="20">
        <v>127821</v>
      </c>
      <c r="H137" s="20">
        <v>5565</v>
      </c>
      <c r="I137" s="20">
        <v>122256</v>
      </c>
      <c r="J137" s="20">
        <v>66166</v>
      </c>
      <c r="K137" s="66">
        <v>56090</v>
      </c>
      <c r="L137" s="15" t="s">
        <v>65</v>
      </c>
    </row>
    <row r="138" spans="1:12" ht="16.5" customHeight="1">
      <c r="A138" s="19">
        <v>11</v>
      </c>
      <c r="B138" s="15" t="s">
        <v>66</v>
      </c>
      <c r="C138" s="65">
        <v>574949</v>
      </c>
      <c r="D138" s="20">
        <v>100371</v>
      </c>
      <c r="E138" s="20">
        <v>474578</v>
      </c>
      <c r="F138" s="20">
        <v>195330</v>
      </c>
      <c r="G138" s="20">
        <v>279248</v>
      </c>
      <c r="H138" s="20">
        <v>18393</v>
      </c>
      <c r="I138" s="20">
        <v>260855</v>
      </c>
      <c r="J138" s="20">
        <v>29617</v>
      </c>
      <c r="K138" s="66">
        <v>231238</v>
      </c>
      <c r="L138" s="15" t="s">
        <v>66</v>
      </c>
    </row>
    <row r="139" spans="1:12" ht="16.5" customHeight="1">
      <c r="A139" s="19">
        <v>12</v>
      </c>
      <c r="B139" s="15" t="s">
        <v>67</v>
      </c>
      <c r="C139" s="65">
        <v>560577</v>
      </c>
      <c r="D139" s="20">
        <v>190588</v>
      </c>
      <c r="E139" s="20">
        <v>369989</v>
      </c>
      <c r="F139" s="20">
        <v>47680</v>
      </c>
      <c r="G139" s="20">
        <v>322309</v>
      </c>
      <c r="H139" s="20">
        <v>30080</v>
      </c>
      <c r="I139" s="20">
        <v>292229</v>
      </c>
      <c r="J139" s="20">
        <v>139044</v>
      </c>
      <c r="K139" s="66">
        <v>153185</v>
      </c>
      <c r="L139" s="15" t="s">
        <v>67</v>
      </c>
    </row>
    <row r="140" spans="1:12" ht="16.5" customHeight="1">
      <c r="A140" s="19">
        <v>13</v>
      </c>
      <c r="B140" s="15" t="s">
        <v>68</v>
      </c>
      <c r="C140" s="65">
        <v>483860</v>
      </c>
      <c r="D140" s="20">
        <v>109569</v>
      </c>
      <c r="E140" s="20">
        <v>374291</v>
      </c>
      <c r="F140" s="20">
        <v>125357</v>
      </c>
      <c r="G140" s="20">
        <v>248934</v>
      </c>
      <c r="H140" s="20">
        <v>8881</v>
      </c>
      <c r="I140" s="20">
        <v>240053</v>
      </c>
      <c r="J140" s="20">
        <v>240053</v>
      </c>
      <c r="K140" s="66">
        <v>0</v>
      </c>
      <c r="L140" s="15" t="s">
        <v>68</v>
      </c>
    </row>
    <row r="141" spans="1:12" ht="16.5" customHeight="1">
      <c r="A141" s="19">
        <v>14</v>
      </c>
      <c r="B141" s="15" t="s">
        <v>69</v>
      </c>
      <c r="C141" s="65">
        <v>275486</v>
      </c>
      <c r="D141" s="20">
        <v>55615</v>
      </c>
      <c r="E141" s="20">
        <v>219871</v>
      </c>
      <c r="F141" s="20">
        <v>53851</v>
      </c>
      <c r="G141" s="20">
        <v>166020</v>
      </c>
      <c r="H141" s="20">
        <v>1767</v>
      </c>
      <c r="I141" s="20">
        <v>164253</v>
      </c>
      <c r="J141" s="20">
        <v>171563</v>
      </c>
      <c r="K141" s="66">
        <v>-7310</v>
      </c>
      <c r="L141" s="15" t="s">
        <v>69</v>
      </c>
    </row>
    <row r="142" spans="1:12" ht="16.5" customHeight="1">
      <c r="A142" s="19">
        <v>15</v>
      </c>
      <c r="B142" s="15" t="s">
        <v>70</v>
      </c>
      <c r="C142" s="65">
        <v>686073</v>
      </c>
      <c r="D142" s="20">
        <v>237630</v>
      </c>
      <c r="E142" s="20">
        <v>448443</v>
      </c>
      <c r="F142" s="20">
        <v>53762</v>
      </c>
      <c r="G142" s="20">
        <v>394681</v>
      </c>
      <c r="H142" s="20">
        <v>2713</v>
      </c>
      <c r="I142" s="20">
        <v>391968</v>
      </c>
      <c r="J142" s="20">
        <v>415614</v>
      </c>
      <c r="K142" s="66">
        <v>-23646</v>
      </c>
      <c r="L142" s="15" t="s">
        <v>70</v>
      </c>
    </row>
    <row r="143" spans="1:12" ht="16.5" customHeight="1">
      <c r="A143" s="19">
        <v>16</v>
      </c>
      <c r="B143" s="15" t="s">
        <v>71</v>
      </c>
      <c r="C143" s="65">
        <v>381647</v>
      </c>
      <c r="D143" s="20">
        <v>159734</v>
      </c>
      <c r="E143" s="20">
        <v>221913</v>
      </c>
      <c r="F143" s="20">
        <v>45765</v>
      </c>
      <c r="G143" s="20">
        <v>176148</v>
      </c>
      <c r="H143" s="20">
        <v>13850</v>
      </c>
      <c r="I143" s="20">
        <v>162298</v>
      </c>
      <c r="J143" s="20">
        <v>158135</v>
      </c>
      <c r="K143" s="66">
        <v>4163</v>
      </c>
      <c r="L143" s="15" t="s">
        <v>71</v>
      </c>
    </row>
    <row r="144" spans="1:12" ht="16.5" customHeight="1">
      <c r="A144" s="59"/>
      <c r="B144" s="26" t="s">
        <v>72</v>
      </c>
      <c r="C144" s="67">
        <v>7020434</v>
      </c>
      <c r="D144" s="60">
        <v>3034913</v>
      </c>
      <c r="E144" s="60">
        <v>3985521</v>
      </c>
      <c r="F144" s="60">
        <v>931631</v>
      </c>
      <c r="G144" s="60">
        <v>3053890</v>
      </c>
      <c r="H144" s="60">
        <v>283790</v>
      </c>
      <c r="I144" s="60">
        <v>2770100</v>
      </c>
      <c r="J144" s="60">
        <v>2059748</v>
      </c>
      <c r="K144" s="68">
        <v>710352</v>
      </c>
      <c r="L144" s="26" t="s">
        <v>72</v>
      </c>
    </row>
    <row r="145" spans="1:12" ht="16.5" customHeight="1">
      <c r="A145" s="19"/>
      <c r="B145" s="15" t="s">
        <v>73</v>
      </c>
      <c r="C145" s="65">
        <v>30068</v>
      </c>
      <c r="D145" s="20">
        <v>0</v>
      </c>
      <c r="E145" s="20">
        <v>30068</v>
      </c>
      <c r="F145" s="20">
        <v>0</v>
      </c>
      <c r="G145" s="20">
        <v>30068</v>
      </c>
      <c r="H145" s="20">
        <v>30068</v>
      </c>
      <c r="I145" s="20">
        <v>0</v>
      </c>
      <c r="J145" s="20">
        <v>0</v>
      </c>
      <c r="K145" s="66">
        <v>0</v>
      </c>
      <c r="L145" s="15" t="s">
        <v>73</v>
      </c>
    </row>
    <row r="146" spans="1:12" ht="16.5" customHeight="1">
      <c r="A146" s="19"/>
      <c r="B146" s="15" t="s">
        <v>74</v>
      </c>
      <c r="C146" s="65">
        <v>33105</v>
      </c>
      <c r="D146" s="20">
        <v>0</v>
      </c>
      <c r="E146" s="20">
        <v>33105</v>
      </c>
      <c r="F146" s="20">
        <v>0</v>
      </c>
      <c r="G146" s="20">
        <v>33105</v>
      </c>
      <c r="H146" s="20">
        <v>33105</v>
      </c>
      <c r="I146" s="20">
        <v>0</v>
      </c>
      <c r="J146" s="20">
        <v>0</v>
      </c>
      <c r="K146" s="66">
        <v>0</v>
      </c>
      <c r="L146" s="15" t="s">
        <v>74</v>
      </c>
    </row>
    <row r="147" spans="1:12" ht="16.5" customHeight="1">
      <c r="A147" s="61"/>
      <c r="B147" s="26" t="s">
        <v>75</v>
      </c>
      <c r="C147" s="67">
        <v>7017397</v>
      </c>
      <c r="D147" s="60">
        <v>3034913</v>
      </c>
      <c r="E147" s="60">
        <v>3982484</v>
      </c>
      <c r="F147" s="60">
        <v>931631</v>
      </c>
      <c r="G147" s="60">
        <v>3050853</v>
      </c>
      <c r="H147" s="60">
        <v>280753</v>
      </c>
      <c r="I147" s="60">
        <v>2770100</v>
      </c>
      <c r="J147" s="60">
        <v>2059748</v>
      </c>
      <c r="K147" s="68">
        <v>710352</v>
      </c>
      <c r="L147" s="26" t="s">
        <v>75</v>
      </c>
    </row>
    <row r="148" spans="1:12" ht="16.5" customHeight="1">
      <c r="A148" s="11"/>
      <c r="B148" s="1" t="s">
        <v>76</v>
      </c>
      <c r="C148" s="50"/>
      <c r="D148" s="51"/>
      <c r="E148" s="51"/>
      <c r="F148" s="51"/>
      <c r="G148" s="51"/>
      <c r="H148" s="51"/>
      <c r="I148" s="51"/>
      <c r="J148" s="51"/>
      <c r="K148" s="56"/>
      <c r="L148" s="15" t="s">
        <v>76</v>
      </c>
    </row>
    <row r="149" spans="1:12" ht="16.5" customHeight="1">
      <c r="A149" s="11"/>
      <c r="B149" s="1" t="s">
        <v>32</v>
      </c>
      <c r="C149" s="65">
        <v>6082992</v>
      </c>
      <c r="D149" s="20">
        <v>2803587</v>
      </c>
      <c r="E149" s="20">
        <v>3279405</v>
      </c>
      <c r="F149" s="20">
        <v>716622</v>
      </c>
      <c r="G149" s="20">
        <v>2562783</v>
      </c>
      <c r="H149" s="20">
        <v>272848</v>
      </c>
      <c r="I149" s="20">
        <v>2289935</v>
      </c>
      <c r="J149" s="20">
        <v>1579583</v>
      </c>
      <c r="K149" s="66">
        <v>710352</v>
      </c>
      <c r="L149" s="15" t="s">
        <v>32</v>
      </c>
    </row>
    <row r="150" spans="1:12" ht="16.5" customHeight="1">
      <c r="A150" s="11"/>
      <c r="B150" s="1" t="s">
        <v>33</v>
      </c>
      <c r="C150" s="65">
        <v>840853</v>
      </c>
      <c r="D150" s="20">
        <v>202036</v>
      </c>
      <c r="E150" s="20">
        <v>638817</v>
      </c>
      <c r="F150" s="20">
        <v>203990</v>
      </c>
      <c r="G150" s="20">
        <v>434827</v>
      </c>
      <c r="H150" s="20">
        <v>9916</v>
      </c>
      <c r="I150" s="20">
        <v>424911</v>
      </c>
      <c r="J150" s="20">
        <v>424911</v>
      </c>
      <c r="K150" s="66">
        <v>0</v>
      </c>
      <c r="L150" s="15" t="s">
        <v>33</v>
      </c>
    </row>
    <row r="151" spans="1:12" ht="16.5" customHeight="1">
      <c r="A151" s="11"/>
      <c r="B151" s="1" t="s">
        <v>34</v>
      </c>
      <c r="C151" s="65">
        <v>96589</v>
      </c>
      <c r="D151" s="20">
        <v>29290</v>
      </c>
      <c r="E151" s="20">
        <v>67299</v>
      </c>
      <c r="F151" s="20">
        <v>11019</v>
      </c>
      <c r="G151" s="20">
        <v>56280</v>
      </c>
      <c r="H151" s="20">
        <v>1026</v>
      </c>
      <c r="I151" s="20">
        <v>55254</v>
      </c>
      <c r="J151" s="20">
        <v>55254</v>
      </c>
      <c r="K151" s="66">
        <v>0</v>
      </c>
      <c r="L151" s="15" t="s">
        <v>34</v>
      </c>
    </row>
    <row r="152" spans="1:12" ht="16.5" customHeight="1">
      <c r="A152" s="11"/>
      <c r="B152" s="1" t="s">
        <v>11</v>
      </c>
      <c r="C152" s="65">
        <v>7020434</v>
      </c>
      <c r="D152" s="20">
        <v>3034913</v>
      </c>
      <c r="E152" s="20">
        <v>3985521</v>
      </c>
      <c r="F152" s="20">
        <v>931631</v>
      </c>
      <c r="G152" s="20">
        <v>3053890</v>
      </c>
      <c r="H152" s="20">
        <v>283790</v>
      </c>
      <c r="I152" s="20">
        <v>2770100</v>
      </c>
      <c r="J152" s="20">
        <v>2059748</v>
      </c>
      <c r="K152" s="66">
        <v>710352</v>
      </c>
      <c r="L152" s="15" t="s">
        <v>11</v>
      </c>
    </row>
    <row r="153" spans="1:12" ht="16.5" customHeight="1">
      <c r="A153" s="11"/>
      <c r="B153" s="1" t="s">
        <v>134</v>
      </c>
      <c r="C153" s="118">
        <f>SUM(C125)</f>
        <v>114610</v>
      </c>
      <c r="D153" s="115">
        <f t="shared" ref="D153:K153" si="26">SUM(D125)</f>
        <v>54661</v>
      </c>
      <c r="E153" s="115">
        <f t="shared" si="26"/>
        <v>59949</v>
      </c>
      <c r="F153" s="115">
        <f t="shared" si="26"/>
        <v>19207</v>
      </c>
      <c r="G153" s="115">
        <f t="shared" si="26"/>
        <v>40742</v>
      </c>
      <c r="H153" s="115">
        <f t="shared" si="26"/>
        <v>2467</v>
      </c>
      <c r="I153" s="115">
        <f t="shared" si="26"/>
        <v>38275</v>
      </c>
      <c r="J153" s="115">
        <f t="shared" si="26"/>
        <v>18625</v>
      </c>
      <c r="K153" s="119">
        <f t="shared" si="26"/>
        <v>19650</v>
      </c>
      <c r="L153" s="15"/>
    </row>
    <row r="154" spans="1:12" ht="16.5" customHeight="1">
      <c r="A154" s="11"/>
      <c r="B154" s="1" t="s">
        <v>135</v>
      </c>
      <c r="C154" s="118">
        <f>SUM(C129:C130,C132)</f>
        <v>1364416</v>
      </c>
      <c r="D154" s="115">
        <f t="shared" ref="D154:K154" si="27">SUM(D129:D130,D132)</f>
        <v>861762</v>
      </c>
      <c r="E154" s="115">
        <f t="shared" si="27"/>
        <v>502654</v>
      </c>
      <c r="F154" s="115">
        <f t="shared" si="27"/>
        <v>69475</v>
      </c>
      <c r="G154" s="115">
        <f t="shared" si="27"/>
        <v>433179</v>
      </c>
      <c r="H154" s="115">
        <f t="shared" si="27"/>
        <v>80735</v>
      </c>
      <c r="I154" s="115">
        <f t="shared" si="27"/>
        <v>352444</v>
      </c>
      <c r="J154" s="115">
        <f t="shared" si="27"/>
        <v>271425</v>
      </c>
      <c r="K154" s="119">
        <f t="shared" si="27"/>
        <v>81019</v>
      </c>
      <c r="L154" s="15"/>
    </row>
    <row r="155" spans="1:12" ht="16.5" customHeight="1">
      <c r="A155" s="12"/>
      <c r="B155" s="52" t="s">
        <v>136</v>
      </c>
      <c r="C155" s="120">
        <f>SUM(C131,C133:C143)</f>
        <v>5541408</v>
      </c>
      <c r="D155" s="116">
        <f t="shared" ref="D155:K155" si="28">SUM(D131,D133:D143)</f>
        <v>2118490</v>
      </c>
      <c r="E155" s="116">
        <f t="shared" si="28"/>
        <v>3422918</v>
      </c>
      <c r="F155" s="116">
        <f t="shared" si="28"/>
        <v>842949</v>
      </c>
      <c r="G155" s="116">
        <f t="shared" si="28"/>
        <v>2579969</v>
      </c>
      <c r="H155" s="116">
        <f t="shared" si="28"/>
        <v>200588</v>
      </c>
      <c r="I155" s="116">
        <f t="shared" si="28"/>
        <v>2379381</v>
      </c>
      <c r="J155" s="116">
        <f t="shared" si="28"/>
        <v>1769698</v>
      </c>
      <c r="K155" s="121">
        <f t="shared" si="28"/>
        <v>609683</v>
      </c>
      <c r="L155" s="13"/>
    </row>
    <row r="156" spans="1:12" ht="16.5" customHeight="1">
      <c r="C156" s="117" t="str">
        <f>IF(SUM(C153:C155)=C144,"OK","ERROR")</f>
        <v>OK</v>
      </c>
      <c r="D156" s="117" t="str">
        <f t="shared" ref="D156" si="29">IF(SUM(D153:D155)=D144,"OK","ERROR")</f>
        <v>OK</v>
      </c>
      <c r="E156" s="117" t="str">
        <f t="shared" ref="E156" si="30">IF(SUM(E153:E155)=E144,"OK","ERROR")</f>
        <v>OK</v>
      </c>
      <c r="F156" s="117" t="str">
        <f t="shared" ref="F156" si="31">IF(SUM(F153:F155)=F144,"OK","ERROR")</f>
        <v>OK</v>
      </c>
      <c r="G156" s="117" t="str">
        <f t="shared" ref="G156" si="32">IF(SUM(G153:G155)=G144,"OK","ERROR")</f>
        <v>OK</v>
      </c>
      <c r="H156" s="117" t="str">
        <f t="shared" ref="H156" si="33">IF(SUM(H153:H155)=H144,"OK","ERROR")</f>
        <v>OK</v>
      </c>
      <c r="I156" s="117" t="str">
        <f t="shared" ref="I156" si="34">IF(SUM(I153:I155)=I144,"OK","ERROR")</f>
        <v>OK</v>
      </c>
      <c r="J156" s="117" t="str">
        <f t="shared" ref="J156" si="35">IF(SUM(J153:J155)=J144,"OK","ERROR")</f>
        <v>OK</v>
      </c>
      <c r="K156" s="117" t="str">
        <f t="shared" ref="K156" si="36">IF(SUM(K153:K155)=K144,"OK","ERROR")</f>
        <v>OK</v>
      </c>
    </row>
    <row r="157" spans="1:12" ht="16.5" customHeight="1">
      <c r="C157" s="117"/>
      <c r="D157" s="117"/>
      <c r="E157" s="117"/>
      <c r="F157" s="117"/>
      <c r="G157" s="117"/>
      <c r="H157" s="117"/>
      <c r="I157" s="117"/>
      <c r="J157" s="117"/>
      <c r="K157" s="117"/>
    </row>
    <row r="158" spans="1:12" ht="16.5" customHeight="1">
      <c r="A158" s="122">
        <f>A119+1</f>
        <v>27</v>
      </c>
      <c r="B158" s="7" t="str">
        <f>IF(A158&lt;22,"令和"&amp;A158&amp;"年度","平成"&amp;A158&amp;"年度")</f>
        <v>平成27年度</v>
      </c>
      <c r="C158" s="22" t="s">
        <v>36</v>
      </c>
      <c r="L158" s="8"/>
    </row>
    <row r="159" spans="1:12" ht="16.5" customHeight="1">
      <c r="A159" s="10"/>
      <c r="B159" s="14"/>
      <c r="C159" s="16"/>
      <c r="D159" s="16"/>
      <c r="E159" s="16"/>
      <c r="F159" s="16"/>
      <c r="G159" s="16"/>
      <c r="H159" s="16" t="s">
        <v>42</v>
      </c>
      <c r="I159" s="16"/>
      <c r="J159" s="16"/>
      <c r="K159" s="16"/>
      <c r="L159" s="14"/>
    </row>
    <row r="160" spans="1:12" ht="16.5" customHeight="1">
      <c r="A160" s="11"/>
      <c r="C160" s="17" t="s">
        <v>37</v>
      </c>
      <c r="D160" s="17" t="s">
        <v>17</v>
      </c>
      <c r="E160" s="17" t="s">
        <v>18</v>
      </c>
      <c r="F160" s="17" t="s">
        <v>19</v>
      </c>
      <c r="G160" s="17" t="s">
        <v>40</v>
      </c>
      <c r="H160" s="17" t="s">
        <v>43</v>
      </c>
      <c r="I160" s="17" t="s">
        <v>45</v>
      </c>
      <c r="J160" s="17" t="s">
        <v>47</v>
      </c>
      <c r="K160" s="17" t="s">
        <v>49</v>
      </c>
    </row>
    <row r="161" spans="1:12" ht="16.5" customHeight="1">
      <c r="A161" s="11"/>
      <c r="B161" s="3" t="s">
        <v>51</v>
      </c>
      <c r="C161" s="18" t="s">
        <v>38</v>
      </c>
      <c r="D161" s="18"/>
      <c r="E161" s="173" t="s">
        <v>39</v>
      </c>
      <c r="F161" s="18"/>
      <c r="G161" s="173" t="s">
        <v>41</v>
      </c>
      <c r="H161" s="18" t="s">
        <v>44</v>
      </c>
      <c r="I161" s="18" t="s">
        <v>46</v>
      </c>
      <c r="J161" s="18" t="s">
        <v>48</v>
      </c>
      <c r="K161" s="18" t="s">
        <v>50</v>
      </c>
      <c r="L161" s="3" t="s">
        <v>51</v>
      </c>
    </row>
    <row r="162" spans="1:12" ht="16.5" customHeight="1">
      <c r="A162" s="11"/>
      <c r="B162" s="15"/>
      <c r="C162" s="17"/>
      <c r="D162" s="17"/>
      <c r="E162" s="24" t="s">
        <v>77</v>
      </c>
      <c r="F162" s="17"/>
      <c r="G162" s="25" t="s">
        <v>78</v>
      </c>
      <c r="H162" s="17"/>
      <c r="I162" s="17" t="s">
        <v>12</v>
      </c>
      <c r="J162" s="17"/>
      <c r="K162" s="17" t="s">
        <v>13</v>
      </c>
      <c r="L162" s="5"/>
    </row>
    <row r="163" spans="1:12" ht="16.5" customHeight="1">
      <c r="A163" s="12"/>
      <c r="B163" s="13"/>
      <c r="C163" s="18">
        <v>1</v>
      </c>
      <c r="D163" s="18">
        <v>2</v>
      </c>
      <c r="E163" s="18">
        <v>3</v>
      </c>
      <c r="F163" s="18">
        <v>4</v>
      </c>
      <c r="G163" s="18">
        <v>5</v>
      </c>
      <c r="H163" s="18">
        <v>6</v>
      </c>
      <c r="I163" s="18">
        <v>7</v>
      </c>
      <c r="J163" s="18">
        <v>8</v>
      </c>
      <c r="K163" s="18">
        <v>9</v>
      </c>
      <c r="L163" s="6"/>
    </row>
    <row r="164" spans="1:12" ht="16.5" customHeight="1">
      <c r="A164" s="19">
        <v>1</v>
      </c>
      <c r="B164" s="15" t="s">
        <v>53</v>
      </c>
      <c r="C164" s="62">
        <v>118383</v>
      </c>
      <c r="D164" s="63">
        <v>58744</v>
      </c>
      <c r="E164" s="63">
        <v>59639</v>
      </c>
      <c r="F164" s="63">
        <v>19618</v>
      </c>
      <c r="G164" s="63">
        <v>40021</v>
      </c>
      <c r="H164" s="63">
        <v>3004</v>
      </c>
      <c r="I164" s="63">
        <v>37017</v>
      </c>
      <c r="J164" s="63">
        <v>18988</v>
      </c>
      <c r="K164" s="64">
        <v>18029</v>
      </c>
      <c r="L164" s="15" t="s">
        <v>53</v>
      </c>
    </row>
    <row r="165" spans="1:12" ht="16.5" customHeight="1">
      <c r="A165" s="19" t="s">
        <v>52</v>
      </c>
      <c r="B165" s="15" t="s">
        <v>54</v>
      </c>
      <c r="C165" s="65">
        <v>98206</v>
      </c>
      <c r="D165" s="20">
        <v>49769</v>
      </c>
      <c r="E165" s="20">
        <v>48437</v>
      </c>
      <c r="F165" s="20">
        <v>16764</v>
      </c>
      <c r="G165" s="20">
        <v>31673</v>
      </c>
      <c r="H165" s="20">
        <v>1943</v>
      </c>
      <c r="I165" s="20">
        <v>29730</v>
      </c>
      <c r="J165" s="20">
        <v>16918</v>
      </c>
      <c r="K165" s="66">
        <v>12812</v>
      </c>
      <c r="L165" s="15" t="s">
        <v>54</v>
      </c>
    </row>
    <row r="166" spans="1:12" ht="16.5" customHeight="1">
      <c r="A166" s="19" t="s">
        <v>14</v>
      </c>
      <c r="B166" s="15" t="s">
        <v>55</v>
      </c>
      <c r="C166" s="65">
        <v>712</v>
      </c>
      <c r="D166" s="20">
        <v>362</v>
      </c>
      <c r="E166" s="20">
        <v>350</v>
      </c>
      <c r="F166" s="20">
        <v>103</v>
      </c>
      <c r="G166" s="20">
        <v>247</v>
      </c>
      <c r="H166" s="20">
        <v>31</v>
      </c>
      <c r="I166" s="20">
        <v>216</v>
      </c>
      <c r="J166" s="20">
        <v>178</v>
      </c>
      <c r="K166" s="66">
        <v>38</v>
      </c>
      <c r="L166" s="15" t="s">
        <v>55</v>
      </c>
    </row>
    <row r="167" spans="1:12" ht="16.5" customHeight="1">
      <c r="A167" s="19" t="s">
        <v>15</v>
      </c>
      <c r="B167" s="15" t="s">
        <v>56</v>
      </c>
      <c r="C167" s="65">
        <v>19465</v>
      </c>
      <c r="D167" s="20">
        <v>8613</v>
      </c>
      <c r="E167" s="20">
        <v>10852</v>
      </c>
      <c r="F167" s="20">
        <v>2751</v>
      </c>
      <c r="G167" s="20">
        <v>8101</v>
      </c>
      <c r="H167" s="20">
        <v>1030</v>
      </c>
      <c r="I167" s="20">
        <v>7071</v>
      </c>
      <c r="J167" s="20">
        <v>1892</v>
      </c>
      <c r="K167" s="66">
        <v>5179</v>
      </c>
      <c r="L167" s="15" t="s">
        <v>56</v>
      </c>
    </row>
    <row r="168" spans="1:12" ht="16.5" customHeight="1">
      <c r="A168" s="19">
        <v>2</v>
      </c>
      <c r="B168" s="15" t="s">
        <v>57</v>
      </c>
      <c r="C168" s="65">
        <v>11837</v>
      </c>
      <c r="D168" s="20">
        <v>6147</v>
      </c>
      <c r="E168" s="20">
        <v>5690</v>
      </c>
      <c r="F168" s="20">
        <v>2354</v>
      </c>
      <c r="G168" s="20">
        <v>3336</v>
      </c>
      <c r="H168" s="20">
        <v>605</v>
      </c>
      <c r="I168" s="20">
        <v>2731</v>
      </c>
      <c r="J168" s="20">
        <v>1116</v>
      </c>
      <c r="K168" s="66">
        <v>1615</v>
      </c>
      <c r="L168" s="15" t="s">
        <v>57</v>
      </c>
    </row>
    <row r="169" spans="1:12" ht="16.5" customHeight="1">
      <c r="A169" s="19">
        <v>3</v>
      </c>
      <c r="B169" s="15" t="s">
        <v>58</v>
      </c>
      <c r="C169" s="65">
        <v>424563</v>
      </c>
      <c r="D169" s="20">
        <v>236431</v>
      </c>
      <c r="E169" s="20">
        <v>188132</v>
      </c>
      <c r="F169" s="20">
        <v>31480</v>
      </c>
      <c r="G169" s="20">
        <v>156652</v>
      </c>
      <c r="H169" s="20">
        <v>56905</v>
      </c>
      <c r="I169" s="20">
        <v>99747</v>
      </c>
      <c r="J169" s="20">
        <v>79779</v>
      </c>
      <c r="K169" s="66">
        <v>19968</v>
      </c>
      <c r="L169" s="15" t="s">
        <v>58</v>
      </c>
    </row>
    <row r="170" spans="1:12" ht="16.5" customHeight="1">
      <c r="A170" s="19">
        <v>4</v>
      </c>
      <c r="B170" s="15" t="s">
        <v>59</v>
      </c>
      <c r="C170" s="65">
        <v>342763</v>
      </c>
      <c r="D170" s="20">
        <v>176027</v>
      </c>
      <c r="E170" s="20">
        <v>166736</v>
      </c>
      <c r="F170" s="20">
        <v>77423</v>
      </c>
      <c r="G170" s="20">
        <v>89313</v>
      </c>
      <c r="H170" s="20">
        <v>16253</v>
      </c>
      <c r="I170" s="20">
        <v>73060</v>
      </c>
      <c r="J170" s="20">
        <v>34569</v>
      </c>
      <c r="K170" s="66">
        <v>38491</v>
      </c>
      <c r="L170" s="15" t="s">
        <v>59</v>
      </c>
    </row>
    <row r="171" spans="1:12" ht="16.5" customHeight="1">
      <c r="A171" s="19">
        <v>5</v>
      </c>
      <c r="B171" s="15" t="s">
        <v>60</v>
      </c>
      <c r="C171" s="65">
        <v>835732</v>
      </c>
      <c r="D171" s="20">
        <v>452173</v>
      </c>
      <c r="E171" s="20">
        <v>383559</v>
      </c>
      <c r="F171" s="20">
        <v>37445</v>
      </c>
      <c r="G171" s="20">
        <v>346114</v>
      </c>
      <c r="H171" s="20">
        <v>37095</v>
      </c>
      <c r="I171" s="20">
        <v>309019</v>
      </c>
      <c r="J171" s="20">
        <v>167448</v>
      </c>
      <c r="K171" s="66">
        <v>141571</v>
      </c>
      <c r="L171" s="15" t="s">
        <v>60</v>
      </c>
    </row>
    <row r="172" spans="1:12" ht="16.5" customHeight="1">
      <c r="A172" s="19">
        <v>6</v>
      </c>
      <c r="B172" s="15" t="s">
        <v>61</v>
      </c>
      <c r="C172" s="65">
        <v>685895</v>
      </c>
      <c r="D172" s="20">
        <v>272033</v>
      </c>
      <c r="E172" s="20">
        <v>413862</v>
      </c>
      <c r="F172" s="20">
        <v>51558</v>
      </c>
      <c r="G172" s="20">
        <v>362304</v>
      </c>
      <c r="H172" s="20">
        <v>67499</v>
      </c>
      <c r="I172" s="20">
        <v>294805</v>
      </c>
      <c r="J172" s="20">
        <v>247103</v>
      </c>
      <c r="K172" s="66">
        <v>47702</v>
      </c>
      <c r="L172" s="15" t="s">
        <v>61</v>
      </c>
    </row>
    <row r="173" spans="1:12" ht="16.5" customHeight="1">
      <c r="A173" s="19">
        <v>7</v>
      </c>
      <c r="B173" s="15" t="s">
        <v>62</v>
      </c>
      <c r="C173" s="65">
        <v>590391</v>
      </c>
      <c r="D173" s="20">
        <v>327648</v>
      </c>
      <c r="E173" s="20">
        <v>262743</v>
      </c>
      <c r="F173" s="20">
        <v>90834</v>
      </c>
      <c r="G173" s="20">
        <v>171909</v>
      </c>
      <c r="H173" s="20">
        <v>20197</v>
      </c>
      <c r="I173" s="20">
        <v>151712</v>
      </c>
      <c r="J173" s="20">
        <v>104089</v>
      </c>
      <c r="K173" s="66">
        <v>47623</v>
      </c>
      <c r="L173" s="15" t="s">
        <v>62</v>
      </c>
    </row>
    <row r="174" spans="1:12" ht="16.5" customHeight="1">
      <c r="A174" s="19">
        <v>8</v>
      </c>
      <c r="B174" s="15" t="s">
        <v>63</v>
      </c>
      <c r="C174" s="65">
        <v>416477</v>
      </c>
      <c r="D174" s="20">
        <v>246379</v>
      </c>
      <c r="E174" s="20">
        <v>170098</v>
      </c>
      <c r="F174" s="20">
        <v>27102</v>
      </c>
      <c r="G174" s="20">
        <v>142996</v>
      </c>
      <c r="H174" s="20">
        <v>16123</v>
      </c>
      <c r="I174" s="20">
        <v>126873</v>
      </c>
      <c r="J174" s="20">
        <v>105701</v>
      </c>
      <c r="K174" s="66">
        <v>21172</v>
      </c>
      <c r="L174" s="15" t="s">
        <v>63</v>
      </c>
    </row>
    <row r="175" spans="1:12" ht="16.5" customHeight="1">
      <c r="A175" s="19">
        <v>9</v>
      </c>
      <c r="B175" s="15" t="s">
        <v>64</v>
      </c>
      <c r="C175" s="65">
        <v>397440</v>
      </c>
      <c r="D175" s="20">
        <v>202230</v>
      </c>
      <c r="E175" s="20">
        <v>195210</v>
      </c>
      <c r="F175" s="20">
        <v>66643</v>
      </c>
      <c r="G175" s="20">
        <v>128567</v>
      </c>
      <c r="H175" s="20">
        <v>15507</v>
      </c>
      <c r="I175" s="20">
        <v>113060</v>
      </c>
      <c r="J175" s="20">
        <v>62972</v>
      </c>
      <c r="K175" s="66">
        <v>50088</v>
      </c>
      <c r="L175" s="15" t="s">
        <v>64</v>
      </c>
    </row>
    <row r="176" spans="1:12" ht="16.5" customHeight="1">
      <c r="A176" s="19">
        <v>10</v>
      </c>
      <c r="B176" s="15" t="s">
        <v>65</v>
      </c>
      <c r="C176" s="65">
        <v>228574</v>
      </c>
      <c r="D176" s="20">
        <v>81065</v>
      </c>
      <c r="E176" s="20">
        <v>147509</v>
      </c>
      <c r="F176" s="20">
        <v>15769</v>
      </c>
      <c r="G176" s="20">
        <v>131740</v>
      </c>
      <c r="H176" s="20">
        <v>5802</v>
      </c>
      <c r="I176" s="20">
        <v>125938</v>
      </c>
      <c r="J176" s="20">
        <v>58072</v>
      </c>
      <c r="K176" s="66">
        <v>67866</v>
      </c>
      <c r="L176" s="15" t="s">
        <v>65</v>
      </c>
    </row>
    <row r="177" spans="1:12" ht="16.5" customHeight="1">
      <c r="A177" s="19">
        <v>11</v>
      </c>
      <c r="B177" s="15" t="s">
        <v>66</v>
      </c>
      <c r="C177" s="65">
        <v>580577</v>
      </c>
      <c r="D177" s="20">
        <v>100605</v>
      </c>
      <c r="E177" s="20">
        <v>479972</v>
      </c>
      <c r="F177" s="20">
        <v>197456</v>
      </c>
      <c r="G177" s="20">
        <v>282516</v>
      </c>
      <c r="H177" s="20">
        <v>19201</v>
      </c>
      <c r="I177" s="20">
        <v>263315</v>
      </c>
      <c r="J177" s="20">
        <v>30416</v>
      </c>
      <c r="K177" s="66">
        <v>232899</v>
      </c>
      <c r="L177" s="15" t="s">
        <v>66</v>
      </c>
    </row>
    <row r="178" spans="1:12" ht="16.5" customHeight="1">
      <c r="A178" s="19">
        <v>12</v>
      </c>
      <c r="B178" s="15" t="s">
        <v>67</v>
      </c>
      <c r="C178" s="65">
        <v>627132</v>
      </c>
      <c r="D178" s="20">
        <v>221895</v>
      </c>
      <c r="E178" s="20">
        <v>405237</v>
      </c>
      <c r="F178" s="20">
        <v>50034</v>
      </c>
      <c r="G178" s="20">
        <v>355203</v>
      </c>
      <c r="H178" s="20">
        <v>36725</v>
      </c>
      <c r="I178" s="20">
        <v>318478</v>
      </c>
      <c r="J178" s="20">
        <v>152673</v>
      </c>
      <c r="K178" s="66">
        <v>165805</v>
      </c>
      <c r="L178" s="15" t="s">
        <v>67</v>
      </c>
    </row>
    <row r="179" spans="1:12" ht="16.5" customHeight="1">
      <c r="A179" s="19">
        <v>13</v>
      </c>
      <c r="B179" s="15" t="s">
        <v>68</v>
      </c>
      <c r="C179" s="65">
        <v>493714</v>
      </c>
      <c r="D179" s="20">
        <v>109346</v>
      </c>
      <c r="E179" s="20">
        <v>384368</v>
      </c>
      <c r="F179" s="20">
        <v>130172</v>
      </c>
      <c r="G179" s="20">
        <v>254196</v>
      </c>
      <c r="H179" s="20">
        <v>8827</v>
      </c>
      <c r="I179" s="20">
        <v>245369</v>
      </c>
      <c r="J179" s="20">
        <v>245369</v>
      </c>
      <c r="K179" s="66">
        <v>0</v>
      </c>
      <c r="L179" s="15" t="s">
        <v>68</v>
      </c>
    </row>
    <row r="180" spans="1:12" ht="16.5" customHeight="1">
      <c r="A180" s="19">
        <v>14</v>
      </c>
      <c r="B180" s="15" t="s">
        <v>69</v>
      </c>
      <c r="C180" s="65">
        <v>284635</v>
      </c>
      <c r="D180" s="20">
        <v>58953</v>
      </c>
      <c r="E180" s="20">
        <v>225682</v>
      </c>
      <c r="F180" s="20">
        <v>55954</v>
      </c>
      <c r="G180" s="20">
        <v>169728</v>
      </c>
      <c r="H180" s="20">
        <v>1796</v>
      </c>
      <c r="I180" s="20">
        <v>167932</v>
      </c>
      <c r="J180" s="20">
        <v>203070</v>
      </c>
      <c r="K180" s="66">
        <v>-35138</v>
      </c>
      <c r="L180" s="15" t="s">
        <v>69</v>
      </c>
    </row>
    <row r="181" spans="1:12" ht="16.5" customHeight="1">
      <c r="A181" s="19">
        <v>15</v>
      </c>
      <c r="B181" s="15" t="s">
        <v>70</v>
      </c>
      <c r="C181" s="65">
        <v>720024</v>
      </c>
      <c r="D181" s="20">
        <v>239361</v>
      </c>
      <c r="E181" s="20">
        <v>480663</v>
      </c>
      <c r="F181" s="20">
        <v>55945</v>
      </c>
      <c r="G181" s="20">
        <v>424718</v>
      </c>
      <c r="H181" s="20">
        <v>1659</v>
      </c>
      <c r="I181" s="20">
        <v>423059</v>
      </c>
      <c r="J181" s="20">
        <v>496948</v>
      </c>
      <c r="K181" s="66">
        <v>-73889</v>
      </c>
      <c r="L181" s="15" t="s">
        <v>70</v>
      </c>
    </row>
    <row r="182" spans="1:12" ht="16.5" customHeight="1">
      <c r="A182" s="19">
        <v>16</v>
      </c>
      <c r="B182" s="15" t="s">
        <v>71</v>
      </c>
      <c r="C182" s="65">
        <v>390719</v>
      </c>
      <c r="D182" s="20">
        <v>161810</v>
      </c>
      <c r="E182" s="20">
        <v>228909</v>
      </c>
      <c r="F182" s="20">
        <v>46858</v>
      </c>
      <c r="G182" s="20">
        <v>182051</v>
      </c>
      <c r="H182" s="20">
        <v>15036</v>
      </c>
      <c r="I182" s="20">
        <v>167015</v>
      </c>
      <c r="J182" s="20">
        <v>172966</v>
      </c>
      <c r="K182" s="66">
        <v>-5951</v>
      </c>
      <c r="L182" s="15" t="s">
        <v>71</v>
      </c>
    </row>
    <row r="183" spans="1:12" ht="16.5" customHeight="1">
      <c r="A183" s="59"/>
      <c r="B183" s="26" t="s">
        <v>72</v>
      </c>
      <c r="C183" s="67">
        <v>7148856</v>
      </c>
      <c r="D183" s="60">
        <v>2950847</v>
      </c>
      <c r="E183" s="60">
        <v>4198009</v>
      </c>
      <c r="F183" s="60">
        <v>956645</v>
      </c>
      <c r="G183" s="60">
        <v>3241364</v>
      </c>
      <c r="H183" s="60">
        <v>322234</v>
      </c>
      <c r="I183" s="60">
        <v>2919130</v>
      </c>
      <c r="J183" s="60">
        <v>2181279</v>
      </c>
      <c r="K183" s="68">
        <v>737851</v>
      </c>
      <c r="L183" s="26" t="s">
        <v>72</v>
      </c>
    </row>
    <row r="184" spans="1:12" ht="16.5" customHeight="1">
      <c r="A184" s="19"/>
      <c r="B184" s="15" t="s">
        <v>73</v>
      </c>
      <c r="C184" s="65">
        <v>23324</v>
      </c>
      <c r="D184" s="20">
        <v>0</v>
      </c>
      <c r="E184" s="20">
        <v>23324</v>
      </c>
      <c r="F184" s="20">
        <v>0</v>
      </c>
      <c r="G184" s="20">
        <v>23324</v>
      </c>
      <c r="H184" s="20">
        <v>23324</v>
      </c>
      <c r="I184" s="20">
        <v>0</v>
      </c>
      <c r="J184" s="20">
        <v>0</v>
      </c>
      <c r="K184" s="66">
        <v>0</v>
      </c>
      <c r="L184" s="15" t="s">
        <v>73</v>
      </c>
    </row>
    <row r="185" spans="1:12" ht="16.5" customHeight="1">
      <c r="A185" s="19"/>
      <c r="B185" s="15" t="s">
        <v>74</v>
      </c>
      <c r="C185" s="65">
        <v>39959</v>
      </c>
      <c r="D185" s="20">
        <v>0</v>
      </c>
      <c r="E185" s="20">
        <v>39959</v>
      </c>
      <c r="F185" s="20">
        <v>0</v>
      </c>
      <c r="G185" s="20">
        <v>39959</v>
      </c>
      <c r="H185" s="20">
        <v>39959</v>
      </c>
      <c r="I185" s="20">
        <v>0</v>
      </c>
      <c r="J185" s="20">
        <v>0</v>
      </c>
      <c r="K185" s="66">
        <v>0</v>
      </c>
      <c r="L185" s="15" t="s">
        <v>74</v>
      </c>
    </row>
    <row r="186" spans="1:12" ht="16.5" customHeight="1">
      <c r="A186" s="61"/>
      <c r="B186" s="26" t="s">
        <v>75</v>
      </c>
      <c r="C186" s="67">
        <v>7132221</v>
      </c>
      <c r="D186" s="60">
        <v>2950847</v>
      </c>
      <c r="E186" s="60">
        <v>4181374</v>
      </c>
      <c r="F186" s="60">
        <v>956645</v>
      </c>
      <c r="G186" s="60">
        <v>3224729</v>
      </c>
      <c r="H186" s="60">
        <v>305599</v>
      </c>
      <c r="I186" s="60">
        <v>2919130</v>
      </c>
      <c r="J186" s="60">
        <v>2181279</v>
      </c>
      <c r="K186" s="68">
        <v>737851</v>
      </c>
      <c r="L186" s="26" t="s">
        <v>75</v>
      </c>
    </row>
    <row r="187" spans="1:12" ht="16.5" customHeight="1">
      <c r="A187" s="11"/>
      <c r="B187" s="1" t="s">
        <v>76</v>
      </c>
      <c r="C187" s="50"/>
      <c r="D187" s="51"/>
      <c r="E187" s="51"/>
      <c r="F187" s="51"/>
      <c r="G187" s="51"/>
      <c r="H187" s="51"/>
      <c r="I187" s="51"/>
      <c r="J187" s="51"/>
      <c r="K187" s="56"/>
      <c r="L187" s="15" t="s">
        <v>76</v>
      </c>
    </row>
    <row r="188" spans="1:12" ht="16.5" customHeight="1">
      <c r="A188" s="11"/>
      <c r="B188" s="1" t="s">
        <v>32</v>
      </c>
      <c r="C188" s="65">
        <v>6175013</v>
      </c>
      <c r="D188" s="20">
        <v>2712007</v>
      </c>
      <c r="E188" s="20">
        <v>3463006</v>
      </c>
      <c r="F188" s="20">
        <v>733310</v>
      </c>
      <c r="G188" s="20">
        <v>2729696</v>
      </c>
      <c r="H188" s="20">
        <v>311042</v>
      </c>
      <c r="I188" s="20">
        <v>2418654</v>
      </c>
      <c r="J188" s="20">
        <v>1680803</v>
      </c>
      <c r="K188" s="66">
        <v>737851</v>
      </c>
      <c r="L188" s="15" t="s">
        <v>32</v>
      </c>
    </row>
    <row r="189" spans="1:12" ht="16.5" customHeight="1">
      <c r="A189" s="11"/>
      <c r="B189" s="1" t="s">
        <v>33</v>
      </c>
      <c r="C189" s="65">
        <v>862207</v>
      </c>
      <c r="D189" s="20">
        <v>207059</v>
      </c>
      <c r="E189" s="20">
        <v>655148</v>
      </c>
      <c r="F189" s="20">
        <v>211226</v>
      </c>
      <c r="G189" s="20">
        <v>443922</v>
      </c>
      <c r="H189" s="20">
        <v>9946</v>
      </c>
      <c r="I189" s="20">
        <v>433976</v>
      </c>
      <c r="J189" s="20">
        <v>433976</v>
      </c>
      <c r="K189" s="66">
        <v>0</v>
      </c>
      <c r="L189" s="15" t="s">
        <v>33</v>
      </c>
    </row>
    <row r="190" spans="1:12" ht="16.5" customHeight="1">
      <c r="A190" s="11"/>
      <c r="B190" s="1" t="s">
        <v>34</v>
      </c>
      <c r="C190" s="65">
        <v>111636</v>
      </c>
      <c r="D190" s="20">
        <v>31781</v>
      </c>
      <c r="E190" s="20">
        <v>79855</v>
      </c>
      <c r="F190" s="20">
        <v>12109</v>
      </c>
      <c r="G190" s="20">
        <v>67746</v>
      </c>
      <c r="H190" s="20">
        <v>1246</v>
      </c>
      <c r="I190" s="20">
        <v>66500</v>
      </c>
      <c r="J190" s="20">
        <v>66500</v>
      </c>
      <c r="K190" s="66">
        <v>0</v>
      </c>
      <c r="L190" s="15" t="s">
        <v>34</v>
      </c>
    </row>
    <row r="191" spans="1:12" ht="16.5" customHeight="1">
      <c r="A191" s="11"/>
      <c r="B191" s="1" t="s">
        <v>11</v>
      </c>
      <c r="C191" s="65">
        <v>7148856</v>
      </c>
      <c r="D191" s="20">
        <v>2950847</v>
      </c>
      <c r="E191" s="20">
        <v>4198009</v>
      </c>
      <c r="F191" s="20">
        <v>956645</v>
      </c>
      <c r="G191" s="20">
        <v>3241364</v>
      </c>
      <c r="H191" s="20">
        <v>322234</v>
      </c>
      <c r="I191" s="20">
        <v>2919130</v>
      </c>
      <c r="J191" s="20">
        <v>2181279</v>
      </c>
      <c r="K191" s="66">
        <v>737851</v>
      </c>
      <c r="L191" s="15" t="s">
        <v>11</v>
      </c>
    </row>
    <row r="192" spans="1:12" ht="16.5" customHeight="1">
      <c r="A192" s="11"/>
      <c r="B192" s="1" t="s">
        <v>134</v>
      </c>
      <c r="C192" s="118">
        <f>SUM(C164)</f>
        <v>118383</v>
      </c>
      <c r="D192" s="115">
        <f t="shared" ref="D192:K192" si="37">SUM(D164)</f>
        <v>58744</v>
      </c>
      <c r="E192" s="115">
        <f t="shared" si="37"/>
        <v>59639</v>
      </c>
      <c r="F192" s="115">
        <f t="shared" si="37"/>
        <v>19618</v>
      </c>
      <c r="G192" s="115">
        <f t="shared" si="37"/>
        <v>40021</v>
      </c>
      <c r="H192" s="115">
        <f t="shared" si="37"/>
        <v>3004</v>
      </c>
      <c r="I192" s="115">
        <f t="shared" si="37"/>
        <v>37017</v>
      </c>
      <c r="J192" s="115">
        <f t="shared" si="37"/>
        <v>18988</v>
      </c>
      <c r="K192" s="119">
        <f t="shared" si="37"/>
        <v>18029</v>
      </c>
      <c r="L192" s="15"/>
    </row>
    <row r="193" spans="1:12" ht="16.5" customHeight="1">
      <c r="A193" s="11"/>
      <c r="B193" s="1" t="s">
        <v>135</v>
      </c>
      <c r="C193" s="118">
        <f>SUM(C168:C169,C171)</f>
        <v>1272132</v>
      </c>
      <c r="D193" s="115">
        <f t="shared" ref="D193:K193" si="38">SUM(D168:D169,D171)</f>
        <v>694751</v>
      </c>
      <c r="E193" s="115">
        <f t="shared" si="38"/>
        <v>577381</v>
      </c>
      <c r="F193" s="115">
        <f t="shared" si="38"/>
        <v>71279</v>
      </c>
      <c r="G193" s="115">
        <f t="shared" si="38"/>
        <v>506102</v>
      </c>
      <c r="H193" s="115">
        <f t="shared" si="38"/>
        <v>94605</v>
      </c>
      <c r="I193" s="115">
        <f t="shared" si="38"/>
        <v>411497</v>
      </c>
      <c r="J193" s="115">
        <f t="shared" si="38"/>
        <v>248343</v>
      </c>
      <c r="K193" s="119">
        <f t="shared" si="38"/>
        <v>163154</v>
      </c>
      <c r="L193" s="15"/>
    </row>
    <row r="194" spans="1:12" ht="16.5" customHeight="1">
      <c r="A194" s="12"/>
      <c r="B194" s="52" t="s">
        <v>136</v>
      </c>
      <c r="C194" s="120">
        <f>SUM(C170,C172:C182)</f>
        <v>5758341</v>
      </c>
      <c r="D194" s="116">
        <f t="shared" ref="D194:K194" si="39">SUM(D170,D172:D182)</f>
        <v>2197352</v>
      </c>
      <c r="E194" s="116">
        <f t="shared" si="39"/>
        <v>3560989</v>
      </c>
      <c r="F194" s="116">
        <f t="shared" si="39"/>
        <v>865748</v>
      </c>
      <c r="G194" s="116">
        <f t="shared" si="39"/>
        <v>2695241</v>
      </c>
      <c r="H194" s="116">
        <f t="shared" si="39"/>
        <v>224625</v>
      </c>
      <c r="I194" s="116">
        <f t="shared" si="39"/>
        <v>2470616</v>
      </c>
      <c r="J194" s="116">
        <f t="shared" si="39"/>
        <v>1913948</v>
      </c>
      <c r="K194" s="121">
        <f t="shared" si="39"/>
        <v>556668</v>
      </c>
      <c r="L194" s="13"/>
    </row>
    <row r="195" spans="1:12" ht="16.5" customHeight="1">
      <c r="C195" s="117" t="str">
        <f>IF(SUM(C192:C194)=C183,"OK","ERROR")</f>
        <v>OK</v>
      </c>
      <c r="D195" s="117" t="str">
        <f t="shared" ref="D195" si="40">IF(SUM(D192:D194)=D183,"OK","ERROR")</f>
        <v>OK</v>
      </c>
      <c r="E195" s="117" t="str">
        <f t="shared" ref="E195" si="41">IF(SUM(E192:E194)=E183,"OK","ERROR")</f>
        <v>OK</v>
      </c>
      <c r="F195" s="117" t="str">
        <f t="shared" ref="F195" si="42">IF(SUM(F192:F194)=F183,"OK","ERROR")</f>
        <v>OK</v>
      </c>
      <c r="G195" s="117" t="str">
        <f t="shared" ref="G195" si="43">IF(SUM(G192:G194)=G183,"OK","ERROR")</f>
        <v>OK</v>
      </c>
      <c r="H195" s="117" t="str">
        <f t="shared" ref="H195" si="44">IF(SUM(H192:H194)=H183,"OK","ERROR")</f>
        <v>OK</v>
      </c>
      <c r="I195" s="117" t="str">
        <f t="shared" ref="I195" si="45">IF(SUM(I192:I194)=I183,"OK","ERROR")</f>
        <v>OK</v>
      </c>
      <c r="J195" s="117" t="str">
        <f t="shared" ref="J195" si="46">IF(SUM(J192:J194)=J183,"OK","ERROR")</f>
        <v>OK</v>
      </c>
      <c r="K195" s="117" t="str">
        <f t="shared" ref="K195" si="47">IF(SUM(K192:K194)=K183,"OK","ERROR")</f>
        <v>OK</v>
      </c>
    </row>
    <row r="196" spans="1:12" ht="16.5" customHeight="1">
      <c r="C196" s="117"/>
      <c r="D196" s="117"/>
      <c r="E196" s="117"/>
      <c r="F196" s="117"/>
      <c r="G196" s="117"/>
      <c r="H196" s="117"/>
      <c r="I196" s="117"/>
      <c r="J196" s="117"/>
      <c r="K196" s="117"/>
    </row>
    <row r="197" spans="1:12" ht="16.5" customHeight="1">
      <c r="A197" s="122">
        <f>A158+1</f>
        <v>28</v>
      </c>
      <c r="B197" s="7" t="str">
        <f>IF(A197&lt;22,"令和"&amp;A197&amp;"年度","平成"&amp;A197&amp;"年度")</f>
        <v>平成28年度</v>
      </c>
      <c r="C197" s="22" t="s">
        <v>36</v>
      </c>
      <c r="L197" s="8"/>
    </row>
    <row r="198" spans="1:12" ht="16.5" customHeight="1">
      <c r="A198" s="10"/>
      <c r="B198" s="14"/>
      <c r="C198" s="16"/>
      <c r="D198" s="16"/>
      <c r="E198" s="16"/>
      <c r="F198" s="16"/>
      <c r="G198" s="16"/>
      <c r="H198" s="16" t="s">
        <v>42</v>
      </c>
      <c r="I198" s="16"/>
      <c r="J198" s="16"/>
      <c r="K198" s="16"/>
      <c r="L198" s="14"/>
    </row>
    <row r="199" spans="1:12" ht="16.5" customHeight="1">
      <c r="A199" s="11"/>
      <c r="C199" s="17" t="s">
        <v>37</v>
      </c>
      <c r="D199" s="17" t="s">
        <v>17</v>
      </c>
      <c r="E199" s="17" t="s">
        <v>18</v>
      </c>
      <c r="F199" s="17" t="s">
        <v>19</v>
      </c>
      <c r="G199" s="17" t="s">
        <v>40</v>
      </c>
      <c r="H199" s="17" t="s">
        <v>43</v>
      </c>
      <c r="I199" s="17" t="s">
        <v>45</v>
      </c>
      <c r="J199" s="17" t="s">
        <v>47</v>
      </c>
      <c r="K199" s="17" t="s">
        <v>49</v>
      </c>
    </row>
    <row r="200" spans="1:12" ht="16.5" customHeight="1">
      <c r="A200" s="11"/>
      <c r="B200" s="3" t="s">
        <v>51</v>
      </c>
      <c r="C200" s="18" t="s">
        <v>38</v>
      </c>
      <c r="D200" s="18"/>
      <c r="E200" s="173" t="s">
        <v>39</v>
      </c>
      <c r="F200" s="18"/>
      <c r="G200" s="173" t="s">
        <v>41</v>
      </c>
      <c r="H200" s="18" t="s">
        <v>44</v>
      </c>
      <c r="I200" s="18" t="s">
        <v>46</v>
      </c>
      <c r="J200" s="18" t="s">
        <v>48</v>
      </c>
      <c r="K200" s="18" t="s">
        <v>50</v>
      </c>
      <c r="L200" s="3" t="s">
        <v>51</v>
      </c>
    </row>
    <row r="201" spans="1:12" ht="16.5" customHeight="1">
      <c r="A201" s="11"/>
      <c r="B201" s="15"/>
      <c r="C201" s="17"/>
      <c r="D201" s="17"/>
      <c r="E201" s="24" t="s">
        <v>77</v>
      </c>
      <c r="F201" s="17"/>
      <c r="G201" s="25" t="s">
        <v>78</v>
      </c>
      <c r="H201" s="17"/>
      <c r="I201" s="17" t="s">
        <v>12</v>
      </c>
      <c r="J201" s="17"/>
      <c r="K201" s="17" t="s">
        <v>13</v>
      </c>
      <c r="L201" s="5"/>
    </row>
    <row r="202" spans="1:12" ht="16.5" customHeight="1">
      <c r="A202" s="12"/>
      <c r="B202" s="13"/>
      <c r="C202" s="18">
        <v>1</v>
      </c>
      <c r="D202" s="18">
        <v>2</v>
      </c>
      <c r="E202" s="18">
        <v>3</v>
      </c>
      <c r="F202" s="18">
        <v>4</v>
      </c>
      <c r="G202" s="18">
        <v>5</v>
      </c>
      <c r="H202" s="18">
        <v>6</v>
      </c>
      <c r="I202" s="18">
        <v>7</v>
      </c>
      <c r="J202" s="18">
        <v>8</v>
      </c>
      <c r="K202" s="18">
        <v>9</v>
      </c>
      <c r="L202" s="6"/>
    </row>
    <row r="203" spans="1:12" ht="16.5" customHeight="1">
      <c r="A203" s="19">
        <v>1</v>
      </c>
      <c r="B203" s="15" t="s">
        <v>53</v>
      </c>
      <c r="C203" s="62">
        <v>127250</v>
      </c>
      <c r="D203" s="63">
        <v>49568</v>
      </c>
      <c r="E203" s="63">
        <v>77682</v>
      </c>
      <c r="F203" s="63">
        <v>20085</v>
      </c>
      <c r="G203" s="63">
        <v>57597</v>
      </c>
      <c r="H203" s="63">
        <v>4519</v>
      </c>
      <c r="I203" s="63">
        <v>53078</v>
      </c>
      <c r="J203" s="63">
        <v>17586</v>
      </c>
      <c r="K203" s="64">
        <v>35492</v>
      </c>
      <c r="L203" s="15" t="s">
        <v>53</v>
      </c>
    </row>
    <row r="204" spans="1:12" ht="16.5" customHeight="1">
      <c r="A204" s="19" t="s">
        <v>52</v>
      </c>
      <c r="B204" s="15" t="s">
        <v>54</v>
      </c>
      <c r="C204" s="65">
        <v>106994</v>
      </c>
      <c r="D204" s="20">
        <v>40474</v>
      </c>
      <c r="E204" s="20">
        <v>66520</v>
      </c>
      <c r="F204" s="20">
        <v>17436</v>
      </c>
      <c r="G204" s="20">
        <v>49084</v>
      </c>
      <c r="H204" s="20">
        <v>3495</v>
      </c>
      <c r="I204" s="20">
        <v>45589</v>
      </c>
      <c r="J204" s="20">
        <v>15291</v>
      </c>
      <c r="K204" s="66">
        <v>30298</v>
      </c>
      <c r="L204" s="15" t="s">
        <v>54</v>
      </c>
    </row>
    <row r="205" spans="1:12" ht="16.5" customHeight="1">
      <c r="A205" s="19" t="s">
        <v>14</v>
      </c>
      <c r="B205" s="15" t="s">
        <v>55</v>
      </c>
      <c r="C205" s="65">
        <v>713</v>
      </c>
      <c r="D205" s="20">
        <v>359</v>
      </c>
      <c r="E205" s="20">
        <v>354</v>
      </c>
      <c r="F205" s="20">
        <v>98</v>
      </c>
      <c r="G205" s="20">
        <v>256</v>
      </c>
      <c r="H205" s="20">
        <v>31</v>
      </c>
      <c r="I205" s="20">
        <v>225</v>
      </c>
      <c r="J205" s="20">
        <v>221</v>
      </c>
      <c r="K205" s="66">
        <v>4</v>
      </c>
      <c r="L205" s="15" t="s">
        <v>55</v>
      </c>
    </row>
    <row r="206" spans="1:12" ht="16.5" customHeight="1">
      <c r="A206" s="19" t="s">
        <v>15</v>
      </c>
      <c r="B206" s="15" t="s">
        <v>56</v>
      </c>
      <c r="C206" s="65">
        <v>19543</v>
      </c>
      <c r="D206" s="20">
        <v>8735</v>
      </c>
      <c r="E206" s="20">
        <v>10808</v>
      </c>
      <c r="F206" s="20">
        <v>2551</v>
      </c>
      <c r="G206" s="20">
        <v>8257</v>
      </c>
      <c r="H206" s="20">
        <v>993</v>
      </c>
      <c r="I206" s="20">
        <v>7264</v>
      </c>
      <c r="J206" s="20">
        <v>2074</v>
      </c>
      <c r="K206" s="66">
        <v>5190</v>
      </c>
      <c r="L206" s="15" t="s">
        <v>56</v>
      </c>
    </row>
    <row r="207" spans="1:12" ht="16.5" customHeight="1">
      <c r="A207" s="19">
        <v>2</v>
      </c>
      <c r="B207" s="15" t="s">
        <v>57</v>
      </c>
      <c r="C207" s="65">
        <v>13278</v>
      </c>
      <c r="D207" s="20">
        <v>7141</v>
      </c>
      <c r="E207" s="20">
        <v>6137</v>
      </c>
      <c r="F207" s="20">
        <v>2871</v>
      </c>
      <c r="G207" s="20">
        <v>3266</v>
      </c>
      <c r="H207" s="20">
        <v>641</v>
      </c>
      <c r="I207" s="20">
        <v>2625</v>
      </c>
      <c r="J207" s="20">
        <v>1120</v>
      </c>
      <c r="K207" s="66">
        <v>1505</v>
      </c>
      <c r="L207" s="15" t="s">
        <v>57</v>
      </c>
    </row>
    <row r="208" spans="1:12" ht="16.5" customHeight="1">
      <c r="A208" s="19">
        <v>3</v>
      </c>
      <c r="B208" s="15" t="s">
        <v>58</v>
      </c>
      <c r="C208" s="65">
        <v>442022</v>
      </c>
      <c r="D208" s="20">
        <v>249774</v>
      </c>
      <c r="E208" s="20">
        <v>192248</v>
      </c>
      <c r="F208" s="20">
        <v>34227</v>
      </c>
      <c r="G208" s="20">
        <v>158021</v>
      </c>
      <c r="H208" s="20">
        <v>56426</v>
      </c>
      <c r="I208" s="20">
        <v>101595</v>
      </c>
      <c r="J208" s="20">
        <v>79273</v>
      </c>
      <c r="K208" s="66">
        <v>22322</v>
      </c>
      <c r="L208" s="15" t="s">
        <v>58</v>
      </c>
    </row>
    <row r="209" spans="1:12" ht="16.5" customHeight="1">
      <c r="A209" s="19">
        <v>4</v>
      </c>
      <c r="B209" s="15" t="s">
        <v>59</v>
      </c>
      <c r="C209" s="65">
        <v>315881</v>
      </c>
      <c r="D209" s="20">
        <v>148007</v>
      </c>
      <c r="E209" s="20">
        <v>167874</v>
      </c>
      <c r="F209" s="20">
        <v>70417</v>
      </c>
      <c r="G209" s="20">
        <v>97457</v>
      </c>
      <c r="H209" s="20">
        <v>16074</v>
      </c>
      <c r="I209" s="20">
        <v>81383</v>
      </c>
      <c r="J209" s="20">
        <v>34400</v>
      </c>
      <c r="K209" s="66">
        <v>46983</v>
      </c>
      <c r="L209" s="15" t="s">
        <v>59</v>
      </c>
    </row>
    <row r="210" spans="1:12" ht="16.5" customHeight="1">
      <c r="A210" s="19">
        <v>5</v>
      </c>
      <c r="B210" s="15" t="s">
        <v>60</v>
      </c>
      <c r="C210" s="65">
        <v>879391</v>
      </c>
      <c r="D210" s="20">
        <v>469246</v>
      </c>
      <c r="E210" s="20">
        <v>410145</v>
      </c>
      <c r="F210" s="20">
        <v>39230</v>
      </c>
      <c r="G210" s="20">
        <v>370915</v>
      </c>
      <c r="H210" s="20">
        <v>39060</v>
      </c>
      <c r="I210" s="20">
        <v>331855</v>
      </c>
      <c r="J210" s="20">
        <v>165673</v>
      </c>
      <c r="K210" s="66">
        <v>166182</v>
      </c>
      <c r="L210" s="15" t="s">
        <v>60</v>
      </c>
    </row>
    <row r="211" spans="1:12" ht="16.5" customHeight="1">
      <c r="A211" s="19">
        <v>6</v>
      </c>
      <c r="B211" s="15" t="s">
        <v>61</v>
      </c>
      <c r="C211" s="65">
        <v>676777</v>
      </c>
      <c r="D211" s="20">
        <v>264686</v>
      </c>
      <c r="E211" s="20">
        <v>412091</v>
      </c>
      <c r="F211" s="20">
        <v>51543</v>
      </c>
      <c r="G211" s="20">
        <v>360548</v>
      </c>
      <c r="H211" s="20">
        <v>66042</v>
      </c>
      <c r="I211" s="20">
        <v>294506</v>
      </c>
      <c r="J211" s="20">
        <v>260039</v>
      </c>
      <c r="K211" s="66">
        <v>34467</v>
      </c>
      <c r="L211" s="15" t="s">
        <v>61</v>
      </c>
    </row>
    <row r="212" spans="1:12" ht="16.5" customHeight="1">
      <c r="A212" s="19">
        <v>7</v>
      </c>
      <c r="B212" s="15" t="s">
        <v>62</v>
      </c>
      <c r="C212" s="65">
        <v>613476</v>
      </c>
      <c r="D212" s="20">
        <v>331079</v>
      </c>
      <c r="E212" s="20">
        <v>282397</v>
      </c>
      <c r="F212" s="20">
        <v>95144</v>
      </c>
      <c r="G212" s="20">
        <v>187253</v>
      </c>
      <c r="H212" s="20">
        <v>21344</v>
      </c>
      <c r="I212" s="20">
        <v>165909</v>
      </c>
      <c r="J212" s="20">
        <v>123839</v>
      </c>
      <c r="K212" s="66">
        <v>42070</v>
      </c>
      <c r="L212" s="15" t="s">
        <v>62</v>
      </c>
    </row>
    <row r="213" spans="1:12" ht="16.5" customHeight="1">
      <c r="A213" s="19">
        <v>8</v>
      </c>
      <c r="B213" s="15" t="s">
        <v>63</v>
      </c>
      <c r="C213" s="65">
        <v>440806</v>
      </c>
      <c r="D213" s="20">
        <v>246027</v>
      </c>
      <c r="E213" s="20">
        <v>194779</v>
      </c>
      <c r="F213" s="20">
        <v>27409</v>
      </c>
      <c r="G213" s="20">
        <v>167370</v>
      </c>
      <c r="H213" s="20">
        <v>18030</v>
      </c>
      <c r="I213" s="20">
        <v>149340</v>
      </c>
      <c r="J213" s="20">
        <v>115663</v>
      </c>
      <c r="K213" s="66">
        <v>33677</v>
      </c>
      <c r="L213" s="15" t="s">
        <v>63</v>
      </c>
    </row>
    <row r="214" spans="1:12" ht="16.5" customHeight="1">
      <c r="A214" s="19">
        <v>9</v>
      </c>
      <c r="B214" s="15" t="s">
        <v>64</v>
      </c>
      <c r="C214" s="65">
        <v>418955</v>
      </c>
      <c r="D214" s="20">
        <v>213039</v>
      </c>
      <c r="E214" s="20">
        <v>205916</v>
      </c>
      <c r="F214" s="20">
        <v>67541</v>
      </c>
      <c r="G214" s="20">
        <v>138375</v>
      </c>
      <c r="H214" s="20">
        <v>16173</v>
      </c>
      <c r="I214" s="20">
        <v>122202</v>
      </c>
      <c r="J214" s="20">
        <v>70115</v>
      </c>
      <c r="K214" s="66">
        <v>52087</v>
      </c>
      <c r="L214" s="15" t="s">
        <v>64</v>
      </c>
    </row>
    <row r="215" spans="1:12" ht="16.5" customHeight="1">
      <c r="A215" s="19">
        <v>10</v>
      </c>
      <c r="B215" s="15" t="s">
        <v>65</v>
      </c>
      <c r="C215" s="65">
        <v>216126</v>
      </c>
      <c r="D215" s="20">
        <v>77828</v>
      </c>
      <c r="E215" s="20">
        <v>138298</v>
      </c>
      <c r="F215" s="20">
        <v>15386</v>
      </c>
      <c r="G215" s="20">
        <v>122912</v>
      </c>
      <c r="H215" s="20">
        <v>5229</v>
      </c>
      <c r="I215" s="20">
        <v>117683</v>
      </c>
      <c r="J215" s="20">
        <v>60524</v>
      </c>
      <c r="K215" s="66">
        <v>57159</v>
      </c>
      <c r="L215" s="15" t="s">
        <v>65</v>
      </c>
    </row>
    <row r="216" spans="1:12" ht="16.5" customHeight="1">
      <c r="A216" s="19">
        <v>11</v>
      </c>
      <c r="B216" s="15" t="s">
        <v>66</v>
      </c>
      <c r="C216" s="65">
        <v>590527</v>
      </c>
      <c r="D216" s="20">
        <v>103051</v>
      </c>
      <c r="E216" s="20">
        <v>487476</v>
      </c>
      <c r="F216" s="20">
        <v>198032</v>
      </c>
      <c r="G216" s="20">
        <v>289444</v>
      </c>
      <c r="H216" s="20">
        <v>19728</v>
      </c>
      <c r="I216" s="20">
        <v>269716</v>
      </c>
      <c r="J216" s="20">
        <v>32734</v>
      </c>
      <c r="K216" s="66">
        <v>236982</v>
      </c>
      <c r="L216" s="15" t="s">
        <v>66</v>
      </c>
    </row>
    <row r="217" spans="1:12" ht="16.5" customHeight="1">
      <c r="A217" s="19">
        <v>12</v>
      </c>
      <c r="B217" s="15" t="s">
        <v>67</v>
      </c>
      <c r="C217" s="65">
        <v>690652</v>
      </c>
      <c r="D217" s="20">
        <v>247692</v>
      </c>
      <c r="E217" s="20">
        <v>442960</v>
      </c>
      <c r="F217" s="20">
        <v>54991</v>
      </c>
      <c r="G217" s="20">
        <v>387969</v>
      </c>
      <c r="H217" s="20">
        <v>39525</v>
      </c>
      <c r="I217" s="20">
        <v>348444</v>
      </c>
      <c r="J217" s="20">
        <v>167352</v>
      </c>
      <c r="K217" s="66">
        <v>181092</v>
      </c>
      <c r="L217" s="15" t="s">
        <v>67</v>
      </c>
    </row>
    <row r="218" spans="1:12" ht="16.5" customHeight="1">
      <c r="A218" s="19">
        <v>13</v>
      </c>
      <c r="B218" s="15" t="s">
        <v>68</v>
      </c>
      <c r="C218" s="65">
        <v>509881</v>
      </c>
      <c r="D218" s="20">
        <v>118316</v>
      </c>
      <c r="E218" s="20">
        <v>391565</v>
      </c>
      <c r="F218" s="20">
        <v>134603</v>
      </c>
      <c r="G218" s="20">
        <v>256962</v>
      </c>
      <c r="H218" s="20">
        <v>9096</v>
      </c>
      <c r="I218" s="20">
        <v>247866</v>
      </c>
      <c r="J218" s="20">
        <v>247866</v>
      </c>
      <c r="K218" s="66">
        <v>0</v>
      </c>
      <c r="L218" s="15" t="s">
        <v>68</v>
      </c>
    </row>
    <row r="219" spans="1:12" ht="16.5" customHeight="1">
      <c r="A219" s="19">
        <v>14</v>
      </c>
      <c r="B219" s="15" t="s">
        <v>69</v>
      </c>
      <c r="C219" s="65">
        <v>286928</v>
      </c>
      <c r="D219" s="20">
        <v>59540</v>
      </c>
      <c r="E219" s="20">
        <v>227388</v>
      </c>
      <c r="F219" s="20">
        <v>55149</v>
      </c>
      <c r="G219" s="20">
        <v>172239</v>
      </c>
      <c r="H219" s="20">
        <v>1818</v>
      </c>
      <c r="I219" s="20">
        <v>170421</v>
      </c>
      <c r="J219" s="20">
        <v>192669</v>
      </c>
      <c r="K219" s="66">
        <v>-22248</v>
      </c>
      <c r="L219" s="15" t="s">
        <v>69</v>
      </c>
    </row>
    <row r="220" spans="1:12" ht="16.5" customHeight="1">
      <c r="A220" s="19">
        <v>15</v>
      </c>
      <c r="B220" s="15" t="s">
        <v>70</v>
      </c>
      <c r="C220" s="65">
        <v>730104</v>
      </c>
      <c r="D220" s="20">
        <v>233226</v>
      </c>
      <c r="E220" s="20">
        <v>496878</v>
      </c>
      <c r="F220" s="20">
        <v>54601</v>
      </c>
      <c r="G220" s="20">
        <v>442277</v>
      </c>
      <c r="H220" s="20">
        <v>4030</v>
      </c>
      <c r="I220" s="20">
        <v>438247</v>
      </c>
      <c r="J220" s="20">
        <v>497923</v>
      </c>
      <c r="K220" s="66">
        <v>-59676</v>
      </c>
      <c r="L220" s="15" t="s">
        <v>70</v>
      </c>
    </row>
    <row r="221" spans="1:12" ht="16.5" customHeight="1">
      <c r="A221" s="19">
        <v>16</v>
      </c>
      <c r="B221" s="15" t="s">
        <v>71</v>
      </c>
      <c r="C221" s="65">
        <v>399611</v>
      </c>
      <c r="D221" s="20">
        <v>165973</v>
      </c>
      <c r="E221" s="20">
        <v>233638</v>
      </c>
      <c r="F221" s="20">
        <v>47836</v>
      </c>
      <c r="G221" s="20">
        <v>185802</v>
      </c>
      <c r="H221" s="20">
        <v>15862</v>
      </c>
      <c r="I221" s="20">
        <v>169940</v>
      </c>
      <c r="J221" s="20">
        <v>173837</v>
      </c>
      <c r="K221" s="66">
        <v>-3897</v>
      </c>
      <c r="L221" s="15" t="s">
        <v>71</v>
      </c>
    </row>
    <row r="222" spans="1:12" ht="16.5" customHeight="1">
      <c r="A222" s="59"/>
      <c r="B222" s="26" t="s">
        <v>72</v>
      </c>
      <c r="C222" s="67">
        <v>7351665</v>
      </c>
      <c r="D222" s="60">
        <v>2984193</v>
      </c>
      <c r="E222" s="60">
        <v>4367472</v>
      </c>
      <c r="F222" s="60">
        <v>969065</v>
      </c>
      <c r="G222" s="60">
        <v>3398407</v>
      </c>
      <c r="H222" s="60">
        <v>333597</v>
      </c>
      <c r="I222" s="60">
        <v>3064810</v>
      </c>
      <c r="J222" s="60">
        <v>2240613</v>
      </c>
      <c r="K222" s="68">
        <v>824197</v>
      </c>
      <c r="L222" s="26" t="s">
        <v>72</v>
      </c>
    </row>
    <row r="223" spans="1:12" ht="16.5" customHeight="1">
      <c r="A223" s="19"/>
      <c r="B223" s="15" t="s">
        <v>73</v>
      </c>
      <c r="C223" s="65">
        <v>16625</v>
      </c>
      <c r="D223" s="20">
        <v>0</v>
      </c>
      <c r="E223" s="20">
        <v>16625</v>
      </c>
      <c r="F223" s="20">
        <v>0</v>
      </c>
      <c r="G223" s="20">
        <v>16625</v>
      </c>
      <c r="H223" s="20">
        <v>16625</v>
      </c>
      <c r="I223" s="20">
        <v>0</v>
      </c>
      <c r="J223" s="20">
        <v>0</v>
      </c>
      <c r="K223" s="66">
        <v>0</v>
      </c>
      <c r="L223" s="15" t="s">
        <v>73</v>
      </c>
    </row>
    <row r="224" spans="1:12" ht="16.5" customHeight="1">
      <c r="A224" s="19"/>
      <c r="B224" s="15" t="s">
        <v>74</v>
      </c>
      <c r="C224" s="65">
        <v>40013</v>
      </c>
      <c r="D224" s="20">
        <v>0</v>
      </c>
      <c r="E224" s="20">
        <v>40013</v>
      </c>
      <c r="F224" s="20">
        <v>0</v>
      </c>
      <c r="G224" s="20">
        <v>40013</v>
      </c>
      <c r="H224" s="20">
        <v>40013</v>
      </c>
      <c r="I224" s="20">
        <v>0</v>
      </c>
      <c r="J224" s="20">
        <v>0</v>
      </c>
      <c r="K224" s="66">
        <v>0</v>
      </c>
      <c r="L224" s="15" t="s">
        <v>74</v>
      </c>
    </row>
    <row r="225" spans="1:12" ht="16.5" customHeight="1">
      <c r="A225" s="61"/>
      <c r="B225" s="26" t="s">
        <v>75</v>
      </c>
      <c r="C225" s="67">
        <v>7328277</v>
      </c>
      <c r="D225" s="60">
        <v>2984193</v>
      </c>
      <c r="E225" s="60">
        <v>4344084</v>
      </c>
      <c r="F225" s="60">
        <v>969065</v>
      </c>
      <c r="G225" s="60">
        <v>3375019</v>
      </c>
      <c r="H225" s="60">
        <v>310209</v>
      </c>
      <c r="I225" s="60">
        <v>3064810</v>
      </c>
      <c r="J225" s="60">
        <v>2240613</v>
      </c>
      <c r="K225" s="68">
        <v>824197</v>
      </c>
      <c r="L225" s="26" t="s">
        <v>75</v>
      </c>
    </row>
    <row r="226" spans="1:12" ht="16.5" customHeight="1">
      <c r="A226" s="11"/>
      <c r="B226" s="1" t="s">
        <v>76</v>
      </c>
      <c r="C226" s="50"/>
      <c r="D226" s="51"/>
      <c r="E226" s="51"/>
      <c r="F226" s="51"/>
      <c r="G226" s="51"/>
      <c r="H226" s="51"/>
      <c r="I226" s="51"/>
      <c r="J226" s="51"/>
      <c r="K226" s="56"/>
      <c r="L226" s="15" t="s">
        <v>76</v>
      </c>
    </row>
    <row r="227" spans="1:12" ht="16.5" customHeight="1">
      <c r="A227" s="11"/>
      <c r="B227" s="1" t="s">
        <v>32</v>
      </c>
      <c r="C227" s="65">
        <v>6352120</v>
      </c>
      <c r="D227" s="20">
        <v>2734561</v>
      </c>
      <c r="E227" s="20">
        <v>3617559</v>
      </c>
      <c r="F227" s="20">
        <v>740041</v>
      </c>
      <c r="G227" s="20">
        <v>2877518</v>
      </c>
      <c r="H227" s="20">
        <v>322237</v>
      </c>
      <c r="I227" s="20">
        <v>2555281</v>
      </c>
      <c r="J227" s="20">
        <v>1731084</v>
      </c>
      <c r="K227" s="66">
        <v>824197</v>
      </c>
      <c r="L227" s="15" t="s">
        <v>32</v>
      </c>
    </row>
    <row r="228" spans="1:12" ht="16.5" customHeight="1">
      <c r="A228" s="11"/>
      <c r="B228" s="1" t="s">
        <v>33</v>
      </c>
      <c r="C228" s="65">
        <v>883376</v>
      </c>
      <c r="D228" s="20">
        <v>217871</v>
      </c>
      <c r="E228" s="20">
        <v>665505</v>
      </c>
      <c r="F228" s="20">
        <v>216358</v>
      </c>
      <c r="G228" s="20">
        <v>449147</v>
      </c>
      <c r="H228" s="20">
        <v>10129</v>
      </c>
      <c r="I228" s="20">
        <v>439018</v>
      </c>
      <c r="J228" s="20">
        <v>439018</v>
      </c>
      <c r="K228" s="66">
        <v>0</v>
      </c>
      <c r="L228" s="15" t="s">
        <v>33</v>
      </c>
    </row>
    <row r="229" spans="1:12" ht="16.5" customHeight="1">
      <c r="A229" s="11"/>
      <c r="B229" s="1" t="s">
        <v>34</v>
      </c>
      <c r="C229" s="65">
        <v>116169</v>
      </c>
      <c r="D229" s="20">
        <v>31761</v>
      </c>
      <c r="E229" s="20">
        <v>84408</v>
      </c>
      <c r="F229" s="20">
        <v>12666</v>
      </c>
      <c r="G229" s="20">
        <v>71742</v>
      </c>
      <c r="H229" s="20">
        <v>1231</v>
      </c>
      <c r="I229" s="20">
        <v>70511</v>
      </c>
      <c r="J229" s="20">
        <v>70511</v>
      </c>
      <c r="K229" s="66">
        <v>0</v>
      </c>
      <c r="L229" s="15" t="s">
        <v>34</v>
      </c>
    </row>
    <row r="230" spans="1:12" ht="16.5" customHeight="1">
      <c r="A230" s="11"/>
      <c r="B230" s="1" t="s">
        <v>11</v>
      </c>
      <c r="C230" s="65">
        <v>7351665</v>
      </c>
      <c r="D230" s="20">
        <v>2984193</v>
      </c>
      <c r="E230" s="20">
        <v>4367472</v>
      </c>
      <c r="F230" s="20">
        <v>969065</v>
      </c>
      <c r="G230" s="20">
        <v>3398407</v>
      </c>
      <c r="H230" s="20">
        <v>333597</v>
      </c>
      <c r="I230" s="20">
        <v>3064810</v>
      </c>
      <c r="J230" s="20">
        <v>2240613</v>
      </c>
      <c r="K230" s="66">
        <v>824197</v>
      </c>
      <c r="L230" s="15" t="s">
        <v>11</v>
      </c>
    </row>
    <row r="231" spans="1:12" ht="16.5" customHeight="1">
      <c r="A231" s="11"/>
      <c r="B231" s="1" t="s">
        <v>134</v>
      </c>
      <c r="C231" s="118">
        <f>SUM(C203)</f>
        <v>127250</v>
      </c>
      <c r="D231" s="115">
        <f t="shared" ref="D231:K231" si="48">SUM(D203)</f>
        <v>49568</v>
      </c>
      <c r="E231" s="115">
        <f t="shared" si="48"/>
        <v>77682</v>
      </c>
      <c r="F231" s="115">
        <f t="shared" si="48"/>
        <v>20085</v>
      </c>
      <c r="G231" s="115">
        <f t="shared" si="48"/>
        <v>57597</v>
      </c>
      <c r="H231" s="115">
        <f t="shared" si="48"/>
        <v>4519</v>
      </c>
      <c r="I231" s="115">
        <f t="shared" si="48"/>
        <v>53078</v>
      </c>
      <c r="J231" s="115">
        <f t="shared" si="48"/>
        <v>17586</v>
      </c>
      <c r="K231" s="119">
        <f t="shared" si="48"/>
        <v>35492</v>
      </c>
      <c r="L231" s="15"/>
    </row>
    <row r="232" spans="1:12" ht="16.5" customHeight="1">
      <c r="A232" s="11"/>
      <c r="B232" s="1" t="s">
        <v>135</v>
      </c>
      <c r="C232" s="118">
        <f>SUM(C207:C208,C210)</f>
        <v>1334691</v>
      </c>
      <c r="D232" s="115">
        <f t="shared" ref="D232:K232" si="49">SUM(D207:D208,D210)</f>
        <v>726161</v>
      </c>
      <c r="E232" s="115">
        <f t="shared" si="49"/>
        <v>608530</v>
      </c>
      <c r="F232" s="115">
        <f t="shared" si="49"/>
        <v>76328</v>
      </c>
      <c r="G232" s="115">
        <f t="shared" si="49"/>
        <v>532202</v>
      </c>
      <c r="H232" s="115">
        <f t="shared" si="49"/>
        <v>96127</v>
      </c>
      <c r="I232" s="115">
        <f t="shared" si="49"/>
        <v>436075</v>
      </c>
      <c r="J232" s="115">
        <f t="shared" si="49"/>
        <v>246066</v>
      </c>
      <c r="K232" s="119">
        <f t="shared" si="49"/>
        <v>190009</v>
      </c>
      <c r="L232" s="15"/>
    </row>
    <row r="233" spans="1:12" ht="16.5" customHeight="1">
      <c r="A233" s="12"/>
      <c r="B233" s="52" t="s">
        <v>136</v>
      </c>
      <c r="C233" s="120">
        <f>SUM(C209,C211:C221)</f>
        <v>5889724</v>
      </c>
      <c r="D233" s="116">
        <f t="shared" ref="D233:K233" si="50">SUM(D209,D211:D221)</f>
        <v>2208464</v>
      </c>
      <c r="E233" s="116">
        <f t="shared" si="50"/>
        <v>3681260</v>
      </c>
      <c r="F233" s="116">
        <f t="shared" si="50"/>
        <v>872652</v>
      </c>
      <c r="G233" s="116">
        <f t="shared" si="50"/>
        <v>2808608</v>
      </c>
      <c r="H233" s="116">
        <f t="shared" si="50"/>
        <v>232951</v>
      </c>
      <c r="I233" s="116">
        <f t="shared" si="50"/>
        <v>2575657</v>
      </c>
      <c r="J233" s="116">
        <f t="shared" si="50"/>
        <v>1976961</v>
      </c>
      <c r="K233" s="121">
        <f t="shared" si="50"/>
        <v>598696</v>
      </c>
      <c r="L233" s="13"/>
    </row>
    <row r="234" spans="1:12" ht="16.5" customHeight="1">
      <c r="C234" s="117" t="str">
        <f>IF(SUM(C231:C233)=C222,"OK","ERROR")</f>
        <v>OK</v>
      </c>
      <c r="D234" s="117" t="str">
        <f t="shared" ref="D234" si="51">IF(SUM(D231:D233)=D222,"OK","ERROR")</f>
        <v>OK</v>
      </c>
      <c r="E234" s="117" t="str">
        <f t="shared" ref="E234" si="52">IF(SUM(E231:E233)=E222,"OK","ERROR")</f>
        <v>OK</v>
      </c>
      <c r="F234" s="117" t="str">
        <f t="shared" ref="F234" si="53">IF(SUM(F231:F233)=F222,"OK","ERROR")</f>
        <v>OK</v>
      </c>
      <c r="G234" s="117" t="str">
        <f t="shared" ref="G234" si="54">IF(SUM(G231:G233)=G222,"OK","ERROR")</f>
        <v>OK</v>
      </c>
      <c r="H234" s="117" t="str">
        <f t="shared" ref="H234" si="55">IF(SUM(H231:H233)=H222,"OK","ERROR")</f>
        <v>OK</v>
      </c>
      <c r="I234" s="117" t="str">
        <f t="shared" ref="I234" si="56">IF(SUM(I231:I233)=I222,"OK","ERROR")</f>
        <v>OK</v>
      </c>
      <c r="J234" s="117" t="str">
        <f t="shared" ref="J234" si="57">IF(SUM(J231:J233)=J222,"OK","ERROR")</f>
        <v>OK</v>
      </c>
      <c r="K234" s="117" t="str">
        <f t="shared" ref="K234" si="58">IF(SUM(K231:K233)=K222,"OK","ERROR")</f>
        <v>OK</v>
      </c>
    </row>
    <row r="235" spans="1:12" ht="16.5" customHeight="1">
      <c r="C235" s="117"/>
      <c r="D235" s="117"/>
      <c r="E235" s="117"/>
      <c r="F235" s="117"/>
      <c r="G235" s="117"/>
      <c r="H235" s="117"/>
      <c r="I235" s="117"/>
      <c r="J235" s="117"/>
      <c r="K235" s="117"/>
    </row>
    <row r="236" spans="1:12" ht="16.5" customHeight="1">
      <c r="A236" s="122">
        <f>A197+1</f>
        <v>29</v>
      </c>
      <c r="B236" s="7" t="str">
        <f>IF(A236&lt;22,"令和"&amp;A236&amp;"年度","平成"&amp;A236&amp;"年度")</f>
        <v>平成29年度</v>
      </c>
      <c r="C236" s="22" t="s">
        <v>36</v>
      </c>
      <c r="L236" s="8"/>
    </row>
    <row r="237" spans="1:12" ht="16.5" customHeight="1">
      <c r="A237" s="10"/>
      <c r="B237" s="14"/>
      <c r="C237" s="16"/>
      <c r="D237" s="16"/>
      <c r="E237" s="16"/>
      <c r="F237" s="16"/>
      <c r="G237" s="16"/>
      <c r="H237" s="16" t="s">
        <v>42</v>
      </c>
      <c r="I237" s="16"/>
      <c r="J237" s="16"/>
      <c r="K237" s="16"/>
      <c r="L237" s="14"/>
    </row>
    <row r="238" spans="1:12" ht="16.5" customHeight="1">
      <c r="A238" s="11"/>
      <c r="C238" s="17" t="s">
        <v>37</v>
      </c>
      <c r="D238" s="17" t="s">
        <v>17</v>
      </c>
      <c r="E238" s="17" t="s">
        <v>18</v>
      </c>
      <c r="F238" s="17" t="s">
        <v>19</v>
      </c>
      <c r="G238" s="17" t="s">
        <v>40</v>
      </c>
      <c r="H238" s="17" t="s">
        <v>43</v>
      </c>
      <c r="I238" s="17" t="s">
        <v>45</v>
      </c>
      <c r="J238" s="17" t="s">
        <v>47</v>
      </c>
      <c r="K238" s="17" t="s">
        <v>49</v>
      </c>
    </row>
    <row r="239" spans="1:12" ht="16.5" customHeight="1">
      <c r="A239" s="11"/>
      <c r="B239" s="3" t="s">
        <v>51</v>
      </c>
      <c r="C239" s="18" t="s">
        <v>38</v>
      </c>
      <c r="D239" s="18"/>
      <c r="E239" s="173" t="s">
        <v>39</v>
      </c>
      <c r="F239" s="18"/>
      <c r="G239" s="173" t="s">
        <v>41</v>
      </c>
      <c r="H239" s="18" t="s">
        <v>44</v>
      </c>
      <c r="I239" s="18" t="s">
        <v>46</v>
      </c>
      <c r="J239" s="18" t="s">
        <v>48</v>
      </c>
      <c r="K239" s="18" t="s">
        <v>50</v>
      </c>
      <c r="L239" s="3" t="s">
        <v>51</v>
      </c>
    </row>
    <row r="240" spans="1:12" ht="16.5" customHeight="1">
      <c r="A240" s="11"/>
      <c r="B240" s="15"/>
      <c r="C240" s="17"/>
      <c r="D240" s="17"/>
      <c r="E240" s="24" t="s">
        <v>77</v>
      </c>
      <c r="F240" s="17"/>
      <c r="G240" s="25" t="s">
        <v>78</v>
      </c>
      <c r="H240" s="17"/>
      <c r="I240" s="17" t="s">
        <v>12</v>
      </c>
      <c r="J240" s="17"/>
      <c r="K240" s="17" t="s">
        <v>13</v>
      </c>
      <c r="L240" s="5"/>
    </row>
    <row r="241" spans="1:12" ht="16.5" customHeight="1">
      <c r="A241" s="12"/>
      <c r="B241" s="13"/>
      <c r="C241" s="18">
        <v>1</v>
      </c>
      <c r="D241" s="18">
        <v>2</v>
      </c>
      <c r="E241" s="18">
        <v>3</v>
      </c>
      <c r="F241" s="18">
        <v>4</v>
      </c>
      <c r="G241" s="18">
        <v>5</v>
      </c>
      <c r="H241" s="18">
        <v>6</v>
      </c>
      <c r="I241" s="18">
        <v>7</v>
      </c>
      <c r="J241" s="18">
        <v>8</v>
      </c>
      <c r="K241" s="18">
        <v>9</v>
      </c>
      <c r="L241" s="6"/>
    </row>
    <row r="242" spans="1:12" ht="16.5" customHeight="1">
      <c r="A242" s="19">
        <v>1</v>
      </c>
      <c r="B242" s="15" t="s">
        <v>53</v>
      </c>
      <c r="C242" s="62">
        <v>127050</v>
      </c>
      <c r="D242" s="63">
        <v>61982</v>
      </c>
      <c r="E242" s="63">
        <v>65068</v>
      </c>
      <c r="F242" s="63">
        <v>19123</v>
      </c>
      <c r="G242" s="63">
        <v>45945</v>
      </c>
      <c r="H242" s="63">
        <v>3418</v>
      </c>
      <c r="I242" s="63">
        <v>42527</v>
      </c>
      <c r="J242" s="63">
        <v>16573</v>
      </c>
      <c r="K242" s="64">
        <v>25954</v>
      </c>
      <c r="L242" s="15" t="s">
        <v>53</v>
      </c>
    </row>
    <row r="243" spans="1:12" ht="16.5" customHeight="1">
      <c r="A243" s="19" t="s">
        <v>52</v>
      </c>
      <c r="B243" s="15" t="s">
        <v>54</v>
      </c>
      <c r="C243" s="65">
        <v>105405</v>
      </c>
      <c r="D243" s="20">
        <v>52025</v>
      </c>
      <c r="E243" s="20">
        <v>53380</v>
      </c>
      <c r="F243" s="20">
        <v>16491</v>
      </c>
      <c r="G243" s="20">
        <v>36889</v>
      </c>
      <c r="H243" s="20">
        <v>2320</v>
      </c>
      <c r="I243" s="20">
        <v>34569</v>
      </c>
      <c r="J243" s="20">
        <v>13987</v>
      </c>
      <c r="K243" s="66">
        <v>20582</v>
      </c>
      <c r="L243" s="15" t="s">
        <v>54</v>
      </c>
    </row>
    <row r="244" spans="1:12" ht="16.5" customHeight="1">
      <c r="A244" s="19" t="s">
        <v>14</v>
      </c>
      <c r="B244" s="15" t="s">
        <v>55</v>
      </c>
      <c r="C244" s="65">
        <v>659</v>
      </c>
      <c r="D244" s="20">
        <v>332</v>
      </c>
      <c r="E244" s="20">
        <v>327</v>
      </c>
      <c r="F244" s="20">
        <v>86</v>
      </c>
      <c r="G244" s="20">
        <v>241</v>
      </c>
      <c r="H244" s="20">
        <v>29</v>
      </c>
      <c r="I244" s="20">
        <v>212</v>
      </c>
      <c r="J244" s="20">
        <v>219</v>
      </c>
      <c r="K244" s="66">
        <v>-7</v>
      </c>
      <c r="L244" s="15" t="s">
        <v>55</v>
      </c>
    </row>
    <row r="245" spans="1:12" ht="16.5" customHeight="1">
      <c r="A245" s="19" t="s">
        <v>15</v>
      </c>
      <c r="B245" s="15" t="s">
        <v>56</v>
      </c>
      <c r="C245" s="65">
        <v>20986</v>
      </c>
      <c r="D245" s="20">
        <v>9625</v>
      </c>
      <c r="E245" s="20">
        <v>11361</v>
      </c>
      <c r="F245" s="20">
        <v>2546</v>
      </c>
      <c r="G245" s="20">
        <v>8815</v>
      </c>
      <c r="H245" s="20">
        <v>1069</v>
      </c>
      <c r="I245" s="20">
        <v>7746</v>
      </c>
      <c r="J245" s="20">
        <v>2367</v>
      </c>
      <c r="K245" s="66">
        <v>5379</v>
      </c>
      <c r="L245" s="15" t="s">
        <v>56</v>
      </c>
    </row>
    <row r="246" spans="1:12" ht="16.5" customHeight="1">
      <c r="A246" s="19">
        <v>2</v>
      </c>
      <c r="B246" s="15" t="s">
        <v>57</v>
      </c>
      <c r="C246" s="65">
        <v>14995</v>
      </c>
      <c r="D246" s="20">
        <v>7924</v>
      </c>
      <c r="E246" s="20">
        <v>7071</v>
      </c>
      <c r="F246" s="20">
        <v>3131</v>
      </c>
      <c r="G246" s="20">
        <v>3940</v>
      </c>
      <c r="H246" s="20">
        <v>742</v>
      </c>
      <c r="I246" s="20">
        <v>3198</v>
      </c>
      <c r="J246" s="20">
        <v>1115</v>
      </c>
      <c r="K246" s="66">
        <v>2083</v>
      </c>
      <c r="L246" s="15" t="s">
        <v>57</v>
      </c>
    </row>
    <row r="247" spans="1:12" ht="16.5" customHeight="1">
      <c r="A247" s="19">
        <v>3</v>
      </c>
      <c r="B247" s="15" t="s">
        <v>58</v>
      </c>
      <c r="C247" s="65">
        <v>456356</v>
      </c>
      <c r="D247" s="20">
        <v>264528</v>
      </c>
      <c r="E247" s="20">
        <v>191828</v>
      </c>
      <c r="F247" s="20">
        <v>34584</v>
      </c>
      <c r="G247" s="20">
        <v>157244</v>
      </c>
      <c r="H247" s="20">
        <v>56835</v>
      </c>
      <c r="I247" s="20">
        <v>100409</v>
      </c>
      <c r="J247" s="20">
        <v>91810</v>
      </c>
      <c r="K247" s="66">
        <v>8599</v>
      </c>
      <c r="L247" s="15" t="s">
        <v>58</v>
      </c>
    </row>
    <row r="248" spans="1:12" ht="16.5" customHeight="1">
      <c r="A248" s="19">
        <v>4</v>
      </c>
      <c r="B248" s="15" t="s">
        <v>59</v>
      </c>
      <c r="C248" s="65">
        <v>335061</v>
      </c>
      <c r="D248" s="20">
        <v>162770</v>
      </c>
      <c r="E248" s="20">
        <v>172291</v>
      </c>
      <c r="F248" s="20">
        <v>70851</v>
      </c>
      <c r="G248" s="20">
        <v>101440</v>
      </c>
      <c r="H248" s="20">
        <v>16757</v>
      </c>
      <c r="I248" s="20">
        <v>84683</v>
      </c>
      <c r="J248" s="20">
        <v>34521</v>
      </c>
      <c r="K248" s="66">
        <v>50162</v>
      </c>
      <c r="L248" s="15" t="s">
        <v>59</v>
      </c>
    </row>
    <row r="249" spans="1:12" ht="16.5" customHeight="1">
      <c r="A249" s="19">
        <v>5</v>
      </c>
      <c r="B249" s="15" t="s">
        <v>60</v>
      </c>
      <c r="C249" s="65">
        <v>967933</v>
      </c>
      <c r="D249" s="20">
        <v>520327</v>
      </c>
      <c r="E249" s="20">
        <v>447606</v>
      </c>
      <c r="F249" s="20">
        <v>40947</v>
      </c>
      <c r="G249" s="20">
        <v>406659</v>
      </c>
      <c r="H249" s="20">
        <v>43349</v>
      </c>
      <c r="I249" s="20">
        <v>363310</v>
      </c>
      <c r="J249" s="20">
        <v>183527</v>
      </c>
      <c r="K249" s="66">
        <v>179783</v>
      </c>
      <c r="L249" s="15" t="s">
        <v>60</v>
      </c>
    </row>
    <row r="250" spans="1:12" ht="16.5" customHeight="1">
      <c r="A250" s="19">
        <v>6</v>
      </c>
      <c r="B250" s="15" t="s">
        <v>61</v>
      </c>
      <c r="C250" s="65">
        <v>695420</v>
      </c>
      <c r="D250" s="20">
        <v>270460</v>
      </c>
      <c r="E250" s="20">
        <v>424960</v>
      </c>
      <c r="F250" s="20">
        <v>52724</v>
      </c>
      <c r="G250" s="20">
        <v>372236</v>
      </c>
      <c r="H250" s="20">
        <v>67580</v>
      </c>
      <c r="I250" s="20">
        <v>304656</v>
      </c>
      <c r="J250" s="20">
        <v>265649</v>
      </c>
      <c r="K250" s="66">
        <v>39007</v>
      </c>
      <c r="L250" s="15" t="s">
        <v>61</v>
      </c>
    </row>
    <row r="251" spans="1:12" ht="16.5" customHeight="1">
      <c r="A251" s="19">
        <v>7</v>
      </c>
      <c r="B251" s="15" t="s">
        <v>62</v>
      </c>
      <c r="C251" s="65">
        <v>630031</v>
      </c>
      <c r="D251" s="20">
        <v>344856</v>
      </c>
      <c r="E251" s="20">
        <v>285175</v>
      </c>
      <c r="F251" s="20">
        <v>96030</v>
      </c>
      <c r="G251" s="20">
        <v>189145</v>
      </c>
      <c r="H251" s="20">
        <v>21300</v>
      </c>
      <c r="I251" s="20">
        <v>167845</v>
      </c>
      <c r="J251" s="20">
        <v>126834</v>
      </c>
      <c r="K251" s="66">
        <v>41011</v>
      </c>
      <c r="L251" s="15" t="s">
        <v>62</v>
      </c>
    </row>
    <row r="252" spans="1:12" ht="16.5" customHeight="1">
      <c r="A252" s="19">
        <v>8</v>
      </c>
      <c r="B252" s="15" t="s">
        <v>63</v>
      </c>
      <c r="C252" s="65">
        <v>454011</v>
      </c>
      <c r="D252" s="20">
        <v>250146</v>
      </c>
      <c r="E252" s="20">
        <v>203865</v>
      </c>
      <c r="F252" s="20">
        <v>27471</v>
      </c>
      <c r="G252" s="20">
        <v>176394</v>
      </c>
      <c r="H252" s="20">
        <v>19096</v>
      </c>
      <c r="I252" s="20">
        <v>157298</v>
      </c>
      <c r="J252" s="20">
        <v>123723</v>
      </c>
      <c r="K252" s="66">
        <v>33575</v>
      </c>
      <c r="L252" s="15" t="s">
        <v>63</v>
      </c>
    </row>
    <row r="253" spans="1:12" ht="16.5" customHeight="1">
      <c r="A253" s="19">
        <v>9</v>
      </c>
      <c r="B253" s="15" t="s">
        <v>64</v>
      </c>
      <c r="C253" s="65">
        <v>416085</v>
      </c>
      <c r="D253" s="20">
        <v>215394</v>
      </c>
      <c r="E253" s="20">
        <v>200691</v>
      </c>
      <c r="F253" s="20">
        <v>66837</v>
      </c>
      <c r="G253" s="20">
        <v>133854</v>
      </c>
      <c r="H253" s="20">
        <v>15918</v>
      </c>
      <c r="I253" s="20">
        <v>117936</v>
      </c>
      <c r="J253" s="20">
        <v>73313</v>
      </c>
      <c r="K253" s="66">
        <v>44623</v>
      </c>
      <c r="L253" s="15" t="s">
        <v>64</v>
      </c>
    </row>
    <row r="254" spans="1:12" ht="16.5" customHeight="1">
      <c r="A254" s="19">
        <v>10</v>
      </c>
      <c r="B254" s="15" t="s">
        <v>65</v>
      </c>
      <c r="C254" s="65">
        <v>223263</v>
      </c>
      <c r="D254" s="20">
        <v>81332</v>
      </c>
      <c r="E254" s="20">
        <v>141931</v>
      </c>
      <c r="F254" s="20">
        <v>15853</v>
      </c>
      <c r="G254" s="20">
        <v>126078</v>
      </c>
      <c r="H254" s="20">
        <v>5447</v>
      </c>
      <c r="I254" s="20">
        <v>120631</v>
      </c>
      <c r="J254" s="20">
        <v>62118</v>
      </c>
      <c r="K254" s="66">
        <v>58513</v>
      </c>
      <c r="L254" s="15" t="s">
        <v>65</v>
      </c>
    </row>
    <row r="255" spans="1:12" ht="16.5" customHeight="1">
      <c r="A255" s="19">
        <v>11</v>
      </c>
      <c r="B255" s="15" t="s">
        <v>66</v>
      </c>
      <c r="C255" s="65">
        <v>608554</v>
      </c>
      <c r="D255" s="20">
        <v>102649</v>
      </c>
      <c r="E255" s="20">
        <v>505905</v>
      </c>
      <c r="F255" s="20">
        <v>206745</v>
      </c>
      <c r="G255" s="20">
        <v>299160</v>
      </c>
      <c r="H255" s="20">
        <v>20991</v>
      </c>
      <c r="I255" s="20">
        <v>278169</v>
      </c>
      <c r="J255" s="20">
        <v>30152</v>
      </c>
      <c r="K255" s="66">
        <v>248017</v>
      </c>
      <c r="L255" s="15" t="s">
        <v>66</v>
      </c>
    </row>
    <row r="256" spans="1:12" ht="16.5" customHeight="1">
      <c r="A256" s="19">
        <v>12</v>
      </c>
      <c r="B256" s="15" t="s">
        <v>67</v>
      </c>
      <c r="C256" s="65">
        <v>682828</v>
      </c>
      <c r="D256" s="20">
        <v>248252</v>
      </c>
      <c r="E256" s="20">
        <v>434576</v>
      </c>
      <c r="F256" s="20">
        <v>58423</v>
      </c>
      <c r="G256" s="20">
        <v>376153</v>
      </c>
      <c r="H256" s="20">
        <v>39478</v>
      </c>
      <c r="I256" s="20">
        <v>336675</v>
      </c>
      <c r="J256" s="20">
        <v>175966</v>
      </c>
      <c r="K256" s="66">
        <v>160709</v>
      </c>
      <c r="L256" s="15" t="s">
        <v>67</v>
      </c>
    </row>
    <row r="257" spans="1:12" ht="16.5" customHeight="1">
      <c r="A257" s="19">
        <v>13</v>
      </c>
      <c r="B257" s="15" t="s">
        <v>68</v>
      </c>
      <c r="C257" s="65">
        <v>517995</v>
      </c>
      <c r="D257" s="20">
        <v>115970</v>
      </c>
      <c r="E257" s="20">
        <v>402025</v>
      </c>
      <c r="F257" s="20">
        <v>142978</v>
      </c>
      <c r="G257" s="20">
        <v>259047</v>
      </c>
      <c r="H257" s="20">
        <v>8977</v>
      </c>
      <c r="I257" s="20">
        <v>250070</v>
      </c>
      <c r="J257" s="20">
        <v>250070</v>
      </c>
      <c r="K257" s="66">
        <v>0</v>
      </c>
      <c r="L257" s="15" t="s">
        <v>68</v>
      </c>
    </row>
    <row r="258" spans="1:12" ht="16.5" customHeight="1">
      <c r="A258" s="19">
        <v>14</v>
      </c>
      <c r="B258" s="15" t="s">
        <v>69</v>
      </c>
      <c r="C258" s="65">
        <v>293665</v>
      </c>
      <c r="D258" s="20">
        <v>59739</v>
      </c>
      <c r="E258" s="20">
        <v>233926</v>
      </c>
      <c r="F258" s="20">
        <v>56160</v>
      </c>
      <c r="G258" s="20">
        <v>177766</v>
      </c>
      <c r="H258" s="20">
        <v>1903</v>
      </c>
      <c r="I258" s="20">
        <v>175863</v>
      </c>
      <c r="J258" s="20">
        <v>187209</v>
      </c>
      <c r="K258" s="66">
        <v>-11346</v>
      </c>
      <c r="L258" s="15" t="s">
        <v>69</v>
      </c>
    </row>
    <row r="259" spans="1:12" ht="16.5" customHeight="1">
      <c r="A259" s="19">
        <v>15</v>
      </c>
      <c r="B259" s="15" t="s">
        <v>70</v>
      </c>
      <c r="C259" s="65">
        <v>745636</v>
      </c>
      <c r="D259" s="20">
        <v>248748</v>
      </c>
      <c r="E259" s="20">
        <v>496888</v>
      </c>
      <c r="F259" s="20">
        <v>56633</v>
      </c>
      <c r="G259" s="20">
        <v>440255</v>
      </c>
      <c r="H259" s="20">
        <v>3053</v>
      </c>
      <c r="I259" s="20">
        <v>437202</v>
      </c>
      <c r="J259" s="20">
        <v>498234</v>
      </c>
      <c r="K259" s="66">
        <v>-61032</v>
      </c>
      <c r="L259" s="15" t="s">
        <v>70</v>
      </c>
    </row>
    <row r="260" spans="1:12" ht="16.5" customHeight="1">
      <c r="A260" s="19">
        <v>16</v>
      </c>
      <c r="B260" s="15" t="s">
        <v>71</v>
      </c>
      <c r="C260" s="65">
        <v>405181</v>
      </c>
      <c r="D260" s="20">
        <v>168723</v>
      </c>
      <c r="E260" s="20">
        <v>236458</v>
      </c>
      <c r="F260" s="20">
        <v>45323</v>
      </c>
      <c r="G260" s="20">
        <v>191135</v>
      </c>
      <c r="H260" s="20">
        <v>16417</v>
      </c>
      <c r="I260" s="20">
        <v>174718</v>
      </c>
      <c r="J260" s="20">
        <v>174706</v>
      </c>
      <c r="K260" s="66">
        <v>12</v>
      </c>
      <c r="L260" s="15" t="s">
        <v>71</v>
      </c>
    </row>
    <row r="261" spans="1:12" ht="16.5" customHeight="1">
      <c r="A261" s="59"/>
      <c r="B261" s="26" t="s">
        <v>72</v>
      </c>
      <c r="C261" s="67">
        <v>7574064</v>
      </c>
      <c r="D261" s="60">
        <v>3123800</v>
      </c>
      <c r="E261" s="60">
        <v>4450264</v>
      </c>
      <c r="F261" s="60">
        <v>993813</v>
      </c>
      <c r="G261" s="60">
        <v>3456451</v>
      </c>
      <c r="H261" s="60">
        <v>341261</v>
      </c>
      <c r="I261" s="60">
        <v>3115190</v>
      </c>
      <c r="J261" s="60">
        <v>2295520</v>
      </c>
      <c r="K261" s="68">
        <v>819670</v>
      </c>
      <c r="L261" s="26" t="s">
        <v>72</v>
      </c>
    </row>
    <row r="262" spans="1:12" ht="16.5" customHeight="1">
      <c r="A262" s="19"/>
      <c r="B262" s="15" t="s">
        <v>73</v>
      </c>
      <c r="C262" s="65">
        <v>18718</v>
      </c>
      <c r="D262" s="20">
        <v>0</v>
      </c>
      <c r="E262" s="20">
        <v>18718</v>
      </c>
      <c r="F262" s="20">
        <v>0</v>
      </c>
      <c r="G262" s="20">
        <v>18718</v>
      </c>
      <c r="H262" s="20">
        <v>18718</v>
      </c>
      <c r="I262" s="20">
        <v>0</v>
      </c>
      <c r="J262" s="20">
        <v>0</v>
      </c>
      <c r="K262" s="66">
        <v>0</v>
      </c>
      <c r="L262" s="15" t="s">
        <v>73</v>
      </c>
    </row>
    <row r="263" spans="1:12" ht="16.5" customHeight="1">
      <c r="A263" s="19"/>
      <c r="B263" s="15" t="s">
        <v>74</v>
      </c>
      <c r="C263" s="65">
        <v>43390</v>
      </c>
      <c r="D263" s="20">
        <v>0</v>
      </c>
      <c r="E263" s="20">
        <v>43390</v>
      </c>
      <c r="F263" s="20">
        <v>0</v>
      </c>
      <c r="G263" s="20">
        <v>43390</v>
      </c>
      <c r="H263" s="20">
        <v>43390</v>
      </c>
      <c r="I263" s="20">
        <v>0</v>
      </c>
      <c r="J263" s="20">
        <v>0</v>
      </c>
      <c r="K263" s="66">
        <v>0</v>
      </c>
      <c r="L263" s="15" t="s">
        <v>74</v>
      </c>
    </row>
    <row r="264" spans="1:12" ht="16.5" customHeight="1">
      <c r="A264" s="61"/>
      <c r="B264" s="26" t="s">
        <v>75</v>
      </c>
      <c r="C264" s="67">
        <v>7549392</v>
      </c>
      <c r="D264" s="60">
        <v>3123800</v>
      </c>
      <c r="E264" s="60">
        <v>4425592</v>
      </c>
      <c r="F264" s="60">
        <v>993813</v>
      </c>
      <c r="G264" s="60">
        <v>3431779</v>
      </c>
      <c r="H264" s="60">
        <v>316589</v>
      </c>
      <c r="I264" s="60">
        <v>3115190</v>
      </c>
      <c r="J264" s="60">
        <v>2295520</v>
      </c>
      <c r="K264" s="68">
        <v>819670</v>
      </c>
      <c r="L264" s="26" t="s">
        <v>75</v>
      </c>
    </row>
    <row r="265" spans="1:12" ht="16.5" customHeight="1">
      <c r="A265" s="11"/>
      <c r="B265" s="1" t="s">
        <v>76</v>
      </c>
      <c r="C265" s="50"/>
      <c r="D265" s="51"/>
      <c r="E265" s="51"/>
      <c r="F265" s="51"/>
      <c r="G265" s="51"/>
      <c r="H265" s="51"/>
      <c r="I265" s="51"/>
      <c r="J265" s="51"/>
      <c r="K265" s="56"/>
      <c r="L265" s="15" t="s">
        <v>76</v>
      </c>
    </row>
    <row r="266" spans="1:12" ht="16.5" customHeight="1">
      <c r="A266" s="11"/>
      <c r="B266" s="1" t="s">
        <v>32</v>
      </c>
      <c r="C266" s="65">
        <v>6550758</v>
      </c>
      <c r="D266" s="20">
        <v>2873016</v>
      </c>
      <c r="E266" s="20">
        <v>3677742</v>
      </c>
      <c r="F266" s="20">
        <v>753098</v>
      </c>
      <c r="G266" s="20">
        <v>2924644</v>
      </c>
      <c r="H266" s="20">
        <v>329741</v>
      </c>
      <c r="I266" s="20">
        <v>2594903</v>
      </c>
      <c r="J266" s="20">
        <v>1775233</v>
      </c>
      <c r="K266" s="66">
        <v>819670</v>
      </c>
      <c r="L266" s="15" t="s">
        <v>32</v>
      </c>
    </row>
    <row r="267" spans="1:12" ht="16.5" customHeight="1">
      <c r="A267" s="11"/>
      <c r="B267" s="1" t="s">
        <v>33</v>
      </c>
      <c r="C267" s="65">
        <v>899023</v>
      </c>
      <c r="D267" s="20">
        <v>216436</v>
      </c>
      <c r="E267" s="20">
        <v>682587</v>
      </c>
      <c r="F267" s="20">
        <v>226522</v>
      </c>
      <c r="G267" s="20">
        <v>456065</v>
      </c>
      <c r="H267" s="20">
        <v>10206</v>
      </c>
      <c r="I267" s="20">
        <v>445859</v>
      </c>
      <c r="J267" s="20">
        <v>445859</v>
      </c>
      <c r="K267" s="66">
        <v>0</v>
      </c>
      <c r="L267" s="15" t="s">
        <v>33</v>
      </c>
    </row>
    <row r="268" spans="1:12" ht="16.5" customHeight="1">
      <c r="A268" s="11"/>
      <c r="B268" s="1" t="s">
        <v>34</v>
      </c>
      <c r="C268" s="65">
        <v>124283</v>
      </c>
      <c r="D268" s="20">
        <v>34348</v>
      </c>
      <c r="E268" s="20">
        <v>89935</v>
      </c>
      <c r="F268" s="20">
        <v>14193</v>
      </c>
      <c r="G268" s="20">
        <v>75742</v>
      </c>
      <c r="H268" s="20">
        <v>1314</v>
      </c>
      <c r="I268" s="20">
        <v>74428</v>
      </c>
      <c r="J268" s="20">
        <v>74428</v>
      </c>
      <c r="K268" s="66">
        <v>0</v>
      </c>
      <c r="L268" s="15" t="s">
        <v>34</v>
      </c>
    </row>
    <row r="269" spans="1:12" ht="16.5" customHeight="1">
      <c r="A269" s="11"/>
      <c r="B269" s="1" t="s">
        <v>11</v>
      </c>
      <c r="C269" s="65">
        <v>7574064</v>
      </c>
      <c r="D269" s="20">
        <v>3123800</v>
      </c>
      <c r="E269" s="20">
        <v>4450264</v>
      </c>
      <c r="F269" s="20">
        <v>993813</v>
      </c>
      <c r="G269" s="20">
        <v>3456451</v>
      </c>
      <c r="H269" s="20">
        <v>341261</v>
      </c>
      <c r="I269" s="20">
        <v>3115190</v>
      </c>
      <c r="J269" s="20">
        <v>2295520</v>
      </c>
      <c r="K269" s="66">
        <v>819670</v>
      </c>
      <c r="L269" s="15" t="s">
        <v>11</v>
      </c>
    </row>
    <row r="270" spans="1:12" ht="16.5" customHeight="1">
      <c r="A270" s="11"/>
      <c r="B270" s="1" t="s">
        <v>134</v>
      </c>
      <c r="C270" s="118">
        <f>SUM(C242)</f>
        <v>127050</v>
      </c>
      <c r="D270" s="115">
        <f t="shared" ref="D270:K270" si="59">SUM(D242)</f>
        <v>61982</v>
      </c>
      <c r="E270" s="115">
        <f t="shared" si="59"/>
        <v>65068</v>
      </c>
      <c r="F270" s="115">
        <f t="shared" si="59"/>
        <v>19123</v>
      </c>
      <c r="G270" s="115">
        <f t="shared" si="59"/>
        <v>45945</v>
      </c>
      <c r="H270" s="115">
        <f t="shared" si="59"/>
        <v>3418</v>
      </c>
      <c r="I270" s="115">
        <f t="shared" si="59"/>
        <v>42527</v>
      </c>
      <c r="J270" s="115">
        <f t="shared" si="59"/>
        <v>16573</v>
      </c>
      <c r="K270" s="119">
        <f t="shared" si="59"/>
        <v>25954</v>
      </c>
      <c r="L270" s="15"/>
    </row>
    <row r="271" spans="1:12" ht="16.5" customHeight="1">
      <c r="A271" s="11"/>
      <c r="B271" s="1" t="s">
        <v>135</v>
      </c>
      <c r="C271" s="118">
        <f>SUM(C246:C247,C249)</f>
        <v>1439284</v>
      </c>
      <c r="D271" s="115">
        <f t="shared" ref="D271:K271" si="60">SUM(D246:D247,D249)</f>
        <v>792779</v>
      </c>
      <c r="E271" s="115">
        <f t="shared" si="60"/>
        <v>646505</v>
      </c>
      <c r="F271" s="115">
        <f t="shared" si="60"/>
        <v>78662</v>
      </c>
      <c r="G271" s="115">
        <f t="shared" si="60"/>
        <v>567843</v>
      </c>
      <c r="H271" s="115">
        <f t="shared" si="60"/>
        <v>100926</v>
      </c>
      <c r="I271" s="115">
        <f t="shared" si="60"/>
        <v>466917</v>
      </c>
      <c r="J271" s="115">
        <f t="shared" si="60"/>
        <v>276452</v>
      </c>
      <c r="K271" s="119">
        <f t="shared" si="60"/>
        <v>190465</v>
      </c>
      <c r="L271" s="15"/>
    </row>
    <row r="272" spans="1:12" ht="16.5" customHeight="1">
      <c r="A272" s="12"/>
      <c r="B272" s="52" t="s">
        <v>136</v>
      </c>
      <c r="C272" s="120">
        <f>SUM(C248,C250:C260)</f>
        <v>6007730</v>
      </c>
      <c r="D272" s="116">
        <f t="shared" ref="D272:K272" si="61">SUM(D248,D250:D260)</f>
        <v>2269039</v>
      </c>
      <c r="E272" s="116">
        <f t="shared" si="61"/>
        <v>3738691</v>
      </c>
      <c r="F272" s="116">
        <f t="shared" si="61"/>
        <v>896028</v>
      </c>
      <c r="G272" s="116">
        <f t="shared" si="61"/>
        <v>2842663</v>
      </c>
      <c r="H272" s="116">
        <f t="shared" si="61"/>
        <v>236917</v>
      </c>
      <c r="I272" s="116">
        <f t="shared" si="61"/>
        <v>2605746</v>
      </c>
      <c r="J272" s="116">
        <f t="shared" si="61"/>
        <v>2002495</v>
      </c>
      <c r="K272" s="121">
        <f t="shared" si="61"/>
        <v>603251</v>
      </c>
      <c r="L272" s="13"/>
    </row>
    <row r="273" spans="1:12" ht="16.5" customHeight="1">
      <c r="C273" s="117" t="str">
        <f>IF(SUM(C270:C272)=C261,"OK","ERROR")</f>
        <v>OK</v>
      </c>
      <c r="D273" s="117" t="str">
        <f t="shared" ref="D273" si="62">IF(SUM(D270:D272)=D261,"OK","ERROR")</f>
        <v>OK</v>
      </c>
      <c r="E273" s="117" t="str">
        <f t="shared" ref="E273" si="63">IF(SUM(E270:E272)=E261,"OK","ERROR")</f>
        <v>OK</v>
      </c>
      <c r="F273" s="117" t="str">
        <f t="shared" ref="F273" si="64">IF(SUM(F270:F272)=F261,"OK","ERROR")</f>
        <v>OK</v>
      </c>
      <c r="G273" s="117" t="str">
        <f t="shared" ref="G273" si="65">IF(SUM(G270:G272)=G261,"OK","ERROR")</f>
        <v>OK</v>
      </c>
      <c r="H273" s="117" t="str">
        <f t="shared" ref="H273" si="66">IF(SUM(H270:H272)=H261,"OK","ERROR")</f>
        <v>OK</v>
      </c>
      <c r="I273" s="117" t="str">
        <f t="shared" ref="I273" si="67">IF(SUM(I270:I272)=I261,"OK","ERROR")</f>
        <v>OK</v>
      </c>
      <c r="J273" s="117" t="str">
        <f t="shared" ref="J273" si="68">IF(SUM(J270:J272)=J261,"OK","ERROR")</f>
        <v>OK</v>
      </c>
      <c r="K273" s="117" t="str">
        <f t="shared" ref="K273" si="69">IF(SUM(K270:K272)=K261,"OK","ERROR")</f>
        <v>OK</v>
      </c>
    </row>
    <row r="274" spans="1:12" ht="16.5" customHeight="1">
      <c r="C274" s="117"/>
      <c r="D274" s="117"/>
      <c r="E274" s="117"/>
      <c r="F274" s="117"/>
      <c r="G274" s="117"/>
      <c r="H274" s="117"/>
      <c r="I274" s="117"/>
      <c r="J274" s="117"/>
      <c r="K274" s="117"/>
    </row>
    <row r="275" spans="1:12" ht="16.5" customHeight="1">
      <c r="A275" s="122">
        <f>A236+1</f>
        <v>30</v>
      </c>
      <c r="B275" s="7" t="str">
        <f>IF(A275&lt;22,"令和"&amp;A275&amp;"年度","平成"&amp;A275&amp;"年度")</f>
        <v>平成30年度</v>
      </c>
      <c r="C275" s="22" t="s">
        <v>36</v>
      </c>
      <c r="L275" s="8"/>
    </row>
    <row r="276" spans="1:12" ht="16.5" customHeight="1">
      <c r="A276" s="10"/>
      <c r="B276" s="14"/>
      <c r="C276" s="16"/>
      <c r="D276" s="16"/>
      <c r="E276" s="16"/>
      <c r="F276" s="16"/>
      <c r="G276" s="16"/>
      <c r="H276" s="16" t="s">
        <v>42</v>
      </c>
      <c r="I276" s="16"/>
      <c r="J276" s="16"/>
      <c r="K276" s="16"/>
      <c r="L276" s="14"/>
    </row>
    <row r="277" spans="1:12" ht="16.5" customHeight="1">
      <c r="A277" s="11"/>
      <c r="C277" s="17" t="s">
        <v>37</v>
      </c>
      <c r="D277" s="17" t="s">
        <v>17</v>
      </c>
      <c r="E277" s="17" t="s">
        <v>18</v>
      </c>
      <c r="F277" s="17" t="s">
        <v>19</v>
      </c>
      <c r="G277" s="17" t="s">
        <v>40</v>
      </c>
      <c r="H277" s="17" t="s">
        <v>43</v>
      </c>
      <c r="I277" s="17" t="s">
        <v>45</v>
      </c>
      <c r="J277" s="17" t="s">
        <v>47</v>
      </c>
      <c r="K277" s="17" t="s">
        <v>49</v>
      </c>
    </row>
    <row r="278" spans="1:12" ht="16.5" customHeight="1">
      <c r="A278" s="11"/>
      <c r="B278" s="3" t="s">
        <v>51</v>
      </c>
      <c r="C278" s="18" t="s">
        <v>38</v>
      </c>
      <c r="D278" s="18"/>
      <c r="E278" s="173" t="s">
        <v>39</v>
      </c>
      <c r="F278" s="18"/>
      <c r="G278" s="173" t="s">
        <v>41</v>
      </c>
      <c r="H278" s="18" t="s">
        <v>44</v>
      </c>
      <c r="I278" s="18" t="s">
        <v>46</v>
      </c>
      <c r="J278" s="18" t="s">
        <v>48</v>
      </c>
      <c r="K278" s="18" t="s">
        <v>50</v>
      </c>
      <c r="L278" s="3" t="s">
        <v>51</v>
      </c>
    </row>
    <row r="279" spans="1:12" ht="16.5" customHeight="1">
      <c r="A279" s="11"/>
      <c r="B279" s="15"/>
      <c r="C279" s="17"/>
      <c r="D279" s="17"/>
      <c r="E279" s="24" t="s">
        <v>77</v>
      </c>
      <c r="F279" s="17"/>
      <c r="G279" s="25" t="s">
        <v>78</v>
      </c>
      <c r="H279" s="17"/>
      <c r="I279" s="17" t="s">
        <v>12</v>
      </c>
      <c r="J279" s="17"/>
      <c r="K279" s="17" t="s">
        <v>13</v>
      </c>
      <c r="L279" s="5"/>
    </row>
    <row r="280" spans="1:12" ht="16.5" customHeight="1">
      <c r="A280" s="12"/>
      <c r="B280" s="13"/>
      <c r="C280" s="18">
        <v>1</v>
      </c>
      <c r="D280" s="18">
        <v>2</v>
      </c>
      <c r="E280" s="18">
        <v>3</v>
      </c>
      <c r="F280" s="18">
        <v>4</v>
      </c>
      <c r="G280" s="18">
        <v>5</v>
      </c>
      <c r="H280" s="18">
        <v>6</v>
      </c>
      <c r="I280" s="18">
        <v>7</v>
      </c>
      <c r="J280" s="18">
        <v>8</v>
      </c>
      <c r="K280" s="18">
        <v>9</v>
      </c>
      <c r="L280" s="6"/>
    </row>
    <row r="281" spans="1:12" ht="16.5" customHeight="1">
      <c r="A281" s="19">
        <v>1</v>
      </c>
      <c r="B281" s="15" t="s">
        <v>53</v>
      </c>
      <c r="C281" s="62">
        <v>126307</v>
      </c>
      <c r="D281" s="63">
        <v>65634</v>
      </c>
      <c r="E281" s="63">
        <v>60673</v>
      </c>
      <c r="F281" s="63">
        <v>19384</v>
      </c>
      <c r="G281" s="63">
        <v>41289</v>
      </c>
      <c r="H281" s="63">
        <v>3138</v>
      </c>
      <c r="I281" s="63">
        <v>38151</v>
      </c>
      <c r="J281" s="63">
        <v>15821</v>
      </c>
      <c r="K281" s="64">
        <v>22330</v>
      </c>
      <c r="L281" s="15" t="s">
        <v>53</v>
      </c>
    </row>
    <row r="282" spans="1:12" ht="16.5" customHeight="1">
      <c r="A282" s="19" t="s">
        <v>52</v>
      </c>
      <c r="B282" s="15" t="s">
        <v>54</v>
      </c>
      <c r="C282" s="65">
        <v>104036</v>
      </c>
      <c r="D282" s="20">
        <v>54973</v>
      </c>
      <c r="E282" s="20">
        <v>49063</v>
      </c>
      <c r="F282" s="20">
        <v>16641</v>
      </c>
      <c r="G282" s="20">
        <v>32422</v>
      </c>
      <c r="H282" s="20">
        <v>2029</v>
      </c>
      <c r="I282" s="20">
        <v>30393</v>
      </c>
      <c r="J282" s="20">
        <v>12891</v>
      </c>
      <c r="K282" s="66">
        <v>17502</v>
      </c>
      <c r="L282" s="15" t="s">
        <v>54</v>
      </c>
    </row>
    <row r="283" spans="1:12" ht="16.5" customHeight="1">
      <c r="A283" s="19" t="s">
        <v>14</v>
      </c>
      <c r="B283" s="15" t="s">
        <v>55</v>
      </c>
      <c r="C283" s="65">
        <v>649</v>
      </c>
      <c r="D283" s="20">
        <v>327</v>
      </c>
      <c r="E283" s="20">
        <v>322</v>
      </c>
      <c r="F283" s="20">
        <v>86</v>
      </c>
      <c r="G283" s="20">
        <v>236</v>
      </c>
      <c r="H283" s="20">
        <v>29</v>
      </c>
      <c r="I283" s="20">
        <v>207</v>
      </c>
      <c r="J283" s="20">
        <v>272</v>
      </c>
      <c r="K283" s="66">
        <v>-65</v>
      </c>
      <c r="L283" s="15" t="s">
        <v>55</v>
      </c>
    </row>
    <row r="284" spans="1:12" ht="16.5" customHeight="1">
      <c r="A284" s="19" t="s">
        <v>15</v>
      </c>
      <c r="B284" s="15" t="s">
        <v>56</v>
      </c>
      <c r="C284" s="65">
        <v>21622</v>
      </c>
      <c r="D284" s="20">
        <v>10334</v>
      </c>
      <c r="E284" s="20">
        <v>11288</v>
      </c>
      <c r="F284" s="20">
        <v>2657</v>
      </c>
      <c r="G284" s="20">
        <v>8631</v>
      </c>
      <c r="H284" s="20">
        <v>1080</v>
      </c>
      <c r="I284" s="20">
        <v>7551</v>
      </c>
      <c r="J284" s="20">
        <v>2658</v>
      </c>
      <c r="K284" s="66">
        <v>4893</v>
      </c>
      <c r="L284" s="15" t="s">
        <v>56</v>
      </c>
    </row>
    <row r="285" spans="1:12" ht="16.5" customHeight="1">
      <c r="A285" s="19">
        <v>2</v>
      </c>
      <c r="B285" s="15" t="s">
        <v>57</v>
      </c>
      <c r="C285" s="65">
        <v>16454</v>
      </c>
      <c r="D285" s="20">
        <v>8855</v>
      </c>
      <c r="E285" s="20">
        <v>7599</v>
      </c>
      <c r="F285" s="20">
        <v>3552</v>
      </c>
      <c r="G285" s="20">
        <v>4047</v>
      </c>
      <c r="H285" s="20">
        <v>802</v>
      </c>
      <c r="I285" s="20">
        <v>3245</v>
      </c>
      <c r="J285" s="20">
        <v>1312</v>
      </c>
      <c r="K285" s="66">
        <v>1933</v>
      </c>
      <c r="L285" s="15" t="s">
        <v>57</v>
      </c>
    </row>
    <row r="286" spans="1:12" ht="16.5" customHeight="1">
      <c r="A286" s="19">
        <v>3</v>
      </c>
      <c r="B286" s="15" t="s">
        <v>58</v>
      </c>
      <c r="C286" s="65">
        <v>476208</v>
      </c>
      <c r="D286" s="20">
        <v>280770</v>
      </c>
      <c r="E286" s="20">
        <v>195438</v>
      </c>
      <c r="F286" s="20">
        <v>36145</v>
      </c>
      <c r="G286" s="20">
        <v>159293</v>
      </c>
      <c r="H286" s="20">
        <v>56433</v>
      </c>
      <c r="I286" s="20">
        <v>102860</v>
      </c>
      <c r="J286" s="20">
        <v>94945</v>
      </c>
      <c r="K286" s="66">
        <v>7915</v>
      </c>
      <c r="L286" s="15" t="s">
        <v>58</v>
      </c>
    </row>
    <row r="287" spans="1:12" ht="16.5" customHeight="1">
      <c r="A287" s="19">
        <v>4</v>
      </c>
      <c r="B287" s="15" t="s">
        <v>59</v>
      </c>
      <c r="C287" s="65">
        <v>345356</v>
      </c>
      <c r="D287" s="20">
        <v>176875</v>
      </c>
      <c r="E287" s="20">
        <v>168481</v>
      </c>
      <c r="F287" s="20">
        <v>69504</v>
      </c>
      <c r="G287" s="20">
        <v>98977</v>
      </c>
      <c r="H287" s="20">
        <v>16312</v>
      </c>
      <c r="I287" s="20">
        <v>82665</v>
      </c>
      <c r="J287" s="20">
        <v>35681</v>
      </c>
      <c r="K287" s="66">
        <v>46984</v>
      </c>
      <c r="L287" s="15" t="s">
        <v>59</v>
      </c>
    </row>
    <row r="288" spans="1:12" ht="16.5" customHeight="1">
      <c r="A288" s="19">
        <v>5</v>
      </c>
      <c r="B288" s="15" t="s">
        <v>60</v>
      </c>
      <c r="C288" s="65">
        <v>1001928</v>
      </c>
      <c r="D288" s="20">
        <v>546700</v>
      </c>
      <c r="E288" s="20">
        <v>455228</v>
      </c>
      <c r="F288" s="20">
        <v>42978</v>
      </c>
      <c r="G288" s="20">
        <v>412250</v>
      </c>
      <c r="H288" s="20">
        <v>44952</v>
      </c>
      <c r="I288" s="20">
        <v>367298</v>
      </c>
      <c r="J288" s="20">
        <v>175923</v>
      </c>
      <c r="K288" s="66">
        <v>191375</v>
      </c>
      <c r="L288" s="15" t="s">
        <v>60</v>
      </c>
    </row>
    <row r="289" spans="1:12" ht="16.5" customHeight="1">
      <c r="A289" s="19">
        <v>6</v>
      </c>
      <c r="B289" s="15" t="s">
        <v>61</v>
      </c>
      <c r="C289" s="65">
        <v>708407</v>
      </c>
      <c r="D289" s="20">
        <v>287763</v>
      </c>
      <c r="E289" s="20">
        <v>420644</v>
      </c>
      <c r="F289" s="20">
        <v>54092</v>
      </c>
      <c r="G289" s="20">
        <v>366552</v>
      </c>
      <c r="H289" s="20">
        <v>67628</v>
      </c>
      <c r="I289" s="20">
        <v>298924</v>
      </c>
      <c r="J289" s="20">
        <v>264690</v>
      </c>
      <c r="K289" s="66">
        <v>34234</v>
      </c>
      <c r="L289" s="15" t="s">
        <v>61</v>
      </c>
    </row>
    <row r="290" spans="1:12" ht="16.5" customHeight="1">
      <c r="A290" s="19">
        <v>7</v>
      </c>
      <c r="B290" s="15" t="s">
        <v>62</v>
      </c>
      <c r="C290" s="65">
        <v>645833</v>
      </c>
      <c r="D290" s="20">
        <v>357571</v>
      </c>
      <c r="E290" s="20">
        <v>288262</v>
      </c>
      <c r="F290" s="20">
        <v>100124</v>
      </c>
      <c r="G290" s="20">
        <v>188138</v>
      </c>
      <c r="H290" s="20">
        <v>21589</v>
      </c>
      <c r="I290" s="20">
        <v>166549</v>
      </c>
      <c r="J290" s="20">
        <v>135208</v>
      </c>
      <c r="K290" s="66">
        <v>31341</v>
      </c>
      <c r="L290" s="15" t="s">
        <v>62</v>
      </c>
    </row>
    <row r="291" spans="1:12" ht="16.5" customHeight="1">
      <c r="A291" s="19">
        <v>8</v>
      </c>
      <c r="B291" s="15" t="s">
        <v>63</v>
      </c>
      <c r="C291" s="65">
        <v>454184</v>
      </c>
      <c r="D291" s="20">
        <v>248809</v>
      </c>
      <c r="E291" s="20">
        <v>205375</v>
      </c>
      <c r="F291" s="20">
        <v>27850</v>
      </c>
      <c r="G291" s="20">
        <v>177525</v>
      </c>
      <c r="H291" s="20">
        <v>19518</v>
      </c>
      <c r="I291" s="20">
        <v>158007</v>
      </c>
      <c r="J291" s="20">
        <v>133055</v>
      </c>
      <c r="K291" s="66">
        <v>24952</v>
      </c>
      <c r="L291" s="15" t="s">
        <v>63</v>
      </c>
    </row>
    <row r="292" spans="1:12" ht="16.5" customHeight="1">
      <c r="A292" s="19">
        <v>9</v>
      </c>
      <c r="B292" s="15" t="s">
        <v>64</v>
      </c>
      <c r="C292" s="65">
        <v>433876</v>
      </c>
      <c r="D292" s="20">
        <v>229919</v>
      </c>
      <c r="E292" s="20">
        <v>203957</v>
      </c>
      <c r="F292" s="20">
        <v>66491</v>
      </c>
      <c r="G292" s="20">
        <v>137466</v>
      </c>
      <c r="H292" s="20">
        <v>17708</v>
      </c>
      <c r="I292" s="20">
        <v>119758</v>
      </c>
      <c r="J292" s="20">
        <v>71984</v>
      </c>
      <c r="K292" s="66">
        <v>47774</v>
      </c>
      <c r="L292" s="15" t="s">
        <v>64</v>
      </c>
    </row>
    <row r="293" spans="1:12" ht="16.5" customHeight="1">
      <c r="A293" s="19">
        <v>10</v>
      </c>
      <c r="B293" s="15" t="s">
        <v>65</v>
      </c>
      <c r="C293" s="65">
        <v>231433</v>
      </c>
      <c r="D293" s="20">
        <v>85296</v>
      </c>
      <c r="E293" s="20">
        <v>146137</v>
      </c>
      <c r="F293" s="20">
        <v>16235</v>
      </c>
      <c r="G293" s="20">
        <v>129902</v>
      </c>
      <c r="H293" s="20">
        <v>5074</v>
      </c>
      <c r="I293" s="20">
        <v>124828</v>
      </c>
      <c r="J293" s="20">
        <v>65817</v>
      </c>
      <c r="K293" s="66">
        <v>59011</v>
      </c>
      <c r="L293" s="15" t="s">
        <v>65</v>
      </c>
    </row>
    <row r="294" spans="1:12" ht="16.5" customHeight="1">
      <c r="A294" s="19">
        <v>11</v>
      </c>
      <c r="B294" s="15" t="s">
        <v>66</v>
      </c>
      <c r="C294" s="65">
        <v>614097</v>
      </c>
      <c r="D294" s="20">
        <v>104666</v>
      </c>
      <c r="E294" s="20">
        <v>509431</v>
      </c>
      <c r="F294" s="20">
        <v>212134</v>
      </c>
      <c r="G294" s="20">
        <v>297297</v>
      </c>
      <c r="H294" s="20">
        <v>21422</v>
      </c>
      <c r="I294" s="20">
        <v>275875</v>
      </c>
      <c r="J294" s="20">
        <v>28706</v>
      </c>
      <c r="K294" s="66">
        <v>247169</v>
      </c>
      <c r="L294" s="15" t="s">
        <v>66</v>
      </c>
    </row>
    <row r="295" spans="1:12" ht="16.5" customHeight="1">
      <c r="A295" s="19">
        <v>12</v>
      </c>
      <c r="B295" s="15" t="s">
        <v>67</v>
      </c>
      <c r="C295" s="65">
        <v>662846</v>
      </c>
      <c r="D295" s="20">
        <v>239041</v>
      </c>
      <c r="E295" s="20">
        <v>423805</v>
      </c>
      <c r="F295" s="20">
        <v>58644</v>
      </c>
      <c r="G295" s="20">
        <v>365161</v>
      </c>
      <c r="H295" s="20">
        <v>38904</v>
      </c>
      <c r="I295" s="20">
        <v>326257</v>
      </c>
      <c r="J295" s="20">
        <v>185684</v>
      </c>
      <c r="K295" s="66">
        <v>140573</v>
      </c>
      <c r="L295" s="15" t="s">
        <v>67</v>
      </c>
    </row>
    <row r="296" spans="1:12" ht="16.5" customHeight="1">
      <c r="A296" s="19">
        <v>13</v>
      </c>
      <c r="B296" s="15" t="s">
        <v>68</v>
      </c>
      <c r="C296" s="65">
        <v>534780</v>
      </c>
      <c r="D296" s="20">
        <v>119515</v>
      </c>
      <c r="E296" s="20">
        <v>415265</v>
      </c>
      <c r="F296" s="20">
        <v>150224</v>
      </c>
      <c r="G296" s="20">
        <v>265041</v>
      </c>
      <c r="H296" s="20">
        <v>9160</v>
      </c>
      <c r="I296" s="20">
        <v>255881</v>
      </c>
      <c r="J296" s="20">
        <v>255881</v>
      </c>
      <c r="K296" s="66">
        <v>0</v>
      </c>
      <c r="L296" s="15" t="s">
        <v>68</v>
      </c>
    </row>
    <row r="297" spans="1:12" ht="16.5" customHeight="1">
      <c r="A297" s="19">
        <v>14</v>
      </c>
      <c r="B297" s="15" t="s">
        <v>69</v>
      </c>
      <c r="C297" s="65">
        <v>297023</v>
      </c>
      <c r="D297" s="20">
        <v>59401</v>
      </c>
      <c r="E297" s="20">
        <v>237622</v>
      </c>
      <c r="F297" s="20">
        <v>56086</v>
      </c>
      <c r="G297" s="20">
        <v>181536</v>
      </c>
      <c r="H297" s="20">
        <v>1960</v>
      </c>
      <c r="I297" s="20">
        <v>179576</v>
      </c>
      <c r="J297" s="20">
        <v>190285</v>
      </c>
      <c r="K297" s="66">
        <v>-10709</v>
      </c>
      <c r="L297" s="15" t="s">
        <v>69</v>
      </c>
    </row>
    <row r="298" spans="1:12" ht="16.5" customHeight="1">
      <c r="A298" s="19">
        <v>15</v>
      </c>
      <c r="B298" s="15" t="s">
        <v>70</v>
      </c>
      <c r="C298" s="65">
        <v>763158</v>
      </c>
      <c r="D298" s="20">
        <v>253123</v>
      </c>
      <c r="E298" s="20">
        <v>510035</v>
      </c>
      <c r="F298" s="20">
        <v>58202</v>
      </c>
      <c r="G298" s="20">
        <v>451833</v>
      </c>
      <c r="H298" s="20">
        <v>3221</v>
      </c>
      <c r="I298" s="20">
        <v>448612</v>
      </c>
      <c r="J298" s="20">
        <v>494123</v>
      </c>
      <c r="K298" s="66">
        <v>-45511</v>
      </c>
      <c r="L298" s="15" t="s">
        <v>70</v>
      </c>
    </row>
    <row r="299" spans="1:12" ht="16.5" customHeight="1">
      <c r="A299" s="19">
        <v>16</v>
      </c>
      <c r="B299" s="15" t="s">
        <v>71</v>
      </c>
      <c r="C299" s="65">
        <v>400615</v>
      </c>
      <c r="D299" s="20">
        <v>169366</v>
      </c>
      <c r="E299" s="20">
        <v>231249</v>
      </c>
      <c r="F299" s="20">
        <v>43151</v>
      </c>
      <c r="G299" s="20">
        <v>188098</v>
      </c>
      <c r="H299" s="20">
        <v>18317</v>
      </c>
      <c r="I299" s="20">
        <v>169781</v>
      </c>
      <c r="J299" s="20">
        <v>175590</v>
      </c>
      <c r="K299" s="66">
        <v>-5809</v>
      </c>
      <c r="L299" s="15" t="s">
        <v>71</v>
      </c>
    </row>
    <row r="300" spans="1:12" ht="16.5" customHeight="1">
      <c r="A300" s="59"/>
      <c r="B300" s="26" t="s">
        <v>72</v>
      </c>
      <c r="C300" s="67">
        <v>7712505</v>
      </c>
      <c r="D300" s="60">
        <v>3233304</v>
      </c>
      <c r="E300" s="60">
        <v>4479201</v>
      </c>
      <c r="F300" s="60">
        <v>1014796</v>
      </c>
      <c r="G300" s="60">
        <v>3464405</v>
      </c>
      <c r="H300" s="60">
        <v>346138</v>
      </c>
      <c r="I300" s="60">
        <v>3118267</v>
      </c>
      <c r="J300" s="60">
        <v>2324705</v>
      </c>
      <c r="K300" s="68">
        <v>793562</v>
      </c>
      <c r="L300" s="26" t="s">
        <v>72</v>
      </c>
    </row>
    <row r="301" spans="1:12" ht="16.5" customHeight="1">
      <c r="A301" s="19"/>
      <c r="B301" s="15" t="s">
        <v>73</v>
      </c>
      <c r="C301" s="65">
        <v>18849</v>
      </c>
      <c r="D301" s="20">
        <v>0</v>
      </c>
      <c r="E301" s="20">
        <v>18849</v>
      </c>
      <c r="F301" s="20">
        <v>0</v>
      </c>
      <c r="G301" s="20">
        <v>18849</v>
      </c>
      <c r="H301" s="20">
        <v>18849</v>
      </c>
      <c r="I301" s="20">
        <v>0</v>
      </c>
      <c r="J301" s="20">
        <v>0</v>
      </c>
      <c r="K301" s="66">
        <v>0</v>
      </c>
      <c r="L301" s="15" t="s">
        <v>73</v>
      </c>
    </row>
    <row r="302" spans="1:12" ht="16.5" customHeight="1">
      <c r="A302" s="19"/>
      <c r="B302" s="15" t="s">
        <v>74</v>
      </c>
      <c r="C302" s="65">
        <v>44846</v>
      </c>
      <c r="D302" s="20">
        <v>0</v>
      </c>
      <c r="E302" s="20">
        <v>44846</v>
      </c>
      <c r="F302" s="20">
        <v>0</v>
      </c>
      <c r="G302" s="20">
        <v>44846</v>
      </c>
      <c r="H302" s="20">
        <v>44846</v>
      </c>
      <c r="I302" s="20">
        <v>0</v>
      </c>
      <c r="J302" s="20">
        <v>0</v>
      </c>
      <c r="K302" s="66">
        <v>0</v>
      </c>
      <c r="L302" s="15" t="s">
        <v>74</v>
      </c>
    </row>
    <row r="303" spans="1:12" ht="16.5" customHeight="1">
      <c r="A303" s="61"/>
      <c r="B303" s="26" t="s">
        <v>75</v>
      </c>
      <c r="C303" s="67">
        <v>7686508</v>
      </c>
      <c r="D303" s="60">
        <v>3233304</v>
      </c>
      <c r="E303" s="60">
        <v>4453204</v>
      </c>
      <c r="F303" s="60">
        <v>1014796</v>
      </c>
      <c r="G303" s="60">
        <v>3438408</v>
      </c>
      <c r="H303" s="60">
        <v>320141</v>
      </c>
      <c r="I303" s="60">
        <v>3118267</v>
      </c>
      <c r="J303" s="60">
        <v>2324705</v>
      </c>
      <c r="K303" s="68">
        <v>793562</v>
      </c>
      <c r="L303" s="26" t="s">
        <v>75</v>
      </c>
    </row>
    <row r="304" spans="1:12" ht="16.5" customHeight="1">
      <c r="A304" s="11"/>
      <c r="B304" s="1" t="s">
        <v>76</v>
      </c>
      <c r="C304" s="50"/>
      <c r="D304" s="51"/>
      <c r="E304" s="51"/>
      <c r="F304" s="51"/>
      <c r="G304" s="51"/>
      <c r="H304" s="51"/>
      <c r="I304" s="51"/>
      <c r="J304" s="51"/>
      <c r="K304" s="56"/>
      <c r="L304" s="15" t="s">
        <v>76</v>
      </c>
    </row>
    <row r="305" spans="1:12" ht="16.5" customHeight="1">
      <c r="A305" s="11"/>
      <c r="B305" s="1" t="s">
        <v>32</v>
      </c>
      <c r="C305" s="65">
        <v>6665676</v>
      </c>
      <c r="D305" s="20">
        <v>2976157</v>
      </c>
      <c r="E305" s="20">
        <v>3689519</v>
      </c>
      <c r="F305" s="20">
        <v>765317</v>
      </c>
      <c r="G305" s="20">
        <v>2924202</v>
      </c>
      <c r="H305" s="20">
        <v>334560</v>
      </c>
      <c r="I305" s="20">
        <v>2589642</v>
      </c>
      <c r="J305" s="20">
        <v>1796080</v>
      </c>
      <c r="K305" s="66">
        <v>793562</v>
      </c>
      <c r="L305" s="15" t="s">
        <v>32</v>
      </c>
    </row>
    <row r="306" spans="1:12" ht="16.5" customHeight="1">
      <c r="A306" s="11"/>
      <c r="B306" s="1" t="s">
        <v>33</v>
      </c>
      <c r="C306" s="65">
        <v>921048</v>
      </c>
      <c r="D306" s="20">
        <v>221886</v>
      </c>
      <c r="E306" s="20">
        <v>699162</v>
      </c>
      <c r="F306" s="20">
        <v>233851</v>
      </c>
      <c r="G306" s="20">
        <v>465311</v>
      </c>
      <c r="H306" s="20">
        <v>10305</v>
      </c>
      <c r="I306" s="20">
        <v>455006</v>
      </c>
      <c r="J306" s="20">
        <v>455006</v>
      </c>
      <c r="K306" s="66">
        <v>0</v>
      </c>
      <c r="L306" s="15" t="s">
        <v>33</v>
      </c>
    </row>
    <row r="307" spans="1:12" ht="16.5" customHeight="1">
      <c r="A307" s="11"/>
      <c r="B307" s="1" t="s">
        <v>34</v>
      </c>
      <c r="C307" s="65">
        <v>125781</v>
      </c>
      <c r="D307" s="20">
        <v>35261</v>
      </c>
      <c r="E307" s="20">
        <v>90520</v>
      </c>
      <c r="F307" s="20">
        <v>15628</v>
      </c>
      <c r="G307" s="20">
        <v>74892</v>
      </c>
      <c r="H307" s="20">
        <v>1273</v>
      </c>
      <c r="I307" s="20">
        <v>73619</v>
      </c>
      <c r="J307" s="20">
        <v>73619</v>
      </c>
      <c r="K307" s="66">
        <v>0</v>
      </c>
      <c r="L307" s="15" t="s">
        <v>34</v>
      </c>
    </row>
    <row r="308" spans="1:12" ht="16.5" customHeight="1">
      <c r="A308" s="11"/>
      <c r="B308" s="1" t="s">
        <v>11</v>
      </c>
      <c r="C308" s="65">
        <v>7712505</v>
      </c>
      <c r="D308" s="20">
        <v>3233304</v>
      </c>
      <c r="E308" s="20">
        <v>4479201</v>
      </c>
      <c r="F308" s="20">
        <v>1014796</v>
      </c>
      <c r="G308" s="20">
        <v>3464405</v>
      </c>
      <c r="H308" s="20">
        <v>346138</v>
      </c>
      <c r="I308" s="20">
        <v>3118267</v>
      </c>
      <c r="J308" s="20">
        <v>2324705</v>
      </c>
      <c r="K308" s="66">
        <v>793562</v>
      </c>
      <c r="L308" s="15" t="s">
        <v>11</v>
      </c>
    </row>
    <row r="309" spans="1:12" ht="16.5" customHeight="1">
      <c r="A309" s="11"/>
      <c r="B309" s="1" t="s">
        <v>134</v>
      </c>
      <c r="C309" s="118">
        <f>SUM(C281)</f>
        <v>126307</v>
      </c>
      <c r="D309" s="115">
        <f t="shared" ref="D309:K309" si="70">SUM(D281)</f>
        <v>65634</v>
      </c>
      <c r="E309" s="115">
        <f t="shared" si="70"/>
        <v>60673</v>
      </c>
      <c r="F309" s="115">
        <f t="shared" si="70"/>
        <v>19384</v>
      </c>
      <c r="G309" s="115">
        <f t="shared" si="70"/>
        <v>41289</v>
      </c>
      <c r="H309" s="115">
        <f t="shared" si="70"/>
        <v>3138</v>
      </c>
      <c r="I309" s="115">
        <f t="shared" si="70"/>
        <v>38151</v>
      </c>
      <c r="J309" s="115">
        <f t="shared" si="70"/>
        <v>15821</v>
      </c>
      <c r="K309" s="119">
        <f t="shared" si="70"/>
        <v>22330</v>
      </c>
      <c r="L309" s="15"/>
    </row>
    <row r="310" spans="1:12" ht="16.5" customHeight="1">
      <c r="A310" s="11"/>
      <c r="B310" s="1" t="s">
        <v>135</v>
      </c>
      <c r="C310" s="118">
        <f>SUM(C285:C286,C288)</f>
        <v>1494590</v>
      </c>
      <c r="D310" s="115">
        <f t="shared" ref="D310:K310" si="71">SUM(D285:D286,D288)</f>
        <v>836325</v>
      </c>
      <c r="E310" s="115">
        <f t="shared" si="71"/>
        <v>658265</v>
      </c>
      <c r="F310" s="115">
        <f t="shared" si="71"/>
        <v>82675</v>
      </c>
      <c r="G310" s="115">
        <f t="shared" si="71"/>
        <v>575590</v>
      </c>
      <c r="H310" s="115">
        <f t="shared" si="71"/>
        <v>102187</v>
      </c>
      <c r="I310" s="115">
        <f t="shared" si="71"/>
        <v>473403</v>
      </c>
      <c r="J310" s="115">
        <f t="shared" si="71"/>
        <v>272180</v>
      </c>
      <c r="K310" s="119">
        <f t="shared" si="71"/>
        <v>201223</v>
      </c>
      <c r="L310" s="15"/>
    </row>
    <row r="311" spans="1:12" ht="16.5" customHeight="1">
      <c r="A311" s="12"/>
      <c r="B311" s="52" t="s">
        <v>136</v>
      </c>
      <c r="C311" s="120">
        <f>SUM(C287,C289:C299)</f>
        <v>6091608</v>
      </c>
      <c r="D311" s="116">
        <f t="shared" ref="D311:K311" si="72">SUM(D287,D289:D299)</f>
        <v>2331345</v>
      </c>
      <c r="E311" s="116">
        <f t="shared" si="72"/>
        <v>3760263</v>
      </c>
      <c r="F311" s="116">
        <f t="shared" si="72"/>
        <v>912737</v>
      </c>
      <c r="G311" s="116">
        <f t="shared" si="72"/>
        <v>2847526</v>
      </c>
      <c r="H311" s="116">
        <f t="shared" si="72"/>
        <v>240813</v>
      </c>
      <c r="I311" s="116">
        <f t="shared" si="72"/>
        <v>2606713</v>
      </c>
      <c r="J311" s="116">
        <f t="shared" si="72"/>
        <v>2036704</v>
      </c>
      <c r="K311" s="121">
        <f t="shared" si="72"/>
        <v>570009</v>
      </c>
      <c r="L311" s="13"/>
    </row>
    <row r="312" spans="1:12" ht="16.5" customHeight="1">
      <c r="C312" s="117" t="str">
        <f>IF(SUM(C309:C311)=C300,"OK","ERROR")</f>
        <v>OK</v>
      </c>
      <c r="D312" s="117" t="str">
        <f t="shared" ref="D312" si="73">IF(SUM(D309:D311)=D300,"OK","ERROR")</f>
        <v>OK</v>
      </c>
      <c r="E312" s="117" t="str">
        <f t="shared" ref="E312" si="74">IF(SUM(E309:E311)=E300,"OK","ERROR")</f>
        <v>OK</v>
      </c>
      <c r="F312" s="117" t="str">
        <f t="shared" ref="F312" si="75">IF(SUM(F309:F311)=F300,"OK","ERROR")</f>
        <v>OK</v>
      </c>
      <c r="G312" s="117" t="str">
        <f t="shared" ref="G312" si="76">IF(SUM(G309:G311)=G300,"OK","ERROR")</f>
        <v>OK</v>
      </c>
      <c r="H312" s="117" t="str">
        <f t="shared" ref="H312" si="77">IF(SUM(H309:H311)=H300,"OK","ERROR")</f>
        <v>OK</v>
      </c>
      <c r="I312" s="117" t="str">
        <f t="shared" ref="I312" si="78">IF(SUM(I309:I311)=I300,"OK","ERROR")</f>
        <v>OK</v>
      </c>
      <c r="J312" s="117" t="str">
        <f t="shared" ref="J312" si="79">IF(SUM(J309:J311)=J300,"OK","ERROR")</f>
        <v>OK</v>
      </c>
      <c r="K312" s="117" t="str">
        <f t="shared" ref="K312" si="80">IF(SUM(K309:K311)=K300,"OK","ERROR")</f>
        <v>OK</v>
      </c>
    </row>
    <row r="313" spans="1:12" ht="16.5" customHeight="1">
      <c r="C313" s="117"/>
      <c r="D313" s="117"/>
      <c r="E313" s="117"/>
      <c r="F313" s="117"/>
      <c r="G313" s="117"/>
      <c r="H313" s="117"/>
      <c r="I313" s="117"/>
      <c r="J313" s="117"/>
      <c r="K313" s="117"/>
    </row>
    <row r="314" spans="1:12" ht="16.5" customHeight="1">
      <c r="A314" s="23">
        <v>1</v>
      </c>
      <c r="B314" s="7" t="str">
        <f>IF(A314&lt;22,"令和"&amp;A314&amp;"年度","平成"&amp;A314&amp;"年度")</f>
        <v>令和1年度</v>
      </c>
      <c r="C314" s="22" t="s">
        <v>36</v>
      </c>
      <c r="L314" s="8"/>
    </row>
    <row r="315" spans="1:12" ht="16.5" customHeight="1">
      <c r="A315" s="10"/>
      <c r="B315" s="14"/>
      <c r="C315" s="16"/>
      <c r="D315" s="16"/>
      <c r="E315" s="16"/>
      <c r="F315" s="16"/>
      <c r="G315" s="16"/>
      <c r="H315" s="16" t="s">
        <v>42</v>
      </c>
      <c r="I315" s="16"/>
      <c r="J315" s="16"/>
      <c r="K315" s="16"/>
      <c r="L315" s="14"/>
    </row>
    <row r="316" spans="1:12" ht="16.5" customHeight="1">
      <c r="A316" s="11"/>
      <c r="C316" s="17" t="s">
        <v>37</v>
      </c>
      <c r="D316" s="17" t="s">
        <v>17</v>
      </c>
      <c r="E316" s="17" t="s">
        <v>18</v>
      </c>
      <c r="F316" s="17" t="s">
        <v>19</v>
      </c>
      <c r="G316" s="17" t="s">
        <v>40</v>
      </c>
      <c r="H316" s="17" t="s">
        <v>43</v>
      </c>
      <c r="I316" s="17" t="s">
        <v>45</v>
      </c>
      <c r="J316" s="17" t="s">
        <v>47</v>
      </c>
      <c r="K316" s="17" t="s">
        <v>49</v>
      </c>
    </row>
    <row r="317" spans="1:12" ht="16.5" customHeight="1">
      <c r="A317" s="11"/>
      <c r="B317" s="3" t="s">
        <v>51</v>
      </c>
      <c r="C317" s="18" t="s">
        <v>38</v>
      </c>
      <c r="D317" s="18"/>
      <c r="E317" s="173" t="s">
        <v>39</v>
      </c>
      <c r="F317" s="18"/>
      <c r="G317" s="173" t="s">
        <v>41</v>
      </c>
      <c r="H317" s="18" t="s">
        <v>44</v>
      </c>
      <c r="I317" s="18" t="s">
        <v>46</v>
      </c>
      <c r="J317" s="18" t="s">
        <v>48</v>
      </c>
      <c r="K317" s="18" t="s">
        <v>50</v>
      </c>
      <c r="L317" s="3" t="s">
        <v>51</v>
      </c>
    </row>
    <row r="318" spans="1:12" ht="16.5" customHeight="1">
      <c r="A318" s="11"/>
      <c r="B318" s="15"/>
      <c r="C318" s="17"/>
      <c r="D318" s="17"/>
      <c r="E318" s="24" t="s">
        <v>77</v>
      </c>
      <c r="F318" s="17"/>
      <c r="G318" s="25" t="s">
        <v>78</v>
      </c>
      <c r="H318" s="17"/>
      <c r="I318" s="17" t="s">
        <v>12</v>
      </c>
      <c r="J318" s="17"/>
      <c r="K318" s="17" t="s">
        <v>13</v>
      </c>
      <c r="L318" s="5"/>
    </row>
    <row r="319" spans="1:12" ht="16.5" customHeight="1">
      <c r="A319" s="12"/>
      <c r="B319" s="13"/>
      <c r="C319" s="18">
        <v>1</v>
      </c>
      <c r="D319" s="18">
        <v>2</v>
      </c>
      <c r="E319" s="18">
        <v>3</v>
      </c>
      <c r="F319" s="18">
        <v>4</v>
      </c>
      <c r="G319" s="18">
        <v>5</v>
      </c>
      <c r="H319" s="18">
        <v>6</v>
      </c>
      <c r="I319" s="18">
        <v>7</v>
      </c>
      <c r="J319" s="18">
        <v>8</v>
      </c>
      <c r="K319" s="18">
        <v>9</v>
      </c>
      <c r="L319" s="6"/>
    </row>
    <row r="320" spans="1:12" ht="16.5" customHeight="1">
      <c r="A320" s="19">
        <v>1</v>
      </c>
      <c r="B320" s="15" t="s">
        <v>53</v>
      </c>
      <c r="C320" s="62">
        <v>125059</v>
      </c>
      <c r="D320" s="63">
        <v>67212</v>
      </c>
      <c r="E320" s="63">
        <v>57847</v>
      </c>
      <c r="F320" s="63">
        <v>18955</v>
      </c>
      <c r="G320" s="63">
        <v>38892</v>
      </c>
      <c r="H320" s="63">
        <v>3131</v>
      </c>
      <c r="I320" s="63">
        <v>35761</v>
      </c>
      <c r="J320" s="63">
        <v>14627</v>
      </c>
      <c r="K320" s="64">
        <v>21134</v>
      </c>
      <c r="L320" s="15" t="s">
        <v>53</v>
      </c>
    </row>
    <row r="321" spans="1:12" ht="16.5" customHeight="1">
      <c r="A321" s="19" t="s">
        <v>52</v>
      </c>
      <c r="B321" s="15" t="s">
        <v>54</v>
      </c>
      <c r="C321" s="65">
        <v>103181</v>
      </c>
      <c r="D321" s="20">
        <v>56240</v>
      </c>
      <c r="E321" s="20">
        <v>46941</v>
      </c>
      <c r="F321" s="20">
        <v>16344</v>
      </c>
      <c r="G321" s="20">
        <v>30597</v>
      </c>
      <c r="H321" s="20">
        <v>2046</v>
      </c>
      <c r="I321" s="20">
        <v>28551</v>
      </c>
      <c r="J321" s="20">
        <v>12067</v>
      </c>
      <c r="K321" s="66">
        <v>16484</v>
      </c>
      <c r="L321" s="15" t="s">
        <v>54</v>
      </c>
    </row>
    <row r="322" spans="1:12" ht="16.5" customHeight="1">
      <c r="A322" s="19" t="s">
        <v>14</v>
      </c>
      <c r="B322" s="15" t="s">
        <v>55</v>
      </c>
      <c r="C322" s="65">
        <v>779</v>
      </c>
      <c r="D322" s="20">
        <v>389</v>
      </c>
      <c r="E322" s="20">
        <v>390</v>
      </c>
      <c r="F322" s="20">
        <v>102</v>
      </c>
      <c r="G322" s="20">
        <v>288</v>
      </c>
      <c r="H322" s="20">
        <v>37</v>
      </c>
      <c r="I322" s="20">
        <v>251</v>
      </c>
      <c r="J322" s="20">
        <v>267</v>
      </c>
      <c r="K322" s="66">
        <v>-16</v>
      </c>
      <c r="L322" s="15" t="s">
        <v>55</v>
      </c>
    </row>
    <row r="323" spans="1:12" ht="16.5" customHeight="1">
      <c r="A323" s="19" t="s">
        <v>15</v>
      </c>
      <c r="B323" s="15" t="s">
        <v>56</v>
      </c>
      <c r="C323" s="65">
        <v>21099</v>
      </c>
      <c r="D323" s="20">
        <v>10583</v>
      </c>
      <c r="E323" s="20">
        <v>10516</v>
      </c>
      <c r="F323" s="20">
        <v>2509</v>
      </c>
      <c r="G323" s="20">
        <v>8007</v>
      </c>
      <c r="H323" s="20">
        <v>1048</v>
      </c>
      <c r="I323" s="20">
        <v>6959</v>
      </c>
      <c r="J323" s="20">
        <v>2293</v>
      </c>
      <c r="K323" s="66">
        <v>4666</v>
      </c>
      <c r="L323" s="15" t="s">
        <v>56</v>
      </c>
    </row>
    <row r="324" spans="1:12" ht="16.5" customHeight="1">
      <c r="A324" s="19">
        <v>2</v>
      </c>
      <c r="B324" s="15" t="s">
        <v>57</v>
      </c>
      <c r="C324" s="65">
        <v>17170</v>
      </c>
      <c r="D324" s="20">
        <v>9042</v>
      </c>
      <c r="E324" s="20">
        <v>8128</v>
      </c>
      <c r="F324" s="20">
        <v>3745</v>
      </c>
      <c r="G324" s="20">
        <v>4383</v>
      </c>
      <c r="H324" s="20">
        <v>879</v>
      </c>
      <c r="I324" s="20">
        <v>3504</v>
      </c>
      <c r="J324" s="20">
        <v>1254</v>
      </c>
      <c r="K324" s="66">
        <v>2250</v>
      </c>
      <c r="L324" s="15" t="s">
        <v>57</v>
      </c>
    </row>
    <row r="325" spans="1:12" ht="16.5" customHeight="1">
      <c r="A325" s="19">
        <v>3</v>
      </c>
      <c r="B325" s="15" t="s">
        <v>58</v>
      </c>
      <c r="C325" s="65">
        <v>451972</v>
      </c>
      <c r="D325" s="20">
        <v>263674</v>
      </c>
      <c r="E325" s="20">
        <v>188298</v>
      </c>
      <c r="F325" s="20">
        <v>35221</v>
      </c>
      <c r="G325" s="20">
        <v>153077</v>
      </c>
      <c r="H325" s="20">
        <v>54431</v>
      </c>
      <c r="I325" s="20">
        <v>98646</v>
      </c>
      <c r="J325" s="20">
        <v>92281</v>
      </c>
      <c r="K325" s="66">
        <v>6365</v>
      </c>
      <c r="L325" s="15" t="s">
        <v>58</v>
      </c>
    </row>
    <row r="326" spans="1:12" ht="16.5" customHeight="1">
      <c r="A326" s="19">
        <v>4</v>
      </c>
      <c r="B326" s="15" t="s">
        <v>59</v>
      </c>
      <c r="C326" s="65">
        <v>355430</v>
      </c>
      <c r="D326" s="20">
        <v>173076</v>
      </c>
      <c r="E326" s="20">
        <v>182354</v>
      </c>
      <c r="F326" s="20">
        <v>70292</v>
      </c>
      <c r="G326" s="20">
        <v>112062</v>
      </c>
      <c r="H326" s="20">
        <v>18477</v>
      </c>
      <c r="I326" s="20">
        <v>93585</v>
      </c>
      <c r="J326" s="20">
        <v>37546</v>
      </c>
      <c r="K326" s="66">
        <v>56039</v>
      </c>
      <c r="L326" s="15" t="s">
        <v>59</v>
      </c>
    </row>
    <row r="327" spans="1:12" ht="16.5" customHeight="1">
      <c r="A327" s="19">
        <v>5</v>
      </c>
      <c r="B327" s="15" t="s">
        <v>60</v>
      </c>
      <c r="C327" s="65">
        <v>1044946</v>
      </c>
      <c r="D327" s="20">
        <v>571408</v>
      </c>
      <c r="E327" s="20">
        <v>473538</v>
      </c>
      <c r="F327" s="20">
        <v>45711</v>
      </c>
      <c r="G327" s="20">
        <v>427827</v>
      </c>
      <c r="H327" s="20">
        <v>48947</v>
      </c>
      <c r="I327" s="20">
        <v>378880</v>
      </c>
      <c r="J327" s="20">
        <v>190588</v>
      </c>
      <c r="K327" s="66">
        <v>188292</v>
      </c>
      <c r="L327" s="15" t="s">
        <v>60</v>
      </c>
    </row>
    <row r="328" spans="1:12" ht="16.5" customHeight="1">
      <c r="A328" s="19">
        <v>6</v>
      </c>
      <c r="B328" s="15" t="s">
        <v>61</v>
      </c>
      <c r="C328" s="65">
        <v>695874</v>
      </c>
      <c r="D328" s="20">
        <v>285186</v>
      </c>
      <c r="E328" s="20">
        <v>410688</v>
      </c>
      <c r="F328" s="20">
        <v>53717</v>
      </c>
      <c r="G328" s="20">
        <v>356971</v>
      </c>
      <c r="H328" s="20">
        <v>68576</v>
      </c>
      <c r="I328" s="20">
        <v>288395</v>
      </c>
      <c r="J328" s="20">
        <v>262661</v>
      </c>
      <c r="K328" s="66">
        <v>25734</v>
      </c>
      <c r="L328" s="15" t="s">
        <v>61</v>
      </c>
    </row>
    <row r="329" spans="1:12" ht="16.5" customHeight="1">
      <c r="A329" s="19">
        <v>7</v>
      </c>
      <c r="B329" s="15" t="s">
        <v>62</v>
      </c>
      <c r="C329" s="65">
        <v>624375</v>
      </c>
      <c r="D329" s="20">
        <v>341245</v>
      </c>
      <c r="E329" s="20">
        <v>283130</v>
      </c>
      <c r="F329" s="20">
        <v>99539</v>
      </c>
      <c r="G329" s="20">
        <v>183591</v>
      </c>
      <c r="H329" s="20">
        <v>20930</v>
      </c>
      <c r="I329" s="20">
        <v>162661</v>
      </c>
      <c r="J329" s="20">
        <v>133262</v>
      </c>
      <c r="K329" s="66">
        <v>29399</v>
      </c>
      <c r="L329" s="15" t="s">
        <v>62</v>
      </c>
    </row>
    <row r="330" spans="1:12" ht="16.5" customHeight="1">
      <c r="A330" s="19">
        <v>8</v>
      </c>
      <c r="B330" s="15" t="s">
        <v>63</v>
      </c>
      <c r="C330" s="65">
        <v>443095</v>
      </c>
      <c r="D330" s="20">
        <v>250255</v>
      </c>
      <c r="E330" s="20">
        <v>192840</v>
      </c>
      <c r="F330" s="20">
        <v>27022</v>
      </c>
      <c r="G330" s="20">
        <v>165818</v>
      </c>
      <c r="H330" s="20">
        <v>19151</v>
      </c>
      <c r="I330" s="20">
        <v>146667</v>
      </c>
      <c r="J330" s="20">
        <v>120845</v>
      </c>
      <c r="K330" s="66">
        <v>25822</v>
      </c>
      <c r="L330" s="15" t="s">
        <v>63</v>
      </c>
    </row>
    <row r="331" spans="1:12" ht="16.5" customHeight="1">
      <c r="A331" s="19">
        <v>9</v>
      </c>
      <c r="B331" s="15" t="s">
        <v>64</v>
      </c>
      <c r="C331" s="65">
        <v>411910</v>
      </c>
      <c r="D331" s="20">
        <v>222367</v>
      </c>
      <c r="E331" s="20">
        <v>189543</v>
      </c>
      <c r="F331" s="20">
        <v>62657</v>
      </c>
      <c r="G331" s="20">
        <v>126886</v>
      </c>
      <c r="H331" s="20">
        <v>17244</v>
      </c>
      <c r="I331" s="20">
        <v>109642</v>
      </c>
      <c r="J331" s="20">
        <v>80343</v>
      </c>
      <c r="K331" s="66">
        <v>29299</v>
      </c>
      <c r="L331" s="15" t="s">
        <v>64</v>
      </c>
    </row>
    <row r="332" spans="1:12" ht="16.5" customHeight="1">
      <c r="A332" s="19">
        <v>10</v>
      </c>
      <c r="B332" s="15" t="s">
        <v>65</v>
      </c>
      <c r="C332" s="65">
        <v>243340</v>
      </c>
      <c r="D332" s="20">
        <v>90709</v>
      </c>
      <c r="E332" s="20">
        <v>152631</v>
      </c>
      <c r="F332" s="20">
        <v>17136</v>
      </c>
      <c r="G332" s="20">
        <v>135495</v>
      </c>
      <c r="H332" s="20">
        <v>5537</v>
      </c>
      <c r="I332" s="20">
        <v>129958</v>
      </c>
      <c r="J332" s="20">
        <v>72140</v>
      </c>
      <c r="K332" s="66">
        <v>57818</v>
      </c>
      <c r="L332" s="15" t="s">
        <v>65</v>
      </c>
    </row>
    <row r="333" spans="1:12" ht="16.5" customHeight="1">
      <c r="A333" s="19">
        <v>11</v>
      </c>
      <c r="B333" s="15" t="s">
        <v>66</v>
      </c>
      <c r="C333" s="65">
        <v>639334</v>
      </c>
      <c r="D333" s="20">
        <v>110251</v>
      </c>
      <c r="E333" s="20">
        <v>529083</v>
      </c>
      <c r="F333" s="20">
        <v>222116</v>
      </c>
      <c r="G333" s="20">
        <v>306967</v>
      </c>
      <c r="H333" s="20">
        <v>22766</v>
      </c>
      <c r="I333" s="20">
        <v>284201</v>
      </c>
      <c r="J333" s="20">
        <v>34568</v>
      </c>
      <c r="K333" s="66">
        <v>249633</v>
      </c>
      <c r="L333" s="15" t="s">
        <v>66</v>
      </c>
    </row>
    <row r="334" spans="1:12" ht="16.5" customHeight="1">
      <c r="A334" s="19">
        <v>12</v>
      </c>
      <c r="B334" s="15" t="s">
        <v>67</v>
      </c>
      <c r="C334" s="65">
        <v>650263</v>
      </c>
      <c r="D334" s="20">
        <v>233446</v>
      </c>
      <c r="E334" s="20">
        <v>416817</v>
      </c>
      <c r="F334" s="20">
        <v>59477</v>
      </c>
      <c r="G334" s="20">
        <v>357340</v>
      </c>
      <c r="H334" s="20">
        <v>39814</v>
      </c>
      <c r="I334" s="20">
        <v>317526</v>
      </c>
      <c r="J334" s="20">
        <v>173741</v>
      </c>
      <c r="K334" s="66">
        <v>143785</v>
      </c>
      <c r="L334" s="15" t="s">
        <v>67</v>
      </c>
    </row>
    <row r="335" spans="1:12" ht="16.5" customHeight="1">
      <c r="A335" s="19">
        <v>13</v>
      </c>
      <c r="B335" s="15" t="s">
        <v>68</v>
      </c>
      <c r="C335" s="65">
        <v>592821</v>
      </c>
      <c r="D335" s="20">
        <v>158699</v>
      </c>
      <c r="E335" s="20">
        <v>434122</v>
      </c>
      <c r="F335" s="20">
        <v>166652</v>
      </c>
      <c r="G335" s="20">
        <v>267470</v>
      </c>
      <c r="H335" s="20">
        <v>9357</v>
      </c>
      <c r="I335" s="20">
        <v>258113</v>
      </c>
      <c r="J335" s="20">
        <v>258113</v>
      </c>
      <c r="K335" s="66">
        <v>0</v>
      </c>
      <c r="L335" s="15" t="s">
        <v>68</v>
      </c>
    </row>
    <row r="336" spans="1:12" ht="16.5" customHeight="1">
      <c r="A336" s="19">
        <v>14</v>
      </c>
      <c r="B336" s="15" t="s">
        <v>69</v>
      </c>
      <c r="C336" s="65">
        <v>302068</v>
      </c>
      <c r="D336" s="20">
        <v>62046</v>
      </c>
      <c r="E336" s="20">
        <v>240022</v>
      </c>
      <c r="F336" s="20">
        <v>56929</v>
      </c>
      <c r="G336" s="20">
        <v>183093</v>
      </c>
      <c r="H336" s="20">
        <v>1958</v>
      </c>
      <c r="I336" s="20">
        <v>181135</v>
      </c>
      <c r="J336" s="20">
        <v>202777</v>
      </c>
      <c r="K336" s="66">
        <v>-21642</v>
      </c>
      <c r="L336" s="15" t="s">
        <v>69</v>
      </c>
    </row>
    <row r="337" spans="1:12" ht="16.5" customHeight="1">
      <c r="A337" s="19">
        <v>15</v>
      </c>
      <c r="B337" s="15" t="s">
        <v>70</v>
      </c>
      <c r="C337" s="65">
        <v>791534</v>
      </c>
      <c r="D337" s="20">
        <v>264888</v>
      </c>
      <c r="E337" s="20">
        <v>526646</v>
      </c>
      <c r="F337" s="20">
        <v>58907</v>
      </c>
      <c r="G337" s="20">
        <v>467739</v>
      </c>
      <c r="H337" s="20">
        <v>1870</v>
      </c>
      <c r="I337" s="20">
        <v>465869</v>
      </c>
      <c r="J337" s="20">
        <v>532336</v>
      </c>
      <c r="K337" s="66">
        <v>-66467</v>
      </c>
      <c r="L337" s="15" t="s">
        <v>70</v>
      </c>
    </row>
    <row r="338" spans="1:12" ht="16.5" customHeight="1">
      <c r="A338" s="19">
        <v>16</v>
      </c>
      <c r="B338" s="15" t="s">
        <v>71</v>
      </c>
      <c r="C338" s="65">
        <v>389307</v>
      </c>
      <c r="D338" s="20">
        <v>162871</v>
      </c>
      <c r="E338" s="20">
        <v>226436</v>
      </c>
      <c r="F338" s="20">
        <v>40864</v>
      </c>
      <c r="G338" s="20">
        <v>185572</v>
      </c>
      <c r="H338" s="20">
        <v>18841</v>
      </c>
      <c r="I338" s="20">
        <v>166731</v>
      </c>
      <c r="J338" s="20">
        <v>169983</v>
      </c>
      <c r="K338" s="66">
        <v>-3252</v>
      </c>
      <c r="L338" s="15" t="s">
        <v>71</v>
      </c>
    </row>
    <row r="339" spans="1:12" ht="16.5" customHeight="1">
      <c r="A339" s="59"/>
      <c r="B339" s="26" t="s">
        <v>72</v>
      </c>
      <c r="C339" s="67">
        <v>7778498</v>
      </c>
      <c r="D339" s="60">
        <v>3266375</v>
      </c>
      <c r="E339" s="60">
        <v>4512123</v>
      </c>
      <c r="F339" s="60">
        <v>1038940</v>
      </c>
      <c r="G339" s="60">
        <v>3473183</v>
      </c>
      <c r="H339" s="60">
        <v>351909</v>
      </c>
      <c r="I339" s="60">
        <v>3121274</v>
      </c>
      <c r="J339" s="60">
        <v>2377065</v>
      </c>
      <c r="K339" s="68">
        <v>744209</v>
      </c>
      <c r="L339" s="26" t="s">
        <v>72</v>
      </c>
    </row>
    <row r="340" spans="1:12" ht="16.5" customHeight="1">
      <c r="A340" s="19"/>
      <c r="B340" s="15" t="s">
        <v>73</v>
      </c>
      <c r="C340" s="65">
        <v>18012</v>
      </c>
      <c r="D340" s="20">
        <v>0</v>
      </c>
      <c r="E340" s="20">
        <v>18012</v>
      </c>
      <c r="F340" s="20">
        <v>0</v>
      </c>
      <c r="G340" s="20">
        <v>18012</v>
      </c>
      <c r="H340" s="20">
        <v>18012</v>
      </c>
      <c r="I340" s="20">
        <v>0</v>
      </c>
      <c r="J340" s="20">
        <v>0</v>
      </c>
      <c r="K340" s="66">
        <v>0</v>
      </c>
      <c r="L340" s="15" t="s">
        <v>73</v>
      </c>
    </row>
    <row r="341" spans="1:12" ht="16.5" customHeight="1">
      <c r="A341" s="19"/>
      <c r="B341" s="15" t="s">
        <v>74</v>
      </c>
      <c r="C341" s="65">
        <v>51143</v>
      </c>
      <c r="D341" s="20">
        <v>0</v>
      </c>
      <c r="E341" s="20">
        <v>51143</v>
      </c>
      <c r="F341" s="20">
        <v>0</v>
      </c>
      <c r="G341" s="20">
        <v>51143</v>
      </c>
      <c r="H341" s="20">
        <v>51143</v>
      </c>
      <c r="I341" s="20">
        <v>0</v>
      </c>
      <c r="J341" s="20">
        <v>0</v>
      </c>
      <c r="K341" s="66">
        <v>0</v>
      </c>
      <c r="L341" s="15" t="s">
        <v>74</v>
      </c>
    </row>
    <row r="342" spans="1:12" ht="16.5" customHeight="1">
      <c r="A342" s="61"/>
      <c r="B342" s="26" t="s">
        <v>75</v>
      </c>
      <c r="C342" s="67">
        <v>7745367</v>
      </c>
      <c r="D342" s="60">
        <v>3266375</v>
      </c>
      <c r="E342" s="60">
        <v>4478992</v>
      </c>
      <c r="F342" s="60">
        <v>1038940</v>
      </c>
      <c r="G342" s="60">
        <v>3440052</v>
      </c>
      <c r="H342" s="60">
        <v>318778</v>
      </c>
      <c r="I342" s="60">
        <v>3121274</v>
      </c>
      <c r="J342" s="60">
        <v>2377065</v>
      </c>
      <c r="K342" s="68">
        <v>744209</v>
      </c>
      <c r="L342" s="26" t="s">
        <v>75</v>
      </c>
    </row>
    <row r="343" spans="1:12" ht="16.5" customHeight="1">
      <c r="A343" s="11"/>
      <c r="B343" s="1" t="s">
        <v>76</v>
      </c>
      <c r="C343" s="50"/>
      <c r="D343" s="51"/>
      <c r="E343" s="51"/>
      <c r="F343" s="51"/>
      <c r="G343" s="51"/>
      <c r="H343" s="51"/>
      <c r="I343" s="51"/>
      <c r="J343" s="51"/>
      <c r="K343" s="56"/>
      <c r="L343" s="15" t="s">
        <v>76</v>
      </c>
    </row>
    <row r="344" spans="1:12" ht="16.5" customHeight="1">
      <c r="A344" s="11"/>
      <c r="B344" s="1" t="s">
        <v>32</v>
      </c>
      <c r="C344" s="65">
        <v>6657279</v>
      </c>
      <c r="D344" s="20">
        <v>2964101</v>
      </c>
      <c r="E344" s="20">
        <v>3693178</v>
      </c>
      <c r="F344" s="20">
        <v>771042</v>
      </c>
      <c r="G344" s="20">
        <v>2922136</v>
      </c>
      <c r="H344" s="20">
        <v>339664</v>
      </c>
      <c r="I344" s="20">
        <v>2582472</v>
      </c>
      <c r="J344" s="20">
        <v>1838263</v>
      </c>
      <c r="K344" s="66">
        <v>744209</v>
      </c>
      <c r="L344" s="15" t="s">
        <v>32</v>
      </c>
    </row>
    <row r="345" spans="1:12" ht="16.5" customHeight="1">
      <c r="A345" s="11"/>
      <c r="B345" s="1" t="s">
        <v>33</v>
      </c>
      <c r="C345" s="65">
        <v>987080</v>
      </c>
      <c r="D345" s="20">
        <v>265325</v>
      </c>
      <c r="E345" s="20">
        <v>721755</v>
      </c>
      <c r="F345" s="20">
        <v>251532</v>
      </c>
      <c r="G345" s="20">
        <v>470223</v>
      </c>
      <c r="H345" s="20">
        <v>10650</v>
      </c>
      <c r="I345" s="20">
        <v>459573</v>
      </c>
      <c r="J345" s="20">
        <v>459573</v>
      </c>
      <c r="K345" s="66">
        <v>0</v>
      </c>
      <c r="L345" s="15" t="s">
        <v>33</v>
      </c>
    </row>
    <row r="346" spans="1:12" ht="16.5" customHeight="1">
      <c r="A346" s="11"/>
      <c r="B346" s="1" t="s">
        <v>34</v>
      </c>
      <c r="C346" s="65">
        <v>134139</v>
      </c>
      <c r="D346" s="20">
        <v>36949</v>
      </c>
      <c r="E346" s="20">
        <v>97190</v>
      </c>
      <c r="F346" s="20">
        <v>16366</v>
      </c>
      <c r="G346" s="20">
        <v>80824</v>
      </c>
      <c r="H346" s="20">
        <v>1595</v>
      </c>
      <c r="I346" s="20">
        <v>79229</v>
      </c>
      <c r="J346" s="20">
        <v>79229</v>
      </c>
      <c r="K346" s="66">
        <v>0</v>
      </c>
      <c r="L346" s="15" t="s">
        <v>34</v>
      </c>
    </row>
    <row r="347" spans="1:12" ht="16.5" customHeight="1">
      <c r="A347" s="11"/>
      <c r="B347" s="1" t="s">
        <v>11</v>
      </c>
      <c r="C347" s="65">
        <v>7778498</v>
      </c>
      <c r="D347" s="20">
        <v>3266375</v>
      </c>
      <c r="E347" s="20">
        <v>4512123</v>
      </c>
      <c r="F347" s="20">
        <v>1038940</v>
      </c>
      <c r="G347" s="20">
        <v>3473183</v>
      </c>
      <c r="H347" s="20">
        <v>351909</v>
      </c>
      <c r="I347" s="20">
        <v>3121274</v>
      </c>
      <c r="J347" s="20">
        <v>2377065</v>
      </c>
      <c r="K347" s="66">
        <v>744209</v>
      </c>
      <c r="L347" s="15" t="s">
        <v>11</v>
      </c>
    </row>
    <row r="348" spans="1:12" ht="16.5" customHeight="1">
      <c r="A348" s="11"/>
      <c r="B348" s="1" t="s">
        <v>134</v>
      </c>
      <c r="C348" s="118">
        <f>SUM(C320)</f>
        <v>125059</v>
      </c>
      <c r="D348" s="115">
        <f t="shared" ref="D348:K348" si="81">SUM(D320)</f>
        <v>67212</v>
      </c>
      <c r="E348" s="115">
        <f t="shared" si="81"/>
        <v>57847</v>
      </c>
      <c r="F348" s="115">
        <f t="shared" si="81"/>
        <v>18955</v>
      </c>
      <c r="G348" s="115">
        <f t="shared" si="81"/>
        <v>38892</v>
      </c>
      <c r="H348" s="115">
        <f t="shared" si="81"/>
        <v>3131</v>
      </c>
      <c r="I348" s="115">
        <f t="shared" si="81"/>
        <v>35761</v>
      </c>
      <c r="J348" s="115">
        <f t="shared" si="81"/>
        <v>14627</v>
      </c>
      <c r="K348" s="119">
        <f t="shared" si="81"/>
        <v>21134</v>
      </c>
      <c r="L348" s="15"/>
    </row>
    <row r="349" spans="1:12" ht="16.5" customHeight="1">
      <c r="A349" s="11"/>
      <c r="B349" s="1" t="s">
        <v>135</v>
      </c>
      <c r="C349" s="118">
        <f>SUM(C324:C325,C327)</f>
        <v>1514088</v>
      </c>
      <c r="D349" s="115">
        <f t="shared" ref="D349:K349" si="82">SUM(D324:D325,D327)</f>
        <v>844124</v>
      </c>
      <c r="E349" s="115">
        <f t="shared" si="82"/>
        <v>669964</v>
      </c>
      <c r="F349" s="115">
        <f t="shared" si="82"/>
        <v>84677</v>
      </c>
      <c r="G349" s="115">
        <f t="shared" si="82"/>
        <v>585287</v>
      </c>
      <c r="H349" s="115">
        <f t="shared" si="82"/>
        <v>104257</v>
      </c>
      <c r="I349" s="115">
        <f t="shared" si="82"/>
        <v>481030</v>
      </c>
      <c r="J349" s="115">
        <f t="shared" si="82"/>
        <v>284123</v>
      </c>
      <c r="K349" s="119">
        <f t="shared" si="82"/>
        <v>196907</v>
      </c>
      <c r="L349" s="15"/>
    </row>
    <row r="350" spans="1:12" ht="16.5" customHeight="1">
      <c r="A350" s="12"/>
      <c r="B350" s="52" t="s">
        <v>136</v>
      </c>
      <c r="C350" s="120">
        <f>SUM(C326,C328:C338)</f>
        <v>6139351</v>
      </c>
      <c r="D350" s="116">
        <f t="shared" ref="D350:K350" si="83">SUM(D326,D328:D338)</f>
        <v>2355039</v>
      </c>
      <c r="E350" s="116">
        <f t="shared" si="83"/>
        <v>3784312</v>
      </c>
      <c r="F350" s="116">
        <f t="shared" si="83"/>
        <v>935308</v>
      </c>
      <c r="G350" s="116">
        <f t="shared" si="83"/>
        <v>2849004</v>
      </c>
      <c r="H350" s="116">
        <f t="shared" si="83"/>
        <v>244521</v>
      </c>
      <c r="I350" s="116">
        <f t="shared" si="83"/>
        <v>2604483</v>
      </c>
      <c r="J350" s="116">
        <f t="shared" si="83"/>
        <v>2078315</v>
      </c>
      <c r="K350" s="121">
        <f t="shared" si="83"/>
        <v>526168</v>
      </c>
      <c r="L350" s="13"/>
    </row>
    <row r="351" spans="1:12" ht="16.5" customHeight="1">
      <c r="C351" s="117" t="str">
        <f>IF(SUM(C348:C350)=C339,"OK","ERROR")</f>
        <v>OK</v>
      </c>
      <c r="D351" s="117" t="str">
        <f t="shared" ref="D351" si="84">IF(SUM(D348:D350)=D339,"OK","ERROR")</f>
        <v>OK</v>
      </c>
      <c r="E351" s="117" t="str">
        <f t="shared" ref="E351" si="85">IF(SUM(E348:E350)=E339,"OK","ERROR")</f>
        <v>OK</v>
      </c>
      <c r="F351" s="117" t="str">
        <f t="shared" ref="F351" si="86">IF(SUM(F348:F350)=F339,"OK","ERROR")</f>
        <v>OK</v>
      </c>
      <c r="G351" s="117" t="str">
        <f t="shared" ref="G351" si="87">IF(SUM(G348:G350)=G339,"OK","ERROR")</f>
        <v>OK</v>
      </c>
      <c r="H351" s="117" t="str">
        <f t="shared" ref="H351" si="88">IF(SUM(H348:H350)=H339,"OK","ERROR")</f>
        <v>OK</v>
      </c>
      <c r="I351" s="117" t="str">
        <f t="shared" ref="I351" si="89">IF(SUM(I348:I350)=I339,"OK","ERROR")</f>
        <v>OK</v>
      </c>
      <c r="J351" s="117" t="str">
        <f t="shared" ref="J351" si="90">IF(SUM(J348:J350)=J339,"OK","ERROR")</f>
        <v>OK</v>
      </c>
      <c r="K351" s="117" t="str">
        <f t="shared" ref="K351" si="91">IF(SUM(K348:K350)=K339,"OK","ERROR")</f>
        <v>OK</v>
      </c>
    </row>
    <row r="352" spans="1:12" ht="16.5" customHeight="1">
      <c r="C352" s="117"/>
      <c r="D352" s="117"/>
      <c r="E352" s="117"/>
      <c r="F352" s="117"/>
      <c r="G352" s="117"/>
      <c r="H352" s="117"/>
      <c r="I352" s="117"/>
      <c r="J352" s="117"/>
      <c r="K352" s="117"/>
    </row>
    <row r="353" spans="1:12" ht="16.5" customHeight="1">
      <c r="A353" s="122">
        <f>A314+1</f>
        <v>2</v>
      </c>
      <c r="B353" s="7" t="str">
        <f>IF(A353&lt;22,"令和"&amp;A353&amp;"年度","平成"&amp;A353&amp;"年度")</f>
        <v>令和2年度</v>
      </c>
      <c r="C353" s="22" t="s">
        <v>36</v>
      </c>
      <c r="L353" s="8"/>
    </row>
    <row r="354" spans="1:12" ht="16.5" customHeight="1">
      <c r="A354" s="10"/>
      <c r="B354" s="14"/>
      <c r="C354" s="16"/>
      <c r="D354" s="16"/>
      <c r="E354" s="16"/>
      <c r="F354" s="16"/>
      <c r="G354" s="16"/>
      <c r="H354" s="16" t="s">
        <v>42</v>
      </c>
      <c r="I354" s="16"/>
      <c r="J354" s="16"/>
      <c r="K354" s="16"/>
      <c r="L354" s="14"/>
    </row>
    <row r="355" spans="1:12" ht="16.5" customHeight="1">
      <c r="A355" s="11"/>
      <c r="C355" s="17" t="s">
        <v>37</v>
      </c>
      <c r="D355" s="17" t="s">
        <v>17</v>
      </c>
      <c r="E355" s="17" t="s">
        <v>18</v>
      </c>
      <c r="F355" s="17" t="s">
        <v>19</v>
      </c>
      <c r="G355" s="17" t="s">
        <v>40</v>
      </c>
      <c r="H355" s="17" t="s">
        <v>43</v>
      </c>
      <c r="I355" s="17" t="s">
        <v>45</v>
      </c>
      <c r="J355" s="17" t="s">
        <v>47</v>
      </c>
      <c r="K355" s="17" t="s">
        <v>49</v>
      </c>
    </row>
    <row r="356" spans="1:12" ht="16.5" customHeight="1">
      <c r="A356" s="11"/>
      <c r="B356" s="3" t="s">
        <v>51</v>
      </c>
      <c r="C356" s="18" t="s">
        <v>38</v>
      </c>
      <c r="D356" s="18"/>
      <c r="E356" s="173" t="s">
        <v>39</v>
      </c>
      <c r="F356" s="18"/>
      <c r="G356" s="173" t="s">
        <v>41</v>
      </c>
      <c r="H356" s="18" t="s">
        <v>44</v>
      </c>
      <c r="I356" s="18" t="s">
        <v>46</v>
      </c>
      <c r="J356" s="18" t="s">
        <v>48</v>
      </c>
      <c r="K356" s="18" t="s">
        <v>50</v>
      </c>
      <c r="L356" s="3" t="s">
        <v>51</v>
      </c>
    </row>
    <row r="357" spans="1:12" ht="16.5" customHeight="1">
      <c r="A357" s="11"/>
      <c r="B357" s="15"/>
      <c r="C357" s="17"/>
      <c r="D357" s="17"/>
      <c r="E357" s="24" t="s">
        <v>77</v>
      </c>
      <c r="F357" s="17"/>
      <c r="G357" s="25" t="s">
        <v>78</v>
      </c>
      <c r="H357" s="17"/>
      <c r="I357" s="17" t="s">
        <v>12</v>
      </c>
      <c r="J357" s="17"/>
      <c r="K357" s="17" t="s">
        <v>13</v>
      </c>
      <c r="L357" s="5"/>
    </row>
    <row r="358" spans="1:12" ht="16.5" customHeight="1">
      <c r="A358" s="12"/>
      <c r="B358" s="13"/>
      <c r="C358" s="18">
        <v>1</v>
      </c>
      <c r="D358" s="18">
        <v>2</v>
      </c>
      <c r="E358" s="18">
        <v>3</v>
      </c>
      <c r="F358" s="18">
        <v>4</v>
      </c>
      <c r="G358" s="18">
        <v>5</v>
      </c>
      <c r="H358" s="18">
        <v>6</v>
      </c>
      <c r="I358" s="18">
        <v>7</v>
      </c>
      <c r="J358" s="18">
        <v>8</v>
      </c>
      <c r="K358" s="18">
        <v>9</v>
      </c>
      <c r="L358" s="6"/>
    </row>
    <row r="359" spans="1:12" ht="16.5" customHeight="1">
      <c r="A359" s="19">
        <v>1</v>
      </c>
      <c r="B359" s="15" t="s">
        <v>53</v>
      </c>
      <c r="C359" s="62">
        <v>116075</v>
      </c>
      <c r="D359" s="63">
        <v>69421</v>
      </c>
      <c r="E359" s="63">
        <v>46654</v>
      </c>
      <c r="F359" s="63">
        <v>17152</v>
      </c>
      <c r="G359" s="63">
        <v>29502</v>
      </c>
      <c r="H359" s="63">
        <v>2591</v>
      </c>
      <c r="I359" s="63">
        <v>26911</v>
      </c>
      <c r="J359" s="63">
        <v>14249</v>
      </c>
      <c r="K359" s="64">
        <v>12662</v>
      </c>
      <c r="L359" s="15" t="s">
        <v>53</v>
      </c>
    </row>
    <row r="360" spans="1:12" ht="16.5" customHeight="1">
      <c r="A360" s="19" t="s">
        <v>52</v>
      </c>
      <c r="B360" s="15" t="s">
        <v>54</v>
      </c>
      <c r="C360" s="65">
        <v>96751</v>
      </c>
      <c r="D360" s="20">
        <v>59145</v>
      </c>
      <c r="E360" s="20">
        <v>37606</v>
      </c>
      <c r="F360" s="20">
        <v>14988</v>
      </c>
      <c r="G360" s="20">
        <v>22618</v>
      </c>
      <c r="H360" s="20">
        <v>1557</v>
      </c>
      <c r="I360" s="20">
        <v>21061</v>
      </c>
      <c r="J360" s="20">
        <v>12172</v>
      </c>
      <c r="K360" s="66">
        <v>8889</v>
      </c>
      <c r="L360" s="15" t="s">
        <v>54</v>
      </c>
    </row>
    <row r="361" spans="1:12" ht="16.5" customHeight="1">
      <c r="A361" s="19" t="s">
        <v>14</v>
      </c>
      <c r="B361" s="15" t="s">
        <v>55</v>
      </c>
      <c r="C361" s="65">
        <v>830</v>
      </c>
      <c r="D361" s="20">
        <v>411</v>
      </c>
      <c r="E361" s="20">
        <v>419</v>
      </c>
      <c r="F361" s="20">
        <v>107</v>
      </c>
      <c r="G361" s="20">
        <v>312</v>
      </c>
      <c r="H361" s="20">
        <v>46</v>
      </c>
      <c r="I361" s="20">
        <v>266</v>
      </c>
      <c r="J361" s="20">
        <v>292</v>
      </c>
      <c r="K361" s="66">
        <v>-26</v>
      </c>
      <c r="L361" s="15" t="s">
        <v>55</v>
      </c>
    </row>
    <row r="362" spans="1:12" ht="16.5" customHeight="1">
      <c r="A362" s="19" t="s">
        <v>15</v>
      </c>
      <c r="B362" s="15" t="s">
        <v>56</v>
      </c>
      <c r="C362" s="65">
        <v>18494</v>
      </c>
      <c r="D362" s="20">
        <v>9865</v>
      </c>
      <c r="E362" s="20">
        <v>8629</v>
      </c>
      <c r="F362" s="20">
        <v>2057</v>
      </c>
      <c r="G362" s="20">
        <v>6572</v>
      </c>
      <c r="H362" s="20">
        <v>988</v>
      </c>
      <c r="I362" s="20">
        <v>5584</v>
      </c>
      <c r="J362" s="20">
        <v>1785</v>
      </c>
      <c r="K362" s="66">
        <v>3799</v>
      </c>
      <c r="L362" s="15" t="s">
        <v>56</v>
      </c>
    </row>
    <row r="363" spans="1:12" ht="16.5" customHeight="1">
      <c r="A363" s="19">
        <v>2</v>
      </c>
      <c r="B363" s="15" t="s">
        <v>57</v>
      </c>
      <c r="C363" s="65">
        <v>18275</v>
      </c>
      <c r="D363" s="20">
        <v>9596</v>
      </c>
      <c r="E363" s="20">
        <v>8679</v>
      </c>
      <c r="F363" s="20">
        <v>3845</v>
      </c>
      <c r="G363" s="20">
        <v>4834</v>
      </c>
      <c r="H363" s="20">
        <v>1059</v>
      </c>
      <c r="I363" s="20">
        <v>3775</v>
      </c>
      <c r="J363" s="20">
        <v>1311</v>
      </c>
      <c r="K363" s="66">
        <v>2464</v>
      </c>
      <c r="L363" s="15" t="s">
        <v>57</v>
      </c>
    </row>
    <row r="364" spans="1:12" ht="16.5" customHeight="1">
      <c r="A364" s="19">
        <v>3</v>
      </c>
      <c r="B364" s="15" t="s">
        <v>58</v>
      </c>
      <c r="C364" s="65">
        <v>443622</v>
      </c>
      <c r="D364" s="20">
        <v>236909</v>
      </c>
      <c r="E364" s="20">
        <v>206713</v>
      </c>
      <c r="F364" s="20">
        <v>36142</v>
      </c>
      <c r="G364" s="20">
        <v>170571</v>
      </c>
      <c r="H364" s="20">
        <v>55171</v>
      </c>
      <c r="I364" s="20">
        <v>115400</v>
      </c>
      <c r="J364" s="20">
        <v>85473</v>
      </c>
      <c r="K364" s="66">
        <v>29927</v>
      </c>
      <c r="L364" s="15" t="s">
        <v>58</v>
      </c>
    </row>
    <row r="365" spans="1:12" ht="16.5" customHeight="1">
      <c r="A365" s="19">
        <v>4</v>
      </c>
      <c r="B365" s="15" t="s">
        <v>59</v>
      </c>
      <c r="C365" s="65">
        <v>348750</v>
      </c>
      <c r="D365" s="20">
        <v>162531</v>
      </c>
      <c r="E365" s="20">
        <v>186219</v>
      </c>
      <c r="F365" s="20">
        <v>71419</v>
      </c>
      <c r="G365" s="20">
        <v>114800</v>
      </c>
      <c r="H365" s="20">
        <v>21078</v>
      </c>
      <c r="I365" s="20">
        <v>93722</v>
      </c>
      <c r="J365" s="20">
        <v>38588</v>
      </c>
      <c r="K365" s="66">
        <v>55134</v>
      </c>
      <c r="L365" s="15" t="s">
        <v>59</v>
      </c>
    </row>
    <row r="366" spans="1:12" ht="16.5" customHeight="1">
      <c r="A366" s="19">
        <v>5</v>
      </c>
      <c r="B366" s="15" t="s">
        <v>60</v>
      </c>
      <c r="C366" s="65">
        <v>833414</v>
      </c>
      <c r="D366" s="20">
        <v>445067</v>
      </c>
      <c r="E366" s="20">
        <v>388347</v>
      </c>
      <c r="F366" s="20">
        <v>38599</v>
      </c>
      <c r="G366" s="20">
        <v>349748</v>
      </c>
      <c r="H366" s="20">
        <v>45298</v>
      </c>
      <c r="I366" s="20">
        <v>304450</v>
      </c>
      <c r="J366" s="20">
        <v>209546</v>
      </c>
      <c r="K366" s="66">
        <v>94904</v>
      </c>
      <c r="L366" s="15" t="s">
        <v>60</v>
      </c>
    </row>
    <row r="367" spans="1:12" ht="16.5" customHeight="1">
      <c r="A367" s="19">
        <v>6</v>
      </c>
      <c r="B367" s="15" t="s">
        <v>61</v>
      </c>
      <c r="C367" s="65">
        <v>658262</v>
      </c>
      <c r="D367" s="20">
        <v>274605</v>
      </c>
      <c r="E367" s="20">
        <v>383657</v>
      </c>
      <c r="F367" s="20">
        <v>51220</v>
      </c>
      <c r="G367" s="20">
        <v>332437</v>
      </c>
      <c r="H367" s="20">
        <v>69485</v>
      </c>
      <c r="I367" s="20">
        <v>262952</v>
      </c>
      <c r="J367" s="20">
        <v>262320</v>
      </c>
      <c r="K367" s="66">
        <v>632</v>
      </c>
      <c r="L367" s="15" t="s">
        <v>61</v>
      </c>
    </row>
    <row r="368" spans="1:12" ht="16.5" customHeight="1">
      <c r="A368" s="19">
        <v>7</v>
      </c>
      <c r="B368" s="15" t="s">
        <v>62</v>
      </c>
      <c r="C368" s="65">
        <v>383939</v>
      </c>
      <c r="D368" s="20">
        <v>192311</v>
      </c>
      <c r="E368" s="20">
        <v>191628</v>
      </c>
      <c r="F368" s="20">
        <v>91578</v>
      </c>
      <c r="G368" s="20">
        <v>100050</v>
      </c>
      <c r="H368" s="20">
        <v>14957</v>
      </c>
      <c r="I368" s="20">
        <v>85093</v>
      </c>
      <c r="J368" s="20">
        <v>119197</v>
      </c>
      <c r="K368" s="66">
        <v>-34104</v>
      </c>
      <c r="L368" s="15" t="s">
        <v>62</v>
      </c>
    </row>
    <row r="369" spans="1:12" ht="16.5" customHeight="1">
      <c r="A369" s="19">
        <v>8</v>
      </c>
      <c r="B369" s="15" t="s">
        <v>63</v>
      </c>
      <c r="C369" s="65">
        <v>300586</v>
      </c>
      <c r="D369" s="20">
        <v>188815</v>
      </c>
      <c r="E369" s="20">
        <v>111771</v>
      </c>
      <c r="F369" s="20">
        <v>24434</v>
      </c>
      <c r="G369" s="20">
        <v>87337</v>
      </c>
      <c r="H369" s="20">
        <v>12864</v>
      </c>
      <c r="I369" s="20">
        <v>74473</v>
      </c>
      <c r="J369" s="20">
        <v>113361</v>
      </c>
      <c r="K369" s="66">
        <v>-38888</v>
      </c>
      <c r="L369" s="15" t="s">
        <v>63</v>
      </c>
    </row>
    <row r="370" spans="1:12" ht="16.5" customHeight="1">
      <c r="A370" s="19">
        <v>9</v>
      </c>
      <c r="B370" s="15" t="s">
        <v>64</v>
      </c>
      <c r="C370" s="65">
        <v>399275</v>
      </c>
      <c r="D370" s="20">
        <v>210552</v>
      </c>
      <c r="E370" s="20">
        <v>188723</v>
      </c>
      <c r="F370" s="20">
        <v>59963</v>
      </c>
      <c r="G370" s="20">
        <v>128760</v>
      </c>
      <c r="H370" s="20">
        <v>19993</v>
      </c>
      <c r="I370" s="20">
        <v>108767</v>
      </c>
      <c r="J370" s="20">
        <v>75727</v>
      </c>
      <c r="K370" s="66">
        <v>33040</v>
      </c>
      <c r="L370" s="15" t="s">
        <v>64</v>
      </c>
    </row>
    <row r="371" spans="1:12" ht="16.5" customHeight="1">
      <c r="A371" s="19">
        <v>10</v>
      </c>
      <c r="B371" s="15" t="s">
        <v>65</v>
      </c>
      <c r="C371" s="65">
        <v>237668</v>
      </c>
      <c r="D371" s="20">
        <v>87458</v>
      </c>
      <c r="E371" s="20">
        <v>150210</v>
      </c>
      <c r="F371" s="20">
        <v>17063</v>
      </c>
      <c r="G371" s="20">
        <v>133147</v>
      </c>
      <c r="H371" s="20">
        <v>4718</v>
      </c>
      <c r="I371" s="20">
        <v>128429</v>
      </c>
      <c r="J371" s="20">
        <v>74839</v>
      </c>
      <c r="K371" s="66">
        <v>53590</v>
      </c>
      <c r="L371" s="15" t="s">
        <v>65</v>
      </c>
    </row>
    <row r="372" spans="1:12" ht="16.5" customHeight="1">
      <c r="A372" s="19">
        <v>11</v>
      </c>
      <c r="B372" s="15" t="s">
        <v>66</v>
      </c>
      <c r="C372" s="65">
        <v>659773</v>
      </c>
      <c r="D372" s="20">
        <v>112508</v>
      </c>
      <c r="E372" s="20">
        <v>547265</v>
      </c>
      <c r="F372" s="20">
        <v>232091</v>
      </c>
      <c r="G372" s="20">
        <v>315174</v>
      </c>
      <c r="H372" s="20">
        <v>24953</v>
      </c>
      <c r="I372" s="20">
        <v>290221</v>
      </c>
      <c r="J372" s="20">
        <v>36230</v>
      </c>
      <c r="K372" s="66">
        <v>253991</v>
      </c>
      <c r="L372" s="15" t="s">
        <v>66</v>
      </c>
    </row>
    <row r="373" spans="1:12" ht="16.5" customHeight="1">
      <c r="A373" s="19">
        <v>12</v>
      </c>
      <c r="B373" s="15" t="s">
        <v>67</v>
      </c>
      <c r="C373" s="65">
        <v>624692</v>
      </c>
      <c r="D373" s="20">
        <v>205176</v>
      </c>
      <c r="E373" s="20">
        <v>419516</v>
      </c>
      <c r="F373" s="20">
        <v>61767</v>
      </c>
      <c r="G373" s="20">
        <v>357749</v>
      </c>
      <c r="H373" s="20">
        <v>45888</v>
      </c>
      <c r="I373" s="20">
        <v>311861</v>
      </c>
      <c r="J373" s="20">
        <v>174346</v>
      </c>
      <c r="K373" s="66">
        <v>137515</v>
      </c>
      <c r="L373" s="15" t="s">
        <v>67</v>
      </c>
    </row>
    <row r="374" spans="1:12" ht="16.5" customHeight="1">
      <c r="A374" s="19">
        <v>13</v>
      </c>
      <c r="B374" s="15" t="s">
        <v>68</v>
      </c>
      <c r="C374" s="65">
        <v>549294</v>
      </c>
      <c r="D374" s="20">
        <v>130607</v>
      </c>
      <c r="E374" s="20">
        <v>418687</v>
      </c>
      <c r="F374" s="20">
        <v>152154</v>
      </c>
      <c r="G374" s="20">
        <v>266533</v>
      </c>
      <c r="H374" s="20">
        <v>9523</v>
      </c>
      <c r="I374" s="20">
        <v>257010</v>
      </c>
      <c r="J374" s="20">
        <v>257010</v>
      </c>
      <c r="K374" s="66">
        <v>0</v>
      </c>
      <c r="L374" s="15" t="s">
        <v>68</v>
      </c>
    </row>
    <row r="375" spans="1:12" ht="16.5" customHeight="1">
      <c r="A375" s="19">
        <v>14</v>
      </c>
      <c r="B375" s="15" t="s">
        <v>69</v>
      </c>
      <c r="C375" s="65">
        <v>309614</v>
      </c>
      <c r="D375" s="20">
        <v>62938</v>
      </c>
      <c r="E375" s="20">
        <v>246676</v>
      </c>
      <c r="F375" s="20">
        <v>58259</v>
      </c>
      <c r="G375" s="20">
        <v>188417</v>
      </c>
      <c r="H375" s="20">
        <v>2136</v>
      </c>
      <c r="I375" s="20">
        <v>186281</v>
      </c>
      <c r="J375" s="20">
        <v>200971</v>
      </c>
      <c r="K375" s="66">
        <v>-14690</v>
      </c>
      <c r="L375" s="15" t="s">
        <v>69</v>
      </c>
    </row>
    <row r="376" spans="1:12" ht="16.5" customHeight="1">
      <c r="A376" s="19">
        <v>15</v>
      </c>
      <c r="B376" s="15" t="s">
        <v>70</v>
      </c>
      <c r="C376" s="65">
        <v>794271</v>
      </c>
      <c r="D376" s="20">
        <v>265272</v>
      </c>
      <c r="E376" s="20">
        <v>528999</v>
      </c>
      <c r="F376" s="20">
        <v>58555</v>
      </c>
      <c r="G376" s="20">
        <v>470444</v>
      </c>
      <c r="H376" s="20">
        <v>-2478</v>
      </c>
      <c r="I376" s="20">
        <v>472922</v>
      </c>
      <c r="J376" s="20">
        <v>526031</v>
      </c>
      <c r="K376" s="66">
        <v>-53109</v>
      </c>
      <c r="L376" s="15" t="s">
        <v>70</v>
      </c>
    </row>
    <row r="377" spans="1:12" ht="16.5" customHeight="1">
      <c r="A377" s="19">
        <v>16</v>
      </c>
      <c r="B377" s="15" t="s">
        <v>71</v>
      </c>
      <c r="C377" s="65">
        <v>351294</v>
      </c>
      <c r="D377" s="20">
        <v>145167</v>
      </c>
      <c r="E377" s="20">
        <v>206127</v>
      </c>
      <c r="F377" s="20">
        <v>41404</v>
      </c>
      <c r="G377" s="20">
        <v>164723</v>
      </c>
      <c r="H377" s="20">
        <v>19394</v>
      </c>
      <c r="I377" s="20">
        <v>145329</v>
      </c>
      <c r="J377" s="20">
        <v>167380</v>
      </c>
      <c r="K377" s="66">
        <v>-22051</v>
      </c>
      <c r="L377" s="15" t="s">
        <v>71</v>
      </c>
    </row>
    <row r="378" spans="1:12" ht="16.5" customHeight="1">
      <c r="A378" s="59"/>
      <c r="B378" s="26" t="s">
        <v>72</v>
      </c>
      <c r="C378" s="67">
        <v>7028804</v>
      </c>
      <c r="D378" s="60">
        <v>2798933</v>
      </c>
      <c r="E378" s="60">
        <v>4229871</v>
      </c>
      <c r="F378" s="60">
        <v>1015645</v>
      </c>
      <c r="G378" s="60">
        <v>3214226</v>
      </c>
      <c r="H378" s="60">
        <v>346630</v>
      </c>
      <c r="I378" s="60">
        <v>2867596</v>
      </c>
      <c r="J378" s="60">
        <v>2356579</v>
      </c>
      <c r="K378" s="68">
        <v>511017</v>
      </c>
      <c r="L378" s="26" t="s">
        <v>72</v>
      </c>
    </row>
    <row r="379" spans="1:12" ht="16.5" customHeight="1">
      <c r="A379" s="19"/>
      <c r="B379" s="15" t="s">
        <v>73</v>
      </c>
      <c r="C379" s="65">
        <v>15155</v>
      </c>
      <c r="D379" s="20">
        <v>0</v>
      </c>
      <c r="E379" s="20">
        <v>15155</v>
      </c>
      <c r="F379" s="20">
        <v>0</v>
      </c>
      <c r="G379" s="20">
        <v>15155</v>
      </c>
      <c r="H379" s="20">
        <v>15155</v>
      </c>
      <c r="I379" s="20">
        <v>0</v>
      </c>
      <c r="J379" s="20">
        <v>0</v>
      </c>
      <c r="K379" s="66">
        <v>0</v>
      </c>
      <c r="L379" s="15" t="s">
        <v>73</v>
      </c>
    </row>
    <row r="380" spans="1:12" ht="16.5" customHeight="1">
      <c r="A380" s="19"/>
      <c r="B380" s="15" t="s">
        <v>74</v>
      </c>
      <c r="C380" s="65">
        <v>44120</v>
      </c>
      <c r="D380" s="20">
        <v>0</v>
      </c>
      <c r="E380" s="20">
        <v>44120</v>
      </c>
      <c r="F380" s="20">
        <v>0</v>
      </c>
      <c r="G380" s="20">
        <v>44120</v>
      </c>
      <c r="H380" s="20">
        <v>44120</v>
      </c>
      <c r="I380" s="20">
        <v>0</v>
      </c>
      <c r="J380" s="20">
        <v>0</v>
      </c>
      <c r="K380" s="66">
        <v>0</v>
      </c>
      <c r="L380" s="15" t="s">
        <v>74</v>
      </c>
    </row>
    <row r="381" spans="1:12" ht="16.5" customHeight="1">
      <c r="A381" s="61"/>
      <c r="B381" s="26" t="s">
        <v>75</v>
      </c>
      <c r="C381" s="67">
        <v>6999839</v>
      </c>
      <c r="D381" s="60">
        <v>2798933</v>
      </c>
      <c r="E381" s="60">
        <v>4200906</v>
      </c>
      <c r="F381" s="60">
        <v>1015645</v>
      </c>
      <c r="G381" s="60">
        <v>3185261</v>
      </c>
      <c r="H381" s="60">
        <v>317665</v>
      </c>
      <c r="I381" s="60">
        <v>2867596</v>
      </c>
      <c r="J381" s="60">
        <v>2356579</v>
      </c>
      <c r="K381" s="68">
        <v>511017</v>
      </c>
      <c r="L381" s="26" t="s">
        <v>75</v>
      </c>
    </row>
    <row r="382" spans="1:12" ht="16.5" customHeight="1">
      <c r="A382" s="11"/>
      <c r="B382" s="1" t="s">
        <v>76</v>
      </c>
      <c r="C382" s="50"/>
      <c r="D382" s="51"/>
      <c r="E382" s="51"/>
      <c r="F382" s="51"/>
      <c r="G382" s="51"/>
      <c r="H382" s="51"/>
      <c r="I382" s="51"/>
      <c r="J382" s="51"/>
      <c r="K382" s="56"/>
      <c r="L382" s="15" t="s">
        <v>76</v>
      </c>
    </row>
    <row r="383" spans="1:12" ht="16.5" customHeight="1">
      <c r="A383" s="11"/>
      <c r="B383" s="1" t="s">
        <v>32</v>
      </c>
      <c r="C383" s="65">
        <v>5920864</v>
      </c>
      <c r="D383" s="20">
        <v>2515683</v>
      </c>
      <c r="E383" s="20">
        <v>3405181</v>
      </c>
      <c r="F383" s="20">
        <v>758882</v>
      </c>
      <c r="G383" s="20">
        <v>2646299</v>
      </c>
      <c r="H383" s="20">
        <v>333984</v>
      </c>
      <c r="I383" s="20">
        <v>2312315</v>
      </c>
      <c r="J383" s="20">
        <v>1801298</v>
      </c>
      <c r="K383" s="66">
        <v>511017</v>
      </c>
      <c r="L383" s="15" t="s">
        <v>32</v>
      </c>
    </row>
    <row r="384" spans="1:12" ht="16.5" customHeight="1">
      <c r="A384" s="11"/>
      <c r="B384" s="1" t="s">
        <v>33</v>
      </c>
      <c r="C384" s="65">
        <v>959177</v>
      </c>
      <c r="D384" s="20">
        <v>244651</v>
      </c>
      <c r="E384" s="20">
        <v>714526</v>
      </c>
      <c r="F384" s="20">
        <v>238465</v>
      </c>
      <c r="G384" s="20">
        <v>476061</v>
      </c>
      <c r="H384" s="20">
        <v>10843</v>
      </c>
      <c r="I384" s="20">
        <v>465218</v>
      </c>
      <c r="J384" s="20">
        <v>465218</v>
      </c>
      <c r="K384" s="66">
        <v>0</v>
      </c>
      <c r="L384" s="15" t="s">
        <v>33</v>
      </c>
    </row>
    <row r="385" spans="1:12" ht="16.5" customHeight="1">
      <c r="A385" s="11"/>
      <c r="B385" s="1" t="s">
        <v>34</v>
      </c>
      <c r="C385" s="65">
        <v>148763</v>
      </c>
      <c r="D385" s="20">
        <v>38599</v>
      </c>
      <c r="E385" s="20">
        <v>110164</v>
      </c>
      <c r="F385" s="20">
        <v>18298</v>
      </c>
      <c r="G385" s="20">
        <v>91866</v>
      </c>
      <c r="H385" s="20">
        <v>1803</v>
      </c>
      <c r="I385" s="20">
        <v>90063</v>
      </c>
      <c r="J385" s="20">
        <v>90063</v>
      </c>
      <c r="K385" s="66">
        <v>0</v>
      </c>
      <c r="L385" s="15" t="s">
        <v>34</v>
      </c>
    </row>
    <row r="386" spans="1:12" ht="16.5" customHeight="1">
      <c r="A386" s="11"/>
      <c r="B386" s="1" t="s">
        <v>11</v>
      </c>
      <c r="C386" s="65">
        <v>7028804</v>
      </c>
      <c r="D386" s="20">
        <v>2798933</v>
      </c>
      <c r="E386" s="20">
        <v>4229871</v>
      </c>
      <c r="F386" s="20">
        <v>1015645</v>
      </c>
      <c r="G386" s="20">
        <v>3214226</v>
      </c>
      <c r="H386" s="20">
        <v>346630</v>
      </c>
      <c r="I386" s="20">
        <v>2867596</v>
      </c>
      <c r="J386" s="20">
        <v>2356579</v>
      </c>
      <c r="K386" s="66">
        <v>511017</v>
      </c>
      <c r="L386" s="15" t="s">
        <v>11</v>
      </c>
    </row>
    <row r="387" spans="1:12" ht="16.5" customHeight="1">
      <c r="A387" s="11"/>
      <c r="B387" s="1" t="s">
        <v>134</v>
      </c>
      <c r="C387" s="118">
        <f>SUM(C359)</f>
        <v>116075</v>
      </c>
      <c r="D387" s="115">
        <f t="shared" ref="D387:K387" si="92">SUM(D359)</f>
        <v>69421</v>
      </c>
      <c r="E387" s="115">
        <f t="shared" si="92"/>
        <v>46654</v>
      </c>
      <c r="F387" s="115">
        <f t="shared" si="92"/>
        <v>17152</v>
      </c>
      <c r="G387" s="115">
        <f t="shared" si="92"/>
        <v>29502</v>
      </c>
      <c r="H387" s="115">
        <f t="shared" si="92"/>
        <v>2591</v>
      </c>
      <c r="I387" s="115">
        <f t="shared" si="92"/>
        <v>26911</v>
      </c>
      <c r="J387" s="115">
        <f t="shared" si="92"/>
        <v>14249</v>
      </c>
      <c r="K387" s="119">
        <f t="shared" si="92"/>
        <v>12662</v>
      </c>
      <c r="L387" s="15"/>
    </row>
    <row r="388" spans="1:12" ht="16.5" customHeight="1">
      <c r="A388" s="11"/>
      <c r="B388" s="1" t="s">
        <v>135</v>
      </c>
      <c r="C388" s="118">
        <f>SUM(C363:C364,C366)</f>
        <v>1295311</v>
      </c>
      <c r="D388" s="115">
        <f t="shared" ref="D388:K388" si="93">SUM(D363:D364,D366)</f>
        <v>691572</v>
      </c>
      <c r="E388" s="115">
        <f t="shared" si="93"/>
        <v>603739</v>
      </c>
      <c r="F388" s="115">
        <f t="shared" si="93"/>
        <v>78586</v>
      </c>
      <c r="G388" s="115">
        <f t="shared" si="93"/>
        <v>525153</v>
      </c>
      <c r="H388" s="115">
        <f t="shared" si="93"/>
        <v>101528</v>
      </c>
      <c r="I388" s="115">
        <f t="shared" si="93"/>
        <v>423625</v>
      </c>
      <c r="J388" s="115">
        <f t="shared" si="93"/>
        <v>296330</v>
      </c>
      <c r="K388" s="119">
        <f t="shared" si="93"/>
        <v>127295</v>
      </c>
      <c r="L388" s="15"/>
    </row>
    <row r="389" spans="1:12" ht="16.5" customHeight="1">
      <c r="A389" s="12"/>
      <c r="B389" s="52" t="s">
        <v>136</v>
      </c>
      <c r="C389" s="120">
        <f>SUM(C365,C367:C377)</f>
        <v>5617418</v>
      </c>
      <c r="D389" s="116">
        <f t="shared" ref="D389:K389" si="94">SUM(D365,D367:D377)</f>
        <v>2037940</v>
      </c>
      <c r="E389" s="116">
        <f t="shared" si="94"/>
        <v>3579478</v>
      </c>
      <c r="F389" s="116">
        <f t="shared" si="94"/>
        <v>919907</v>
      </c>
      <c r="G389" s="116">
        <f t="shared" si="94"/>
        <v>2659571</v>
      </c>
      <c r="H389" s="116">
        <f t="shared" si="94"/>
        <v>242511</v>
      </c>
      <c r="I389" s="116">
        <f t="shared" si="94"/>
        <v>2417060</v>
      </c>
      <c r="J389" s="116">
        <f t="shared" si="94"/>
        <v>2046000</v>
      </c>
      <c r="K389" s="121">
        <f t="shared" si="94"/>
        <v>371060</v>
      </c>
      <c r="L389" s="13"/>
    </row>
    <row r="390" spans="1:12" ht="16.5" customHeight="1">
      <c r="C390" s="117" t="str">
        <f>IF(SUM(C387:C389)=C378,"OK","ERROR")</f>
        <v>OK</v>
      </c>
      <c r="D390" s="117" t="str">
        <f t="shared" ref="D390" si="95">IF(SUM(D387:D389)=D378,"OK","ERROR")</f>
        <v>OK</v>
      </c>
      <c r="E390" s="117" t="str">
        <f t="shared" ref="E390" si="96">IF(SUM(E387:E389)=E378,"OK","ERROR")</f>
        <v>OK</v>
      </c>
      <c r="F390" s="117" t="str">
        <f t="shared" ref="F390" si="97">IF(SUM(F387:F389)=F378,"OK","ERROR")</f>
        <v>OK</v>
      </c>
      <c r="G390" s="117" t="str">
        <f t="shared" ref="G390" si="98">IF(SUM(G387:G389)=G378,"OK","ERROR")</f>
        <v>OK</v>
      </c>
      <c r="H390" s="117" t="str">
        <f t="shared" ref="H390" si="99">IF(SUM(H387:H389)=H378,"OK","ERROR")</f>
        <v>OK</v>
      </c>
      <c r="I390" s="117" t="str">
        <f t="shared" ref="I390" si="100">IF(SUM(I387:I389)=I378,"OK","ERROR")</f>
        <v>OK</v>
      </c>
      <c r="J390" s="117" t="str">
        <f t="shared" ref="J390" si="101">IF(SUM(J387:J389)=J378,"OK","ERROR")</f>
        <v>OK</v>
      </c>
      <c r="K390" s="117" t="str">
        <f t="shared" ref="K390" si="102">IF(SUM(K387:K389)=K378,"OK","ERROR")</f>
        <v>OK</v>
      </c>
    </row>
    <row r="391" spans="1:12" ht="16.5" customHeight="1">
      <c r="C391" s="117"/>
      <c r="D391" s="117"/>
      <c r="E391" s="117"/>
      <c r="F391" s="117"/>
      <c r="G391" s="117"/>
      <c r="H391" s="117"/>
      <c r="I391" s="117"/>
      <c r="J391" s="117"/>
      <c r="K391" s="117"/>
    </row>
    <row r="392" spans="1:12" ht="16.5" customHeight="1">
      <c r="A392" s="122">
        <f>A353+1</f>
        <v>3</v>
      </c>
      <c r="B392" s="7" t="str">
        <f>IF(A392&lt;22,"令和"&amp;A392&amp;"年度","平成"&amp;A392&amp;"年度")</f>
        <v>令和3年度</v>
      </c>
      <c r="C392" s="22" t="s">
        <v>36</v>
      </c>
      <c r="L392" s="8"/>
    </row>
    <row r="393" spans="1:12" ht="16.5" customHeight="1">
      <c r="A393" s="10"/>
      <c r="B393" s="14"/>
      <c r="C393" s="16"/>
      <c r="D393" s="16"/>
      <c r="E393" s="16"/>
      <c r="F393" s="16"/>
      <c r="G393" s="16"/>
      <c r="H393" s="16" t="s">
        <v>42</v>
      </c>
      <c r="I393" s="16"/>
      <c r="J393" s="16"/>
      <c r="K393" s="16"/>
      <c r="L393" s="14"/>
    </row>
    <row r="394" spans="1:12" ht="16.5" customHeight="1">
      <c r="A394" s="11"/>
      <c r="C394" s="17" t="s">
        <v>37</v>
      </c>
      <c r="D394" s="17" t="s">
        <v>17</v>
      </c>
      <c r="E394" s="17" t="s">
        <v>18</v>
      </c>
      <c r="F394" s="17" t="s">
        <v>19</v>
      </c>
      <c r="G394" s="17" t="s">
        <v>40</v>
      </c>
      <c r="H394" s="17" t="s">
        <v>43</v>
      </c>
      <c r="I394" s="17" t="s">
        <v>45</v>
      </c>
      <c r="J394" s="17" t="s">
        <v>47</v>
      </c>
      <c r="K394" s="17" t="s">
        <v>49</v>
      </c>
    </row>
    <row r="395" spans="1:12" ht="16.5" customHeight="1">
      <c r="A395" s="11"/>
      <c r="B395" s="3" t="s">
        <v>51</v>
      </c>
      <c r="C395" s="18" t="s">
        <v>38</v>
      </c>
      <c r="D395" s="18"/>
      <c r="E395" s="173" t="s">
        <v>39</v>
      </c>
      <c r="F395" s="18"/>
      <c r="G395" s="173" t="s">
        <v>41</v>
      </c>
      <c r="H395" s="18" t="s">
        <v>44</v>
      </c>
      <c r="I395" s="18" t="s">
        <v>46</v>
      </c>
      <c r="J395" s="18" t="s">
        <v>48</v>
      </c>
      <c r="K395" s="18" t="s">
        <v>50</v>
      </c>
      <c r="L395" s="3" t="s">
        <v>51</v>
      </c>
    </row>
    <row r="396" spans="1:12" ht="16.5" customHeight="1">
      <c r="A396" s="11"/>
      <c r="B396" s="15"/>
      <c r="C396" s="17"/>
      <c r="D396" s="17"/>
      <c r="E396" s="24" t="s">
        <v>77</v>
      </c>
      <c r="F396" s="17"/>
      <c r="G396" s="25" t="s">
        <v>78</v>
      </c>
      <c r="H396" s="17"/>
      <c r="I396" s="17" t="s">
        <v>12</v>
      </c>
      <c r="J396" s="17"/>
      <c r="K396" s="17" t="s">
        <v>13</v>
      </c>
      <c r="L396" s="5"/>
    </row>
    <row r="397" spans="1:12" ht="16.5" customHeight="1">
      <c r="A397" s="12"/>
      <c r="B397" s="13"/>
      <c r="C397" s="18">
        <v>1</v>
      </c>
      <c r="D397" s="18">
        <v>2</v>
      </c>
      <c r="E397" s="18">
        <v>3</v>
      </c>
      <c r="F397" s="18">
        <v>4</v>
      </c>
      <c r="G397" s="18">
        <v>5</v>
      </c>
      <c r="H397" s="18">
        <v>6</v>
      </c>
      <c r="I397" s="18">
        <v>7</v>
      </c>
      <c r="J397" s="18">
        <v>8</v>
      </c>
      <c r="K397" s="18">
        <v>9</v>
      </c>
      <c r="L397" s="6"/>
    </row>
    <row r="398" spans="1:12" ht="16.5" customHeight="1">
      <c r="A398" s="19">
        <v>1</v>
      </c>
      <c r="B398" s="15" t="s">
        <v>53</v>
      </c>
      <c r="C398" s="62">
        <v>116984</v>
      </c>
      <c r="D398" s="63">
        <v>63313</v>
      </c>
      <c r="E398" s="63">
        <v>53671</v>
      </c>
      <c r="F398" s="63">
        <v>17045</v>
      </c>
      <c r="G398" s="63">
        <v>36626</v>
      </c>
      <c r="H398" s="63">
        <v>3436</v>
      </c>
      <c r="I398" s="63">
        <v>33190</v>
      </c>
      <c r="J398" s="63">
        <v>14048</v>
      </c>
      <c r="K398" s="64">
        <v>19142</v>
      </c>
      <c r="L398" s="15" t="s">
        <v>53</v>
      </c>
    </row>
    <row r="399" spans="1:12" ht="16.5" customHeight="1">
      <c r="A399" s="19" t="s">
        <v>52</v>
      </c>
      <c r="B399" s="15" t="s">
        <v>54</v>
      </c>
      <c r="C399" s="65">
        <v>98239</v>
      </c>
      <c r="D399" s="20">
        <v>53199</v>
      </c>
      <c r="E399" s="20">
        <v>45040</v>
      </c>
      <c r="F399" s="20">
        <v>14864</v>
      </c>
      <c r="G399" s="20">
        <v>30176</v>
      </c>
      <c r="H399" s="20">
        <v>2456</v>
      </c>
      <c r="I399" s="20">
        <v>27720</v>
      </c>
      <c r="J399" s="20">
        <v>12010</v>
      </c>
      <c r="K399" s="66">
        <v>15710</v>
      </c>
      <c r="L399" s="15" t="s">
        <v>54</v>
      </c>
    </row>
    <row r="400" spans="1:12" ht="16.5" customHeight="1">
      <c r="A400" s="19" t="s">
        <v>14</v>
      </c>
      <c r="B400" s="15" t="s">
        <v>55</v>
      </c>
      <c r="C400" s="65">
        <v>840</v>
      </c>
      <c r="D400" s="20">
        <v>415</v>
      </c>
      <c r="E400" s="20">
        <v>425</v>
      </c>
      <c r="F400" s="20">
        <v>108</v>
      </c>
      <c r="G400" s="20">
        <v>317</v>
      </c>
      <c r="H400" s="20">
        <v>46</v>
      </c>
      <c r="I400" s="20">
        <v>271</v>
      </c>
      <c r="J400" s="20">
        <v>291</v>
      </c>
      <c r="K400" s="66">
        <v>-20</v>
      </c>
      <c r="L400" s="15" t="s">
        <v>55</v>
      </c>
    </row>
    <row r="401" spans="1:12" ht="16.5" customHeight="1">
      <c r="A401" s="19" t="s">
        <v>15</v>
      </c>
      <c r="B401" s="15" t="s">
        <v>56</v>
      </c>
      <c r="C401" s="65">
        <v>17905</v>
      </c>
      <c r="D401" s="20">
        <v>9699</v>
      </c>
      <c r="E401" s="20">
        <v>8206</v>
      </c>
      <c r="F401" s="20">
        <v>2073</v>
      </c>
      <c r="G401" s="20">
        <v>6133</v>
      </c>
      <c r="H401" s="20">
        <v>934</v>
      </c>
      <c r="I401" s="20">
        <v>5199</v>
      </c>
      <c r="J401" s="20">
        <v>1747</v>
      </c>
      <c r="K401" s="66">
        <v>3452</v>
      </c>
      <c r="L401" s="15" t="s">
        <v>56</v>
      </c>
    </row>
    <row r="402" spans="1:12" ht="16.5" customHeight="1">
      <c r="A402" s="19">
        <v>2</v>
      </c>
      <c r="B402" s="15" t="s">
        <v>57</v>
      </c>
      <c r="C402" s="65">
        <v>19046</v>
      </c>
      <c r="D402" s="20">
        <v>10290</v>
      </c>
      <c r="E402" s="20">
        <v>8756</v>
      </c>
      <c r="F402" s="20">
        <v>3926</v>
      </c>
      <c r="G402" s="20">
        <v>4830</v>
      </c>
      <c r="H402" s="20">
        <v>1080</v>
      </c>
      <c r="I402" s="20">
        <v>3750</v>
      </c>
      <c r="J402" s="20">
        <v>1424</v>
      </c>
      <c r="K402" s="66">
        <v>2326</v>
      </c>
      <c r="L402" s="15" t="s">
        <v>57</v>
      </c>
    </row>
    <row r="403" spans="1:12" ht="16.5" customHeight="1">
      <c r="A403" s="19">
        <v>3</v>
      </c>
      <c r="B403" s="15" t="s">
        <v>58</v>
      </c>
      <c r="C403" s="65">
        <v>431081</v>
      </c>
      <c r="D403" s="20">
        <v>246591</v>
      </c>
      <c r="E403" s="20">
        <v>184490</v>
      </c>
      <c r="F403" s="20">
        <v>32951</v>
      </c>
      <c r="G403" s="20">
        <v>151539</v>
      </c>
      <c r="H403" s="20">
        <v>52996</v>
      </c>
      <c r="I403" s="20">
        <v>98543</v>
      </c>
      <c r="J403" s="20">
        <v>86275</v>
      </c>
      <c r="K403" s="66">
        <v>12268</v>
      </c>
      <c r="L403" s="15" t="s">
        <v>58</v>
      </c>
    </row>
    <row r="404" spans="1:12" ht="16.5" customHeight="1">
      <c r="A404" s="19">
        <v>4</v>
      </c>
      <c r="B404" s="15" t="s">
        <v>59</v>
      </c>
      <c r="C404" s="65">
        <v>387066</v>
      </c>
      <c r="D404" s="20">
        <v>204747</v>
      </c>
      <c r="E404" s="20">
        <v>182319</v>
      </c>
      <c r="F404" s="20">
        <v>81310</v>
      </c>
      <c r="G404" s="20">
        <v>101009</v>
      </c>
      <c r="H404" s="20">
        <v>20544</v>
      </c>
      <c r="I404" s="20">
        <v>80465</v>
      </c>
      <c r="J404" s="20">
        <v>38642</v>
      </c>
      <c r="K404" s="66">
        <v>41823</v>
      </c>
      <c r="L404" s="15" t="s">
        <v>59</v>
      </c>
    </row>
    <row r="405" spans="1:12" ht="16.5" customHeight="1">
      <c r="A405" s="19">
        <v>5</v>
      </c>
      <c r="B405" s="15" t="s">
        <v>60</v>
      </c>
      <c r="C405" s="65">
        <v>1028065</v>
      </c>
      <c r="D405" s="20">
        <v>561597</v>
      </c>
      <c r="E405" s="20">
        <v>466468</v>
      </c>
      <c r="F405" s="20">
        <v>46436</v>
      </c>
      <c r="G405" s="20">
        <v>420032</v>
      </c>
      <c r="H405" s="20">
        <v>55352</v>
      </c>
      <c r="I405" s="20">
        <v>364680</v>
      </c>
      <c r="J405" s="20">
        <v>232951</v>
      </c>
      <c r="K405" s="66">
        <v>131729</v>
      </c>
      <c r="L405" s="15" t="s">
        <v>60</v>
      </c>
    </row>
    <row r="406" spans="1:12" ht="16.5" customHeight="1">
      <c r="A406" s="19">
        <v>6</v>
      </c>
      <c r="B406" s="15" t="s">
        <v>61</v>
      </c>
      <c r="C406" s="65">
        <v>687363</v>
      </c>
      <c r="D406" s="20">
        <v>283876</v>
      </c>
      <c r="E406" s="20">
        <v>403487</v>
      </c>
      <c r="F406" s="20">
        <v>51353</v>
      </c>
      <c r="G406" s="20">
        <v>352134</v>
      </c>
      <c r="H406" s="20">
        <v>72478</v>
      </c>
      <c r="I406" s="20">
        <v>279656</v>
      </c>
      <c r="J406" s="20">
        <v>265033</v>
      </c>
      <c r="K406" s="66">
        <v>14623</v>
      </c>
      <c r="L406" s="15" t="s">
        <v>61</v>
      </c>
    </row>
    <row r="407" spans="1:12" ht="16.5" customHeight="1">
      <c r="A407" s="19">
        <v>7</v>
      </c>
      <c r="B407" s="15" t="s">
        <v>62</v>
      </c>
      <c r="C407" s="65">
        <v>426244</v>
      </c>
      <c r="D407" s="20">
        <v>225515</v>
      </c>
      <c r="E407" s="20">
        <v>200729</v>
      </c>
      <c r="F407" s="20">
        <v>105613</v>
      </c>
      <c r="G407" s="20">
        <v>95116</v>
      </c>
      <c r="H407" s="20">
        <v>15654</v>
      </c>
      <c r="I407" s="20">
        <v>79462</v>
      </c>
      <c r="J407" s="20">
        <v>138199</v>
      </c>
      <c r="K407" s="66">
        <v>-58737</v>
      </c>
      <c r="L407" s="15" t="s">
        <v>62</v>
      </c>
    </row>
    <row r="408" spans="1:12" ht="16.5" customHeight="1">
      <c r="A408" s="19">
        <v>8</v>
      </c>
      <c r="B408" s="15" t="s">
        <v>63</v>
      </c>
      <c r="C408" s="65">
        <v>358087</v>
      </c>
      <c r="D408" s="20">
        <v>248204</v>
      </c>
      <c r="E408" s="20">
        <v>109883</v>
      </c>
      <c r="F408" s="20">
        <v>48574</v>
      </c>
      <c r="G408" s="20">
        <v>61309</v>
      </c>
      <c r="H408" s="20">
        <v>12827</v>
      </c>
      <c r="I408" s="20">
        <v>48482</v>
      </c>
      <c r="J408" s="20">
        <v>118239</v>
      </c>
      <c r="K408" s="66">
        <v>-69757</v>
      </c>
      <c r="L408" s="15" t="s">
        <v>63</v>
      </c>
    </row>
    <row r="409" spans="1:12" ht="16.5" customHeight="1">
      <c r="A409" s="19">
        <v>9</v>
      </c>
      <c r="B409" s="15" t="s">
        <v>64</v>
      </c>
      <c r="C409" s="65">
        <v>383789</v>
      </c>
      <c r="D409" s="20">
        <v>207888</v>
      </c>
      <c r="E409" s="20">
        <v>175901</v>
      </c>
      <c r="F409" s="20">
        <v>57438</v>
      </c>
      <c r="G409" s="20">
        <v>118463</v>
      </c>
      <c r="H409" s="20">
        <v>18921</v>
      </c>
      <c r="I409" s="20">
        <v>99542</v>
      </c>
      <c r="J409" s="20">
        <v>75459</v>
      </c>
      <c r="K409" s="66">
        <v>24083</v>
      </c>
      <c r="L409" s="15" t="s">
        <v>64</v>
      </c>
    </row>
    <row r="410" spans="1:12" ht="16.5" customHeight="1">
      <c r="A410" s="19">
        <v>10</v>
      </c>
      <c r="B410" s="15" t="s">
        <v>65</v>
      </c>
      <c r="C410" s="65">
        <v>243547</v>
      </c>
      <c r="D410" s="20">
        <v>87908</v>
      </c>
      <c r="E410" s="20">
        <v>155639</v>
      </c>
      <c r="F410" s="20">
        <v>17139</v>
      </c>
      <c r="G410" s="20">
        <v>138500</v>
      </c>
      <c r="H410" s="20">
        <v>143</v>
      </c>
      <c r="I410" s="20">
        <v>138357</v>
      </c>
      <c r="J410" s="20">
        <v>93248</v>
      </c>
      <c r="K410" s="66">
        <v>45109</v>
      </c>
      <c r="L410" s="15" t="s">
        <v>65</v>
      </c>
    </row>
    <row r="411" spans="1:12" ht="16.5" customHeight="1">
      <c r="A411" s="19">
        <v>11</v>
      </c>
      <c r="B411" s="15" t="s">
        <v>66</v>
      </c>
      <c r="C411" s="65">
        <v>692678</v>
      </c>
      <c r="D411" s="20">
        <v>123768</v>
      </c>
      <c r="E411" s="20">
        <v>568910</v>
      </c>
      <c r="F411" s="20">
        <v>255340</v>
      </c>
      <c r="G411" s="20">
        <v>313570</v>
      </c>
      <c r="H411" s="20">
        <v>26174</v>
      </c>
      <c r="I411" s="20">
        <v>287396</v>
      </c>
      <c r="J411" s="20">
        <v>41251</v>
      </c>
      <c r="K411" s="66">
        <v>246145</v>
      </c>
      <c r="L411" s="15" t="s">
        <v>66</v>
      </c>
    </row>
    <row r="412" spans="1:12" ht="16.5" customHeight="1">
      <c r="A412" s="19">
        <v>12</v>
      </c>
      <c r="B412" s="15" t="s">
        <v>67</v>
      </c>
      <c r="C412" s="65">
        <v>689537</v>
      </c>
      <c r="D412" s="20">
        <v>229399</v>
      </c>
      <c r="E412" s="20">
        <v>460138</v>
      </c>
      <c r="F412" s="20">
        <v>67886</v>
      </c>
      <c r="G412" s="20">
        <v>392252</v>
      </c>
      <c r="H412" s="20">
        <v>50586</v>
      </c>
      <c r="I412" s="20">
        <v>341666</v>
      </c>
      <c r="J412" s="20">
        <v>190572</v>
      </c>
      <c r="K412" s="66">
        <v>151094</v>
      </c>
      <c r="L412" s="15" t="s">
        <v>67</v>
      </c>
    </row>
    <row r="413" spans="1:12" ht="16.5" customHeight="1">
      <c r="A413" s="19">
        <v>13</v>
      </c>
      <c r="B413" s="15" t="s">
        <v>68</v>
      </c>
      <c r="C413" s="65">
        <v>559537</v>
      </c>
      <c r="D413" s="20">
        <v>133027</v>
      </c>
      <c r="E413" s="20">
        <v>426510</v>
      </c>
      <c r="F413" s="20">
        <v>154068</v>
      </c>
      <c r="G413" s="20">
        <v>272442</v>
      </c>
      <c r="H413" s="20">
        <v>10514</v>
      </c>
      <c r="I413" s="20">
        <v>261928</v>
      </c>
      <c r="J413" s="20">
        <v>261928</v>
      </c>
      <c r="K413" s="66">
        <v>0</v>
      </c>
      <c r="L413" s="15" t="s">
        <v>68</v>
      </c>
    </row>
    <row r="414" spans="1:12" ht="16.5" customHeight="1">
      <c r="A414" s="19">
        <v>14</v>
      </c>
      <c r="B414" s="15" t="s">
        <v>69</v>
      </c>
      <c r="C414" s="65">
        <v>329115</v>
      </c>
      <c r="D414" s="20">
        <v>73891</v>
      </c>
      <c r="E414" s="20">
        <v>255224</v>
      </c>
      <c r="F414" s="20">
        <v>63262</v>
      </c>
      <c r="G414" s="20">
        <v>191962</v>
      </c>
      <c r="H414" s="20">
        <v>2127</v>
      </c>
      <c r="I414" s="20">
        <v>189835</v>
      </c>
      <c r="J414" s="20">
        <v>194012</v>
      </c>
      <c r="K414" s="66">
        <v>-4177</v>
      </c>
      <c r="L414" s="15" t="s">
        <v>69</v>
      </c>
    </row>
    <row r="415" spans="1:12" ht="16.5" customHeight="1">
      <c r="A415" s="19">
        <v>15</v>
      </c>
      <c r="B415" s="15" t="s">
        <v>70</v>
      </c>
      <c r="C415" s="65">
        <v>831249</v>
      </c>
      <c r="D415" s="20">
        <v>284874</v>
      </c>
      <c r="E415" s="20">
        <v>546375</v>
      </c>
      <c r="F415" s="20">
        <v>59462</v>
      </c>
      <c r="G415" s="20">
        <v>486913</v>
      </c>
      <c r="H415" s="20">
        <v>-6370</v>
      </c>
      <c r="I415" s="20">
        <v>493283</v>
      </c>
      <c r="J415" s="20">
        <v>546624</v>
      </c>
      <c r="K415" s="66">
        <v>-53341</v>
      </c>
      <c r="L415" s="15" t="s">
        <v>70</v>
      </c>
    </row>
    <row r="416" spans="1:12" ht="16.5" customHeight="1">
      <c r="A416" s="19">
        <v>16</v>
      </c>
      <c r="B416" s="15" t="s">
        <v>71</v>
      </c>
      <c r="C416" s="65">
        <v>386498</v>
      </c>
      <c r="D416" s="20">
        <v>157296</v>
      </c>
      <c r="E416" s="20">
        <v>229202</v>
      </c>
      <c r="F416" s="20">
        <v>43699</v>
      </c>
      <c r="G416" s="20">
        <v>185503</v>
      </c>
      <c r="H416" s="20">
        <v>23134</v>
      </c>
      <c r="I416" s="20">
        <v>162369</v>
      </c>
      <c r="J416" s="20">
        <v>162169</v>
      </c>
      <c r="K416" s="66">
        <v>200</v>
      </c>
      <c r="L416" s="15" t="s">
        <v>71</v>
      </c>
    </row>
    <row r="417" spans="1:12" ht="16.5" customHeight="1">
      <c r="A417" s="59"/>
      <c r="B417" s="26" t="s">
        <v>72</v>
      </c>
      <c r="C417" s="67">
        <v>7569886</v>
      </c>
      <c r="D417" s="60">
        <v>3142184</v>
      </c>
      <c r="E417" s="60">
        <v>4427702</v>
      </c>
      <c r="F417" s="60">
        <v>1105502</v>
      </c>
      <c r="G417" s="60">
        <v>3322200</v>
      </c>
      <c r="H417" s="60">
        <v>359596</v>
      </c>
      <c r="I417" s="60">
        <v>2962604</v>
      </c>
      <c r="J417" s="60">
        <v>2460074</v>
      </c>
      <c r="K417" s="68">
        <v>502530</v>
      </c>
      <c r="L417" s="26" t="s">
        <v>72</v>
      </c>
    </row>
    <row r="418" spans="1:12" ht="16.5" customHeight="1">
      <c r="A418" s="19"/>
      <c r="B418" s="15" t="s">
        <v>73</v>
      </c>
      <c r="C418" s="65">
        <v>16265</v>
      </c>
      <c r="D418" s="20">
        <v>0</v>
      </c>
      <c r="E418" s="20">
        <v>16265</v>
      </c>
      <c r="F418" s="20">
        <v>0</v>
      </c>
      <c r="G418" s="20">
        <v>16265</v>
      </c>
      <c r="H418" s="20">
        <v>16265</v>
      </c>
      <c r="I418" s="20">
        <v>0</v>
      </c>
      <c r="J418" s="20">
        <v>0</v>
      </c>
      <c r="K418" s="66">
        <v>0</v>
      </c>
      <c r="L418" s="15" t="s">
        <v>73</v>
      </c>
    </row>
    <row r="419" spans="1:12" ht="16.5" customHeight="1">
      <c r="A419" s="19"/>
      <c r="B419" s="15" t="s">
        <v>74</v>
      </c>
      <c r="C419" s="65">
        <v>51868</v>
      </c>
      <c r="D419" s="20">
        <v>0</v>
      </c>
      <c r="E419" s="20">
        <v>51868</v>
      </c>
      <c r="F419" s="20">
        <v>0</v>
      </c>
      <c r="G419" s="20">
        <v>51868</v>
      </c>
      <c r="H419" s="20">
        <v>51868</v>
      </c>
      <c r="I419" s="20">
        <v>0</v>
      </c>
      <c r="J419" s="20">
        <v>0</v>
      </c>
      <c r="K419" s="66">
        <v>0</v>
      </c>
      <c r="L419" s="15" t="s">
        <v>74</v>
      </c>
    </row>
    <row r="420" spans="1:12" ht="16.5" customHeight="1">
      <c r="A420" s="61"/>
      <c r="B420" s="26" t="s">
        <v>75</v>
      </c>
      <c r="C420" s="67">
        <v>7534283</v>
      </c>
      <c r="D420" s="60">
        <v>3142184</v>
      </c>
      <c r="E420" s="60">
        <v>4392099</v>
      </c>
      <c r="F420" s="60">
        <v>1105502</v>
      </c>
      <c r="G420" s="60">
        <v>3286597</v>
      </c>
      <c r="H420" s="60">
        <v>323993</v>
      </c>
      <c r="I420" s="60">
        <v>2962604</v>
      </c>
      <c r="J420" s="60">
        <v>2460074</v>
      </c>
      <c r="K420" s="68">
        <v>502530</v>
      </c>
      <c r="L420" s="26" t="s">
        <v>75</v>
      </c>
    </row>
    <row r="421" spans="1:12" ht="16.5" customHeight="1">
      <c r="A421" s="11"/>
      <c r="B421" s="1" t="s">
        <v>76</v>
      </c>
      <c r="C421" s="50"/>
      <c r="D421" s="51"/>
      <c r="E421" s="51"/>
      <c r="F421" s="51"/>
      <c r="G421" s="51"/>
      <c r="H421" s="51"/>
      <c r="I421" s="51"/>
      <c r="J421" s="51"/>
      <c r="K421" s="56"/>
      <c r="L421" s="15" t="s">
        <v>76</v>
      </c>
    </row>
    <row r="422" spans="1:12" ht="16.5" customHeight="1">
      <c r="A422" s="11"/>
      <c r="B422" s="1" t="s">
        <v>32</v>
      </c>
      <c r="C422" s="65">
        <v>6424054</v>
      </c>
      <c r="D422" s="20">
        <v>2842981</v>
      </c>
      <c r="E422" s="20">
        <v>3581073</v>
      </c>
      <c r="F422" s="20">
        <v>839271</v>
      </c>
      <c r="G422" s="20">
        <v>2741802</v>
      </c>
      <c r="H422" s="20">
        <v>346147</v>
      </c>
      <c r="I422" s="20">
        <v>2395655</v>
      </c>
      <c r="J422" s="20">
        <v>1893125</v>
      </c>
      <c r="K422" s="66">
        <v>502530</v>
      </c>
      <c r="L422" s="15" t="s">
        <v>32</v>
      </c>
    </row>
    <row r="423" spans="1:12" ht="16.5" customHeight="1">
      <c r="A423" s="11"/>
      <c r="B423" s="1" t="s">
        <v>33</v>
      </c>
      <c r="C423" s="65">
        <v>994167</v>
      </c>
      <c r="D423" s="20">
        <v>260680</v>
      </c>
      <c r="E423" s="20">
        <v>733487</v>
      </c>
      <c r="F423" s="20">
        <v>246502</v>
      </c>
      <c r="G423" s="20">
        <v>486985</v>
      </c>
      <c r="H423" s="20">
        <v>11703</v>
      </c>
      <c r="I423" s="20">
        <v>475282</v>
      </c>
      <c r="J423" s="20">
        <v>475282</v>
      </c>
      <c r="K423" s="66">
        <v>0</v>
      </c>
      <c r="L423" s="15" t="s">
        <v>33</v>
      </c>
    </row>
    <row r="424" spans="1:12" ht="16.5" customHeight="1">
      <c r="A424" s="11"/>
      <c r="B424" s="1" t="s">
        <v>34</v>
      </c>
      <c r="C424" s="65">
        <v>151665</v>
      </c>
      <c r="D424" s="20">
        <v>38523</v>
      </c>
      <c r="E424" s="20">
        <v>113142</v>
      </c>
      <c r="F424" s="20">
        <v>19729</v>
      </c>
      <c r="G424" s="20">
        <v>93413</v>
      </c>
      <c r="H424" s="20">
        <v>1746</v>
      </c>
      <c r="I424" s="20">
        <v>91667</v>
      </c>
      <c r="J424" s="20">
        <v>91667</v>
      </c>
      <c r="K424" s="66">
        <v>0</v>
      </c>
      <c r="L424" s="15" t="s">
        <v>34</v>
      </c>
    </row>
    <row r="425" spans="1:12" ht="16.5" customHeight="1">
      <c r="A425" s="11"/>
      <c r="B425" s="1" t="s">
        <v>11</v>
      </c>
      <c r="C425" s="65">
        <v>7569886</v>
      </c>
      <c r="D425" s="20">
        <v>3142184</v>
      </c>
      <c r="E425" s="20">
        <v>4427702</v>
      </c>
      <c r="F425" s="20">
        <v>1105502</v>
      </c>
      <c r="G425" s="20">
        <v>3322200</v>
      </c>
      <c r="H425" s="20">
        <v>359596</v>
      </c>
      <c r="I425" s="20">
        <v>2962604</v>
      </c>
      <c r="J425" s="20">
        <v>2460074</v>
      </c>
      <c r="K425" s="66">
        <v>502530</v>
      </c>
      <c r="L425" s="15" t="s">
        <v>11</v>
      </c>
    </row>
    <row r="426" spans="1:12" ht="16.5" customHeight="1">
      <c r="A426" s="11"/>
      <c r="B426" s="1" t="s">
        <v>134</v>
      </c>
      <c r="C426" s="118">
        <f>SUM(C398)</f>
        <v>116984</v>
      </c>
      <c r="D426" s="115">
        <f t="shared" ref="D426:K426" si="103">SUM(D398)</f>
        <v>63313</v>
      </c>
      <c r="E426" s="115">
        <f t="shared" si="103"/>
        <v>53671</v>
      </c>
      <c r="F426" s="115">
        <f t="shared" si="103"/>
        <v>17045</v>
      </c>
      <c r="G426" s="115">
        <f t="shared" si="103"/>
        <v>36626</v>
      </c>
      <c r="H426" s="115">
        <f t="shared" si="103"/>
        <v>3436</v>
      </c>
      <c r="I426" s="115">
        <f t="shared" si="103"/>
        <v>33190</v>
      </c>
      <c r="J426" s="115">
        <f t="shared" si="103"/>
        <v>14048</v>
      </c>
      <c r="K426" s="119">
        <f t="shared" si="103"/>
        <v>19142</v>
      </c>
      <c r="L426" s="15"/>
    </row>
    <row r="427" spans="1:12" ht="16.5" customHeight="1">
      <c r="A427" s="11"/>
      <c r="B427" s="1" t="s">
        <v>135</v>
      </c>
      <c r="C427" s="118">
        <f>SUM(C402:C403,C405)</f>
        <v>1478192</v>
      </c>
      <c r="D427" s="115">
        <f t="shared" ref="D427:K427" si="104">SUM(D402:D403,D405)</f>
        <v>818478</v>
      </c>
      <c r="E427" s="115">
        <f t="shared" si="104"/>
        <v>659714</v>
      </c>
      <c r="F427" s="115">
        <f t="shared" si="104"/>
        <v>83313</v>
      </c>
      <c r="G427" s="115">
        <f t="shared" si="104"/>
        <v>576401</v>
      </c>
      <c r="H427" s="115">
        <f t="shared" si="104"/>
        <v>109428</v>
      </c>
      <c r="I427" s="115">
        <f t="shared" si="104"/>
        <v>466973</v>
      </c>
      <c r="J427" s="115">
        <f t="shared" si="104"/>
        <v>320650</v>
      </c>
      <c r="K427" s="119">
        <f t="shared" si="104"/>
        <v>146323</v>
      </c>
      <c r="L427" s="15"/>
    </row>
    <row r="428" spans="1:12" ht="16.5" customHeight="1">
      <c r="A428" s="12"/>
      <c r="B428" s="52" t="s">
        <v>136</v>
      </c>
      <c r="C428" s="120">
        <f>SUM(C404,C406:C416)</f>
        <v>5974710</v>
      </c>
      <c r="D428" s="116">
        <f t="shared" ref="D428:K428" si="105">SUM(D404,D406:D416)</f>
        <v>2260393</v>
      </c>
      <c r="E428" s="116">
        <f t="shared" si="105"/>
        <v>3714317</v>
      </c>
      <c r="F428" s="116">
        <f t="shared" si="105"/>
        <v>1005144</v>
      </c>
      <c r="G428" s="116">
        <f t="shared" si="105"/>
        <v>2709173</v>
      </c>
      <c r="H428" s="116">
        <f t="shared" si="105"/>
        <v>246732</v>
      </c>
      <c r="I428" s="116">
        <f t="shared" si="105"/>
        <v>2462441</v>
      </c>
      <c r="J428" s="116">
        <f t="shared" si="105"/>
        <v>2125376</v>
      </c>
      <c r="K428" s="121">
        <f t="shared" si="105"/>
        <v>337065</v>
      </c>
      <c r="L428" s="13"/>
    </row>
    <row r="429" spans="1:12" ht="16.5" customHeight="1">
      <c r="C429" s="117" t="str">
        <f>IF(SUM(C426:C428)=C417,"OK","ERROR")</f>
        <v>OK</v>
      </c>
      <c r="D429" s="117" t="str">
        <f t="shared" ref="D429" si="106">IF(SUM(D426:D428)=D417,"OK","ERROR")</f>
        <v>OK</v>
      </c>
      <c r="E429" s="117" t="str">
        <f t="shared" ref="E429" si="107">IF(SUM(E426:E428)=E417,"OK","ERROR")</f>
        <v>OK</v>
      </c>
      <c r="F429" s="117" t="str">
        <f t="shared" ref="F429" si="108">IF(SUM(F426:F428)=F417,"OK","ERROR")</f>
        <v>OK</v>
      </c>
      <c r="G429" s="117" t="str">
        <f t="shared" ref="G429" si="109">IF(SUM(G426:G428)=G417,"OK","ERROR")</f>
        <v>OK</v>
      </c>
      <c r="H429" s="117" t="str">
        <f t="shared" ref="H429" si="110">IF(SUM(H426:H428)=H417,"OK","ERROR")</f>
        <v>OK</v>
      </c>
      <c r="I429" s="117" t="str">
        <f t="shared" ref="I429" si="111">IF(SUM(I426:I428)=I417,"OK","ERROR")</f>
        <v>OK</v>
      </c>
      <c r="J429" s="117" t="str">
        <f t="shared" ref="J429" si="112">IF(SUM(J426:J428)=J417,"OK","ERROR")</f>
        <v>OK</v>
      </c>
      <c r="K429" s="117" t="str">
        <f t="shared" ref="K429" si="113">IF(SUM(K426:K428)=K417,"OK","ERROR")</f>
        <v>OK</v>
      </c>
    </row>
    <row r="430" spans="1:12" ht="16.5" customHeight="1">
      <c r="C430" s="117"/>
      <c r="D430" s="117"/>
      <c r="E430" s="117"/>
      <c r="F430" s="117"/>
      <c r="G430" s="117"/>
      <c r="H430" s="117"/>
      <c r="I430" s="117"/>
      <c r="J430" s="117"/>
      <c r="K430" s="117"/>
    </row>
    <row r="431" spans="1:12" ht="16.5" customHeight="1">
      <c r="A431" s="122">
        <f>A392+1</f>
        <v>4</v>
      </c>
      <c r="B431" s="7" t="str">
        <f>IF(A431&lt;22,"令和"&amp;A431&amp;"年度","平成"&amp;A431&amp;"年度")</f>
        <v>令和4年度</v>
      </c>
      <c r="C431" s="22" t="s">
        <v>36</v>
      </c>
      <c r="L431" s="8"/>
    </row>
    <row r="432" spans="1:12" ht="16.5" customHeight="1">
      <c r="A432" s="10"/>
      <c r="B432" s="14"/>
      <c r="C432" s="16"/>
      <c r="D432" s="16"/>
      <c r="E432" s="16"/>
      <c r="F432" s="16"/>
      <c r="G432" s="16"/>
      <c r="H432" s="16" t="s">
        <v>42</v>
      </c>
      <c r="I432" s="16"/>
      <c r="J432" s="16"/>
      <c r="K432" s="16"/>
      <c r="L432" s="14"/>
    </row>
    <row r="433" spans="1:12" ht="16.5" customHeight="1">
      <c r="A433" s="11"/>
      <c r="C433" s="17" t="s">
        <v>37</v>
      </c>
      <c r="D433" s="17" t="s">
        <v>17</v>
      </c>
      <c r="E433" s="17" t="s">
        <v>18</v>
      </c>
      <c r="F433" s="17" t="s">
        <v>19</v>
      </c>
      <c r="G433" s="17" t="s">
        <v>40</v>
      </c>
      <c r="H433" s="17" t="s">
        <v>43</v>
      </c>
      <c r="I433" s="17" t="s">
        <v>45</v>
      </c>
      <c r="J433" s="17" t="s">
        <v>47</v>
      </c>
      <c r="K433" s="17" t="s">
        <v>49</v>
      </c>
    </row>
    <row r="434" spans="1:12" ht="16.5" customHeight="1">
      <c r="A434" s="11"/>
      <c r="B434" s="3" t="s">
        <v>51</v>
      </c>
      <c r="C434" s="18" t="s">
        <v>38</v>
      </c>
      <c r="D434" s="18"/>
      <c r="E434" s="173" t="s">
        <v>39</v>
      </c>
      <c r="F434" s="18"/>
      <c r="G434" s="173" t="s">
        <v>41</v>
      </c>
      <c r="H434" s="18" t="s">
        <v>44</v>
      </c>
      <c r="I434" s="18" t="s">
        <v>46</v>
      </c>
      <c r="J434" s="18" t="s">
        <v>48</v>
      </c>
      <c r="K434" s="18" t="s">
        <v>50</v>
      </c>
      <c r="L434" s="3" t="s">
        <v>51</v>
      </c>
    </row>
    <row r="435" spans="1:12" ht="16.5" customHeight="1">
      <c r="A435" s="11"/>
      <c r="B435" s="15"/>
      <c r="C435" s="17"/>
      <c r="D435" s="17"/>
      <c r="E435" s="24" t="s">
        <v>77</v>
      </c>
      <c r="F435" s="17"/>
      <c r="G435" s="25" t="s">
        <v>78</v>
      </c>
      <c r="H435" s="17"/>
      <c r="I435" s="17" t="s">
        <v>12</v>
      </c>
      <c r="J435" s="17"/>
      <c r="K435" s="17" t="s">
        <v>13</v>
      </c>
      <c r="L435" s="5"/>
    </row>
    <row r="436" spans="1:12" ht="16.5" customHeight="1">
      <c r="A436" s="12"/>
      <c r="B436" s="13"/>
      <c r="C436" s="18">
        <v>1</v>
      </c>
      <c r="D436" s="18">
        <v>2</v>
      </c>
      <c r="E436" s="18">
        <v>3</v>
      </c>
      <c r="F436" s="18">
        <v>4</v>
      </c>
      <c r="G436" s="18">
        <v>5</v>
      </c>
      <c r="H436" s="18">
        <v>6</v>
      </c>
      <c r="I436" s="18">
        <v>7</v>
      </c>
      <c r="J436" s="18">
        <v>8</v>
      </c>
      <c r="K436" s="18">
        <v>9</v>
      </c>
      <c r="L436" s="6"/>
    </row>
    <row r="437" spans="1:12" ht="16.5" customHeight="1">
      <c r="A437" s="19">
        <v>1</v>
      </c>
      <c r="B437" s="15" t="s">
        <v>53</v>
      </c>
      <c r="C437" s="62">
        <v>113165</v>
      </c>
      <c r="D437" s="63">
        <v>72518</v>
      </c>
      <c r="E437" s="63">
        <v>40647</v>
      </c>
      <c r="F437" s="63">
        <v>16265</v>
      </c>
      <c r="G437" s="63">
        <v>24382</v>
      </c>
      <c r="H437" s="63">
        <v>3339</v>
      </c>
      <c r="I437" s="63">
        <v>21043</v>
      </c>
      <c r="J437" s="63">
        <v>14557</v>
      </c>
      <c r="K437" s="64">
        <v>6486</v>
      </c>
      <c r="L437" s="15" t="s">
        <v>53</v>
      </c>
    </row>
    <row r="438" spans="1:12" ht="16.5" customHeight="1">
      <c r="A438" s="19" t="s">
        <v>52</v>
      </c>
      <c r="B438" s="15" t="s">
        <v>54</v>
      </c>
      <c r="C438" s="65">
        <v>95162</v>
      </c>
      <c r="D438" s="20">
        <v>62937</v>
      </c>
      <c r="E438" s="20">
        <v>32225</v>
      </c>
      <c r="F438" s="20">
        <v>14134</v>
      </c>
      <c r="G438" s="20">
        <v>18091</v>
      </c>
      <c r="H438" s="20">
        <v>2337</v>
      </c>
      <c r="I438" s="20">
        <v>15754</v>
      </c>
      <c r="J438" s="20">
        <v>12888</v>
      </c>
      <c r="K438" s="66">
        <v>2866</v>
      </c>
      <c r="L438" s="15" t="s">
        <v>54</v>
      </c>
    </row>
    <row r="439" spans="1:12" ht="16.5" customHeight="1">
      <c r="A439" s="19" t="s">
        <v>14</v>
      </c>
      <c r="B439" s="15" t="s">
        <v>55</v>
      </c>
      <c r="C439" s="65">
        <v>720</v>
      </c>
      <c r="D439" s="20">
        <v>360</v>
      </c>
      <c r="E439" s="20">
        <v>360</v>
      </c>
      <c r="F439" s="20">
        <v>92</v>
      </c>
      <c r="G439" s="20">
        <v>268</v>
      </c>
      <c r="H439" s="20">
        <v>42</v>
      </c>
      <c r="I439" s="20">
        <v>226</v>
      </c>
      <c r="J439" s="20">
        <v>283</v>
      </c>
      <c r="K439" s="66">
        <v>-57</v>
      </c>
      <c r="L439" s="15" t="s">
        <v>55</v>
      </c>
    </row>
    <row r="440" spans="1:12" ht="16.5" customHeight="1">
      <c r="A440" s="19" t="s">
        <v>15</v>
      </c>
      <c r="B440" s="15" t="s">
        <v>56</v>
      </c>
      <c r="C440" s="65">
        <v>17283</v>
      </c>
      <c r="D440" s="20">
        <v>9221</v>
      </c>
      <c r="E440" s="20">
        <v>8062</v>
      </c>
      <c r="F440" s="20">
        <v>2039</v>
      </c>
      <c r="G440" s="20">
        <v>6023</v>
      </c>
      <c r="H440" s="20">
        <v>960</v>
      </c>
      <c r="I440" s="20">
        <v>5063</v>
      </c>
      <c r="J440" s="20">
        <v>1386</v>
      </c>
      <c r="K440" s="66">
        <v>3677</v>
      </c>
      <c r="L440" s="15" t="s">
        <v>56</v>
      </c>
    </row>
    <row r="441" spans="1:12" ht="16.5" customHeight="1">
      <c r="A441" s="19">
        <v>2</v>
      </c>
      <c r="B441" s="15" t="s">
        <v>57</v>
      </c>
      <c r="C441" s="65">
        <v>21583</v>
      </c>
      <c r="D441" s="20">
        <v>10674</v>
      </c>
      <c r="E441" s="20">
        <v>10909</v>
      </c>
      <c r="F441" s="20">
        <v>3968</v>
      </c>
      <c r="G441" s="20">
        <v>6941</v>
      </c>
      <c r="H441" s="20">
        <v>1355</v>
      </c>
      <c r="I441" s="20">
        <v>5586</v>
      </c>
      <c r="J441" s="20">
        <v>1706</v>
      </c>
      <c r="K441" s="66">
        <v>3880</v>
      </c>
      <c r="L441" s="15" t="s">
        <v>57</v>
      </c>
    </row>
    <row r="442" spans="1:12" ht="16.5" customHeight="1">
      <c r="A442" s="19">
        <v>3</v>
      </c>
      <c r="B442" s="15" t="s">
        <v>58</v>
      </c>
      <c r="C442" s="65">
        <v>451793</v>
      </c>
      <c r="D442" s="20">
        <v>272864</v>
      </c>
      <c r="E442" s="20">
        <v>178929</v>
      </c>
      <c r="F442" s="20">
        <v>34088</v>
      </c>
      <c r="G442" s="20">
        <v>144841</v>
      </c>
      <c r="H442" s="20">
        <v>52886</v>
      </c>
      <c r="I442" s="20">
        <v>91955</v>
      </c>
      <c r="J442" s="20">
        <v>89199</v>
      </c>
      <c r="K442" s="66">
        <v>2756</v>
      </c>
      <c r="L442" s="15" t="s">
        <v>58</v>
      </c>
    </row>
    <row r="443" spans="1:12" ht="16.5" customHeight="1">
      <c r="A443" s="19">
        <v>4</v>
      </c>
      <c r="B443" s="15" t="s">
        <v>59</v>
      </c>
      <c r="C443" s="65">
        <v>407259</v>
      </c>
      <c r="D443" s="20">
        <v>319085</v>
      </c>
      <c r="E443" s="20">
        <v>88174</v>
      </c>
      <c r="F443" s="20">
        <v>72551</v>
      </c>
      <c r="G443" s="20">
        <v>15623</v>
      </c>
      <c r="H443" s="20">
        <v>10322</v>
      </c>
      <c r="I443" s="20">
        <v>5301</v>
      </c>
      <c r="J443" s="20">
        <v>40164</v>
      </c>
      <c r="K443" s="66">
        <v>-34863</v>
      </c>
      <c r="L443" s="15" t="s">
        <v>59</v>
      </c>
    </row>
    <row r="444" spans="1:12" ht="16.5" customHeight="1">
      <c r="A444" s="19">
        <v>5</v>
      </c>
      <c r="B444" s="15" t="s">
        <v>60</v>
      </c>
      <c r="C444" s="65">
        <v>895926</v>
      </c>
      <c r="D444" s="20">
        <v>506773</v>
      </c>
      <c r="E444" s="20">
        <v>389153</v>
      </c>
      <c r="F444" s="20">
        <v>45355</v>
      </c>
      <c r="G444" s="20">
        <v>343798</v>
      </c>
      <c r="H444" s="20">
        <v>47525</v>
      </c>
      <c r="I444" s="20">
        <v>296273</v>
      </c>
      <c r="J444" s="20">
        <v>225034</v>
      </c>
      <c r="K444" s="66">
        <v>71239</v>
      </c>
      <c r="L444" s="15" t="s">
        <v>60</v>
      </c>
    </row>
    <row r="445" spans="1:12" ht="16.5" customHeight="1">
      <c r="A445" s="19">
        <v>6</v>
      </c>
      <c r="B445" s="15" t="s">
        <v>61</v>
      </c>
      <c r="C445" s="65">
        <v>718868</v>
      </c>
      <c r="D445" s="20">
        <v>304916</v>
      </c>
      <c r="E445" s="20">
        <v>413952</v>
      </c>
      <c r="F445" s="20">
        <v>51717</v>
      </c>
      <c r="G445" s="20">
        <v>362235</v>
      </c>
      <c r="H445" s="20">
        <v>77114</v>
      </c>
      <c r="I445" s="20">
        <v>285121</v>
      </c>
      <c r="J445" s="20">
        <v>278848</v>
      </c>
      <c r="K445" s="66">
        <v>6273</v>
      </c>
      <c r="L445" s="15" t="s">
        <v>61</v>
      </c>
    </row>
    <row r="446" spans="1:12" ht="16.5" customHeight="1">
      <c r="A446" s="19">
        <v>7</v>
      </c>
      <c r="B446" s="15" t="s">
        <v>62</v>
      </c>
      <c r="C446" s="65">
        <v>610849</v>
      </c>
      <c r="D446" s="20">
        <v>357490</v>
      </c>
      <c r="E446" s="20">
        <v>253359</v>
      </c>
      <c r="F446" s="20">
        <v>139322</v>
      </c>
      <c r="G446" s="20">
        <v>114037</v>
      </c>
      <c r="H446" s="20">
        <v>22551</v>
      </c>
      <c r="I446" s="20">
        <v>91486</v>
      </c>
      <c r="J446" s="20">
        <v>139738</v>
      </c>
      <c r="K446" s="66">
        <v>-48252</v>
      </c>
      <c r="L446" s="15" t="s">
        <v>62</v>
      </c>
    </row>
    <row r="447" spans="1:12" ht="16.5" customHeight="1">
      <c r="A447" s="19">
        <v>8</v>
      </c>
      <c r="B447" s="15" t="s">
        <v>63</v>
      </c>
      <c r="C447" s="65">
        <v>479246</v>
      </c>
      <c r="D447" s="20">
        <v>313391</v>
      </c>
      <c r="E447" s="20">
        <v>165855</v>
      </c>
      <c r="F447" s="20">
        <v>52494</v>
      </c>
      <c r="G447" s="20">
        <v>113361</v>
      </c>
      <c r="H447" s="20">
        <v>19910</v>
      </c>
      <c r="I447" s="20">
        <v>93451</v>
      </c>
      <c r="J447" s="20">
        <v>132640</v>
      </c>
      <c r="K447" s="66">
        <v>-39189</v>
      </c>
      <c r="L447" s="15" t="s">
        <v>63</v>
      </c>
    </row>
    <row r="448" spans="1:12" ht="16.5" customHeight="1">
      <c r="A448" s="19">
        <v>9</v>
      </c>
      <c r="B448" s="15" t="s">
        <v>64</v>
      </c>
      <c r="C448" s="65">
        <v>383667</v>
      </c>
      <c r="D448" s="20">
        <v>211847</v>
      </c>
      <c r="E448" s="20">
        <v>171820</v>
      </c>
      <c r="F448" s="20">
        <v>60093</v>
      </c>
      <c r="G448" s="20">
        <v>111727</v>
      </c>
      <c r="H448" s="20">
        <v>19466</v>
      </c>
      <c r="I448" s="20">
        <v>92261</v>
      </c>
      <c r="J448" s="20">
        <v>72618</v>
      </c>
      <c r="K448" s="66">
        <v>19643</v>
      </c>
      <c r="L448" s="15" t="s">
        <v>64</v>
      </c>
    </row>
    <row r="449" spans="1:12" ht="16.5" customHeight="1">
      <c r="A449" s="19">
        <v>10</v>
      </c>
      <c r="B449" s="15" t="s">
        <v>65</v>
      </c>
      <c r="C449" s="65">
        <v>270287</v>
      </c>
      <c r="D449" s="20">
        <v>94852</v>
      </c>
      <c r="E449" s="20">
        <v>175435</v>
      </c>
      <c r="F449" s="20">
        <v>18540</v>
      </c>
      <c r="G449" s="20">
        <v>156895</v>
      </c>
      <c r="H449" s="20">
        <v>1721</v>
      </c>
      <c r="I449" s="20">
        <v>155174</v>
      </c>
      <c r="J449" s="20">
        <v>76505</v>
      </c>
      <c r="K449" s="66">
        <v>78669</v>
      </c>
      <c r="L449" s="15" t="s">
        <v>65</v>
      </c>
    </row>
    <row r="450" spans="1:12" ht="16.5" customHeight="1">
      <c r="A450" s="19">
        <v>11</v>
      </c>
      <c r="B450" s="15" t="s">
        <v>66</v>
      </c>
      <c r="C450" s="65">
        <v>727805</v>
      </c>
      <c r="D450" s="20">
        <v>137292</v>
      </c>
      <c r="E450" s="20">
        <v>590513</v>
      </c>
      <c r="F450" s="20">
        <v>282245</v>
      </c>
      <c r="G450" s="20">
        <v>308268</v>
      </c>
      <c r="H450" s="20">
        <v>29203</v>
      </c>
      <c r="I450" s="20">
        <v>279065</v>
      </c>
      <c r="J450" s="20">
        <v>43590</v>
      </c>
      <c r="K450" s="66">
        <v>235475</v>
      </c>
      <c r="L450" s="15" t="s">
        <v>66</v>
      </c>
    </row>
    <row r="451" spans="1:12" ht="16.5" customHeight="1">
      <c r="A451" s="19">
        <v>12</v>
      </c>
      <c r="B451" s="15" t="s">
        <v>67</v>
      </c>
      <c r="C451" s="65">
        <v>725617</v>
      </c>
      <c r="D451" s="20">
        <v>236250</v>
      </c>
      <c r="E451" s="20">
        <v>489367</v>
      </c>
      <c r="F451" s="20">
        <v>75382</v>
      </c>
      <c r="G451" s="20">
        <v>413985</v>
      </c>
      <c r="H451" s="20">
        <v>56134</v>
      </c>
      <c r="I451" s="20">
        <v>357851</v>
      </c>
      <c r="J451" s="20">
        <v>199025</v>
      </c>
      <c r="K451" s="66">
        <v>158826</v>
      </c>
      <c r="L451" s="15" t="s">
        <v>67</v>
      </c>
    </row>
    <row r="452" spans="1:12" ht="16.5" customHeight="1">
      <c r="A452" s="19">
        <v>13</v>
      </c>
      <c r="B452" s="15" t="s">
        <v>68</v>
      </c>
      <c r="C452" s="65">
        <v>598736</v>
      </c>
      <c r="D452" s="20">
        <v>157590</v>
      </c>
      <c r="E452" s="20">
        <v>441146</v>
      </c>
      <c r="F452" s="20">
        <v>169562</v>
      </c>
      <c r="G452" s="20">
        <v>271584</v>
      </c>
      <c r="H452" s="20">
        <v>10899</v>
      </c>
      <c r="I452" s="20">
        <v>260685</v>
      </c>
      <c r="J452" s="20">
        <v>260685</v>
      </c>
      <c r="K452" s="66">
        <v>0</v>
      </c>
      <c r="L452" s="15" t="s">
        <v>68</v>
      </c>
    </row>
    <row r="453" spans="1:12" ht="16.5" customHeight="1">
      <c r="A453" s="19">
        <v>14</v>
      </c>
      <c r="B453" s="15" t="s">
        <v>69</v>
      </c>
      <c r="C453" s="65">
        <v>354989</v>
      </c>
      <c r="D453" s="20">
        <v>92840</v>
      </c>
      <c r="E453" s="20">
        <v>262149</v>
      </c>
      <c r="F453" s="20">
        <v>70213</v>
      </c>
      <c r="G453" s="20">
        <v>191936</v>
      </c>
      <c r="H453" s="20">
        <v>2103</v>
      </c>
      <c r="I453" s="20">
        <v>189833</v>
      </c>
      <c r="J453" s="20">
        <v>174646</v>
      </c>
      <c r="K453" s="66">
        <v>15187</v>
      </c>
      <c r="L453" s="15" t="s">
        <v>69</v>
      </c>
    </row>
    <row r="454" spans="1:12" ht="16.5" customHeight="1">
      <c r="A454" s="19">
        <v>15</v>
      </c>
      <c r="B454" s="15" t="s">
        <v>70</v>
      </c>
      <c r="C454" s="65">
        <v>861579</v>
      </c>
      <c r="D454" s="20">
        <v>311278</v>
      </c>
      <c r="E454" s="20">
        <v>550301</v>
      </c>
      <c r="F454" s="20">
        <v>62342</v>
      </c>
      <c r="G454" s="20">
        <v>487959</v>
      </c>
      <c r="H454" s="20">
        <v>-3628</v>
      </c>
      <c r="I454" s="20">
        <v>491587</v>
      </c>
      <c r="J454" s="20">
        <v>561316</v>
      </c>
      <c r="K454" s="66">
        <v>-69729</v>
      </c>
      <c r="L454" s="15" t="s">
        <v>70</v>
      </c>
    </row>
    <row r="455" spans="1:12" ht="16.5" customHeight="1">
      <c r="A455" s="19">
        <v>16</v>
      </c>
      <c r="B455" s="15" t="s">
        <v>71</v>
      </c>
      <c r="C455" s="65">
        <v>419232</v>
      </c>
      <c r="D455" s="20">
        <v>175214</v>
      </c>
      <c r="E455" s="20">
        <v>244018</v>
      </c>
      <c r="F455" s="20">
        <v>47514</v>
      </c>
      <c r="G455" s="20">
        <v>196504</v>
      </c>
      <c r="H455" s="20">
        <v>26975</v>
      </c>
      <c r="I455" s="20">
        <v>169529</v>
      </c>
      <c r="J455" s="20">
        <v>158913</v>
      </c>
      <c r="K455" s="66">
        <v>10616</v>
      </c>
      <c r="L455" s="15" t="s">
        <v>71</v>
      </c>
    </row>
    <row r="456" spans="1:12" ht="16.5" customHeight="1">
      <c r="A456" s="59"/>
      <c r="B456" s="26" t="s">
        <v>72</v>
      </c>
      <c r="C456" s="67">
        <v>8040601</v>
      </c>
      <c r="D456" s="60">
        <v>3574874</v>
      </c>
      <c r="E456" s="60">
        <v>4465727</v>
      </c>
      <c r="F456" s="60">
        <v>1201651</v>
      </c>
      <c r="G456" s="60">
        <v>3264076</v>
      </c>
      <c r="H456" s="60">
        <v>377875</v>
      </c>
      <c r="I456" s="60">
        <v>2886201</v>
      </c>
      <c r="J456" s="60">
        <v>2469184</v>
      </c>
      <c r="K456" s="68">
        <v>417017</v>
      </c>
      <c r="L456" s="26" t="s">
        <v>72</v>
      </c>
    </row>
    <row r="457" spans="1:12" ht="16.5" customHeight="1">
      <c r="A457" s="19"/>
      <c r="B457" s="15" t="s">
        <v>73</v>
      </c>
      <c r="C457" s="65">
        <v>29778</v>
      </c>
      <c r="D457" s="20">
        <v>0</v>
      </c>
      <c r="E457" s="20">
        <v>29778</v>
      </c>
      <c r="F457" s="20">
        <v>0</v>
      </c>
      <c r="G457" s="20">
        <v>29778</v>
      </c>
      <c r="H457" s="20">
        <v>29778</v>
      </c>
      <c r="I457" s="20">
        <v>0</v>
      </c>
      <c r="J457" s="20">
        <v>0</v>
      </c>
      <c r="K457" s="66">
        <v>0</v>
      </c>
      <c r="L457" s="15" t="s">
        <v>73</v>
      </c>
    </row>
    <row r="458" spans="1:12" ht="16.5" customHeight="1">
      <c r="A458" s="19"/>
      <c r="B458" s="15" t="s">
        <v>74</v>
      </c>
      <c r="C458" s="65">
        <v>60593</v>
      </c>
      <c r="D458" s="20">
        <v>0</v>
      </c>
      <c r="E458" s="20">
        <v>60593</v>
      </c>
      <c r="F458" s="20">
        <v>0</v>
      </c>
      <c r="G458" s="20">
        <v>60593</v>
      </c>
      <c r="H458" s="20">
        <v>60593</v>
      </c>
      <c r="I458" s="20">
        <v>0</v>
      </c>
      <c r="J458" s="20">
        <v>0</v>
      </c>
      <c r="K458" s="66">
        <v>0</v>
      </c>
      <c r="L458" s="15" t="s">
        <v>74</v>
      </c>
    </row>
    <row r="459" spans="1:12" ht="16.5" customHeight="1">
      <c r="A459" s="61"/>
      <c r="B459" s="26" t="s">
        <v>75</v>
      </c>
      <c r="C459" s="67">
        <v>8009786</v>
      </c>
      <c r="D459" s="60">
        <v>3574874</v>
      </c>
      <c r="E459" s="60">
        <v>4434912</v>
      </c>
      <c r="F459" s="60">
        <v>1201651</v>
      </c>
      <c r="G459" s="60">
        <v>3233261</v>
      </c>
      <c r="H459" s="60">
        <v>347060</v>
      </c>
      <c r="I459" s="60">
        <v>2886201</v>
      </c>
      <c r="J459" s="60">
        <v>2469184</v>
      </c>
      <c r="K459" s="68">
        <v>417017</v>
      </c>
      <c r="L459" s="26" t="s">
        <v>75</v>
      </c>
    </row>
    <row r="460" spans="1:12" ht="16.5" customHeight="1">
      <c r="A460" s="11"/>
      <c r="B460" s="1" t="s">
        <v>76</v>
      </c>
      <c r="C460" s="50"/>
      <c r="D460" s="51"/>
      <c r="E460" s="51"/>
      <c r="F460" s="51"/>
      <c r="G460" s="51"/>
      <c r="H460" s="51"/>
      <c r="I460" s="51"/>
      <c r="J460" s="51"/>
      <c r="K460" s="56"/>
      <c r="L460" s="15" t="s">
        <v>76</v>
      </c>
    </row>
    <row r="461" spans="1:12" ht="16.5" customHeight="1">
      <c r="A461" s="11"/>
      <c r="B461" s="1" t="s">
        <v>32</v>
      </c>
      <c r="C461" s="65">
        <v>6817642</v>
      </c>
      <c r="D461" s="20">
        <v>3222384</v>
      </c>
      <c r="E461" s="20">
        <v>3595258</v>
      </c>
      <c r="F461" s="20">
        <v>910593</v>
      </c>
      <c r="G461" s="20">
        <v>2684665</v>
      </c>
      <c r="H461" s="20">
        <v>364049</v>
      </c>
      <c r="I461" s="20">
        <v>2320616</v>
      </c>
      <c r="J461" s="20">
        <v>1903599</v>
      </c>
      <c r="K461" s="66">
        <v>417017</v>
      </c>
      <c r="L461" s="15" t="s">
        <v>32</v>
      </c>
    </row>
    <row r="462" spans="1:12" ht="16.5" customHeight="1">
      <c r="A462" s="11"/>
      <c r="B462" s="1" t="s">
        <v>33</v>
      </c>
      <c r="C462" s="65">
        <v>1071079</v>
      </c>
      <c r="D462" s="20">
        <v>312430</v>
      </c>
      <c r="E462" s="20">
        <v>758649</v>
      </c>
      <c r="F462" s="20">
        <v>271205</v>
      </c>
      <c r="G462" s="20">
        <v>487444</v>
      </c>
      <c r="H462" s="20">
        <v>12045</v>
      </c>
      <c r="I462" s="20">
        <v>475399</v>
      </c>
      <c r="J462" s="20">
        <v>475399</v>
      </c>
      <c r="K462" s="66">
        <v>0</v>
      </c>
      <c r="L462" s="15" t="s">
        <v>33</v>
      </c>
    </row>
    <row r="463" spans="1:12" ht="16.5" customHeight="1">
      <c r="A463" s="11"/>
      <c r="B463" s="1" t="s">
        <v>34</v>
      </c>
      <c r="C463" s="65">
        <v>151880</v>
      </c>
      <c r="D463" s="20">
        <v>40060</v>
      </c>
      <c r="E463" s="20">
        <v>111820</v>
      </c>
      <c r="F463" s="20">
        <v>19853</v>
      </c>
      <c r="G463" s="20">
        <v>91967</v>
      </c>
      <c r="H463" s="20">
        <v>1781</v>
      </c>
      <c r="I463" s="20">
        <v>90186</v>
      </c>
      <c r="J463" s="20">
        <v>90186</v>
      </c>
      <c r="K463" s="66">
        <v>0</v>
      </c>
      <c r="L463" s="15" t="s">
        <v>34</v>
      </c>
    </row>
    <row r="464" spans="1:12" ht="16.5" customHeight="1">
      <c r="A464" s="11"/>
      <c r="B464" s="1" t="s">
        <v>11</v>
      </c>
      <c r="C464" s="65">
        <v>8040601</v>
      </c>
      <c r="D464" s="20">
        <v>3574874</v>
      </c>
      <c r="E464" s="20">
        <v>4465727</v>
      </c>
      <c r="F464" s="20">
        <v>1201651</v>
      </c>
      <c r="G464" s="20">
        <v>3264076</v>
      </c>
      <c r="H464" s="20">
        <v>377875</v>
      </c>
      <c r="I464" s="20">
        <v>2886201</v>
      </c>
      <c r="J464" s="20">
        <v>2469184</v>
      </c>
      <c r="K464" s="66">
        <v>417017</v>
      </c>
      <c r="L464" s="15" t="s">
        <v>11</v>
      </c>
    </row>
    <row r="465" spans="1:12" ht="16.5" customHeight="1">
      <c r="A465" s="11"/>
      <c r="B465" s="1" t="s">
        <v>134</v>
      </c>
      <c r="C465" s="118">
        <f>SUM(C437)</f>
        <v>113165</v>
      </c>
      <c r="D465" s="115">
        <f t="shared" ref="D465:K465" si="114">SUM(D437)</f>
        <v>72518</v>
      </c>
      <c r="E465" s="115">
        <f t="shared" si="114"/>
        <v>40647</v>
      </c>
      <c r="F465" s="115">
        <f t="shared" si="114"/>
        <v>16265</v>
      </c>
      <c r="G465" s="115">
        <f t="shared" si="114"/>
        <v>24382</v>
      </c>
      <c r="H465" s="115">
        <f t="shared" si="114"/>
        <v>3339</v>
      </c>
      <c r="I465" s="115">
        <f t="shared" si="114"/>
        <v>21043</v>
      </c>
      <c r="J465" s="115">
        <f t="shared" si="114"/>
        <v>14557</v>
      </c>
      <c r="K465" s="119">
        <f t="shared" si="114"/>
        <v>6486</v>
      </c>
      <c r="L465" s="15"/>
    </row>
    <row r="466" spans="1:12" ht="16.5" customHeight="1">
      <c r="A466" s="11"/>
      <c r="B466" s="1" t="s">
        <v>135</v>
      </c>
      <c r="C466" s="118">
        <f>SUM(C441:C442,C444)</f>
        <v>1369302</v>
      </c>
      <c r="D466" s="115">
        <f t="shared" ref="D466:K466" si="115">SUM(D441:D442,D444)</f>
        <v>790311</v>
      </c>
      <c r="E466" s="115">
        <f t="shared" si="115"/>
        <v>578991</v>
      </c>
      <c r="F466" s="115">
        <f t="shared" si="115"/>
        <v>83411</v>
      </c>
      <c r="G466" s="115">
        <f t="shared" si="115"/>
        <v>495580</v>
      </c>
      <c r="H466" s="115">
        <f t="shared" si="115"/>
        <v>101766</v>
      </c>
      <c r="I466" s="115">
        <f t="shared" si="115"/>
        <v>393814</v>
      </c>
      <c r="J466" s="115">
        <f t="shared" si="115"/>
        <v>315939</v>
      </c>
      <c r="K466" s="119">
        <f t="shared" si="115"/>
        <v>77875</v>
      </c>
      <c r="L466" s="15"/>
    </row>
    <row r="467" spans="1:12" ht="16.5" customHeight="1">
      <c r="A467" s="12"/>
      <c r="B467" s="52" t="s">
        <v>136</v>
      </c>
      <c r="C467" s="120">
        <f>SUM(C443,C445:C455)</f>
        <v>6558134</v>
      </c>
      <c r="D467" s="116">
        <f t="shared" ref="D467:K467" si="116">SUM(D443,D445:D455)</f>
        <v>2712045</v>
      </c>
      <c r="E467" s="116">
        <f t="shared" si="116"/>
        <v>3846089</v>
      </c>
      <c r="F467" s="116">
        <f t="shared" si="116"/>
        <v>1101975</v>
      </c>
      <c r="G467" s="116">
        <f t="shared" si="116"/>
        <v>2744114</v>
      </c>
      <c r="H467" s="116">
        <f t="shared" si="116"/>
        <v>272770</v>
      </c>
      <c r="I467" s="116">
        <f t="shared" si="116"/>
        <v>2471344</v>
      </c>
      <c r="J467" s="116">
        <f t="shared" si="116"/>
        <v>2138688</v>
      </c>
      <c r="K467" s="121">
        <f t="shared" si="116"/>
        <v>332656</v>
      </c>
      <c r="L467" s="13"/>
    </row>
    <row r="468" spans="1:12" ht="16.5" customHeight="1">
      <c r="C468" s="117" t="str">
        <f>IF(SUM(C465:C467)=C456,"OK","ERROR")</f>
        <v>OK</v>
      </c>
      <c r="D468" s="117" t="str">
        <f t="shared" ref="D468" si="117">IF(SUM(D465:D467)=D456,"OK","ERROR")</f>
        <v>OK</v>
      </c>
      <c r="E468" s="117" t="str">
        <f t="shared" ref="E468:K468" si="118">IF(SUM(E465:E467)=E456,"OK","ERROR")</f>
        <v>OK</v>
      </c>
      <c r="F468" s="117" t="str">
        <f t="shared" si="118"/>
        <v>OK</v>
      </c>
      <c r="G468" s="117" t="str">
        <f t="shared" si="118"/>
        <v>OK</v>
      </c>
      <c r="H468" s="117" t="str">
        <f t="shared" si="118"/>
        <v>OK</v>
      </c>
      <c r="I468" s="117" t="str">
        <f t="shared" si="118"/>
        <v>OK</v>
      </c>
      <c r="J468" s="117" t="str">
        <f t="shared" si="118"/>
        <v>OK</v>
      </c>
      <c r="K468" s="117" t="str">
        <f t="shared" si="118"/>
        <v>OK</v>
      </c>
    </row>
    <row r="469" spans="1:12" ht="16.5" customHeight="1">
      <c r="C469" s="117"/>
      <c r="D469" s="117"/>
      <c r="E469" s="117"/>
      <c r="F469" s="117"/>
      <c r="G469" s="117"/>
      <c r="H469" s="117"/>
      <c r="I469" s="117"/>
      <c r="J469" s="117"/>
      <c r="K469" s="117"/>
    </row>
    <row r="470" spans="1:12" ht="16.5" customHeight="1">
      <c r="A470" s="122">
        <f>A431+1</f>
        <v>5</v>
      </c>
      <c r="B470" s="7" t="str">
        <f>IF(A470&lt;22,"令和"&amp;A470&amp;"年度","平成"&amp;A470&amp;"年度")</f>
        <v>令和5年度</v>
      </c>
      <c r="C470" s="22" t="s">
        <v>36</v>
      </c>
      <c r="L470" s="8"/>
    </row>
    <row r="471" spans="1:12" ht="16.5" customHeight="1">
      <c r="A471" s="10"/>
      <c r="B471" s="14"/>
      <c r="C471" s="16"/>
      <c r="D471" s="16"/>
      <c r="E471" s="16"/>
      <c r="F471" s="16"/>
      <c r="G471" s="16"/>
      <c r="H471" s="16" t="s">
        <v>42</v>
      </c>
      <c r="I471" s="16"/>
      <c r="J471" s="16"/>
      <c r="K471" s="16"/>
      <c r="L471" s="14"/>
    </row>
    <row r="472" spans="1:12" ht="16.5" customHeight="1">
      <c r="A472" s="11"/>
      <c r="C472" s="17" t="s">
        <v>37</v>
      </c>
      <c r="D472" s="17" t="s">
        <v>17</v>
      </c>
      <c r="E472" s="17" t="s">
        <v>18</v>
      </c>
      <c r="F472" s="17" t="s">
        <v>19</v>
      </c>
      <c r="G472" s="17" t="s">
        <v>40</v>
      </c>
      <c r="H472" s="17" t="s">
        <v>43</v>
      </c>
      <c r="I472" s="17" t="s">
        <v>45</v>
      </c>
      <c r="J472" s="17" t="s">
        <v>47</v>
      </c>
      <c r="K472" s="17" t="s">
        <v>49</v>
      </c>
    </row>
    <row r="473" spans="1:12" ht="16.5" customHeight="1">
      <c r="A473" s="11"/>
      <c r="B473" s="3" t="s">
        <v>51</v>
      </c>
      <c r="C473" s="18" t="s">
        <v>38</v>
      </c>
      <c r="D473" s="18"/>
      <c r="E473" s="173" t="s">
        <v>39</v>
      </c>
      <c r="F473" s="18"/>
      <c r="G473" s="173" t="s">
        <v>41</v>
      </c>
      <c r="H473" s="18" t="s">
        <v>44</v>
      </c>
      <c r="I473" s="18" t="s">
        <v>46</v>
      </c>
      <c r="J473" s="18" t="s">
        <v>48</v>
      </c>
      <c r="K473" s="18" t="s">
        <v>50</v>
      </c>
      <c r="L473" s="3" t="s">
        <v>51</v>
      </c>
    </row>
    <row r="474" spans="1:12" ht="16.5" customHeight="1">
      <c r="A474" s="11"/>
      <c r="B474" s="15"/>
      <c r="C474" s="17"/>
      <c r="D474" s="17"/>
      <c r="E474" s="24" t="s">
        <v>77</v>
      </c>
      <c r="F474" s="17"/>
      <c r="G474" s="25" t="s">
        <v>78</v>
      </c>
      <c r="H474" s="17"/>
      <c r="I474" s="17" t="s">
        <v>12</v>
      </c>
      <c r="J474" s="17"/>
      <c r="K474" s="17" t="s">
        <v>13</v>
      </c>
      <c r="L474" s="5"/>
    </row>
    <row r="475" spans="1:12" ht="16.5" customHeight="1">
      <c r="A475" s="12"/>
      <c r="B475" s="13"/>
      <c r="C475" s="18">
        <v>1</v>
      </c>
      <c r="D475" s="18">
        <v>2</v>
      </c>
      <c r="E475" s="18">
        <v>3</v>
      </c>
      <c r="F475" s="18">
        <v>4</v>
      </c>
      <c r="G475" s="18">
        <v>5</v>
      </c>
      <c r="H475" s="18">
        <v>6</v>
      </c>
      <c r="I475" s="18">
        <v>7</v>
      </c>
      <c r="J475" s="18">
        <v>8</v>
      </c>
      <c r="K475" s="18">
        <v>9</v>
      </c>
      <c r="L475" s="6"/>
    </row>
    <row r="476" spans="1:12" ht="16.5" customHeight="1">
      <c r="A476" s="19">
        <v>1</v>
      </c>
      <c r="B476" s="15" t="s">
        <v>53</v>
      </c>
      <c r="C476" s="62">
        <v>113995</v>
      </c>
      <c r="D476" s="63">
        <v>70019</v>
      </c>
      <c r="E476" s="63">
        <v>43976</v>
      </c>
      <c r="F476" s="63">
        <v>16076</v>
      </c>
      <c r="G476" s="63">
        <v>27900</v>
      </c>
      <c r="H476" s="63">
        <v>1153</v>
      </c>
      <c r="I476" s="63">
        <v>26747</v>
      </c>
      <c r="J476" s="63">
        <v>15794</v>
      </c>
      <c r="K476" s="64">
        <v>10953</v>
      </c>
      <c r="L476" s="15" t="s">
        <v>53</v>
      </c>
    </row>
    <row r="477" spans="1:12" ht="16.5" customHeight="1">
      <c r="A477" s="19" t="s">
        <v>52</v>
      </c>
      <c r="B477" s="15" t="s">
        <v>54</v>
      </c>
      <c r="C477" s="65">
        <v>94270</v>
      </c>
      <c r="D477" s="20">
        <v>59995</v>
      </c>
      <c r="E477" s="20">
        <v>34275</v>
      </c>
      <c r="F477" s="20">
        <v>13786</v>
      </c>
      <c r="G477" s="20">
        <v>20489</v>
      </c>
      <c r="H477" s="20">
        <v>77</v>
      </c>
      <c r="I477" s="20">
        <v>20412</v>
      </c>
      <c r="J477" s="20">
        <v>13379</v>
      </c>
      <c r="K477" s="66">
        <v>7033</v>
      </c>
      <c r="L477" s="15" t="s">
        <v>54</v>
      </c>
    </row>
    <row r="478" spans="1:12" ht="16.5" customHeight="1">
      <c r="A478" s="19" t="s">
        <v>14</v>
      </c>
      <c r="B478" s="15" t="s">
        <v>55</v>
      </c>
      <c r="C478" s="65">
        <v>710</v>
      </c>
      <c r="D478" s="20">
        <v>357</v>
      </c>
      <c r="E478" s="20">
        <v>353</v>
      </c>
      <c r="F478" s="20">
        <v>89</v>
      </c>
      <c r="G478" s="20">
        <v>264</v>
      </c>
      <c r="H478" s="20">
        <v>37</v>
      </c>
      <c r="I478" s="20">
        <v>227</v>
      </c>
      <c r="J478" s="20">
        <v>301</v>
      </c>
      <c r="K478" s="66">
        <v>-74</v>
      </c>
      <c r="L478" s="15" t="s">
        <v>55</v>
      </c>
    </row>
    <row r="479" spans="1:12" ht="16.5" customHeight="1">
      <c r="A479" s="19" t="s">
        <v>15</v>
      </c>
      <c r="B479" s="15" t="s">
        <v>56</v>
      </c>
      <c r="C479" s="65">
        <v>19015</v>
      </c>
      <c r="D479" s="20">
        <v>9667</v>
      </c>
      <c r="E479" s="20">
        <v>9348</v>
      </c>
      <c r="F479" s="20">
        <v>2201</v>
      </c>
      <c r="G479" s="20">
        <v>7147</v>
      </c>
      <c r="H479" s="20">
        <v>1039</v>
      </c>
      <c r="I479" s="20">
        <v>6108</v>
      </c>
      <c r="J479" s="20">
        <v>2114</v>
      </c>
      <c r="K479" s="66">
        <v>3994</v>
      </c>
      <c r="L479" s="15" t="s">
        <v>56</v>
      </c>
    </row>
    <row r="480" spans="1:12" ht="16.5" customHeight="1">
      <c r="A480" s="19">
        <v>2</v>
      </c>
      <c r="B480" s="15" t="s">
        <v>57</v>
      </c>
      <c r="C480" s="65">
        <v>21507</v>
      </c>
      <c r="D480" s="20">
        <v>10661</v>
      </c>
      <c r="E480" s="20">
        <v>10846</v>
      </c>
      <c r="F480" s="20">
        <v>4002</v>
      </c>
      <c r="G480" s="20">
        <v>6844</v>
      </c>
      <c r="H480" s="20">
        <v>1278</v>
      </c>
      <c r="I480" s="20">
        <v>5566</v>
      </c>
      <c r="J480" s="20">
        <v>1928</v>
      </c>
      <c r="K480" s="66">
        <v>3638</v>
      </c>
      <c r="L480" s="15" t="s">
        <v>57</v>
      </c>
    </row>
    <row r="481" spans="1:12" ht="16.5" customHeight="1">
      <c r="A481" s="19">
        <v>3</v>
      </c>
      <c r="B481" s="15" t="s">
        <v>58</v>
      </c>
      <c r="C481" s="65">
        <v>480267</v>
      </c>
      <c r="D481" s="20">
        <v>281162</v>
      </c>
      <c r="E481" s="20">
        <v>199105</v>
      </c>
      <c r="F481" s="20">
        <v>36030</v>
      </c>
      <c r="G481" s="20">
        <v>163075</v>
      </c>
      <c r="H481" s="20">
        <v>57272</v>
      </c>
      <c r="I481" s="20">
        <v>105803</v>
      </c>
      <c r="J481" s="20">
        <v>95046</v>
      </c>
      <c r="K481" s="66">
        <v>10757</v>
      </c>
      <c r="L481" s="15" t="s">
        <v>58</v>
      </c>
    </row>
    <row r="482" spans="1:12" ht="16.5" customHeight="1">
      <c r="A482" s="19">
        <v>4</v>
      </c>
      <c r="B482" s="15" t="s">
        <v>59</v>
      </c>
      <c r="C482" s="65">
        <v>414330</v>
      </c>
      <c r="D482" s="20">
        <v>280480</v>
      </c>
      <c r="E482" s="20">
        <v>133850</v>
      </c>
      <c r="F482" s="20">
        <v>76160</v>
      </c>
      <c r="G482" s="20">
        <v>57690</v>
      </c>
      <c r="H482" s="20">
        <v>14788</v>
      </c>
      <c r="I482" s="20">
        <v>42902</v>
      </c>
      <c r="J482" s="20">
        <v>41738</v>
      </c>
      <c r="K482" s="66">
        <v>1164</v>
      </c>
      <c r="L482" s="15" t="s">
        <v>59</v>
      </c>
    </row>
    <row r="483" spans="1:12" ht="16.5" customHeight="1">
      <c r="A483" s="19">
        <v>5</v>
      </c>
      <c r="B483" s="15" t="s">
        <v>60</v>
      </c>
      <c r="C483" s="65">
        <v>879904</v>
      </c>
      <c r="D483" s="20">
        <v>498934</v>
      </c>
      <c r="E483" s="20">
        <v>380970</v>
      </c>
      <c r="F483" s="20">
        <v>48236</v>
      </c>
      <c r="G483" s="20">
        <v>332734</v>
      </c>
      <c r="H483" s="20">
        <v>43757</v>
      </c>
      <c r="I483" s="20">
        <v>288977</v>
      </c>
      <c r="J483" s="20">
        <v>225839</v>
      </c>
      <c r="K483" s="66">
        <v>63138</v>
      </c>
      <c r="L483" s="15" t="s">
        <v>60</v>
      </c>
    </row>
    <row r="484" spans="1:12" ht="16.5" customHeight="1">
      <c r="A484" s="19">
        <v>6</v>
      </c>
      <c r="B484" s="15" t="s">
        <v>61</v>
      </c>
      <c r="C484" s="65">
        <v>741870</v>
      </c>
      <c r="D484" s="20">
        <v>308767</v>
      </c>
      <c r="E484" s="20">
        <v>433103</v>
      </c>
      <c r="F484" s="20">
        <v>54174</v>
      </c>
      <c r="G484" s="20">
        <v>378929</v>
      </c>
      <c r="H484" s="20">
        <v>77818</v>
      </c>
      <c r="I484" s="20">
        <v>301111</v>
      </c>
      <c r="J484" s="20">
        <v>291569</v>
      </c>
      <c r="K484" s="66">
        <v>9542</v>
      </c>
      <c r="L484" s="15" t="s">
        <v>61</v>
      </c>
    </row>
    <row r="485" spans="1:12" ht="16.5" customHeight="1">
      <c r="A485" s="19">
        <v>7</v>
      </c>
      <c r="B485" s="15" t="s">
        <v>62</v>
      </c>
      <c r="C485" s="65">
        <v>664807</v>
      </c>
      <c r="D485" s="20">
        <v>351443</v>
      </c>
      <c r="E485" s="20">
        <v>313364</v>
      </c>
      <c r="F485" s="20">
        <v>115907</v>
      </c>
      <c r="G485" s="20">
        <v>197457</v>
      </c>
      <c r="H485" s="20">
        <v>27523</v>
      </c>
      <c r="I485" s="20">
        <v>169934</v>
      </c>
      <c r="J485" s="20">
        <v>139445</v>
      </c>
      <c r="K485" s="66">
        <v>30489</v>
      </c>
      <c r="L485" s="15" t="s">
        <v>62</v>
      </c>
    </row>
    <row r="486" spans="1:12" ht="16.5" customHeight="1">
      <c r="A486" s="19">
        <v>8</v>
      </c>
      <c r="B486" s="15" t="s">
        <v>63</v>
      </c>
      <c r="C486" s="65">
        <v>525184</v>
      </c>
      <c r="D486" s="20">
        <v>302138</v>
      </c>
      <c r="E486" s="20">
        <v>223046</v>
      </c>
      <c r="F486" s="20">
        <v>49057</v>
      </c>
      <c r="G486" s="20">
        <v>173989</v>
      </c>
      <c r="H486" s="20">
        <v>25213</v>
      </c>
      <c r="I486" s="20">
        <v>148776</v>
      </c>
      <c r="J486" s="20">
        <v>145492</v>
      </c>
      <c r="K486" s="66">
        <v>3284</v>
      </c>
      <c r="L486" s="15" t="s">
        <v>63</v>
      </c>
    </row>
    <row r="487" spans="1:12" ht="16.5" customHeight="1">
      <c r="A487" s="19">
        <v>9</v>
      </c>
      <c r="B487" s="15" t="s">
        <v>64</v>
      </c>
      <c r="C487" s="65">
        <v>395695</v>
      </c>
      <c r="D487" s="20">
        <v>221315</v>
      </c>
      <c r="E487" s="20">
        <v>174380</v>
      </c>
      <c r="F487" s="20">
        <v>62935</v>
      </c>
      <c r="G487" s="20">
        <v>111445</v>
      </c>
      <c r="H487" s="20">
        <v>18866</v>
      </c>
      <c r="I487" s="20">
        <v>92579</v>
      </c>
      <c r="J487" s="20">
        <v>72343</v>
      </c>
      <c r="K487" s="66">
        <v>20236</v>
      </c>
      <c r="L487" s="15" t="s">
        <v>64</v>
      </c>
    </row>
    <row r="488" spans="1:12" ht="16.5" customHeight="1">
      <c r="A488" s="19">
        <v>10</v>
      </c>
      <c r="B488" s="15" t="s">
        <v>65</v>
      </c>
      <c r="C488" s="65">
        <v>274778</v>
      </c>
      <c r="D488" s="20">
        <v>90606</v>
      </c>
      <c r="E488" s="20">
        <v>184172</v>
      </c>
      <c r="F488" s="20">
        <v>17654</v>
      </c>
      <c r="G488" s="20">
        <v>166518</v>
      </c>
      <c r="H488" s="20">
        <v>4188</v>
      </c>
      <c r="I488" s="20">
        <v>162330</v>
      </c>
      <c r="J488" s="20">
        <v>85069</v>
      </c>
      <c r="K488" s="66">
        <v>77261</v>
      </c>
      <c r="L488" s="15" t="s">
        <v>65</v>
      </c>
    </row>
    <row r="489" spans="1:12" ht="16.5" customHeight="1">
      <c r="A489" s="19">
        <v>11</v>
      </c>
      <c r="B489" s="15" t="s">
        <v>66</v>
      </c>
      <c r="C489" s="65">
        <v>728809</v>
      </c>
      <c r="D489" s="20">
        <v>139608</v>
      </c>
      <c r="E489" s="20">
        <v>589201</v>
      </c>
      <c r="F489" s="20">
        <v>284448</v>
      </c>
      <c r="G489" s="20">
        <v>304753</v>
      </c>
      <c r="H489" s="20">
        <v>27539</v>
      </c>
      <c r="I489" s="20">
        <v>277214</v>
      </c>
      <c r="J489" s="20">
        <v>38046</v>
      </c>
      <c r="K489" s="66">
        <v>239168</v>
      </c>
      <c r="L489" s="15" t="s">
        <v>66</v>
      </c>
    </row>
    <row r="490" spans="1:12" ht="16.5" customHeight="1">
      <c r="A490" s="19">
        <v>12</v>
      </c>
      <c r="B490" s="15" t="s">
        <v>67</v>
      </c>
      <c r="C490" s="65">
        <v>699635</v>
      </c>
      <c r="D490" s="20">
        <v>225309</v>
      </c>
      <c r="E490" s="20">
        <v>474326</v>
      </c>
      <c r="F490" s="20">
        <v>69620</v>
      </c>
      <c r="G490" s="20">
        <v>404706</v>
      </c>
      <c r="H490" s="20">
        <v>51984</v>
      </c>
      <c r="I490" s="20">
        <v>352722</v>
      </c>
      <c r="J490" s="20">
        <v>195629</v>
      </c>
      <c r="K490" s="66">
        <v>157093</v>
      </c>
      <c r="L490" s="15" t="s">
        <v>67</v>
      </c>
    </row>
    <row r="491" spans="1:12" ht="16.5" customHeight="1">
      <c r="A491" s="19">
        <v>13</v>
      </c>
      <c r="B491" s="15" t="s">
        <v>68</v>
      </c>
      <c r="C491" s="65">
        <v>618281</v>
      </c>
      <c r="D491" s="20">
        <v>158861</v>
      </c>
      <c r="E491" s="20">
        <v>459420</v>
      </c>
      <c r="F491" s="20">
        <v>179467</v>
      </c>
      <c r="G491" s="20">
        <v>279953</v>
      </c>
      <c r="H491" s="20">
        <v>10973</v>
      </c>
      <c r="I491" s="20">
        <v>268980</v>
      </c>
      <c r="J491" s="20">
        <v>268980</v>
      </c>
      <c r="K491" s="66">
        <v>0</v>
      </c>
      <c r="L491" s="15" t="s">
        <v>68</v>
      </c>
    </row>
    <row r="492" spans="1:12" ht="16.5" customHeight="1">
      <c r="A492" s="19">
        <v>14</v>
      </c>
      <c r="B492" s="15" t="s">
        <v>69</v>
      </c>
      <c r="C492" s="65">
        <v>342093</v>
      </c>
      <c r="D492" s="20">
        <v>80999</v>
      </c>
      <c r="E492" s="20">
        <v>261094</v>
      </c>
      <c r="F492" s="20">
        <v>66841</v>
      </c>
      <c r="G492" s="20">
        <v>194253</v>
      </c>
      <c r="H492" s="20">
        <v>2252</v>
      </c>
      <c r="I492" s="20">
        <v>192001</v>
      </c>
      <c r="J492" s="20">
        <v>182810</v>
      </c>
      <c r="K492" s="66">
        <v>9191</v>
      </c>
      <c r="L492" s="15" t="s">
        <v>69</v>
      </c>
    </row>
    <row r="493" spans="1:12" ht="16.5" customHeight="1">
      <c r="A493" s="19">
        <v>15</v>
      </c>
      <c r="B493" s="15" t="s">
        <v>70</v>
      </c>
      <c r="C493" s="65">
        <v>877842</v>
      </c>
      <c r="D493" s="20">
        <v>318731</v>
      </c>
      <c r="E493" s="20">
        <v>559111</v>
      </c>
      <c r="F493" s="20">
        <v>64476</v>
      </c>
      <c r="G493" s="20">
        <v>494635</v>
      </c>
      <c r="H493" s="20">
        <v>2994</v>
      </c>
      <c r="I493" s="20">
        <v>491641</v>
      </c>
      <c r="J493" s="20">
        <v>548252</v>
      </c>
      <c r="K493" s="66">
        <v>-56611</v>
      </c>
      <c r="L493" s="15" t="s">
        <v>70</v>
      </c>
    </row>
    <row r="494" spans="1:12" ht="16.5" customHeight="1">
      <c r="A494" s="19">
        <v>16</v>
      </c>
      <c r="B494" s="15" t="s">
        <v>71</v>
      </c>
      <c r="C494" s="65">
        <v>404566</v>
      </c>
      <c r="D494" s="20">
        <v>169013</v>
      </c>
      <c r="E494" s="20">
        <v>235553</v>
      </c>
      <c r="F494" s="20">
        <v>46223</v>
      </c>
      <c r="G494" s="20">
        <v>189330</v>
      </c>
      <c r="H494" s="20">
        <v>22440</v>
      </c>
      <c r="I494" s="20">
        <v>166890</v>
      </c>
      <c r="J494" s="20">
        <v>172809</v>
      </c>
      <c r="K494" s="66">
        <v>-5919</v>
      </c>
      <c r="L494" s="15" t="s">
        <v>71</v>
      </c>
    </row>
    <row r="495" spans="1:12" ht="16.5" customHeight="1">
      <c r="A495" s="59"/>
      <c r="B495" s="26" t="s">
        <v>72</v>
      </c>
      <c r="C495" s="67">
        <v>8183563</v>
      </c>
      <c r="D495" s="60">
        <v>3508046</v>
      </c>
      <c r="E495" s="60">
        <v>4675517</v>
      </c>
      <c r="F495" s="60">
        <v>1191306</v>
      </c>
      <c r="G495" s="60">
        <v>3484211</v>
      </c>
      <c r="H495" s="60">
        <v>390038</v>
      </c>
      <c r="I495" s="60">
        <v>3094173</v>
      </c>
      <c r="J495" s="60">
        <v>2520789</v>
      </c>
      <c r="K495" s="68">
        <v>573384</v>
      </c>
      <c r="L495" s="26" t="s">
        <v>72</v>
      </c>
    </row>
    <row r="496" spans="1:12" ht="16.5" customHeight="1">
      <c r="A496" s="19"/>
      <c r="B496" s="15" t="s">
        <v>73</v>
      </c>
      <c r="C496" s="65">
        <v>26057</v>
      </c>
      <c r="D496" s="20">
        <v>0</v>
      </c>
      <c r="E496" s="20">
        <v>26057</v>
      </c>
      <c r="F496" s="20">
        <v>0</v>
      </c>
      <c r="G496" s="20">
        <v>26057</v>
      </c>
      <c r="H496" s="20">
        <v>26057</v>
      </c>
      <c r="I496" s="20">
        <v>0</v>
      </c>
      <c r="J496" s="20">
        <v>0</v>
      </c>
      <c r="K496" s="66">
        <v>0</v>
      </c>
      <c r="L496" s="15" t="s">
        <v>73</v>
      </c>
    </row>
    <row r="497" spans="1:12" ht="16.5" customHeight="1">
      <c r="A497" s="19"/>
      <c r="B497" s="15" t="s">
        <v>74</v>
      </c>
      <c r="C497" s="65">
        <v>58614</v>
      </c>
      <c r="D497" s="20">
        <v>0</v>
      </c>
      <c r="E497" s="20">
        <v>58614</v>
      </c>
      <c r="F497" s="20">
        <v>0</v>
      </c>
      <c r="G497" s="20">
        <v>58614</v>
      </c>
      <c r="H497" s="20">
        <v>58614</v>
      </c>
      <c r="I497" s="20">
        <v>0</v>
      </c>
      <c r="J497" s="20">
        <v>0</v>
      </c>
      <c r="K497" s="66">
        <v>0</v>
      </c>
      <c r="L497" s="15" t="s">
        <v>74</v>
      </c>
    </row>
    <row r="498" spans="1:12" ht="16.5" customHeight="1">
      <c r="A498" s="61"/>
      <c r="B498" s="26" t="s">
        <v>75</v>
      </c>
      <c r="C498" s="67">
        <v>8151006</v>
      </c>
      <c r="D498" s="60">
        <v>3508046</v>
      </c>
      <c r="E498" s="60">
        <v>4642960</v>
      </c>
      <c r="F498" s="60">
        <v>1191306</v>
      </c>
      <c r="G498" s="60">
        <v>3451654</v>
      </c>
      <c r="H498" s="60">
        <v>357481</v>
      </c>
      <c r="I498" s="60">
        <v>3094173</v>
      </c>
      <c r="J498" s="60">
        <v>2520789</v>
      </c>
      <c r="K498" s="68">
        <v>573384</v>
      </c>
      <c r="L498" s="26" t="s">
        <v>75</v>
      </c>
    </row>
    <row r="499" spans="1:12" ht="16.5" customHeight="1">
      <c r="A499" s="11"/>
      <c r="B499" s="1" t="s">
        <v>76</v>
      </c>
      <c r="C499" s="50"/>
      <c r="D499" s="51"/>
      <c r="E499" s="51"/>
      <c r="F499" s="51"/>
      <c r="G499" s="51"/>
      <c r="H499" s="51"/>
      <c r="I499" s="51"/>
      <c r="J499" s="51"/>
      <c r="K499" s="56"/>
      <c r="L499" s="15" t="s">
        <v>76</v>
      </c>
    </row>
    <row r="500" spans="1:12" ht="16.5" customHeight="1">
      <c r="A500" s="11"/>
      <c r="B500" s="1" t="s">
        <v>32</v>
      </c>
      <c r="C500" s="65">
        <v>6959088</v>
      </c>
      <c r="D500" s="20">
        <v>3170019</v>
      </c>
      <c r="E500" s="20">
        <v>3789069</v>
      </c>
      <c r="F500" s="20">
        <v>893877</v>
      </c>
      <c r="G500" s="20">
        <v>2895192</v>
      </c>
      <c r="H500" s="20">
        <v>376192</v>
      </c>
      <c r="I500" s="20">
        <v>2519000</v>
      </c>
      <c r="J500" s="20">
        <v>1945616</v>
      </c>
      <c r="K500" s="66">
        <v>573384</v>
      </c>
      <c r="L500" s="15" t="s">
        <v>32</v>
      </c>
    </row>
    <row r="501" spans="1:12" ht="16.5" customHeight="1">
      <c r="A501" s="11"/>
      <c r="B501" s="1" t="s">
        <v>33</v>
      </c>
      <c r="C501" s="65">
        <v>1078436</v>
      </c>
      <c r="D501" s="20">
        <v>300549</v>
      </c>
      <c r="E501" s="20">
        <v>777887</v>
      </c>
      <c r="F501" s="20">
        <v>278012</v>
      </c>
      <c r="G501" s="20">
        <v>499875</v>
      </c>
      <c r="H501" s="20">
        <v>12240</v>
      </c>
      <c r="I501" s="20">
        <v>487635</v>
      </c>
      <c r="J501" s="20">
        <v>487635</v>
      </c>
      <c r="K501" s="66">
        <v>0</v>
      </c>
      <c r="L501" s="15" t="s">
        <v>33</v>
      </c>
    </row>
    <row r="502" spans="1:12" ht="16.5" customHeight="1">
      <c r="A502" s="11"/>
      <c r="B502" s="1" t="s">
        <v>34</v>
      </c>
      <c r="C502" s="65">
        <v>146039</v>
      </c>
      <c r="D502" s="20">
        <v>37478</v>
      </c>
      <c r="E502" s="20">
        <v>108561</v>
      </c>
      <c r="F502" s="20">
        <v>19417</v>
      </c>
      <c r="G502" s="20">
        <v>89144</v>
      </c>
      <c r="H502" s="20">
        <v>1606</v>
      </c>
      <c r="I502" s="20">
        <v>87538</v>
      </c>
      <c r="J502" s="20">
        <v>87538</v>
      </c>
      <c r="K502" s="66">
        <v>0</v>
      </c>
      <c r="L502" s="15" t="s">
        <v>34</v>
      </c>
    </row>
    <row r="503" spans="1:12" ht="16.5" customHeight="1">
      <c r="A503" s="11"/>
      <c r="B503" s="1" t="s">
        <v>11</v>
      </c>
      <c r="C503" s="65">
        <v>8183563</v>
      </c>
      <c r="D503" s="20">
        <v>3508046</v>
      </c>
      <c r="E503" s="20">
        <v>4675517</v>
      </c>
      <c r="F503" s="20">
        <v>1191306</v>
      </c>
      <c r="G503" s="20">
        <v>3484211</v>
      </c>
      <c r="H503" s="20">
        <v>390038</v>
      </c>
      <c r="I503" s="20">
        <v>3094173</v>
      </c>
      <c r="J503" s="20">
        <v>2520789</v>
      </c>
      <c r="K503" s="66">
        <v>573384</v>
      </c>
      <c r="L503" s="15" t="s">
        <v>11</v>
      </c>
    </row>
    <row r="504" spans="1:12" ht="16.5" customHeight="1">
      <c r="A504" s="11"/>
      <c r="B504" s="1" t="s">
        <v>134</v>
      </c>
      <c r="C504" s="118">
        <f>SUM(C476)</f>
        <v>113995</v>
      </c>
      <c r="D504" s="115">
        <f t="shared" ref="D504:K504" si="119">SUM(D476)</f>
        <v>70019</v>
      </c>
      <c r="E504" s="115">
        <f t="shared" si="119"/>
        <v>43976</v>
      </c>
      <c r="F504" s="115">
        <f t="shared" si="119"/>
        <v>16076</v>
      </c>
      <c r="G504" s="115">
        <f t="shared" si="119"/>
        <v>27900</v>
      </c>
      <c r="H504" s="115">
        <f t="shared" si="119"/>
        <v>1153</v>
      </c>
      <c r="I504" s="115">
        <f t="shared" si="119"/>
        <v>26747</v>
      </c>
      <c r="J504" s="115">
        <f t="shared" si="119"/>
        <v>15794</v>
      </c>
      <c r="K504" s="119">
        <f t="shared" si="119"/>
        <v>10953</v>
      </c>
      <c r="L504" s="15"/>
    </row>
    <row r="505" spans="1:12" ht="16.5" customHeight="1">
      <c r="A505" s="11"/>
      <c r="B505" s="1" t="s">
        <v>135</v>
      </c>
      <c r="C505" s="118">
        <f>SUM(C480:C481,C483)</f>
        <v>1381678</v>
      </c>
      <c r="D505" s="115">
        <f t="shared" ref="D505:K505" si="120">SUM(D480:D481,D483)</f>
        <v>790757</v>
      </c>
      <c r="E505" s="115">
        <f t="shared" si="120"/>
        <v>590921</v>
      </c>
      <c r="F505" s="115">
        <f t="shared" si="120"/>
        <v>88268</v>
      </c>
      <c r="G505" s="115">
        <f t="shared" si="120"/>
        <v>502653</v>
      </c>
      <c r="H505" s="115">
        <f t="shared" si="120"/>
        <v>102307</v>
      </c>
      <c r="I505" s="115">
        <f t="shared" si="120"/>
        <v>400346</v>
      </c>
      <c r="J505" s="115">
        <f t="shared" si="120"/>
        <v>322813</v>
      </c>
      <c r="K505" s="119">
        <f t="shared" si="120"/>
        <v>77533</v>
      </c>
      <c r="L505" s="15"/>
    </row>
    <row r="506" spans="1:12" ht="16.5" customHeight="1">
      <c r="A506" s="12"/>
      <c r="B506" s="52" t="s">
        <v>136</v>
      </c>
      <c r="C506" s="120">
        <f>SUM(C482,C484:C494)</f>
        <v>6687890</v>
      </c>
      <c r="D506" s="116">
        <f t="shared" ref="D506:K506" si="121">SUM(D482,D484:D494)</f>
        <v>2647270</v>
      </c>
      <c r="E506" s="116">
        <f t="shared" si="121"/>
        <v>4040620</v>
      </c>
      <c r="F506" s="116">
        <f t="shared" si="121"/>
        <v>1086962</v>
      </c>
      <c r="G506" s="116">
        <f t="shared" si="121"/>
        <v>2953658</v>
      </c>
      <c r="H506" s="116">
        <f t="shared" si="121"/>
        <v>286578</v>
      </c>
      <c r="I506" s="116">
        <f t="shared" si="121"/>
        <v>2667080</v>
      </c>
      <c r="J506" s="116">
        <f t="shared" si="121"/>
        <v>2182182</v>
      </c>
      <c r="K506" s="121">
        <f t="shared" si="121"/>
        <v>484898</v>
      </c>
      <c r="L506" s="13"/>
    </row>
    <row r="507" spans="1:12" ht="16.5" customHeight="1">
      <c r="C507" s="117" t="str">
        <f>IF(SUM(C504:C506)=C495,"OK","ERROR")</f>
        <v>OK</v>
      </c>
      <c r="D507" s="117" t="str">
        <f t="shared" ref="D507" si="122">IF(SUM(D504:D506)=D495,"OK","ERROR")</f>
        <v>OK</v>
      </c>
      <c r="E507" s="117" t="str">
        <f t="shared" ref="E507:K507" si="123">IF(SUM(E504:E506)=E495,"OK","ERROR")</f>
        <v>OK</v>
      </c>
      <c r="F507" s="117" t="str">
        <f t="shared" si="123"/>
        <v>OK</v>
      </c>
      <c r="G507" s="117" t="str">
        <f t="shared" si="123"/>
        <v>OK</v>
      </c>
      <c r="H507" s="117" t="str">
        <f t="shared" si="123"/>
        <v>OK</v>
      </c>
      <c r="I507" s="117" t="str">
        <f t="shared" si="123"/>
        <v>OK</v>
      </c>
      <c r="J507" s="117" t="str">
        <f t="shared" si="123"/>
        <v>OK</v>
      </c>
      <c r="K507" s="117" t="str">
        <f t="shared" si="123"/>
        <v>OK</v>
      </c>
    </row>
  </sheetData>
  <phoneticPr fontId="2"/>
  <pageMargins left="0.7" right="0.7" top="0.75" bottom="0.75" header="0.3" footer="0.3"/>
  <pageSetup paperSize="9" scale="29" orientation="portrait" r:id="rId1"/>
  <rowBreaks count="12" manualBreakCount="12">
    <brk id="39" max="11" man="1"/>
    <brk id="78" max="11" man="1"/>
    <brk id="117" max="11" man="1"/>
    <brk id="156" max="11" man="1"/>
    <brk id="195" max="11" man="1"/>
    <brk id="234" max="11" man="1"/>
    <brk id="273" max="11" man="1"/>
    <brk id="312" max="11" man="1"/>
    <brk id="351" max="11" man="1"/>
    <brk id="390" max="11" man="1"/>
    <brk id="429" max="11" man="1"/>
    <brk id="468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D45D7-1A69-4EA5-B55E-BF5854AA7CAC}">
  <dimension ref="A1:Y155"/>
  <sheetViews>
    <sheetView showGridLines="0" view="pageBreakPreview" zoomScale="80" zoomScaleNormal="100" zoomScaleSheetLayoutView="80" workbookViewId="0">
      <pane xSplit="2" ySplit="6" topLeftCell="C7" activePane="bottomRight" state="frozen"/>
      <selection pane="topRight"/>
      <selection pane="bottomLeft"/>
      <selection pane="bottomRight"/>
    </sheetView>
  </sheetViews>
  <sheetFormatPr defaultColWidth="9" defaultRowHeight="16.5" customHeight="1"/>
  <cols>
    <col min="1" max="1" width="4.25" style="1" customWidth="1"/>
    <col min="2" max="2" width="30.75" style="1" customWidth="1"/>
    <col min="3" max="15" width="12.58203125" style="1" customWidth="1"/>
    <col min="16" max="16" width="30.75" style="1" customWidth="1"/>
    <col min="17" max="18" width="10.58203125" style="1" customWidth="1"/>
    <col min="19" max="19" width="31.58203125" style="1" customWidth="1"/>
    <col min="20" max="21" width="12.83203125" style="1" customWidth="1"/>
    <col min="22" max="22" width="6.25" style="1" customWidth="1"/>
    <col min="23" max="23" width="34.5" style="1" customWidth="1"/>
    <col min="24" max="24" width="12.83203125" style="1" customWidth="1"/>
    <col min="25" max="25" width="12.83203125" style="2" customWidth="1"/>
    <col min="26" max="34" width="12.83203125" style="1" customWidth="1"/>
    <col min="35" max="39" width="12.58203125" style="1" customWidth="1"/>
    <col min="40" max="40" width="4.58203125" style="1" customWidth="1"/>
    <col min="41" max="16384" width="9" style="1"/>
  </cols>
  <sheetData>
    <row r="1" spans="1:20" ht="16.5" customHeight="1">
      <c r="A1" s="7" t="str">
        <f ca="1">RIGHT(CELL("filename",A1),LEN(CELL("filename",A1))-FIND("]",CELL("filename",A1)))</f>
        <v>分析BD〔項目別_県〕</v>
      </c>
    </row>
    <row r="2" spans="1:20" ht="16.5" customHeight="1">
      <c r="A2" s="49">
        <f>INDEX('コード表 〔県〕'!B50:D58,MATCH(分析BD〔項目別_県〕!B2,'コード表 〔県〕'!B50:B58,0),2)</f>
        <v>3</v>
      </c>
      <c r="B2" s="48" t="str">
        <f>分析!B4</f>
        <v>県内総生産</v>
      </c>
      <c r="C2" s="57" t="s">
        <v>122</v>
      </c>
    </row>
    <row r="3" spans="1:20" ht="16.5" customHeight="1">
      <c r="A3" s="22" t="s">
        <v>23</v>
      </c>
    </row>
    <row r="4" spans="1:20" ht="16.5" customHeight="1">
      <c r="A4" s="50"/>
      <c r="B4" s="56"/>
      <c r="C4" s="53">
        <v>23</v>
      </c>
      <c r="D4" s="30">
        <f>C4+1</f>
        <v>24</v>
      </c>
      <c r="E4" s="30">
        <f t="shared" ref="E4:J4" si="0">D4+1</f>
        <v>25</v>
      </c>
      <c r="F4" s="30">
        <f t="shared" si="0"/>
        <v>26</v>
      </c>
      <c r="G4" s="30">
        <f t="shared" si="0"/>
        <v>27</v>
      </c>
      <c r="H4" s="30">
        <f t="shared" si="0"/>
        <v>28</v>
      </c>
      <c r="I4" s="30">
        <f t="shared" si="0"/>
        <v>29</v>
      </c>
      <c r="J4" s="30">
        <f t="shared" si="0"/>
        <v>30</v>
      </c>
      <c r="K4" s="54">
        <v>1</v>
      </c>
      <c r="L4" s="55">
        <f>K4+1</f>
        <v>2</v>
      </c>
      <c r="M4" s="55">
        <f t="shared" ref="M4" si="1">L4+1</f>
        <v>3</v>
      </c>
      <c r="N4" s="55">
        <f t="shared" ref="N4" si="2">M4+1</f>
        <v>4</v>
      </c>
      <c r="O4" s="55">
        <f t="shared" ref="O4" si="3">N4+1</f>
        <v>5</v>
      </c>
      <c r="P4" s="4"/>
    </row>
    <row r="5" spans="1:20" ht="16.5" customHeight="1">
      <c r="A5" s="11"/>
      <c r="B5" s="3" t="s">
        <v>124</v>
      </c>
      <c r="C5" s="3" t="s">
        <v>3</v>
      </c>
      <c r="D5" s="17" t="s">
        <v>4</v>
      </c>
      <c r="E5" s="17" t="s">
        <v>5</v>
      </c>
      <c r="F5" s="17" t="s">
        <v>6</v>
      </c>
      <c r="G5" s="17" t="s">
        <v>7</v>
      </c>
      <c r="H5" s="17" t="s">
        <v>8</v>
      </c>
      <c r="I5" s="17" t="s">
        <v>9</v>
      </c>
      <c r="J5" s="17" t="s">
        <v>10</v>
      </c>
      <c r="K5" s="17" t="s">
        <v>1</v>
      </c>
      <c r="L5" s="17" t="s">
        <v>2</v>
      </c>
      <c r="M5" s="17" t="s">
        <v>0</v>
      </c>
      <c r="N5" s="17" t="s">
        <v>166</v>
      </c>
      <c r="O5" s="17" t="s">
        <v>168</v>
      </c>
      <c r="P5" s="3" t="s">
        <v>124</v>
      </c>
    </row>
    <row r="6" spans="1:20" ht="16.5" customHeight="1">
      <c r="A6" s="12"/>
      <c r="B6" s="13"/>
      <c r="C6" s="58">
        <v>2011</v>
      </c>
      <c r="D6" s="34">
        <f>C6+1</f>
        <v>2012</v>
      </c>
      <c r="E6" s="34">
        <f t="shared" ref="E6:L6" si="4">D6+1</f>
        <v>2013</v>
      </c>
      <c r="F6" s="34">
        <f t="shared" si="4"/>
        <v>2014</v>
      </c>
      <c r="G6" s="34">
        <f t="shared" si="4"/>
        <v>2015</v>
      </c>
      <c r="H6" s="34">
        <f t="shared" si="4"/>
        <v>2016</v>
      </c>
      <c r="I6" s="34">
        <f t="shared" si="4"/>
        <v>2017</v>
      </c>
      <c r="J6" s="34">
        <f t="shared" si="4"/>
        <v>2018</v>
      </c>
      <c r="K6" s="34">
        <f t="shared" si="4"/>
        <v>2019</v>
      </c>
      <c r="L6" s="34">
        <f t="shared" si="4"/>
        <v>2020</v>
      </c>
      <c r="M6" s="34">
        <f t="shared" ref="M6" si="5">L6+1</f>
        <v>2021</v>
      </c>
      <c r="N6" s="34">
        <f t="shared" ref="N6" si="6">M6+1</f>
        <v>2022</v>
      </c>
      <c r="O6" s="34">
        <f t="shared" ref="O6" si="7">N6+1</f>
        <v>2023</v>
      </c>
      <c r="P6" s="6"/>
    </row>
    <row r="7" spans="1:20" ht="16.5" customHeight="1">
      <c r="A7" s="19">
        <v>1</v>
      </c>
      <c r="B7" s="1" t="s">
        <v>53</v>
      </c>
      <c r="C7" s="76" cm="1">
        <f t="array" aca="1" ref="C7" ca="1">INDIRECT("'"&amp;'コード表 〔県〕'!$C$3&amp;"'!"&amp;'コード表 〔県〕'!$C$47&amp;'コード表 〔県〕'!C13)</f>
        <v>52690</v>
      </c>
      <c r="D7" s="77" cm="1">
        <f t="array" aca="1" ref="D7" ca="1">INDIRECT("'"&amp;'コード表 〔県〕'!$C$3&amp;"'!"&amp;'コード表 〔県〕'!$C$47&amp;'コード表 〔県〕'!D13)</f>
        <v>58889</v>
      </c>
      <c r="E7" s="77" cm="1">
        <f t="array" aca="1" ref="E7" ca="1">INDIRECT("'"&amp;'コード表 〔県〕'!$C$3&amp;"'!"&amp;'コード表 〔県〕'!$C$47&amp;'コード表 〔県〕'!E13)</f>
        <v>55480</v>
      </c>
      <c r="F7" s="77" cm="1">
        <f t="array" aca="1" ref="F7" ca="1">INDIRECT("'"&amp;'コード表 〔県〕'!$C$3&amp;"'!"&amp;'コード表 〔県〕'!$C$47&amp;'コード表 〔県〕'!F13)</f>
        <v>59949</v>
      </c>
      <c r="G7" s="77" cm="1">
        <f t="array" aca="1" ref="G7" ca="1">INDIRECT("'"&amp;'コード表 〔県〕'!$C$3&amp;"'!"&amp;'コード表 〔県〕'!$C$47&amp;'コード表 〔県〕'!G13)</f>
        <v>59639</v>
      </c>
      <c r="H7" s="77" cm="1">
        <f t="array" aca="1" ref="H7" ca="1">INDIRECT("'"&amp;'コード表 〔県〕'!$C$3&amp;"'!"&amp;'コード表 〔県〕'!$C$47&amp;'コード表 〔県〕'!H13)</f>
        <v>77682</v>
      </c>
      <c r="I7" s="77" cm="1">
        <f t="array" aca="1" ref="I7" ca="1">INDIRECT("'"&amp;'コード表 〔県〕'!$C$3&amp;"'!"&amp;'コード表 〔県〕'!$C$47&amp;'コード表 〔県〕'!I13)</f>
        <v>65068</v>
      </c>
      <c r="J7" s="77" cm="1">
        <f t="array" aca="1" ref="J7" ca="1">INDIRECT("'"&amp;'コード表 〔県〕'!$C$3&amp;"'!"&amp;'コード表 〔県〕'!$C$47&amp;'コード表 〔県〕'!J13)</f>
        <v>60673</v>
      </c>
      <c r="K7" s="77" cm="1">
        <f t="array" aca="1" ref="K7" ca="1">INDIRECT("'"&amp;'コード表 〔県〕'!$C$3&amp;"'!"&amp;'コード表 〔県〕'!$C$47&amp;'コード表 〔県〕'!K13)</f>
        <v>57847</v>
      </c>
      <c r="L7" s="77" cm="1">
        <f t="array" aca="1" ref="L7" ca="1">INDIRECT("'"&amp;'コード表 〔県〕'!$C$3&amp;"'!"&amp;'コード表 〔県〕'!$C$47&amp;'コード表 〔県〕'!L13)</f>
        <v>46654</v>
      </c>
      <c r="M7" s="77" cm="1">
        <f t="array" aca="1" ref="M7" ca="1">INDIRECT("'"&amp;'コード表 〔県〕'!$C$3&amp;"'!"&amp;'コード表 〔県〕'!$C$47&amp;'コード表 〔県〕'!M13)</f>
        <v>53671</v>
      </c>
      <c r="N7" s="77" cm="1">
        <f t="array" aca="1" ref="N7" ca="1">INDIRECT("'"&amp;'コード表 〔県〕'!$C$3&amp;"'!"&amp;'コード表 〔県〕'!$C$47&amp;'コード表 〔県〕'!N13)</f>
        <v>40647</v>
      </c>
      <c r="O7" s="78" cm="1">
        <f t="array" aca="1" ref="O7" ca="1">INDIRECT("'"&amp;'コード表 〔県〕'!$C$3&amp;"'!"&amp;'コード表 〔県〕'!$C$47&amp;'コード表 〔県〕'!O13)</f>
        <v>43976</v>
      </c>
      <c r="P7" s="15" t="s">
        <v>53</v>
      </c>
      <c r="S7" s="155" t="s">
        <v>226</v>
      </c>
    </row>
    <row r="8" spans="1:20" ht="16.5" customHeight="1">
      <c r="A8" s="19" t="s">
        <v>52</v>
      </c>
      <c r="B8" s="1" t="s">
        <v>54</v>
      </c>
      <c r="C8" s="79" cm="1">
        <f t="array" aca="1" ref="C8" ca="1">INDIRECT("'"&amp;'コード表 〔県〕'!$C$3&amp;"'!"&amp;'コード表 〔県〕'!$C$47&amp;'コード表 〔県〕'!C14)</f>
        <v>44995</v>
      </c>
      <c r="D8" s="70" cm="1">
        <f t="array" aca="1" ref="D8" ca="1">INDIRECT("'"&amp;'コード表 〔県〕'!$C$3&amp;"'!"&amp;'コード表 〔県〕'!$C$47&amp;'コード表 〔県〕'!D14)</f>
        <v>50283</v>
      </c>
      <c r="E8" s="70" cm="1">
        <f t="array" aca="1" ref="E8" ca="1">INDIRECT("'"&amp;'コード表 〔県〕'!$C$3&amp;"'!"&amp;'コード表 〔県〕'!$C$47&amp;'コード表 〔県〕'!E14)</f>
        <v>47093</v>
      </c>
      <c r="F8" s="70" cm="1">
        <f t="array" aca="1" ref="F8" ca="1">INDIRECT("'"&amp;'コード表 〔県〕'!$C$3&amp;"'!"&amp;'コード表 〔県〕'!$C$47&amp;'コード表 〔県〕'!F14)</f>
        <v>50557</v>
      </c>
      <c r="G8" s="70" cm="1">
        <f t="array" aca="1" ref="G8" ca="1">INDIRECT("'"&amp;'コード表 〔県〕'!$C$3&amp;"'!"&amp;'コード表 〔県〕'!$C$47&amp;'コード表 〔県〕'!G14)</f>
        <v>48437</v>
      </c>
      <c r="H8" s="70" cm="1">
        <f t="array" aca="1" ref="H8" ca="1">INDIRECT("'"&amp;'コード表 〔県〕'!$C$3&amp;"'!"&amp;'コード表 〔県〕'!$C$47&amp;'コード表 〔県〕'!H14)</f>
        <v>66520</v>
      </c>
      <c r="I8" s="70" cm="1">
        <f t="array" aca="1" ref="I8" ca="1">INDIRECT("'"&amp;'コード表 〔県〕'!$C$3&amp;"'!"&amp;'コード表 〔県〕'!$C$47&amp;'コード表 〔県〕'!I14)</f>
        <v>53380</v>
      </c>
      <c r="J8" s="70" cm="1">
        <f t="array" aca="1" ref="J8" ca="1">INDIRECT("'"&amp;'コード表 〔県〕'!$C$3&amp;"'!"&amp;'コード表 〔県〕'!$C$47&amp;'コード表 〔県〕'!J14)</f>
        <v>49063</v>
      </c>
      <c r="K8" s="70" cm="1">
        <f t="array" aca="1" ref="K8" ca="1">INDIRECT("'"&amp;'コード表 〔県〕'!$C$3&amp;"'!"&amp;'コード表 〔県〕'!$C$47&amp;'コード表 〔県〕'!K14)</f>
        <v>46941</v>
      </c>
      <c r="L8" s="70" cm="1">
        <f t="array" aca="1" ref="L8" ca="1">INDIRECT("'"&amp;'コード表 〔県〕'!$C$3&amp;"'!"&amp;'コード表 〔県〕'!$C$47&amp;'コード表 〔県〕'!L14)</f>
        <v>37606</v>
      </c>
      <c r="M8" s="70" cm="1">
        <f t="array" aca="1" ref="M8" ca="1">INDIRECT("'"&amp;'コード表 〔県〕'!$C$3&amp;"'!"&amp;'コード表 〔県〕'!$C$47&amp;'コード表 〔県〕'!M14)</f>
        <v>45040</v>
      </c>
      <c r="N8" s="70" cm="1">
        <f t="array" aca="1" ref="N8" ca="1">INDIRECT("'"&amp;'コード表 〔県〕'!$C$3&amp;"'!"&amp;'コード表 〔県〕'!$C$47&amp;'コード表 〔県〕'!N14)</f>
        <v>32225</v>
      </c>
      <c r="O8" s="80" cm="1">
        <f t="array" aca="1" ref="O8" ca="1">INDIRECT("'"&amp;'コード表 〔県〕'!$C$3&amp;"'!"&amp;'コード表 〔県〕'!$C$47&amp;'コード表 〔県〕'!O14)</f>
        <v>34275</v>
      </c>
      <c r="P8" s="15" t="s">
        <v>54</v>
      </c>
      <c r="S8" s="8" t="str">
        <f>"（"&amp;分析!F2&amp;"）"</f>
        <v>（令和５年度）</v>
      </c>
      <c r="T8" s="8" t="str">
        <f>分析!$B$4</f>
        <v>県内総生産</v>
      </c>
    </row>
    <row r="9" spans="1:20" ht="16.5" customHeight="1">
      <c r="A9" s="19" t="s">
        <v>14</v>
      </c>
      <c r="B9" s="1" t="s">
        <v>55</v>
      </c>
      <c r="C9" s="79" cm="1">
        <f t="array" aca="1" ref="C9" ca="1">INDIRECT("'"&amp;'コード表 〔県〕'!$C$3&amp;"'!"&amp;'コード表 〔県〕'!$C$47&amp;'コード表 〔県〕'!C15)</f>
        <v>315</v>
      </c>
      <c r="D9" s="70" cm="1">
        <f t="array" aca="1" ref="D9" ca="1">INDIRECT("'"&amp;'コード表 〔県〕'!$C$3&amp;"'!"&amp;'コード表 〔県〕'!$C$47&amp;'コード表 〔県〕'!D15)</f>
        <v>293</v>
      </c>
      <c r="E9" s="70" cm="1">
        <f t="array" aca="1" ref="E9" ca="1">INDIRECT("'"&amp;'コード表 〔県〕'!$C$3&amp;"'!"&amp;'コード表 〔県〕'!$C$47&amp;'コード表 〔県〕'!E15)</f>
        <v>319</v>
      </c>
      <c r="F9" s="70" cm="1">
        <f t="array" aca="1" ref="F9" ca="1">INDIRECT("'"&amp;'コード表 〔県〕'!$C$3&amp;"'!"&amp;'コード表 〔県〕'!$C$47&amp;'コード表 〔県〕'!F15)</f>
        <v>361</v>
      </c>
      <c r="G9" s="70" cm="1">
        <f t="array" aca="1" ref="G9" ca="1">INDIRECT("'"&amp;'コード表 〔県〕'!$C$3&amp;"'!"&amp;'コード表 〔県〕'!$C$47&amp;'コード表 〔県〕'!G15)</f>
        <v>350</v>
      </c>
      <c r="H9" s="70" cm="1">
        <f t="array" aca="1" ref="H9" ca="1">INDIRECT("'"&amp;'コード表 〔県〕'!$C$3&amp;"'!"&amp;'コード表 〔県〕'!$C$47&amp;'コード表 〔県〕'!H15)</f>
        <v>354</v>
      </c>
      <c r="I9" s="70" cm="1">
        <f t="array" aca="1" ref="I9" ca="1">INDIRECT("'"&amp;'コード表 〔県〕'!$C$3&amp;"'!"&amp;'コード表 〔県〕'!$C$47&amp;'コード表 〔県〕'!I15)</f>
        <v>327</v>
      </c>
      <c r="J9" s="70" cm="1">
        <f t="array" aca="1" ref="J9" ca="1">INDIRECT("'"&amp;'コード表 〔県〕'!$C$3&amp;"'!"&amp;'コード表 〔県〕'!$C$47&amp;'コード表 〔県〕'!J15)</f>
        <v>322</v>
      </c>
      <c r="K9" s="70" cm="1">
        <f t="array" aca="1" ref="K9" ca="1">INDIRECT("'"&amp;'コード表 〔県〕'!$C$3&amp;"'!"&amp;'コード表 〔県〕'!$C$47&amp;'コード表 〔県〕'!K15)</f>
        <v>390</v>
      </c>
      <c r="L9" s="70" cm="1">
        <f t="array" aca="1" ref="L9" ca="1">INDIRECT("'"&amp;'コード表 〔県〕'!$C$3&amp;"'!"&amp;'コード表 〔県〕'!$C$47&amp;'コード表 〔県〕'!L15)</f>
        <v>419</v>
      </c>
      <c r="M9" s="70" cm="1">
        <f t="array" aca="1" ref="M9" ca="1">INDIRECT("'"&amp;'コード表 〔県〕'!$C$3&amp;"'!"&amp;'コード表 〔県〕'!$C$47&amp;'コード表 〔県〕'!M15)</f>
        <v>425</v>
      </c>
      <c r="N9" s="70" cm="1">
        <f t="array" aca="1" ref="N9" ca="1">INDIRECT("'"&amp;'コード表 〔県〕'!$C$3&amp;"'!"&amp;'コード表 〔県〕'!$C$47&amp;'コード表 〔県〕'!N15)</f>
        <v>360</v>
      </c>
      <c r="O9" s="80" cm="1">
        <f t="array" aca="1" ref="O9" ca="1">INDIRECT("'"&amp;'コード表 〔県〕'!$C$3&amp;"'!"&amp;'コード表 〔県〕'!$C$47&amp;'コード表 〔県〕'!O15)</f>
        <v>353</v>
      </c>
      <c r="P9" s="15" t="s">
        <v>55</v>
      </c>
      <c r="S9" s="4" t="s">
        <v>227</v>
      </c>
      <c r="T9" s="56"/>
    </row>
    <row r="10" spans="1:20" ht="16.5" customHeight="1">
      <c r="A10" s="19" t="s">
        <v>15</v>
      </c>
      <c r="B10" s="1" t="s">
        <v>56</v>
      </c>
      <c r="C10" s="79" cm="1">
        <f t="array" aca="1" ref="C10" ca="1">INDIRECT("'"&amp;'コード表 〔県〕'!$C$3&amp;"'!"&amp;'コード表 〔県〕'!$C$47&amp;'コード表 〔県〕'!C16)</f>
        <v>7380</v>
      </c>
      <c r="D10" s="70" cm="1">
        <f t="array" aca="1" ref="D10" ca="1">INDIRECT("'"&amp;'コード表 〔県〕'!$C$3&amp;"'!"&amp;'コード表 〔県〕'!$C$47&amp;'コード表 〔県〕'!D16)</f>
        <v>8313</v>
      </c>
      <c r="E10" s="70" cm="1">
        <f t="array" aca="1" ref="E10" ca="1">INDIRECT("'"&amp;'コード表 〔県〕'!$C$3&amp;"'!"&amp;'コード表 〔県〕'!$C$47&amp;'コード表 〔県〕'!E16)</f>
        <v>8068</v>
      </c>
      <c r="F10" s="70" cm="1">
        <f t="array" aca="1" ref="F10" ca="1">INDIRECT("'"&amp;'コード表 〔県〕'!$C$3&amp;"'!"&amp;'コード表 〔県〕'!$C$47&amp;'コード表 〔県〕'!F16)</f>
        <v>9031</v>
      </c>
      <c r="G10" s="70" cm="1">
        <f t="array" aca="1" ref="G10" ca="1">INDIRECT("'"&amp;'コード表 〔県〕'!$C$3&amp;"'!"&amp;'コード表 〔県〕'!$C$47&amp;'コード表 〔県〕'!G16)</f>
        <v>10852</v>
      </c>
      <c r="H10" s="70" cm="1">
        <f t="array" aca="1" ref="H10" ca="1">INDIRECT("'"&amp;'コード表 〔県〕'!$C$3&amp;"'!"&amp;'コード表 〔県〕'!$C$47&amp;'コード表 〔県〕'!H16)</f>
        <v>10808</v>
      </c>
      <c r="I10" s="70" cm="1">
        <f t="array" aca="1" ref="I10" ca="1">INDIRECT("'"&amp;'コード表 〔県〕'!$C$3&amp;"'!"&amp;'コード表 〔県〕'!$C$47&amp;'コード表 〔県〕'!I16)</f>
        <v>11361</v>
      </c>
      <c r="J10" s="70" cm="1">
        <f t="array" aca="1" ref="J10" ca="1">INDIRECT("'"&amp;'コード表 〔県〕'!$C$3&amp;"'!"&amp;'コード表 〔県〕'!$C$47&amp;'コード表 〔県〕'!J16)</f>
        <v>11288</v>
      </c>
      <c r="K10" s="70" cm="1">
        <f t="array" aca="1" ref="K10" ca="1">INDIRECT("'"&amp;'コード表 〔県〕'!$C$3&amp;"'!"&amp;'コード表 〔県〕'!$C$47&amp;'コード表 〔県〕'!K16)</f>
        <v>10516</v>
      </c>
      <c r="L10" s="70" cm="1">
        <f t="array" aca="1" ref="L10" ca="1">INDIRECT("'"&amp;'コード表 〔県〕'!$C$3&amp;"'!"&amp;'コード表 〔県〕'!$C$47&amp;'コード表 〔県〕'!L16)</f>
        <v>8629</v>
      </c>
      <c r="M10" s="70" cm="1">
        <f t="array" aca="1" ref="M10" ca="1">INDIRECT("'"&amp;'コード表 〔県〕'!$C$3&amp;"'!"&amp;'コード表 〔県〕'!$C$47&amp;'コード表 〔県〕'!M16)</f>
        <v>8206</v>
      </c>
      <c r="N10" s="70" cm="1">
        <f t="array" aca="1" ref="N10" ca="1">INDIRECT("'"&amp;'コード表 〔県〕'!$C$3&amp;"'!"&amp;'コード表 〔県〕'!$C$47&amp;'コード表 〔県〕'!N16)</f>
        <v>8062</v>
      </c>
      <c r="O10" s="80" cm="1">
        <f t="array" aca="1" ref="O10" ca="1">INDIRECT("'"&amp;'コード表 〔県〕'!$C$3&amp;"'!"&amp;'コード表 〔県〕'!$C$47&amp;'コード表 〔県〕'!O16)</f>
        <v>9348</v>
      </c>
      <c r="P10" s="15" t="s">
        <v>56</v>
      </c>
      <c r="S10" s="5" t="s">
        <v>228</v>
      </c>
      <c r="T10" s="88">
        <f ca="1">HLOOKUP('コード表 〔県〕'!$J$107,分析BD〔項目別_県〕!$C$42:$O$75,INDEX('コード表 〔県〕'!$B$107:$C$135,MATCH(分析BD〔項目別_県〕!$S10,'コード表 〔県〕'!$B$107:$B$135,0),2),FALSE)</f>
        <v>-3.4689999999999999</v>
      </c>
    </row>
    <row r="11" spans="1:20" ht="16.5" customHeight="1">
      <c r="A11" s="19">
        <v>2</v>
      </c>
      <c r="B11" s="1" t="s">
        <v>57</v>
      </c>
      <c r="C11" s="79" cm="1">
        <f t="array" aca="1" ref="C11" ca="1">INDIRECT("'"&amp;'コード表 〔県〕'!$C$3&amp;"'!"&amp;'コード表 〔県〕'!$C$47&amp;'コード表 〔県〕'!C17)</f>
        <v>3211</v>
      </c>
      <c r="D11" s="70" cm="1">
        <f t="array" aca="1" ref="D11" ca="1">INDIRECT("'"&amp;'コード表 〔県〕'!$C$3&amp;"'!"&amp;'コード表 〔県〕'!$C$47&amp;'コード表 〔県〕'!D17)</f>
        <v>3203</v>
      </c>
      <c r="E11" s="70" cm="1">
        <f t="array" aca="1" ref="E11" ca="1">INDIRECT("'"&amp;'コード表 〔県〕'!$C$3&amp;"'!"&amp;'コード表 〔県〕'!$C$47&amp;'コード表 〔県〕'!E17)</f>
        <v>3888</v>
      </c>
      <c r="F11" s="70" cm="1">
        <f t="array" aca="1" ref="F11" ca="1">INDIRECT("'"&amp;'コード表 〔県〕'!$C$3&amp;"'!"&amp;'コード表 〔県〕'!$C$47&amp;'コード表 〔県〕'!F17)</f>
        <v>4507</v>
      </c>
      <c r="G11" s="70" cm="1">
        <f t="array" aca="1" ref="G11" ca="1">INDIRECT("'"&amp;'コード表 〔県〕'!$C$3&amp;"'!"&amp;'コード表 〔県〕'!$C$47&amp;'コード表 〔県〕'!G17)</f>
        <v>5690</v>
      </c>
      <c r="H11" s="70" cm="1">
        <f t="array" aca="1" ref="H11" ca="1">INDIRECT("'"&amp;'コード表 〔県〕'!$C$3&amp;"'!"&amp;'コード表 〔県〕'!$C$47&amp;'コード表 〔県〕'!H17)</f>
        <v>6137</v>
      </c>
      <c r="I11" s="70" cm="1">
        <f t="array" aca="1" ref="I11" ca="1">INDIRECT("'"&amp;'コード表 〔県〕'!$C$3&amp;"'!"&amp;'コード表 〔県〕'!$C$47&amp;'コード表 〔県〕'!I17)</f>
        <v>7071</v>
      </c>
      <c r="J11" s="70" cm="1">
        <f t="array" aca="1" ref="J11" ca="1">INDIRECT("'"&amp;'コード表 〔県〕'!$C$3&amp;"'!"&amp;'コード表 〔県〕'!$C$47&amp;'コード表 〔県〕'!J17)</f>
        <v>7599</v>
      </c>
      <c r="K11" s="70" cm="1">
        <f t="array" aca="1" ref="K11" ca="1">INDIRECT("'"&amp;'コード表 〔県〕'!$C$3&amp;"'!"&amp;'コード表 〔県〕'!$C$47&amp;'コード表 〔県〕'!K17)</f>
        <v>8128</v>
      </c>
      <c r="L11" s="70" cm="1">
        <f t="array" aca="1" ref="L11" ca="1">INDIRECT("'"&amp;'コード表 〔県〕'!$C$3&amp;"'!"&amp;'コード表 〔県〕'!$C$47&amp;'コード表 〔県〕'!L17)</f>
        <v>8679</v>
      </c>
      <c r="M11" s="70" cm="1">
        <f t="array" aca="1" ref="M11" ca="1">INDIRECT("'"&amp;'コード表 〔県〕'!$C$3&amp;"'!"&amp;'コード表 〔県〕'!$C$47&amp;'コード表 〔県〕'!M17)</f>
        <v>8756</v>
      </c>
      <c r="N11" s="70" cm="1">
        <f t="array" aca="1" ref="N11" ca="1">INDIRECT("'"&amp;'コード表 〔県〕'!$C$3&amp;"'!"&amp;'コード表 〔県〕'!$C$47&amp;'コード表 〔県〕'!N17)</f>
        <v>10909</v>
      </c>
      <c r="O11" s="80" cm="1">
        <f t="array" aca="1" ref="O11" ca="1">INDIRECT("'"&amp;'コード表 〔県〕'!$C$3&amp;"'!"&amp;'コード表 〔県〕'!$C$47&amp;'コード表 〔県〕'!O17)</f>
        <v>10846</v>
      </c>
      <c r="P11" s="15" t="s">
        <v>57</v>
      </c>
      <c r="S11" s="5" t="s">
        <v>229</v>
      </c>
      <c r="T11" s="88">
        <f ca="1">HLOOKUP('コード表 〔県〕'!$J$107,分析BD〔項目別_県〕!$C$42:$O$75,INDEX('コード表 〔県〕'!$B$107:$C$135,MATCH(分析BD〔項目別_県〕!$S11,'コード表 〔県〕'!$B$107:$B$135,0),2),FALSE)</f>
        <v>1.601</v>
      </c>
    </row>
    <row r="12" spans="1:20" ht="16.5" customHeight="1">
      <c r="A12" s="19">
        <v>3</v>
      </c>
      <c r="B12" s="1" t="s">
        <v>58</v>
      </c>
      <c r="C12" s="79" cm="1">
        <f t="array" aca="1" ref="C12" ca="1">INDIRECT("'"&amp;'コード表 〔県〕'!$C$3&amp;"'!"&amp;'コード表 〔県〕'!$C$47&amp;'コード表 〔県〕'!C18)</f>
        <v>204545</v>
      </c>
      <c r="D12" s="70" cm="1">
        <f t="array" aca="1" ref="D12" ca="1">INDIRECT("'"&amp;'コード表 〔県〕'!$C$3&amp;"'!"&amp;'コード表 〔県〕'!$C$47&amp;'コード表 〔県〕'!D18)</f>
        <v>163211</v>
      </c>
      <c r="E12" s="70" cm="1">
        <f t="array" aca="1" ref="E12" ca="1">INDIRECT("'"&amp;'コード表 〔県〕'!$C$3&amp;"'!"&amp;'コード表 〔県〕'!$C$47&amp;'コード表 〔県〕'!E18)</f>
        <v>172086</v>
      </c>
      <c r="F12" s="70" cm="1">
        <f t="array" aca="1" ref="F12" ca="1">INDIRECT("'"&amp;'コード表 〔県〕'!$C$3&amp;"'!"&amp;'コード表 〔県〕'!$C$47&amp;'コード表 〔県〕'!F18)</f>
        <v>166195</v>
      </c>
      <c r="G12" s="70" cm="1">
        <f t="array" aca="1" ref="G12" ca="1">INDIRECT("'"&amp;'コード表 〔県〕'!$C$3&amp;"'!"&amp;'コード表 〔県〕'!$C$47&amp;'コード表 〔県〕'!G18)</f>
        <v>188132</v>
      </c>
      <c r="H12" s="70" cm="1">
        <f t="array" aca="1" ref="H12" ca="1">INDIRECT("'"&amp;'コード表 〔県〕'!$C$3&amp;"'!"&amp;'コード表 〔県〕'!$C$47&amp;'コード表 〔県〕'!H18)</f>
        <v>192248</v>
      </c>
      <c r="I12" s="70" cm="1">
        <f t="array" aca="1" ref="I12" ca="1">INDIRECT("'"&amp;'コード表 〔県〕'!$C$3&amp;"'!"&amp;'コード表 〔県〕'!$C$47&amp;'コード表 〔県〕'!I18)</f>
        <v>191828</v>
      </c>
      <c r="J12" s="70" cm="1">
        <f t="array" aca="1" ref="J12" ca="1">INDIRECT("'"&amp;'コード表 〔県〕'!$C$3&amp;"'!"&amp;'コード表 〔県〕'!$C$47&amp;'コード表 〔県〕'!J18)</f>
        <v>195438</v>
      </c>
      <c r="K12" s="70" cm="1">
        <f t="array" aca="1" ref="K12" ca="1">INDIRECT("'"&amp;'コード表 〔県〕'!$C$3&amp;"'!"&amp;'コード表 〔県〕'!$C$47&amp;'コード表 〔県〕'!K18)</f>
        <v>188298</v>
      </c>
      <c r="L12" s="70" cm="1">
        <f t="array" aca="1" ref="L12" ca="1">INDIRECT("'"&amp;'コード表 〔県〕'!$C$3&amp;"'!"&amp;'コード表 〔県〕'!$C$47&amp;'コード表 〔県〕'!L18)</f>
        <v>206713</v>
      </c>
      <c r="M12" s="70" cm="1">
        <f t="array" aca="1" ref="M12" ca="1">INDIRECT("'"&amp;'コード表 〔県〕'!$C$3&amp;"'!"&amp;'コード表 〔県〕'!$C$47&amp;'コード表 〔県〕'!M18)</f>
        <v>184490</v>
      </c>
      <c r="N12" s="70" cm="1">
        <f t="array" aca="1" ref="N12" ca="1">INDIRECT("'"&amp;'コード表 〔県〕'!$C$3&amp;"'!"&amp;'コード表 〔県〕'!$C$47&amp;'コード表 〔県〕'!N18)</f>
        <v>178929</v>
      </c>
      <c r="O12" s="80" cm="1">
        <f t="array" aca="1" ref="O12" ca="1">INDIRECT("'"&amp;'コード表 〔県〕'!$C$3&amp;"'!"&amp;'コード表 〔県〕'!$C$47&amp;'コード表 〔県〕'!O18)</f>
        <v>199105</v>
      </c>
      <c r="P12" s="15" t="s">
        <v>58</v>
      </c>
      <c r="S12" s="5" t="s">
        <v>230</v>
      </c>
      <c r="T12" s="88">
        <f ca="1">HLOOKUP('コード表 〔県〕'!$J$107,分析BD〔項目別_県〕!$C$42:$O$75,INDEX('コード表 〔県〕'!$B$107:$C$135,MATCH(分析BD〔項目別_県〕!$S12,'コード表 〔県〕'!$B$107:$B$135,0),2),FALSE)</f>
        <v>-0.40200000000000002</v>
      </c>
    </row>
    <row r="13" spans="1:20" ht="16.5" customHeight="1">
      <c r="A13" s="19">
        <v>4</v>
      </c>
      <c r="B13" s="1" t="s">
        <v>59</v>
      </c>
      <c r="C13" s="79" cm="1">
        <f t="array" aca="1" ref="C13" ca="1">INDIRECT("'"&amp;'コード表 〔県〕'!$C$3&amp;"'!"&amp;'コード表 〔県〕'!$C$47&amp;'コード表 〔県〕'!C19)</f>
        <v>141969</v>
      </c>
      <c r="D13" s="70" cm="1">
        <f t="array" aca="1" ref="D13" ca="1">INDIRECT("'"&amp;'コード表 〔県〕'!$C$3&amp;"'!"&amp;'コード表 〔県〕'!$C$47&amp;'コード表 〔県〕'!D19)</f>
        <v>139039</v>
      </c>
      <c r="E13" s="70" cm="1">
        <f t="array" aca="1" ref="E13" ca="1">INDIRECT("'"&amp;'コード表 〔県〕'!$C$3&amp;"'!"&amp;'コード表 〔県〕'!$C$47&amp;'コード表 〔県〕'!E19)</f>
        <v>147632</v>
      </c>
      <c r="F13" s="70" cm="1">
        <f t="array" aca="1" ref="F13" ca="1">INDIRECT("'"&amp;'コード表 〔県〕'!$C$3&amp;"'!"&amp;'コード表 〔県〕'!$C$47&amp;'コード表 〔県〕'!F19)</f>
        <v>160241</v>
      </c>
      <c r="G13" s="70" cm="1">
        <f t="array" aca="1" ref="G13" ca="1">INDIRECT("'"&amp;'コード表 〔県〕'!$C$3&amp;"'!"&amp;'コード表 〔県〕'!$C$47&amp;'コード表 〔県〕'!G19)</f>
        <v>166736</v>
      </c>
      <c r="H13" s="70" cm="1">
        <f t="array" aca="1" ref="H13" ca="1">INDIRECT("'"&amp;'コード表 〔県〕'!$C$3&amp;"'!"&amp;'コード表 〔県〕'!$C$47&amp;'コード表 〔県〕'!H19)</f>
        <v>167874</v>
      </c>
      <c r="I13" s="70" cm="1">
        <f t="array" aca="1" ref="I13" ca="1">INDIRECT("'"&amp;'コード表 〔県〕'!$C$3&amp;"'!"&amp;'コード表 〔県〕'!$C$47&amp;'コード表 〔県〕'!I19)</f>
        <v>172291</v>
      </c>
      <c r="J13" s="70" cm="1">
        <f t="array" aca="1" ref="J13" ca="1">INDIRECT("'"&amp;'コード表 〔県〕'!$C$3&amp;"'!"&amp;'コード表 〔県〕'!$C$47&amp;'コード表 〔県〕'!J19)</f>
        <v>168481</v>
      </c>
      <c r="K13" s="70" cm="1">
        <f t="array" aca="1" ref="K13" ca="1">INDIRECT("'"&amp;'コード表 〔県〕'!$C$3&amp;"'!"&amp;'コード表 〔県〕'!$C$47&amp;'コード表 〔県〕'!K19)</f>
        <v>182354</v>
      </c>
      <c r="L13" s="70" cm="1">
        <f t="array" aca="1" ref="L13" ca="1">INDIRECT("'"&amp;'コード表 〔県〕'!$C$3&amp;"'!"&amp;'コード表 〔県〕'!$C$47&amp;'コード表 〔県〕'!L19)</f>
        <v>186219</v>
      </c>
      <c r="M13" s="70" cm="1">
        <f t="array" aca="1" ref="M13" ca="1">INDIRECT("'"&amp;'コード表 〔県〕'!$C$3&amp;"'!"&amp;'コード表 〔県〕'!$C$47&amp;'コード表 〔県〕'!M19)</f>
        <v>182319</v>
      </c>
      <c r="N13" s="70" cm="1">
        <f t="array" aca="1" ref="N13" ca="1">INDIRECT("'"&amp;'コード表 〔県〕'!$C$3&amp;"'!"&amp;'コード表 〔県〕'!$C$47&amp;'コード表 〔県〕'!N19)</f>
        <v>88174</v>
      </c>
      <c r="O13" s="80" cm="1">
        <f t="array" aca="1" ref="O13" ca="1">INDIRECT("'"&amp;'コード表 〔県〕'!$C$3&amp;"'!"&amp;'コード表 〔県〕'!$C$47&amp;'コード表 〔県〕'!O19)</f>
        <v>133850</v>
      </c>
      <c r="P13" s="15" t="s">
        <v>59</v>
      </c>
      <c r="S13" s="5" t="s">
        <v>231</v>
      </c>
      <c r="T13" s="88">
        <f ca="1">HLOOKUP('コード表 〔県〕'!$J$107,分析BD〔項目別_県〕!$C$42:$O$75,INDEX('コード表 〔県〕'!$B$107:$C$135,MATCH(分析BD〔項目別_県〕!$S13,'コード表 〔県〕'!$B$107:$B$135,0),2),FALSE)</f>
        <v>4.1420000000000003</v>
      </c>
    </row>
    <row r="14" spans="1:20" ht="16.5" customHeight="1">
      <c r="A14" s="19">
        <v>5</v>
      </c>
      <c r="B14" s="1" t="s">
        <v>60</v>
      </c>
      <c r="C14" s="79" cm="1">
        <f t="array" aca="1" ref="C14" ca="1">INDIRECT("'"&amp;'コード表 〔県〕'!$C$3&amp;"'!"&amp;'コード表 〔県〕'!$C$47&amp;'コード表 〔県〕'!C20)</f>
        <v>254969</v>
      </c>
      <c r="D14" s="70" cm="1">
        <f t="array" aca="1" ref="D14" ca="1">INDIRECT("'"&amp;'コード表 〔県〕'!$C$3&amp;"'!"&amp;'コード表 〔県〕'!$C$47&amp;'コード表 〔県〕'!D20)</f>
        <v>250186</v>
      </c>
      <c r="E14" s="70" cm="1">
        <f t="array" aca="1" ref="E14" ca="1">INDIRECT("'"&amp;'コード表 〔県〕'!$C$3&amp;"'!"&amp;'コード表 〔県〕'!$C$47&amp;'コード表 〔県〕'!E20)</f>
        <v>302805</v>
      </c>
      <c r="F14" s="70" cm="1">
        <f t="array" aca="1" ref="F14" ca="1">INDIRECT("'"&amp;'コード表 〔県〕'!$C$3&amp;"'!"&amp;'コード表 〔県〕'!$C$47&amp;'コード表 〔県〕'!F20)</f>
        <v>331952</v>
      </c>
      <c r="G14" s="70" cm="1">
        <f t="array" aca="1" ref="G14" ca="1">INDIRECT("'"&amp;'コード表 〔県〕'!$C$3&amp;"'!"&amp;'コード表 〔県〕'!$C$47&amp;'コード表 〔県〕'!G20)</f>
        <v>383559</v>
      </c>
      <c r="H14" s="70" cm="1">
        <f t="array" aca="1" ref="H14" ca="1">INDIRECT("'"&amp;'コード表 〔県〕'!$C$3&amp;"'!"&amp;'コード表 〔県〕'!$C$47&amp;'コード表 〔県〕'!H20)</f>
        <v>410145</v>
      </c>
      <c r="I14" s="70" cm="1">
        <f t="array" aca="1" ref="I14" ca="1">INDIRECT("'"&amp;'コード表 〔県〕'!$C$3&amp;"'!"&amp;'コード表 〔県〕'!$C$47&amp;'コード表 〔県〕'!I20)</f>
        <v>447606</v>
      </c>
      <c r="J14" s="70" cm="1">
        <f t="array" aca="1" ref="J14" ca="1">INDIRECT("'"&amp;'コード表 〔県〕'!$C$3&amp;"'!"&amp;'コード表 〔県〕'!$C$47&amp;'コード表 〔県〕'!J20)</f>
        <v>455228</v>
      </c>
      <c r="K14" s="70" cm="1">
        <f t="array" aca="1" ref="K14" ca="1">INDIRECT("'"&amp;'コード表 〔県〕'!$C$3&amp;"'!"&amp;'コード表 〔県〕'!$C$47&amp;'コード表 〔県〕'!K20)</f>
        <v>473538</v>
      </c>
      <c r="L14" s="70" cm="1">
        <f t="array" aca="1" ref="L14" ca="1">INDIRECT("'"&amp;'コード表 〔県〕'!$C$3&amp;"'!"&amp;'コード表 〔県〕'!$C$47&amp;'コード表 〔県〕'!L20)</f>
        <v>388347</v>
      </c>
      <c r="M14" s="70" cm="1">
        <f t="array" aca="1" ref="M14" ca="1">INDIRECT("'"&amp;'コード表 〔県〕'!$C$3&amp;"'!"&amp;'コード表 〔県〕'!$C$47&amp;'コード表 〔県〕'!M20)</f>
        <v>466468</v>
      </c>
      <c r="N14" s="70" cm="1">
        <f t="array" aca="1" ref="N14" ca="1">INDIRECT("'"&amp;'コード表 〔県〕'!$C$3&amp;"'!"&amp;'コード表 〔県〕'!$C$47&amp;'コード表 〔県〕'!N20)</f>
        <v>389153</v>
      </c>
      <c r="O14" s="80" cm="1">
        <f t="array" aca="1" ref="O14" ca="1">INDIRECT("'"&amp;'コード表 〔県〕'!$C$3&amp;"'!"&amp;'コード表 〔県〕'!$C$47&amp;'コード表 〔県〕'!O20)</f>
        <v>380970</v>
      </c>
      <c r="P14" s="15" t="s">
        <v>60</v>
      </c>
      <c r="S14" s="5" t="s">
        <v>232</v>
      </c>
      <c r="T14" s="88">
        <f ca="1">HLOOKUP('コード表 〔県〕'!$J$107,分析BD〔項目別_県〕!$C$42:$O$75,INDEX('コード表 〔県〕'!$B$107:$C$135,MATCH(分析BD〔項目別_県〕!$S14,'コード表 〔県〕'!$B$107:$B$135,0),2),FALSE)</f>
        <v>-3.0739999999999998</v>
      </c>
    </row>
    <row r="15" spans="1:20" ht="16.5" customHeight="1">
      <c r="A15" s="19">
        <v>6</v>
      </c>
      <c r="B15" s="1" t="s">
        <v>61</v>
      </c>
      <c r="C15" s="79" cm="1">
        <f t="array" aca="1" ref="C15" ca="1">INDIRECT("'"&amp;'コード表 〔県〕'!$C$3&amp;"'!"&amp;'コード表 〔県〕'!$C$47&amp;'コード表 〔県〕'!C21)</f>
        <v>379415</v>
      </c>
      <c r="D15" s="70" cm="1">
        <f t="array" aca="1" ref="D15" ca="1">INDIRECT("'"&amp;'コード表 〔県〕'!$C$3&amp;"'!"&amp;'コード表 〔県〕'!$C$47&amp;'コード表 〔県〕'!D21)</f>
        <v>394115</v>
      </c>
      <c r="E15" s="70" cm="1">
        <f t="array" aca="1" ref="E15" ca="1">INDIRECT("'"&amp;'コード表 〔県〕'!$C$3&amp;"'!"&amp;'コード表 〔県〕'!$C$47&amp;'コード表 〔県〕'!E21)</f>
        <v>414289</v>
      </c>
      <c r="F15" s="70" cm="1">
        <f t="array" aca="1" ref="F15" ca="1">INDIRECT("'"&amp;'コード表 〔県〕'!$C$3&amp;"'!"&amp;'コード表 〔県〕'!$C$47&amp;'コード表 〔県〕'!F21)</f>
        <v>409943</v>
      </c>
      <c r="G15" s="70" cm="1">
        <f t="array" aca="1" ref="G15" ca="1">INDIRECT("'"&amp;'コード表 〔県〕'!$C$3&amp;"'!"&amp;'コード表 〔県〕'!$C$47&amp;'コード表 〔県〕'!G21)</f>
        <v>413862</v>
      </c>
      <c r="H15" s="70" cm="1">
        <f t="array" aca="1" ref="H15" ca="1">INDIRECT("'"&amp;'コード表 〔県〕'!$C$3&amp;"'!"&amp;'コード表 〔県〕'!$C$47&amp;'コード表 〔県〕'!H21)</f>
        <v>412091</v>
      </c>
      <c r="I15" s="70" cm="1">
        <f t="array" aca="1" ref="I15" ca="1">INDIRECT("'"&amp;'コード表 〔県〕'!$C$3&amp;"'!"&amp;'コード表 〔県〕'!$C$47&amp;'コード表 〔県〕'!I21)</f>
        <v>424960</v>
      </c>
      <c r="J15" s="70" cm="1">
        <f t="array" aca="1" ref="J15" ca="1">INDIRECT("'"&amp;'コード表 〔県〕'!$C$3&amp;"'!"&amp;'コード表 〔県〕'!$C$47&amp;'コード表 〔県〕'!J21)</f>
        <v>420644</v>
      </c>
      <c r="K15" s="70" cm="1">
        <f t="array" aca="1" ref="K15" ca="1">INDIRECT("'"&amp;'コード表 〔県〕'!$C$3&amp;"'!"&amp;'コード表 〔県〕'!$C$47&amp;'コード表 〔県〕'!K21)</f>
        <v>410688</v>
      </c>
      <c r="L15" s="70" cm="1">
        <f t="array" aca="1" ref="L15" ca="1">INDIRECT("'"&amp;'コード表 〔県〕'!$C$3&amp;"'!"&amp;'コード表 〔県〕'!$C$47&amp;'コード表 〔県〕'!L21)</f>
        <v>383657</v>
      </c>
      <c r="M15" s="70" cm="1">
        <f t="array" aca="1" ref="M15" ca="1">INDIRECT("'"&amp;'コード表 〔県〕'!$C$3&amp;"'!"&amp;'コード表 〔県〕'!$C$47&amp;'コード表 〔県〕'!M21)</f>
        <v>403487</v>
      </c>
      <c r="N15" s="70" cm="1">
        <f t="array" aca="1" ref="N15" ca="1">INDIRECT("'"&amp;'コード表 〔県〕'!$C$3&amp;"'!"&amp;'コード表 〔県〕'!$C$47&amp;'コード表 〔県〕'!N21)</f>
        <v>413952</v>
      </c>
      <c r="O15" s="80" cm="1">
        <f t="array" aca="1" ref="O15" ca="1">INDIRECT("'"&amp;'コード表 〔県〕'!$C$3&amp;"'!"&amp;'コード表 〔県〕'!$C$47&amp;'コード表 〔県〕'!O21)</f>
        <v>433103</v>
      </c>
      <c r="P15" s="15" t="s">
        <v>61</v>
      </c>
      <c r="S15" s="5" t="s">
        <v>233</v>
      </c>
      <c r="T15" s="88">
        <f ca="1">HLOOKUP('コード表 〔県〕'!$J$107,分析BD〔項目別_県〕!$C$42:$O$75,INDEX('コード表 〔県〕'!$B$107:$C$135,MATCH(分析BD〔項目別_県〕!$S15,'コード表 〔県〕'!$B$107:$B$135,0),2),FALSE)</f>
        <v>-0.222</v>
      </c>
    </row>
    <row r="16" spans="1:20" ht="16.5" customHeight="1">
      <c r="A16" s="19">
        <v>7</v>
      </c>
      <c r="B16" s="1" t="s">
        <v>62</v>
      </c>
      <c r="C16" s="79" cm="1">
        <f t="array" aca="1" ref="C16" ca="1">INDIRECT("'"&amp;'コード表 〔県〕'!$C$3&amp;"'!"&amp;'コード表 〔県〕'!$C$47&amp;'コード表 〔県〕'!C22)</f>
        <v>239710</v>
      </c>
      <c r="D16" s="70" cm="1">
        <f t="array" aca="1" ref="D16" ca="1">INDIRECT("'"&amp;'コード表 〔県〕'!$C$3&amp;"'!"&amp;'コード表 〔県〕'!$C$47&amp;'コード表 〔県〕'!D22)</f>
        <v>238099</v>
      </c>
      <c r="E16" s="70" cm="1">
        <f t="array" aca="1" ref="E16" ca="1">INDIRECT("'"&amp;'コード表 〔県〕'!$C$3&amp;"'!"&amp;'コード表 〔県〕'!$C$47&amp;'コード表 〔県〕'!E22)</f>
        <v>250788</v>
      </c>
      <c r="F16" s="70" cm="1">
        <f t="array" aca="1" ref="F16" ca="1">INDIRECT("'"&amp;'コード表 〔県〕'!$C$3&amp;"'!"&amp;'コード表 〔県〕'!$C$47&amp;'コード表 〔県〕'!F22)</f>
        <v>247565</v>
      </c>
      <c r="G16" s="70" cm="1">
        <f t="array" aca="1" ref="G16" ca="1">INDIRECT("'"&amp;'コード表 〔県〕'!$C$3&amp;"'!"&amp;'コード表 〔県〕'!$C$47&amp;'コード表 〔県〕'!G22)</f>
        <v>262743</v>
      </c>
      <c r="H16" s="70" cm="1">
        <f t="array" aca="1" ref="H16" ca="1">INDIRECT("'"&amp;'コード表 〔県〕'!$C$3&amp;"'!"&amp;'コード表 〔県〕'!$C$47&amp;'コード表 〔県〕'!H22)</f>
        <v>282397</v>
      </c>
      <c r="I16" s="70" cm="1">
        <f t="array" aca="1" ref="I16" ca="1">INDIRECT("'"&amp;'コード表 〔県〕'!$C$3&amp;"'!"&amp;'コード表 〔県〕'!$C$47&amp;'コード表 〔県〕'!I22)</f>
        <v>285175</v>
      </c>
      <c r="J16" s="70" cm="1">
        <f t="array" aca="1" ref="J16" ca="1">INDIRECT("'"&amp;'コード表 〔県〕'!$C$3&amp;"'!"&amp;'コード表 〔県〕'!$C$47&amp;'コード表 〔県〕'!J22)</f>
        <v>288262</v>
      </c>
      <c r="K16" s="70" cm="1">
        <f t="array" aca="1" ref="K16" ca="1">INDIRECT("'"&amp;'コード表 〔県〕'!$C$3&amp;"'!"&amp;'コード表 〔県〕'!$C$47&amp;'コード表 〔県〕'!K22)</f>
        <v>283130</v>
      </c>
      <c r="L16" s="70" cm="1">
        <f t="array" aca="1" ref="L16" ca="1">INDIRECT("'"&amp;'コード表 〔県〕'!$C$3&amp;"'!"&amp;'コード表 〔県〕'!$C$47&amp;'コード表 〔県〕'!L22)</f>
        <v>191628</v>
      </c>
      <c r="M16" s="70" cm="1">
        <f t="array" aca="1" ref="M16" ca="1">INDIRECT("'"&amp;'コード表 〔県〕'!$C$3&amp;"'!"&amp;'コード表 〔県〕'!$C$47&amp;'コード表 〔県〕'!M22)</f>
        <v>200729</v>
      </c>
      <c r="N16" s="70" cm="1">
        <f t="array" aca="1" ref="N16" ca="1">INDIRECT("'"&amp;'コード表 〔県〕'!$C$3&amp;"'!"&amp;'コード表 〔県〕'!$C$47&amp;'コード表 〔県〕'!N22)</f>
        <v>253359</v>
      </c>
      <c r="O16" s="80" cm="1">
        <f t="array" aca="1" ref="O16" ca="1">INDIRECT("'"&amp;'コード表 〔県〕'!$C$3&amp;"'!"&amp;'コード表 〔県〕'!$C$47&amp;'コード表 〔県〕'!O22)</f>
        <v>313364</v>
      </c>
      <c r="P16" s="15" t="s">
        <v>62</v>
      </c>
      <c r="S16" s="5" t="s">
        <v>234</v>
      </c>
      <c r="T16" s="88">
        <f ca="1">HLOOKUP('コード表 〔県〕'!$J$107,分析BD〔項目別_県〕!$C$42:$O$75,INDEX('コード表 〔県〕'!$B$107:$C$135,MATCH(分析BD〔項目別_県〕!$S16,'コード表 〔県〕'!$B$107:$B$135,0),2),FALSE)</f>
        <v>4.9800000000000004</v>
      </c>
    </row>
    <row r="17" spans="1:20" ht="16.5" customHeight="1">
      <c r="A17" s="19">
        <v>8</v>
      </c>
      <c r="B17" s="1" t="s">
        <v>63</v>
      </c>
      <c r="C17" s="79" cm="1">
        <f t="array" aca="1" ref="C17" ca="1">INDIRECT("'"&amp;'コード表 〔県〕'!$C$3&amp;"'!"&amp;'コード表 〔県〕'!$C$47&amp;'コード表 〔県〕'!C23)</f>
        <v>158687</v>
      </c>
      <c r="D17" s="70" cm="1">
        <f t="array" aca="1" ref="D17" ca="1">INDIRECT("'"&amp;'コード表 〔県〕'!$C$3&amp;"'!"&amp;'コード表 〔県〕'!$C$47&amp;'コード表 〔県〕'!D23)</f>
        <v>157443</v>
      </c>
      <c r="E17" s="70" cm="1">
        <f t="array" aca="1" ref="E17" ca="1">INDIRECT("'"&amp;'コード表 〔県〕'!$C$3&amp;"'!"&amp;'コード表 〔県〕'!$C$47&amp;'コード表 〔県〕'!E23)</f>
        <v>164742</v>
      </c>
      <c r="F17" s="70" cm="1">
        <f t="array" aca="1" ref="F17" ca="1">INDIRECT("'"&amp;'コード表 〔県〕'!$C$3&amp;"'!"&amp;'コード表 〔県〕'!$C$47&amp;'コード表 〔県〕'!F23)</f>
        <v>164642</v>
      </c>
      <c r="G17" s="70" cm="1">
        <f t="array" aca="1" ref="G17" ca="1">INDIRECT("'"&amp;'コード表 〔県〕'!$C$3&amp;"'!"&amp;'コード表 〔県〕'!$C$47&amp;'コード表 〔県〕'!G23)</f>
        <v>170098</v>
      </c>
      <c r="H17" s="70" cm="1">
        <f t="array" aca="1" ref="H17" ca="1">INDIRECT("'"&amp;'コード表 〔県〕'!$C$3&amp;"'!"&amp;'コード表 〔県〕'!$C$47&amp;'コード表 〔県〕'!H23)</f>
        <v>194779</v>
      </c>
      <c r="I17" s="70" cm="1">
        <f t="array" aca="1" ref="I17" ca="1">INDIRECT("'"&amp;'コード表 〔県〕'!$C$3&amp;"'!"&amp;'コード表 〔県〕'!$C$47&amp;'コード表 〔県〕'!I23)</f>
        <v>203865</v>
      </c>
      <c r="J17" s="70" cm="1">
        <f t="array" aca="1" ref="J17" ca="1">INDIRECT("'"&amp;'コード表 〔県〕'!$C$3&amp;"'!"&amp;'コード表 〔県〕'!$C$47&amp;'コード表 〔県〕'!J23)</f>
        <v>205375</v>
      </c>
      <c r="K17" s="70" cm="1">
        <f t="array" aca="1" ref="K17" ca="1">INDIRECT("'"&amp;'コード表 〔県〕'!$C$3&amp;"'!"&amp;'コード表 〔県〕'!$C$47&amp;'コード表 〔県〕'!K23)</f>
        <v>192840</v>
      </c>
      <c r="L17" s="70" cm="1">
        <f t="array" aca="1" ref="L17" ca="1">INDIRECT("'"&amp;'コード表 〔県〕'!$C$3&amp;"'!"&amp;'コード表 〔県〕'!$C$47&amp;'コード表 〔県〕'!L23)</f>
        <v>111771</v>
      </c>
      <c r="M17" s="70" cm="1">
        <f t="array" aca="1" ref="M17" ca="1">INDIRECT("'"&amp;'コード表 〔県〕'!$C$3&amp;"'!"&amp;'コード表 〔県〕'!$C$47&amp;'コード表 〔県〕'!M23)</f>
        <v>109883</v>
      </c>
      <c r="N17" s="70" cm="1">
        <f t="array" aca="1" ref="N17" ca="1">INDIRECT("'"&amp;'コード表 〔県〕'!$C$3&amp;"'!"&amp;'コード表 〔県〕'!$C$47&amp;'コード表 〔県〕'!N23)</f>
        <v>165855</v>
      </c>
      <c r="O17" s="80" cm="1">
        <f t="array" aca="1" ref="O17" ca="1">INDIRECT("'"&amp;'コード表 〔県〕'!$C$3&amp;"'!"&amp;'コード表 〔県〕'!$C$47&amp;'コード表 〔県〕'!O23)</f>
        <v>223046</v>
      </c>
      <c r="P17" s="15" t="s">
        <v>63</v>
      </c>
      <c r="S17" s="5" t="s">
        <v>235</v>
      </c>
      <c r="T17" s="88">
        <f ca="1">HLOOKUP('コード表 〔県〕'!$J$107,分析BD〔項目別_県〕!$C$42:$O$75,INDEX('コード表 〔県〕'!$B$107:$C$135,MATCH(分析BD〔項目別_県〕!$S17,'コード表 〔県〕'!$B$107:$B$135,0),2),FALSE)</f>
        <v>1.49</v>
      </c>
    </row>
    <row r="18" spans="1:20" ht="16.5" customHeight="1">
      <c r="A18" s="19">
        <v>9</v>
      </c>
      <c r="B18" s="1" t="s">
        <v>64</v>
      </c>
      <c r="C18" s="79" cm="1">
        <f t="array" aca="1" ref="C18" ca="1">INDIRECT("'"&amp;'コード表 〔県〕'!$C$3&amp;"'!"&amp;'コード表 〔県〕'!$C$47&amp;'コード表 〔県〕'!C24)</f>
        <v>176104</v>
      </c>
      <c r="D18" s="70" cm="1">
        <f t="array" aca="1" ref="D18" ca="1">INDIRECT("'"&amp;'コード表 〔県〕'!$C$3&amp;"'!"&amp;'コード表 〔県〕'!$C$47&amp;'コード表 〔県〕'!D24)</f>
        <v>186100</v>
      </c>
      <c r="E18" s="70" cm="1">
        <f t="array" aca="1" ref="E18" ca="1">INDIRECT("'"&amp;'コード表 〔県〕'!$C$3&amp;"'!"&amp;'コード表 〔県〕'!$C$47&amp;'コード表 〔県〕'!E24)</f>
        <v>192395</v>
      </c>
      <c r="F18" s="70" cm="1">
        <f t="array" aca="1" ref="F18" ca="1">INDIRECT("'"&amp;'コード表 〔県〕'!$C$3&amp;"'!"&amp;'コード表 〔県〕'!$C$47&amp;'コード表 〔県〕'!F24)</f>
        <v>188913</v>
      </c>
      <c r="G18" s="70" cm="1">
        <f t="array" aca="1" ref="G18" ca="1">INDIRECT("'"&amp;'コード表 〔県〕'!$C$3&amp;"'!"&amp;'コード表 〔県〕'!$C$47&amp;'コード表 〔県〕'!G24)</f>
        <v>195210</v>
      </c>
      <c r="H18" s="70" cm="1">
        <f t="array" aca="1" ref="H18" ca="1">INDIRECT("'"&amp;'コード表 〔県〕'!$C$3&amp;"'!"&amp;'コード表 〔県〕'!$C$47&amp;'コード表 〔県〕'!H24)</f>
        <v>205916</v>
      </c>
      <c r="I18" s="70" cm="1">
        <f t="array" aca="1" ref="I18" ca="1">INDIRECT("'"&amp;'コード表 〔県〕'!$C$3&amp;"'!"&amp;'コード表 〔県〕'!$C$47&amp;'コード表 〔県〕'!I24)</f>
        <v>200691</v>
      </c>
      <c r="J18" s="70" cm="1">
        <f t="array" aca="1" ref="J18" ca="1">INDIRECT("'"&amp;'コード表 〔県〕'!$C$3&amp;"'!"&amp;'コード表 〔県〕'!$C$47&amp;'コード表 〔県〕'!J24)</f>
        <v>203957</v>
      </c>
      <c r="K18" s="70" cm="1">
        <f t="array" aca="1" ref="K18" ca="1">INDIRECT("'"&amp;'コード表 〔県〕'!$C$3&amp;"'!"&amp;'コード表 〔県〕'!$C$47&amp;'コード表 〔県〕'!K24)</f>
        <v>189543</v>
      </c>
      <c r="L18" s="70" cm="1">
        <f t="array" aca="1" ref="L18" ca="1">INDIRECT("'"&amp;'コード表 〔県〕'!$C$3&amp;"'!"&amp;'コード表 〔県〕'!$C$47&amp;'コード表 〔県〕'!L24)</f>
        <v>188723</v>
      </c>
      <c r="M18" s="70" cm="1">
        <f t="array" aca="1" ref="M18" ca="1">INDIRECT("'"&amp;'コード表 〔県〕'!$C$3&amp;"'!"&amp;'コード表 〔県〕'!$C$47&amp;'コード表 〔県〕'!M24)</f>
        <v>175901</v>
      </c>
      <c r="N18" s="70" cm="1">
        <f t="array" aca="1" ref="N18" ca="1">INDIRECT("'"&amp;'コード表 〔県〕'!$C$3&amp;"'!"&amp;'コード表 〔県〕'!$C$47&amp;'コード表 〔県〕'!N24)</f>
        <v>171820</v>
      </c>
      <c r="O18" s="80" cm="1">
        <f t="array" aca="1" ref="O18" ca="1">INDIRECT("'"&amp;'コード表 〔県〕'!$C$3&amp;"'!"&amp;'コード表 〔県〕'!$C$47&amp;'コード表 〔県〕'!O24)</f>
        <v>174380</v>
      </c>
      <c r="P18" s="15" t="s">
        <v>64</v>
      </c>
      <c r="S18" s="5" t="s">
        <v>236</v>
      </c>
      <c r="T18" s="88">
        <f ca="1">HLOOKUP('コード表 〔県〕'!$J$107,分析BD〔項目別_県〕!$C$42:$O$75,INDEX('コード表 〔県〕'!$B$107:$C$135,MATCH(分析BD〔項目別_県〕!$S18,'コード表 〔県〕'!$B$107:$B$135,0),2),FALSE)</f>
        <v>34.482999999999997</v>
      </c>
    </row>
    <row r="19" spans="1:20" ht="16.5" customHeight="1">
      <c r="A19" s="19">
        <v>10</v>
      </c>
      <c r="B19" s="1" t="s">
        <v>65</v>
      </c>
      <c r="C19" s="79" cm="1">
        <f t="array" aca="1" ref="C19" ca="1">INDIRECT("'"&amp;'コード表 〔県〕'!$C$3&amp;"'!"&amp;'コード表 〔県〕'!$C$47&amp;'コード表 〔県〕'!C25)</f>
        <v>143940</v>
      </c>
      <c r="D19" s="70" cm="1">
        <f t="array" aca="1" ref="D19" ca="1">INDIRECT("'"&amp;'コード表 〔県〕'!$C$3&amp;"'!"&amp;'コード表 〔県〕'!$C$47&amp;'コード表 〔県〕'!D25)</f>
        <v>138700</v>
      </c>
      <c r="E19" s="70" cm="1">
        <f t="array" aca="1" ref="E19" ca="1">INDIRECT("'"&amp;'コード表 〔県〕'!$C$3&amp;"'!"&amp;'コード表 〔県〕'!$C$47&amp;'コード表 〔県〕'!E25)</f>
        <v>144380</v>
      </c>
      <c r="F19" s="70" cm="1">
        <f t="array" aca="1" ref="F19" ca="1">INDIRECT("'"&amp;'コード表 〔県〕'!$C$3&amp;"'!"&amp;'コード表 〔県〕'!$C$47&amp;'コード表 〔県〕'!F25)</f>
        <v>142529</v>
      </c>
      <c r="G19" s="70" cm="1">
        <f t="array" aca="1" ref="G19" ca="1">INDIRECT("'"&amp;'コード表 〔県〕'!$C$3&amp;"'!"&amp;'コード表 〔県〕'!$C$47&amp;'コード表 〔県〕'!G25)</f>
        <v>147509</v>
      </c>
      <c r="H19" s="70" cm="1">
        <f t="array" aca="1" ref="H19" ca="1">INDIRECT("'"&amp;'コード表 〔県〕'!$C$3&amp;"'!"&amp;'コード表 〔県〕'!$C$47&amp;'コード表 〔県〕'!H25)</f>
        <v>138298</v>
      </c>
      <c r="I19" s="70" cm="1">
        <f t="array" aca="1" ref="I19" ca="1">INDIRECT("'"&amp;'コード表 〔県〕'!$C$3&amp;"'!"&amp;'コード表 〔県〕'!$C$47&amp;'コード表 〔県〕'!I25)</f>
        <v>141931</v>
      </c>
      <c r="J19" s="70" cm="1">
        <f t="array" aca="1" ref="J19" ca="1">INDIRECT("'"&amp;'コード表 〔県〕'!$C$3&amp;"'!"&amp;'コード表 〔県〕'!$C$47&amp;'コード表 〔県〕'!J25)</f>
        <v>146137</v>
      </c>
      <c r="K19" s="70" cm="1">
        <f t="array" aca="1" ref="K19" ca="1">INDIRECT("'"&amp;'コード表 〔県〕'!$C$3&amp;"'!"&amp;'コード表 〔県〕'!$C$47&amp;'コード表 〔県〕'!K25)</f>
        <v>152631</v>
      </c>
      <c r="L19" s="70" cm="1">
        <f t="array" aca="1" ref="L19" ca="1">INDIRECT("'"&amp;'コード表 〔県〕'!$C$3&amp;"'!"&amp;'コード表 〔県〕'!$C$47&amp;'コード表 〔県〕'!L25)</f>
        <v>150210</v>
      </c>
      <c r="M19" s="70" cm="1">
        <f t="array" aca="1" ref="M19" ca="1">INDIRECT("'"&amp;'コード表 〔県〕'!$C$3&amp;"'!"&amp;'コード表 〔県〕'!$C$47&amp;'コード表 〔県〕'!M25)</f>
        <v>155639</v>
      </c>
      <c r="N19" s="70" cm="1">
        <f t="array" aca="1" ref="N19" ca="1">INDIRECT("'"&amp;'コード表 〔県〕'!$C$3&amp;"'!"&amp;'コード表 〔県〕'!$C$47&amp;'コード表 〔県〕'!N25)</f>
        <v>175435</v>
      </c>
      <c r="O19" s="80" cm="1">
        <f t="array" aca="1" ref="O19" ca="1">INDIRECT("'"&amp;'コード表 〔県〕'!$C$3&amp;"'!"&amp;'コード表 〔県〕'!$C$47&amp;'コード表 〔県〕'!O25)</f>
        <v>184172</v>
      </c>
      <c r="P19" s="15" t="s">
        <v>65</v>
      </c>
      <c r="S19" s="5" t="s">
        <v>237</v>
      </c>
      <c r="T19" s="88">
        <f ca="1">HLOOKUP('コード表 〔県〕'!$J$107,分析BD〔項目別_県〕!$C$42:$O$75,INDEX('コード表 〔県〕'!$B$107:$C$135,MATCH(分析BD〔項目別_県〕!$S19,'コード表 〔県〕'!$B$107:$B$135,0),2),FALSE)</f>
        <v>23.684000000000001</v>
      </c>
    </row>
    <row r="20" spans="1:20" ht="16.5" customHeight="1">
      <c r="A20" s="19">
        <v>11</v>
      </c>
      <c r="B20" s="1" t="s">
        <v>66</v>
      </c>
      <c r="C20" s="79" cm="1">
        <f t="array" aca="1" ref="C20" ca="1">INDIRECT("'"&amp;'コード表 〔県〕'!$C$3&amp;"'!"&amp;'コード表 〔県〕'!$C$47&amp;'コード表 〔県〕'!C26)</f>
        <v>457911</v>
      </c>
      <c r="D20" s="70" cm="1">
        <f t="array" aca="1" ref="D20" ca="1">INDIRECT("'"&amp;'コード表 〔県〕'!$C$3&amp;"'!"&amp;'コード表 〔県〕'!$C$47&amp;'コード表 〔県〕'!D26)</f>
        <v>459644</v>
      </c>
      <c r="E20" s="70" cm="1">
        <f t="array" aca="1" ref="E20" ca="1">INDIRECT("'"&amp;'コード表 〔県〕'!$C$3&amp;"'!"&amp;'コード表 〔県〕'!$C$47&amp;'コード表 〔県〕'!E26)</f>
        <v>461131</v>
      </c>
      <c r="F20" s="70" cm="1">
        <f t="array" aca="1" ref="F20" ca="1">INDIRECT("'"&amp;'コード表 〔県〕'!$C$3&amp;"'!"&amp;'コード表 〔県〕'!$C$47&amp;'コード表 〔県〕'!F26)</f>
        <v>474578</v>
      </c>
      <c r="G20" s="70" cm="1">
        <f t="array" aca="1" ref="G20" ca="1">INDIRECT("'"&amp;'コード表 〔県〕'!$C$3&amp;"'!"&amp;'コード表 〔県〕'!$C$47&amp;'コード表 〔県〕'!G26)</f>
        <v>479972</v>
      </c>
      <c r="H20" s="70" cm="1">
        <f t="array" aca="1" ref="H20" ca="1">INDIRECT("'"&amp;'コード表 〔県〕'!$C$3&amp;"'!"&amp;'コード表 〔県〕'!$C$47&amp;'コード表 〔県〕'!H26)</f>
        <v>487476</v>
      </c>
      <c r="I20" s="70" cm="1">
        <f t="array" aca="1" ref="I20" ca="1">INDIRECT("'"&amp;'コード表 〔県〕'!$C$3&amp;"'!"&amp;'コード表 〔県〕'!$C$47&amp;'コード表 〔県〕'!I26)</f>
        <v>505905</v>
      </c>
      <c r="J20" s="70" cm="1">
        <f t="array" aca="1" ref="J20" ca="1">INDIRECT("'"&amp;'コード表 〔県〕'!$C$3&amp;"'!"&amp;'コード表 〔県〕'!$C$47&amp;'コード表 〔県〕'!J26)</f>
        <v>509431</v>
      </c>
      <c r="K20" s="70" cm="1">
        <f t="array" aca="1" ref="K20" ca="1">INDIRECT("'"&amp;'コード表 〔県〕'!$C$3&amp;"'!"&amp;'コード表 〔県〕'!$C$47&amp;'コード表 〔県〕'!K26)</f>
        <v>529083</v>
      </c>
      <c r="L20" s="70" cm="1">
        <f t="array" aca="1" ref="L20" ca="1">INDIRECT("'"&amp;'コード表 〔県〕'!$C$3&amp;"'!"&amp;'コード表 〔県〕'!$C$47&amp;'コード表 〔県〕'!L26)</f>
        <v>547265</v>
      </c>
      <c r="M20" s="70" cm="1">
        <f t="array" aca="1" ref="M20" ca="1">INDIRECT("'"&amp;'コード表 〔県〕'!$C$3&amp;"'!"&amp;'コード表 〔県〕'!$C$47&amp;'コード表 〔県〕'!M26)</f>
        <v>568910</v>
      </c>
      <c r="N20" s="70" cm="1">
        <f t="array" aca="1" ref="N20" ca="1">INDIRECT("'"&amp;'コード表 〔県〕'!$C$3&amp;"'!"&amp;'コード表 〔県〕'!$C$47&amp;'コード表 〔県〕'!N26)</f>
        <v>590513</v>
      </c>
      <c r="O20" s="80" cm="1">
        <f t="array" aca="1" ref="O20" ca="1">INDIRECT("'"&amp;'コード表 〔県〕'!$C$3&amp;"'!"&amp;'コード表 〔県〕'!$C$47&amp;'コード表 〔県〕'!O26)</f>
        <v>589201</v>
      </c>
      <c r="P20" s="15" t="s">
        <v>66</v>
      </c>
      <c r="S20" s="5" t="s">
        <v>238</v>
      </c>
      <c r="T20" s="88">
        <f ca="1">HLOOKUP('コード表 〔県〕'!$J$107,分析BD〔項目別_県〕!$C$42:$O$75,INDEX('コード表 〔県〕'!$B$107:$C$135,MATCH(分析BD〔項目別_県〕!$S20,'コード表 〔県〕'!$B$107:$B$135,0),2),FALSE)</f>
        <v>4.6260000000000003</v>
      </c>
    </row>
    <row r="21" spans="1:20" ht="16.5" customHeight="1">
      <c r="A21" s="19">
        <v>12</v>
      </c>
      <c r="B21" s="1" t="s">
        <v>67</v>
      </c>
      <c r="C21" s="79" cm="1">
        <f t="array" aca="1" ref="C21" ca="1">INDIRECT("'"&amp;'コード表 〔県〕'!$C$3&amp;"'!"&amp;'コード表 〔県〕'!$C$47&amp;'コード表 〔県〕'!C27)</f>
        <v>327730</v>
      </c>
      <c r="D21" s="70" cm="1">
        <f t="array" aca="1" ref="D21" ca="1">INDIRECT("'"&amp;'コード表 〔県〕'!$C$3&amp;"'!"&amp;'コード表 〔県〕'!$C$47&amp;'コード表 〔県〕'!D27)</f>
        <v>341640</v>
      </c>
      <c r="E21" s="70" cm="1">
        <f t="array" aca="1" ref="E21" ca="1">INDIRECT("'"&amp;'コード表 〔県〕'!$C$3&amp;"'!"&amp;'コード表 〔県〕'!$C$47&amp;'コード表 〔県〕'!E27)</f>
        <v>358964</v>
      </c>
      <c r="F21" s="70" cm="1">
        <f t="array" aca="1" ref="F21" ca="1">INDIRECT("'"&amp;'コード表 〔県〕'!$C$3&amp;"'!"&amp;'コード表 〔県〕'!$C$47&amp;'コード表 〔県〕'!F27)</f>
        <v>369989</v>
      </c>
      <c r="G21" s="70" cm="1">
        <f t="array" aca="1" ref="G21" ca="1">INDIRECT("'"&amp;'コード表 〔県〕'!$C$3&amp;"'!"&amp;'コード表 〔県〕'!$C$47&amp;'コード表 〔県〕'!G27)</f>
        <v>405237</v>
      </c>
      <c r="H21" s="70" cm="1">
        <f t="array" aca="1" ref="H21" ca="1">INDIRECT("'"&amp;'コード表 〔県〕'!$C$3&amp;"'!"&amp;'コード表 〔県〕'!$C$47&amp;'コード表 〔県〕'!H27)</f>
        <v>442960</v>
      </c>
      <c r="I21" s="70" cm="1">
        <f t="array" aca="1" ref="I21" ca="1">INDIRECT("'"&amp;'コード表 〔県〕'!$C$3&amp;"'!"&amp;'コード表 〔県〕'!$C$47&amp;'コード表 〔県〕'!I27)</f>
        <v>434576</v>
      </c>
      <c r="J21" s="70" cm="1">
        <f t="array" aca="1" ref="J21" ca="1">INDIRECT("'"&amp;'コード表 〔県〕'!$C$3&amp;"'!"&amp;'コード表 〔県〕'!$C$47&amp;'コード表 〔県〕'!J27)</f>
        <v>423805</v>
      </c>
      <c r="K21" s="70" cm="1">
        <f t="array" aca="1" ref="K21" ca="1">INDIRECT("'"&amp;'コード表 〔県〕'!$C$3&amp;"'!"&amp;'コード表 〔県〕'!$C$47&amp;'コード表 〔県〕'!K27)</f>
        <v>416817</v>
      </c>
      <c r="L21" s="70" cm="1">
        <f t="array" aca="1" ref="L21" ca="1">INDIRECT("'"&amp;'コード表 〔県〕'!$C$3&amp;"'!"&amp;'コード表 〔県〕'!$C$47&amp;'コード表 〔県〕'!L27)</f>
        <v>419516</v>
      </c>
      <c r="M21" s="70" cm="1">
        <f t="array" aca="1" ref="M21" ca="1">INDIRECT("'"&amp;'コード表 〔県〕'!$C$3&amp;"'!"&amp;'コード表 〔県〕'!$C$47&amp;'コード表 〔県〕'!M27)</f>
        <v>460138</v>
      </c>
      <c r="N21" s="70" cm="1">
        <f t="array" aca="1" ref="N21" ca="1">INDIRECT("'"&amp;'コード表 〔県〕'!$C$3&amp;"'!"&amp;'コード表 〔県〕'!$C$47&amp;'コード表 〔県〕'!N27)</f>
        <v>489367</v>
      </c>
      <c r="O21" s="80" cm="1">
        <f t="array" aca="1" ref="O21" ca="1">INDIRECT("'"&amp;'コード表 〔県〕'!$C$3&amp;"'!"&amp;'コード表 〔県〕'!$C$47&amp;'コード表 〔県〕'!O27)</f>
        <v>474326</v>
      </c>
      <c r="P21" s="15" t="s">
        <v>67</v>
      </c>
      <c r="S21" s="5" t="s">
        <v>239</v>
      </c>
      <c r="T21" s="88">
        <f ca="1">HLOOKUP('コード表 〔県〕'!$J$107,分析BD〔項目別_県〕!$C$42:$O$75,INDEX('コード表 〔県〕'!$B$107:$C$135,MATCH(分析BD〔項目別_県〕!$S21,'コード表 〔県〕'!$B$107:$B$135,0),2),FALSE)</f>
        <v>51.802</v>
      </c>
    </row>
    <row r="22" spans="1:20" ht="16.5" customHeight="1">
      <c r="A22" s="19">
        <v>13</v>
      </c>
      <c r="B22" s="1" t="s">
        <v>68</v>
      </c>
      <c r="C22" s="79" cm="1">
        <f t="array" aca="1" ref="C22" ca="1">INDIRECT("'"&amp;'コード表 〔県〕'!$C$3&amp;"'!"&amp;'コード表 〔県〕'!$C$47&amp;'コード表 〔県〕'!C28)</f>
        <v>372693</v>
      </c>
      <c r="D22" s="70" cm="1">
        <f t="array" aca="1" ref="D22" ca="1">INDIRECT("'"&amp;'コード表 〔県〕'!$C$3&amp;"'!"&amp;'コード表 〔県〕'!$C$47&amp;'コード表 〔県〕'!D28)</f>
        <v>372209</v>
      </c>
      <c r="E22" s="70" cm="1">
        <f t="array" aca="1" ref="E22" ca="1">INDIRECT("'"&amp;'コード表 〔県〕'!$C$3&amp;"'!"&amp;'コード表 〔県〕'!$C$47&amp;'コード表 〔県〕'!E28)</f>
        <v>361687</v>
      </c>
      <c r="F22" s="70" cm="1">
        <f t="array" aca="1" ref="F22" ca="1">INDIRECT("'"&amp;'コード表 〔県〕'!$C$3&amp;"'!"&amp;'コード表 〔県〕'!$C$47&amp;'コード表 〔県〕'!F28)</f>
        <v>374291</v>
      </c>
      <c r="G22" s="70" cm="1">
        <f t="array" aca="1" ref="G22" ca="1">INDIRECT("'"&amp;'コード表 〔県〕'!$C$3&amp;"'!"&amp;'コード表 〔県〕'!$C$47&amp;'コード表 〔県〕'!G28)</f>
        <v>384368</v>
      </c>
      <c r="H22" s="70" cm="1">
        <f t="array" aca="1" ref="H22" ca="1">INDIRECT("'"&amp;'コード表 〔県〕'!$C$3&amp;"'!"&amp;'コード表 〔県〕'!$C$47&amp;'コード表 〔県〕'!H28)</f>
        <v>391565</v>
      </c>
      <c r="I22" s="70" cm="1">
        <f t="array" aca="1" ref="I22" ca="1">INDIRECT("'"&amp;'コード表 〔県〕'!$C$3&amp;"'!"&amp;'コード表 〔県〕'!$C$47&amp;'コード表 〔県〕'!I28)</f>
        <v>402025</v>
      </c>
      <c r="J22" s="70" cm="1">
        <f t="array" aca="1" ref="J22" ca="1">INDIRECT("'"&amp;'コード表 〔県〕'!$C$3&amp;"'!"&amp;'コード表 〔県〕'!$C$47&amp;'コード表 〔県〕'!J28)</f>
        <v>415265</v>
      </c>
      <c r="K22" s="70" cm="1">
        <f t="array" aca="1" ref="K22" ca="1">INDIRECT("'"&amp;'コード表 〔県〕'!$C$3&amp;"'!"&amp;'コード表 〔県〕'!$C$47&amp;'コード表 〔県〕'!K28)</f>
        <v>434122</v>
      </c>
      <c r="L22" s="70" cm="1">
        <f t="array" aca="1" ref="L22" ca="1">INDIRECT("'"&amp;'コード表 〔県〕'!$C$3&amp;"'!"&amp;'コード表 〔県〕'!$C$47&amp;'コード表 〔県〕'!L28)</f>
        <v>418687</v>
      </c>
      <c r="M22" s="70" cm="1">
        <f t="array" aca="1" ref="M22" ca="1">INDIRECT("'"&amp;'コード表 〔県〕'!$C$3&amp;"'!"&amp;'コード表 〔県〕'!$C$47&amp;'コード表 〔県〕'!M28)</f>
        <v>426510</v>
      </c>
      <c r="N22" s="70" cm="1">
        <f t="array" aca="1" ref="N22" ca="1">INDIRECT("'"&amp;'コード表 〔県〕'!$C$3&amp;"'!"&amp;'コード表 〔県〕'!$C$47&amp;'コード表 〔県〕'!N28)</f>
        <v>441146</v>
      </c>
      <c r="O22" s="80" cm="1">
        <f t="array" aca="1" ref="O22" ca="1">INDIRECT("'"&amp;'コード表 〔県〕'!$C$3&amp;"'!"&amp;'コード表 〔県〕'!$C$47&amp;'コード表 〔県〕'!O28)</f>
        <v>459420</v>
      </c>
      <c r="P22" s="15" t="s">
        <v>68</v>
      </c>
      <c r="S22" s="5" t="s">
        <v>240</v>
      </c>
      <c r="T22" s="88">
        <f ca="1">HLOOKUP('コード表 〔県〕'!$J$107,分析BD〔項目別_県〕!$C$42:$O$75,INDEX('コード表 〔県〕'!$B$107:$C$135,MATCH(分析BD〔項目別_県〕!$S22,'コード表 〔県〕'!$B$107:$B$135,0),2),FALSE)</f>
        <v>-2.1030000000000002</v>
      </c>
    </row>
    <row r="23" spans="1:20" ht="16.5" customHeight="1">
      <c r="A23" s="19">
        <v>14</v>
      </c>
      <c r="B23" s="1" t="s">
        <v>69</v>
      </c>
      <c r="C23" s="79" cm="1">
        <f t="array" aca="1" ref="C23" ca="1">INDIRECT("'"&amp;'コード表 〔県〕'!$C$3&amp;"'!"&amp;'コード表 〔県〕'!$C$47&amp;'コード表 〔県〕'!C29)</f>
        <v>215220</v>
      </c>
      <c r="D23" s="70" cm="1">
        <f t="array" aca="1" ref="D23" ca="1">INDIRECT("'"&amp;'コード表 〔県〕'!$C$3&amp;"'!"&amp;'コード表 〔県〕'!$C$47&amp;'コード表 〔県〕'!D29)</f>
        <v>216348</v>
      </c>
      <c r="E23" s="70" cm="1">
        <f t="array" aca="1" ref="E23" ca="1">INDIRECT("'"&amp;'コード表 〔県〕'!$C$3&amp;"'!"&amp;'コード表 〔県〕'!$C$47&amp;'コード表 〔県〕'!E29)</f>
        <v>212453</v>
      </c>
      <c r="F23" s="70" cm="1">
        <f t="array" aca="1" ref="F23" ca="1">INDIRECT("'"&amp;'コード表 〔県〕'!$C$3&amp;"'!"&amp;'コード表 〔県〕'!$C$47&amp;'コード表 〔県〕'!F29)</f>
        <v>219871</v>
      </c>
      <c r="G23" s="70" cm="1">
        <f t="array" aca="1" ref="G23" ca="1">INDIRECT("'"&amp;'コード表 〔県〕'!$C$3&amp;"'!"&amp;'コード表 〔県〕'!$C$47&amp;'コード表 〔県〕'!G29)</f>
        <v>225682</v>
      </c>
      <c r="H23" s="70" cm="1">
        <f t="array" aca="1" ref="H23" ca="1">INDIRECT("'"&amp;'コード表 〔県〕'!$C$3&amp;"'!"&amp;'コード表 〔県〕'!$C$47&amp;'コード表 〔県〕'!H29)</f>
        <v>227388</v>
      </c>
      <c r="I23" s="70" cm="1">
        <f t="array" aca="1" ref="I23" ca="1">INDIRECT("'"&amp;'コード表 〔県〕'!$C$3&amp;"'!"&amp;'コード表 〔県〕'!$C$47&amp;'コード表 〔県〕'!I29)</f>
        <v>233926</v>
      </c>
      <c r="J23" s="70" cm="1">
        <f t="array" aca="1" ref="J23" ca="1">INDIRECT("'"&amp;'コード表 〔県〕'!$C$3&amp;"'!"&amp;'コード表 〔県〕'!$C$47&amp;'コード表 〔県〕'!J29)</f>
        <v>237622</v>
      </c>
      <c r="K23" s="70" cm="1">
        <f t="array" aca="1" ref="K23" ca="1">INDIRECT("'"&amp;'コード表 〔県〕'!$C$3&amp;"'!"&amp;'コード表 〔県〕'!$C$47&amp;'コード表 〔県〕'!K29)</f>
        <v>240022</v>
      </c>
      <c r="L23" s="70" cm="1">
        <f t="array" aca="1" ref="L23" ca="1">INDIRECT("'"&amp;'コード表 〔県〕'!$C$3&amp;"'!"&amp;'コード表 〔県〕'!$C$47&amp;'コード表 〔県〕'!L29)</f>
        <v>246676</v>
      </c>
      <c r="M23" s="70" cm="1">
        <f t="array" aca="1" ref="M23" ca="1">INDIRECT("'"&amp;'コード表 〔県〕'!$C$3&amp;"'!"&amp;'コード表 〔県〕'!$C$47&amp;'コード表 〔県〕'!M29)</f>
        <v>255224</v>
      </c>
      <c r="N23" s="70" cm="1">
        <f t="array" aca="1" ref="N23" ca="1">INDIRECT("'"&amp;'コード表 〔県〕'!$C$3&amp;"'!"&amp;'コード表 〔県〕'!$C$47&amp;'コード表 〔県〕'!N29)</f>
        <v>262149</v>
      </c>
      <c r="O23" s="80" cm="1">
        <f t="array" aca="1" ref="O23" ca="1">INDIRECT("'"&amp;'コード表 〔県〕'!$C$3&amp;"'!"&amp;'コード表 〔県〕'!$C$47&amp;'コード表 〔県〕'!O29)</f>
        <v>261094</v>
      </c>
      <c r="P23" s="15" t="s">
        <v>69</v>
      </c>
      <c r="S23" s="5" t="s">
        <v>241</v>
      </c>
      <c r="T23" s="88">
        <f ca="1">HLOOKUP('コード表 〔県〕'!$J$107,分析BD〔項目別_県〕!$C$42:$O$75,INDEX('コード表 〔県〕'!$B$107:$C$135,MATCH(分析BD〔項目別_県〕!$S23,'コード表 〔県〕'!$B$107:$B$135,0),2),FALSE)</f>
        <v>11.276</v>
      </c>
    </row>
    <row r="24" spans="1:20" ht="16.5" customHeight="1">
      <c r="A24" s="19">
        <v>15</v>
      </c>
      <c r="B24" s="1" t="s">
        <v>70</v>
      </c>
      <c r="C24" s="79" cm="1">
        <f t="array" aca="1" ref="C24" ca="1">INDIRECT("'"&amp;'コード表 〔県〕'!$C$3&amp;"'!"&amp;'コード表 〔県〕'!$C$47&amp;'コード表 〔県〕'!C30)</f>
        <v>408636</v>
      </c>
      <c r="D24" s="70" cm="1">
        <f t="array" aca="1" ref="D24" ca="1">INDIRECT("'"&amp;'コード表 〔県〕'!$C$3&amp;"'!"&amp;'コード表 〔県〕'!$C$47&amp;'コード表 〔県〕'!D30)</f>
        <v>429365</v>
      </c>
      <c r="E24" s="70" cm="1">
        <f t="array" aca="1" ref="E24" ca="1">INDIRECT("'"&amp;'コード表 〔県〕'!$C$3&amp;"'!"&amp;'コード表 〔県〕'!$C$47&amp;'コード表 〔県〕'!E30)</f>
        <v>444631</v>
      </c>
      <c r="F24" s="70" cm="1">
        <f t="array" aca="1" ref="F24" ca="1">INDIRECT("'"&amp;'コード表 〔県〕'!$C$3&amp;"'!"&amp;'コード表 〔県〕'!$C$47&amp;'コード表 〔県〕'!F30)</f>
        <v>448443</v>
      </c>
      <c r="G24" s="70" cm="1">
        <f t="array" aca="1" ref="G24" ca="1">INDIRECT("'"&amp;'コード表 〔県〕'!$C$3&amp;"'!"&amp;'コード表 〔県〕'!$C$47&amp;'コード表 〔県〕'!G30)</f>
        <v>480663</v>
      </c>
      <c r="H24" s="70" cm="1">
        <f t="array" aca="1" ref="H24" ca="1">INDIRECT("'"&amp;'コード表 〔県〕'!$C$3&amp;"'!"&amp;'コード表 〔県〕'!$C$47&amp;'コード表 〔県〕'!H30)</f>
        <v>496878</v>
      </c>
      <c r="I24" s="70" cm="1">
        <f t="array" aca="1" ref="I24" ca="1">INDIRECT("'"&amp;'コード表 〔県〕'!$C$3&amp;"'!"&amp;'コード表 〔県〕'!$C$47&amp;'コード表 〔県〕'!I30)</f>
        <v>496888</v>
      </c>
      <c r="J24" s="70" cm="1">
        <f t="array" aca="1" ref="J24" ca="1">INDIRECT("'"&amp;'コード表 〔県〕'!$C$3&amp;"'!"&amp;'コード表 〔県〕'!$C$47&amp;'コード表 〔県〕'!J30)</f>
        <v>510035</v>
      </c>
      <c r="K24" s="70" cm="1">
        <f t="array" aca="1" ref="K24" ca="1">INDIRECT("'"&amp;'コード表 〔県〕'!$C$3&amp;"'!"&amp;'コード表 〔県〕'!$C$47&amp;'コード表 〔県〕'!K30)</f>
        <v>526646</v>
      </c>
      <c r="L24" s="70" cm="1">
        <f t="array" aca="1" ref="L24" ca="1">INDIRECT("'"&amp;'コード表 〔県〕'!$C$3&amp;"'!"&amp;'コード表 〔県〕'!$C$47&amp;'コード表 〔県〕'!L30)</f>
        <v>528999</v>
      </c>
      <c r="M24" s="70" cm="1">
        <f t="array" aca="1" ref="M24" ca="1">INDIRECT("'"&amp;'コード表 〔県〕'!$C$3&amp;"'!"&amp;'コード表 〔県〕'!$C$47&amp;'コード表 〔県〕'!M30)</f>
        <v>546375</v>
      </c>
      <c r="N24" s="70" cm="1">
        <f t="array" aca="1" ref="N24" ca="1">INDIRECT("'"&amp;'コード表 〔県〕'!$C$3&amp;"'!"&amp;'コード表 〔県〕'!$C$47&amp;'コード表 〔県〕'!N30)</f>
        <v>550301</v>
      </c>
      <c r="O24" s="80" cm="1">
        <f t="array" aca="1" ref="O24" ca="1">INDIRECT("'"&amp;'コード表 〔県〕'!$C$3&amp;"'!"&amp;'コード表 〔県〕'!$C$47&amp;'コード表 〔県〕'!O30)</f>
        <v>559111</v>
      </c>
      <c r="P24" s="15" t="s">
        <v>70</v>
      </c>
      <c r="S24" s="5" t="s">
        <v>242</v>
      </c>
      <c r="T24" s="88">
        <f ca="1">HLOOKUP('コード表 〔県〕'!$J$107,分析BD〔項目別_県〕!$C$42:$O$75,INDEX('コード表 〔県〕'!$B$107:$C$135,MATCH(分析BD〔項目別_県〕!$S24,'コード表 〔県〕'!$B$107:$B$135,0),2),FALSE)</f>
        <v>-0.57799999999999996</v>
      </c>
    </row>
    <row r="25" spans="1:20" ht="16.5" customHeight="1">
      <c r="A25" s="19">
        <v>16</v>
      </c>
      <c r="B25" s="1" t="s">
        <v>71</v>
      </c>
      <c r="C25" s="79" cm="1">
        <f t="array" aca="1" ref="C25" ca="1">INDIRECT("'"&amp;'コード表 〔県〕'!$C$3&amp;"'!"&amp;'コード表 〔県〕'!$C$47&amp;'コード表 〔県〕'!C31)</f>
        <v>221834</v>
      </c>
      <c r="D25" s="70" cm="1">
        <f t="array" aca="1" ref="D25" ca="1">INDIRECT("'"&amp;'コード表 〔県〕'!$C$3&amp;"'!"&amp;'コード表 〔県〕'!$C$47&amp;'コード表 〔県〕'!D31)</f>
        <v>228432</v>
      </c>
      <c r="E25" s="70" cm="1">
        <f t="array" aca="1" ref="E25" ca="1">INDIRECT("'"&amp;'コード表 〔県〕'!$C$3&amp;"'!"&amp;'コード表 〔県〕'!$C$47&amp;'コード表 〔県〕'!E31)</f>
        <v>223995</v>
      </c>
      <c r="F25" s="70" cm="1">
        <f t="array" aca="1" ref="F25" ca="1">INDIRECT("'"&amp;'コード表 〔県〕'!$C$3&amp;"'!"&amp;'コード表 〔県〕'!$C$47&amp;'コード表 〔県〕'!F31)</f>
        <v>221913</v>
      </c>
      <c r="G25" s="70" cm="1">
        <f t="array" aca="1" ref="G25" ca="1">INDIRECT("'"&amp;'コード表 〔県〕'!$C$3&amp;"'!"&amp;'コード表 〔県〕'!$C$47&amp;'コード表 〔県〕'!G31)</f>
        <v>228909</v>
      </c>
      <c r="H25" s="70" cm="1">
        <f t="array" aca="1" ref="H25" ca="1">INDIRECT("'"&amp;'コード表 〔県〕'!$C$3&amp;"'!"&amp;'コード表 〔県〕'!$C$47&amp;'コード表 〔県〕'!H31)</f>
        <v>233638</v>
      </c>
      <c r="I25" s="70" cm="1">
        <f t="array" aca="1" ref="I25" ca="1">INDIRECT("'"&amp;'コード表 〔県〕'!$C$3&amp;"'!"&amp;'コード表 〔県〕'!$C$47&amp;'コード表 〔県〕'!I31)</f>
        <v>236458</v>
      </c>
      <c r="J25" s="70" cm="1">
        <f t="array" aca="1" ref="J25" ca="1">INDIRECT("'"&amp;'コード表 〔県〕'!$C$3&amp;"'!"&amp;'コード表 〔県〕'!$C$47&amp;'コード表 〔県〕'!J31)</f>
        <v>231249</v>
      </c>
      <c r="K25" s="70" cm="1">
        <f t="array" aca="1" ref="K25" ca="1">INDIRECT("'"&amp;'コード表 〔県〕'!$C$3&amp;"'!"&amp;'コード表 〔県〕'!$C$47&amp;'コード表 〔県〕'!K31)</f>
        <v>226436</v>
      </c>
      <c r="L25" s="70" cm="1">
        <f t="array" aca="1" ref="L25" ca="1">INDIRECT("'"&amp;'コード表 〔県〕'!$C$3&amp;"'!"&amp;'コード表 〔県〕'!$C$47&amp;'コード表 〔県〕'!L31)</f>
        <v>206127</v>
      </c>
      <c r="M25" s="70" cm="1">
        <f t="array" aca="1" ref="M25" ca="1">INDIRECT("'"&amp;'コード表 〔県〕'!$C$3&amp;"'!"&amp;'コード表 〔県〕'!$C$47&amp;'コード表 〔県〕'!M31)</f>
        <v>229202</v>
      </c>
      <c r="N25" s="70" cm="1">
        <f t="array" aca="1" ref="N25" ca="1">INDIRECT("'"&amp;'コード表 〔県〕'!$C$3&amp;"'!"&amp;'コード表 〔県〕'!$C$47&amp;'コード表 〔県〕'!N31)</f>
        <v>244018</v>
      </c>
      <c r="O25" s="80" cm="1">
        <f t="array" aca="1" ref="O25" ca="1">INDIRECT("'"&amp;'コード表 〔県〕'!$C$3&amp;"'!"&amp;'コード表 〔県〕'!$C$47&amp;'コード表 〔県〕'!O31)</f>
        <v>235553</v>
      </c>
      <c r="P25" s="15" t="s">
        <v>71</v>
      </c>
      <c r="S25" s="5" t="s">
        <v>243</v>
      </c>
      <c r="T25" s="88">
        <f ca="1">HLOOKUP('コード表 〔県〕'!$J$107,分析BD〔項目別_県〕!$C$42:$O$75,INDEX('コード表 〔県〕'!$B$107:$C$135,MATCH(分析BD〔項目別_県〕!$S25,'コード表 〔県〕'!$B$107:$B$135,0),2),FALSE)</f>
        <v>15.951000000000001</v>
      </c>
    </row>
    <row r="26" spans="1:20" ht="16.5" customHeight="1">
      <c r="A26" s="61"/>
      <c r="B26" s="72" t="s">
        <v>72</v>
      </c>
      <c r="C26" s="81" cm="1">
        <f t="array" aca="1" ref="C26" ca="1">INDIRECT("'"&amp;'コード表 〔県〕'!$C$3&amp;"'!"&amp;'コード表 〔県〕'!$C$47&amp;'コード表 〔県〕'!C32)</f>
        <v>3759264</v>
      </c>
      <c r="D26" s="73" cm="1">
        <f t="array" aca="1" ref="D26" ca="1">INDIRECT("'"&amp;'コード表 〔県〕'!$C$3&amp;"'!"&amp;'コード表 〔県〕'!$C$47&amp;'コード表 〔県〕'!D32)</f>
        <v>3776623</v>
      </c>
      <c r="E26" s="73" cm="1">
        <f t="array" aca="1" ref="E26" ca="1">INDIRECT("'"&amp;'コード表 〔県〕'!$C$3&amp;"'!"&amp;'コード表 〔県〕'!$C$47&amp;'コード表 〔県〕'!E32)</f>
        <v>3911346</v>
      </c>
      <c r="F26" s="73" cm="1">
        <f t="array" aca="1" ref="F26" ca="1">INDIRECT("'"&amp;'コード表 〔県〕'!$C$3&amp;"'!"&amp;'コード表 〔県〕'!$C$47&amp;'コード表 〔県〕'!F32)</f>
        <v>3985521</v>
      </c>
      <c r="G26" s="73" cm="1">
        <f t="array" aca="1" ref="G26" ca="1">INDIRECT("'"&amp;'コード表 〔県〕'!$C$3&amp;"'!"&amp;'コード表 〔県〕'!$C$47&amp;'コード表 〔県〕'!G32)</f>
        <v>4198009</v>
      </c>
      <c r="H26" s="73" cm="1">
        <f t="array" aca="1" ref="H26" ca="1">INDIRECT("'"&amp;'コード表 〔県〕'!$C$3&amp;"'!"&amp;'コード表 〔県〕'!$C$47&amp;'コード表 〔県〕'!H32)</f>
        <v>4367472</v>
      </c>
      <c r="I26" s="73" cm="1">
        <f t="array" aca="1" ref="I26" ca="1">INDIRECT("'"&amp;'コード表 〔県〕'!$C$3&amp;"'!"&amp;'コード表 〔県〕'!$C$47&amp;'コード表 〔県〕'!I32)</f>
        <v>4450264</v>
      </c>
      <c r="J26" s="73" cm="1">
        <f t="array" aca="1" ref="J26" ca="1">INDIRECT("'"&amp;'コード表 〔県〕'!$C$3&amp;"'!"&amp;'コード表 〔県〕'!$C$47&amp;'コード表 〔県〕'!J32)</f>
        <v>4479201</v>
      </c>
      <c r="K26" s="73" cm="1">
        <f t="array" aca="1" ref="K26" ca="1">INDIRECT("'"&amp;'コード表 〔県〕'!$C$3&amp;"'!"&amp;'コード表 〔県〕'!$C$47&amp;'コード表 〔県〕'!K32)</f>
        <v>4512123</v>
      </c>
      <c r="L26" s="73" cm="1">
        <f t="array" aca="1" ref="L26" ca="1">INDIRECT("'"&amp;'コード表 〔県〕'!$C$3&amp;"'!"&amp;'コード表 〔県〕'!$C$47&amp;'コード表 〔県〕'!L32)</f>
        <v>4229871</v>
      </c>
      <c r="M26" s="73" cm="1">
        <f t="array" aca="1" ref="M26" ca="1">INDIRECT("'"&amp;'コード表 〔県〕'!$C$3&amp;"'!"&amp;'コード表 〔県〕'!$C$47&amp;'コード表 〔県〕'!M32)</f>
        <v>4427702</v>
      </c>
      <c r="N26" s="73" cm="1">
        <f t="array" aca="1" ref="N26" ca="1">INDIRECT("'"&amp;'コード表 〔県〕'!$C$3&amp;"'!"&amp;'コード表 〔県〕'!$C$47&amp;'コード表 〔県〕'!N32)</f>
        <v>4465727</v>
      </c>
      <c r="O26" s="82" cm="1">
        <f t="array" aca="1" ref="O26" ca="1">INDIRECT("'"&amp;'コード表 〔県〕'!$C$3&amp;"'!"&amp;'コード表 〔県〕'!$C$47&amp;'コード表 〔県〕'!O32)</f>
        <v>4675517</v>
      </c>
      <c r="P26" s="26" t="s">
        <v>72</v>
      </c>
      <c r="S26" s="5" t="s">
        <v>244</v>
      </c>
      <c r="T26" s="88">
        <f ca="1">HLOOKUP('コード表 〔県〕'!$J$107,分析BD〔項目別_県〕!$C$42:$O$75,INDEX('コード表 〔県〕'!$B$107:$C$135,MATCH(分析BD〔項目別_県〕!$S26,'コード表 〔県〕'!$B$107:$B$135,0),2),FALSE)</f>
        <v>-1.944</v>
      </c>
    </row>
    <row r="27" spans="1:20" ht="16.5" customHeight="1">
      <c r="A27" s="11"/>
      <c r="B27" s="1" t="s">
        <v>73</v>
      </c>
      <c r="C27" s="79" cm="1">
        <f t="array" aca="1" ref="C27" ca="1">INDIRECT("'"&amp;'コード表 〔県〕'!$C$3&amp;"'!"&amp;'コード表 〔県〕'!$C$47&amp;'コード表 〔県〕'!C33)</f>
        <v>24759</v>
      </c>
      <c r="D27" s="70" cm="1">
        <f t="array" aca="1" ref="D27" ca="1">INDIRECT("'"&amp;'コード表 〔県〕'!$C$3&amp;"'!"&amp;'コード表 〔県〕'!$C$47&amp;'コード表 〔県〕'!D33)</f>
        <v>24684</v>
      </c>
      <c r="E27" s="70" cm="1">
        <f t="array" aca="1" ref="E27" ca="1">INDIRECT("'"&amp;'コード表 〔県〕'!$C$3&amp;"'!"&amp;'コード表 〔県〕'!$C$47&amp;'コード表 〔県〕'!E33)</f>
        <v>24609</v>
      </c>
      <c r="F27" s="70" cm="1">
        <f t="array" aca="1" ref="F27" ca="1">INDIRECT("'"&amp;'コード表 〔県〕'!$C$3&amp;"'!"&amp;'コード表 〔県〕'!$C$47&amp;'コード表 〔県〕'!F33)</f>
        <v>30068</v>
      </c>
      <c r="G27" s="70" cm="1">
        <f t="array" aca="1" ref="G27" ca="1">INDIRECT("'"&amp;'コード表 〔県〕'!$C$3&amp;"'!"&amp;'コード表 〔県〕'!$C$47&amp;'コード表 〔県〕'!G33)</f>
        <v>23324</v>
      </c>
      <c r="H27" s="70" cm="1">
        <f t="array" aca="1" ref="H27" ca="1">INDIRECT("'"&amp;'コード表 〔県〕'!$C$3&amp;"'!"&amp;'コード表 〔県〕'!$C$47&amp;'コード表 〔県〕'!H33)</f>
        <v>16625</v>
      </c>
      <c r="I27" s="70" cm="1">
        <f t="array" aca="1" ref="I27" ca="1">INDIRECT("'"&amp;'コード表 〔県〕'!$C$3&amp;"'!"&amp;'コード表 〔県〕'!$C$47&amp;'コード表 〔県〕'!I33)</f>
        <v>18718</v>
      </c>
      <c r="J27" s="70" cm="1">
        <f t="array" aca="1" ref="J27" ca="1">INDIRECT("'"&amp;'コード表 〔県〕'!$C$3&amp;"'!"&amp;'コード表 〔県〕'!$C$47&amp;'コード表 〔県〕'!J33)</f>
        <v>18849</v>
      </c>
      <c r="K27" s="70" cm="1">
        <f t="array" aca="1" ref="K27" ca="1">INDIRECT("'"&amp;'コード表 〔県〕'!$C$3&amp;"'!"&amp;'コード表 〔県〕'!$C$47&amp;'コード表 〔県〕'!K33)</f>
        <v>18012</v>
      </c>
      <c r="L27" s="70" cm="1">
        <f t="array" aca="1" ref="L27" ca="1">INDIRECT("'"&amp;'コード表 〔県〕'!$C$3&amp;"'!"&amp;'コード表 〔県〕'!$C$47&amp;'コード表 〔県〕'!L33)</f>
        <v>15155</v>
      </c>
      <c r="M27" s="70" cm="1">
        <f t="array" aca="1" ref="M27" ca="1">INDIRECT("'"&amp;'コード表 〔県〕'!$C$3&amp;"'!"&amp;'コード表 〔県〕'!$C$47&amp;'コード表 〔県〕'!M33)</f>
        <v>16265</v>
      </c>
      <c r="N27" s="70" cm="1">
        <f t="array" aca="1" ref="N27" ca="1">INDIRECT("'"&amp;'コード表 〔県〕'!$C$3&amp;"'!"&amp;'コード表 〔県〕'!$C$47&amp;'コード表 〔県〕'!N33)</f>
        <v>29778</v>
      </c>
      <c r="O27" s="80" cm="1">
        <f t="array" aca="1" ref="O27" ca="1">INDIRECT("'"&amp;'コード表 〔県〕'!$C$3&amp;"'!"&amp;'コード表 〔県〕'!$C$47&amp;'コード表 〔県〕'!O33)</f>
        <v>26057</v>
      </c>
      <c r="P27" s="15" t="s">
        <v>73</v>
      </c>
      <c r="S27" s="6" t="s">
        <v>245</v>
      </c>
      <c r="T27" s="213">
        <f ca="1">HLOOKUP('コード表 〔県〕'!$J$107,分析BD〔項目別_県〕!$C$42:$O$75,INDEX('コード表 〔県〕'!$B$107:$C$135,MATCH(分析BD〔項目別_県〕!$S27,'コード表 〔県〕'!$B$107:$B$135,0),2),FALSE)</f>
        <v>6.3620000000000001</v>
      </c>
    </row>
    <row r="28" spans="1:20" ht="16.5" customHeight="1">
      <c r="A28" s="11"/>
      <c r="B28" s="1" t="s">
        <v>74</v>
      </c>
      <c r="C28" s="79" cm="1">
        <f t="array" aca="1" ref="C28" ca="1">INDIRECT("'"&amp;'コード表 〔県〕'!$C$3&amp;"'!"&amp;'コード表 〔県〕'!$C$47&amp;'コード表 〔県〕'!C34)</f>
        <v>20740</v>
      </c>
      <c r="D28" s="70" cm="1">
        <f t="array" aca="1" ref="D28" ca="1">INDIRECT("'"&amp;'コード表 〔県〕'!$C$3&amp;"'!"&amp;'コード表 〔県〕'!$C$47&amp;'コード表 〔県〕'!D34)</f>
        <v>20872</v>
      </c>
      <c r="E28" s="70" cm="1">
        <f t="array" aca="1" ref="E28" ca="1">INDIRECT("'"&amp;'コード表 〔県〕'!$C$3&amp;"'!"&amp;'コード表 〔県〕'!$C$47&amp;'コード表 〔県〕'!E34)</f>
        <v>22531</v>
      </c>
      <c r="F28" s="70" cm="1">
        <f t="array" aca="1" ref="F28" ca="1">INDIRECT("'"&amp;'コード表 〔県〕'!$C$3&amp;"'!"&amp;'コード表 〔県〕'!$C$47&amp;'コード表 〔県〕'!F34)</f>
        <v>33105</v>
      </c>
      <c r="G28" s="70" cm="1">
        <f t="array" aca="1" ref="G28" ca="1">INDIRECT("'"&amp;'コード表 〔県〕'!$C$3&amp;"'!"&amp;'コード表 〔県〕'!$C$47&amp;'コード表 〔県〕'!G34)</f>
        <v>39959</v>
      </c>
      <c r="H28" s="70" cm="1">
        <f t="array" aca="1" ref="H28" ca="1">INDIRECT("'"&amp;'コード表 〔県〕'!$C$3&amp;"'!"&amp;'コード表 〔県〕'!$C$47&amp;'コード表 〔県〕'!H34)</f>
        <v>40013</v>
      </c>
      <c r="I28" s="70" cm="1">
        <f t="array" aca="1" ref="I28" ca="1">INDIRECT("'"&amp;'コード表 〔県〕'!$C$3&amp;"'!"&amp;'コード表 〔県〕'!$C$47&amp;'コード表 〔県〕'!I34)</f>
        <v>43390</v>
      </c>
      <c r="J28" s="70" cm="1">
        <f t="array" aca="1" ref="J28" ca="1">INDIRECT("'"&amp;'コード表 〔県〕'!$C$3&amp;"'!"&amp;'コード表 〔県〕'!$C$47&amp;'コード表 〔県〕'!J34)</f>
        <v>44846</v>
      </c>
      <c r="K28" s="70" cm="1">
        <f t="array" aca="1" ref="K28" ca="1">INDIRECT("'"&amp;'コード表 〔県〕'!$C$3&amp;"'!"&amp;'コード表 〔県〕'!$C$47&amp;'コード表 〔県〕'!K34)</f>
        <v>51143</v>
      </c>
      <c r="L28" s="70" cm="1">
        <f t="array" aca="1" ref="L28" ca="1">INDIRECT("'"&amp;'コード表 〔県〕'!$C$3&amp;"'!"&amp;'コード表 〔県〕'!$C$47&amp;'コード表 〔県〕'!L34)</f>
        <v>44120</v>
      </c>
      <c r="M28" s="70" cm="1">
        <f t="array" aca="1" ref="M28" ca="1">INDIRECT("'"&amp;'コード表 〔県〕'!$C$3&amp;"'!"&amp;'コード表 〔県〕'!$C$47&amp;'コード表 〔県〕'!M34)</f>
        <v>51868</v>
      </c>
      <c r="N28" s="70" cm="1">
        <f t="array" aca="1" ref="N28" ca="1">INDIRECT("'"&amp;'コード表 〔県〕'!$C$3&amp;"'!"&amp;'コード表 〔県〕'!$C$47&amp;'コード表 〔県〕'!N34)</f>
        <v>60593</v>
      </c>
      <c r="O28" s="80" cm="1">
        <f t="array" aca="1" ref="O28" ca="1">INDIRECT("'"&amp;'コード表 〔県〕'!$C$3&amp;"'!"&amp;'コード表 〔県〕'!$C$47&amp;'コード表 〔県〕'!O34)</f>
        <v>58614</v>
      </c>
      <c r="P28" s="15" t="s">
        <v>74</v>
      </c>
    </row>
    <row r="29" spans="1:20" ht="16.5" customHeight="1">
      <c r="A29" s="61"/>
      <c r="B29" s="72" t="s">
        <v>75</v>
      </c>
      <c r="C29" s="81" cm="1">
        <f t="array" aca="1" ref="C29" ca="1">INDIRECT("'"&amp;'コード表 〔県〕'!$C$3&amp;"'!"&amp;'コード表 〔県〕'!$C$47&amp;'コード表 〔県〕'!C35)</f>
        <v>3763283</v>
      </c>
      <c r="D29" s="73" cm="1">
        <f t="array" aca="1" ref="D29" ca="1">INDIRECT("'"&amp;'コード表 〔県〕'!$C$3&amp;"'!"&amp;'コード表 〔県〕'!$C$47&amp;'コード表 〔県〕'!D35)</f>
        <v>3780435</v>
      </c>
      <c r="E29" s="73" cm="1">
        <f t="array" aca="1" ref="E29" ca="1">INDIRECT("'"&amp;'コード表 〔県〕'!$C$3&amp;"'!"&amp;'コード表 〔県〕'!$C$47&amp;'コード表 〔県〕'!E35)</f>
        <v>3913424</v>
      </c>
      <c r="F29" s="73" cm="1">
        <f t="array" aca="1" ref="F29" ca="1">INDIRECT("'"&amp;'コード表 〔県〕'!$C$3&amp;"'!"&amp;'コード表 〔県〕'!$C$47&amp;'コード表 〔県〕'!F35)</f>
        <v>3982484</v>
      </c>
      <c r="G29" s="73" cm="1">
        <f t="array" aca="1" ref="G29" ca="1">INDIRECT("'"&amp;'コード表 〔県〕'!$C$3&amp;"'!"&amp;'コード表 〔県〕'!$C$47&amp;'コード表 〔県〕'!G35)</f>
        <v>4181374</v>
      </c>
      <c r="H29" s="73" cm="1">
        <f t="array" aca="1" ref="H29" ca="1">INDIRECT("'"&amp;'コード表 〔県〕'!$C$3&amp;"'!"&amp;'コード表 〔県〕'!$C$47&amp;'コード表 〔県〕'!H35)</f>
        <v>4344084</v>
      </c>
      <c r="I29" s="73" cm="1">
        <f t="array" aca="1" ref="I29" ca="1">INDIRECT("'"&amp;'コード表 〔県〕'!$C$3&amp;"'!"&amp;'コード表 〔県〕'!$C$47&amp;'コード表 〔県〕'!I35)</f>
        <v>4425592</v>
      </c>
      <c r="J29" s="73" cm="1">
        <f t="array" aca="1" ref="J29" ca="1">INDIRECT("'"&amp;'コード表 〔県〕'!$C$3&amp;"'!"&amp;'コード表 〔県〕'!$C$47&amp;'コード表 〔県〕'!J35)</f>
        <v>4453204</v>
      </c>
      <c r="K29" s="73" cm="1">
        <f t="array" aca="1" ref="K29" ca="1">INDIRECT("'"&amp;'コード表 〔県〕'!$C$3&amp;"'!"&amp;'コード表 〔県〕'!$C$47&amp;'コード表 〔県〕'!K35)</f>
        <v>4478992</v>
      </c>
      <c r="L29" s="73" cm="1">
        <f t="array" aca="1" ref="L29" ca="1">INDIRECT("'"&amp;'コード表 〔県〕'!$C$3&amp;"'!"&amp;'コード表 〔県〕'!$C$47&amp;'コード表 〔県〕'!L35)</f>
        <v>4200906</v>
      </c>
      <c r="M29" s="73" cm="1">
        <f t="array" aca="1" ref="M29" ca="1">INDIRECT("'"&amp;'コード表 〔県〕'!$C$3&amp;"'!"&amp;'コード表 〔県〕'!$C$47&amp;'コード表 〔県〕'!M35)</f>
        <v>4392099</v>
      </c>
      <c r="N29" s="73" cm="1">
        <f t="array" aca="1" ref="N29" ca="1">INDIRECT("'"&amp;'コード表 〔県〕'!$C$3&amp;"'!"&amp;'コード表 〔県〕'!$C$47&amp;'コード表 〔県〕'!N35)</f>
        <v>4434912</v>
      </c>
      <c r="O29" s="82" cm="1">
        <f t="array" aca="1" ref="O29" ca="1">INDIRECT("'"&amp;'コード表 〔県〕'!$C$3&amp;"'!"&amp;'コード表 〔県〕'!$C$47&amp;'コード表 〔県〕'!O35)</f>
        <v>4642960</v>
      </c>
      <c r="P29" s="26" t="s">
        <v>75</v>
      </c>
    </row>
    <row r="30" spans="1:20" ht="16.5" customHeight="1">
      <c r="A30" s="50"/>
      <c r="B30" s="56" t="s">
        <v>76</v>
      </c>
      <c r="C30" s="76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8"/>
      <c r="P30" s="56" t="s">
        <v>76</v>
      </c>
    </row>
    <row r="31" spans="1:20" ht="16.5" customHeight="1">
      <c r="A31" s="11"/>
      <c r="B31" s="15" t="s">
        <v>32</v>
      </c>
      <c r="C31" s="79" cm="1">
        <f t="array" aca="1" ref="C31" ca="1">INDIRECT("'"&amp;'コード表 〔県〕'!$C$3&amp;"'!"&amp;'コード表 〔県〕'!$C$47&amp;'コード表 〔県〕'!C37)</f>
        <v>3061456</v>
      </c>
      <c r="D31" s="70" cm="1">
        <f t="array" aca="1" ref="D31" ca="1">INDIRECT("'"&amp;'コード表 〔県〕'!$C$3&amp;"'!"&amp;'コード表 〔県〕'!$C$47&amp;'コード表 〔県〕'!D37)</f>
        <v>3077933</v>
      </c>
      <c r="E31" s="70" cm="1">
        <f t="array" aca="1" ref="E31" ca="1">INDIRECT("'"&amp;'コード表 〔県〕'!$C$3&amp;"'!"&amp;'コード表 〔県〕'!$C$47&amp;'コード表 〔県〕'!E37)</f>
        <v>3226818</v>
      </c>
      <c r="F31" s="70" cm="1">
        <f t="array" aca="1" ref="F31" ca="1">INDIRECT("'"&amp;'コード表 〔県〕'!$C$3&amp;"'!"&amp;'コード表 〔県〕'!$C$47&amp;'コード表 〔県〕'!F37)</f>
        <v>3279405</v>
      </c>
      <c r="G31" s="70" cm="1">
        <f t="array" aca="1" ref="G31" ca="1">INDIRECT("'"&amp;'コード表 〔県〕'!$C$3&amp;"'!"&amp;'コード表 〔県〕'!$C$47&amp;'コード表 〔県〕'!G37)</f>
        <v>3463006</v>
      </c>
      <c r="H31" s="70" cm="1">
        <f t="array" aca="1" ref="H31" ca="1">INDIRECT("'"&amp;'コード表 〔県〕'!$C$3&amp;"'!"&amp;'コード表 〔県〕'!$C$47&amp;'コード表 〔県〕'!H37)</f>
        <v>3617559</v>
      </c>
      <c r="I31" s="70" cm="1">
        <f t="array" aca="1" ref="I31" ca="1">INDIRECT("'"&amp;'コード表 〔県〕'!$C$3&amp;"'!"&amp;'コード表 〔県〕'!$C$47&amp;'コード表 〔県〕'!I37)</f>
        <v>3677742</v>
      </c>
      <c r="J31" s="70" cm="1">
        <f t="array" aca="1" ref="J31" ca="1">INDIRECT("'"&amp;'コード表 〔県〕'!$C$3&amp;"'!"&amp;'コード表 〔県〕'!$C$47&amp;'コード表 〔県〕'!J37)</f>
        <v>3689519</v>
      </c>
      <c r="K31" s="70" cm="1">
        <f t="array" aca="1" ref="K31" ca="1">INDIRECT("'"&amp;'コード表 〔県〕'!$C$3&amp;"'!"&amp;'コード表 〔県〕'!$C$47&amp;'コード表 〔県〕'!K37)</f>
        <v>3693178</v>
      </c>
      <c r="L31" s="70" cm="1">
        <f t="array" aca="1" ref="L31" ca="1">INDIRECT("'"&amp;'コード表 〔県〕'!$C$3&amp;"'!"&amp;'コード表 〔県〕'!$C$47&amp;'コード表 〔県〕'!L37)</f>
        <v>3405181</v>
      </c>
      <c r="M31" s="70" cm="1">
        <f t="array" aca="1" ref="M31" ca="1">INDIRECT("'"&amp;'コード表 〔県〕'!$C$3&amp;"'!"&amp;'コード表 〔県〕'!$C$47&amp;'コード表 〔県〕'!M37)</f>
        <v>3581073</v>
      </c>
      <c r="N31" s="70" cm="1">
        <f t="array" aca="1" ref="N31" ca="1">INDIRECT("'"&amp;'コード表 〔県〕'!$C$3&amp;"'!"&amp;'コード表 〔県〕'!$C$47&amp;'コード表 〔県〕'!N37)</f>
        <v>3595258</v>
      </c>
      <c r="O31" s="80" cm="1">
        <f t="array" aca="1" ref="O31" ca="1">INDIRECT("'"&amp;'コード表 〔県〕'!$C$3&amp;"'!"&amp;'コード表 〔県〕'!$C$47&amp;'コード表 〔県〕'!O37)</f>
        <v>3789069</v>
      </c>
      <c r="P31" s="15" t="s">
        <v>32</v>
      </c>
    </row>
    <row r="32" spans="1:20" ht="16.5" customHeight="1">
      <c r="A32" s="11"/>
      <c r="B32" s="15" t="s">
        <v>33</v>
      </c>
      <c r="C32" s="79" cm="1">
        <f t="array" aca="1" ref="C32" ca="1">INDIRECT("'"&amp;'コード表 〔県〕'!$C$3&amp;"'!"&amp;'コード表 〔県〕'!$C$47&amp;'コード表 〔県〕'!C38)</f>
        <v>633940</v>
      </c>
      <c r="D32" s="70" cm="1">
        <f t="array" aca="1" ref="D32" ca="1">INDIRECT("'"&amp;'コード表 〔県〕'!$C$3&amp;"'!"&amp;'コード表 〔県〕'!$C$47&amp;'コード表 〔県〕'!D38)</f>
        <v>628673</v>
      </c>
      <c r="E32" s="70" cm="1">
        <f t="array" aca="1" ref="E32" ca="1">INDIRECT("'"&amp;'コード表 〔県〕'!$C$3&amp;"'!"&amp;'コード表 〔県〕'!$C$47&amp;'コード表 〔県〕'!E38)</f>
        <v>616688</v>
      </c>
      <c r="F32" s="70" cm="1">
        <f t="array" aca="1" ref="F32" ca="1">INDIRECT("'"&amp;'コード表 〔県〕'!$C$3&amp;"'!"&amp;'コード表 〔県〕'!$C$47&amp;'コード表 〔県〕'!F38)</f>
        <v>638817</v>
      </c>
      <c r="G32" s="70" cm="1">
        <f t="array" aca="1" ref="G32" ca="1">INDIRECT("'"&amp;'コード表 〔県〕'!$C$3&amp;"'!"&amp;'コード表 〔県〕'!$C$47&amp;'コード表 〔県〕'!G38)</f>
        <v>655148</v>
      </c>
      <c r="H32" s="70" cm="1">
        <f t="array" aca="1" ref="H32" ca="1">INDIRECT("'"&amp;'コード表 〔県〕'!$C$3&amp;"'!"&amp;'コード表 〔県〕'!$C$47&amp;'コード表 〔県〕'!H38)</f>
        <v>665505</v>
      </c>
      <c r="I32" s="70" cm="1">
        <f t="array" aca="1" ref="I32" ca="1">INDIRECT("'"&amp;'コード表 〔県〕'!$C$3&amp;"'!"&amp;'コード表 〔県〕'!$C$47&amp;'コード表 〔県〕'!I38)</f>
        <v>682587</v>
      </c>
      <c r="J32" s="70" cm="1">
        <f t="array" aca="1" ref="J32" ca="1">INDIRECT("'"&amp;'コード表 〔県〕'!$C$3&amp;"'!"&amp;'コード表 〔県〕'!$C$47&amp;'コード表 〔県〕'!J38)</f>
        <v>699162</v>
      </c>
      <c r="K32" s="70" cm="1">
        <f t="array" aca="1" ref="K32" ca="1">INDIRECT("'"&amp;'コード表 〔県〕'!$C$3&amp;"'!"&amp;'コード表 〔県〕'!$C$47&amp;'コード表 〔県〕'!K38)</f>
        <v>721755</v>
      </c>
      <c r="L32" s="70" cm="1">
        <f t="array" aca="1" ref="L32" ca="1">INDIRECT("'"&amp;'コード表 〔県〕'!$C$3&amp;"'!"&amp;'コード表 〔県〕'!$C$47&amp;'コード表 〔県〕'!L38)</f>
        <v>714526</v>
      </c>
      <c r="M32" s="70" cm="1">
        <f t="array" aca="1" ref="M32" ca="1">INDIRECT("'"&amp;'コード表 〔県〕'!$C$3&amp;"'!"&amp;'コード表 〔県〕'!$C$47&amp;'コード表 〔県〕'!M38)</f>
        <v>733487</v>
      </c>
      <c r="N32" s="70" cm="1">
        <f t="array" aca="1" ref="N32" ca="1">INDIRECT("'"&amp;'コード表 〔県〕'!$C$3&amp;"'!"&amp;'コード表 〔県〕'!$C$47&amp;'コード表 〔県〕'!N38)</f>
        <v>758649</v>
      </c>
      <c r="O32" s="80" cm="1">
        <f t="array" aca="1" ref="O32" ca="1">INDIRECT("'"&amp;'コード表 〔県〕'!$C$3&amp;"'!"&amp;'コード表 〔県〕'!$C$47&amp;'コード表 〔県〕'!O38)</f>
        <v>777887</v>
      </c>
      <c r="P32" s="15" t="s">
        <v>33</v>
      </c>
    </row>
    <row r="33" spans="1:25" ht="16.5" customHeight="1">
      <c r="A33" s="11"/>
      <c r="B33" s="15" t="s">
        <v>34</v>
      </c>
      <c r="C33" s="79" cm="1">
        <f t="array" aca="1" ref="C33" ca="1">INDIRECT("'"&amp;'コード表 〔県〕'!$C$3&amp;"'!"&amp;'コード表 〔県〕'!$C$47&amp;'コード表 〔県〕'!C39)</f>
        <v>63868</v>
      </c>
      <c r="D33" s="70" cm="1">
        <f t="array" aca="1" ref="D33" ca="1">INDIRECT("'"&amp;'コード表 〔県〕'!$C$3&amp;"'!"&amp;'コード表 〔県〕'!$C$47&amp;'コード表 〔県〕'!D39)</f>
        <v>70017</v>
      </c>
      <c r="E33" s="70" cm="1">
        <f t="array" aca="1" ref="E33" ca="1">INDIRECT("'"&amp;'コード表 〔県〕'!$C$3&amp;"'!"&amp;'コード表 〔県〕'!$C$47&amp;'コード表 〔県〕'!E39)</f>
        <v>67840</v>
      </c>
      <c r="F33" s="70" cm="1">
        <f t="array" aca="1" ref="F33" ca="1">INDIRECT("'"&amp;'コード表 〔県〕'!$C$3&amp;"'!"&amp;'コード表 〔県〕'!$C$47&amp;'コード表 〔県〕'!F39)</f>
        <v>67299</v>
      </c>
      <c r="G33" s="70" cm="1">
        <f t="array" aca="1" ref="G33" ca="1">INDIRECT("'"&amp;'コード表 〔県〕'!$C$3&amp;"'!"&amp;'コード表 〔県〕'!$C$47&amp;'コード表 〔県〕'!G39)</f>
        <v>79855</v>
      </c>
      <c r="H33" s="70" cm="1">
        <f t="array" aca="1" ref="H33" ca="1">INDIRECT("'"&amp;'コード表 〔県〕'!$C$3&amp;"'!"&amp;'コード表 〔県〕'!$C$47&amp;'コード表 〔県〕'!H39)</f>
        <v>84408</v>
      </c>
      <c r="I33" s="70" cm="1">
        <f t="array" aca="1" ref="I33" ca="1">INDIRECT("'"&amp;'コード表 〔県〕'!$C$3&amp;"'!"&amp;'コード表 〔県〕'!$C$47&amp;'コード表 〔県〕'!I39)</f>
        <v>89935</v>
      </c>
      <c r="J33" s="70" cm="1">
        <f t="array" aca="1" ref="J33" ca="1">INDIRECT("'"&amp;'コード表 〔県〕'!$C$3&amp;"'!"&amp;'コード表 〔県〕'!$C$47&amp;'コード表 〔県〕'!J39)</f>
        <v>90520</v>
      </c>
      <c r="K33" s="70" cm="1">
        <f t="array" aca="1" ref="K33" ca="1">INDIRECT("'"&amp;'コード表 〔県〕'!$C$3&amp;"'!"&amp;'コード表 〔県〕'!$C$47&amp;'コード表 〔県〕'!K39)</f>
        <v>97190</v>
      </c>
      <c r="L33" s="70" cm="1">
        <f t="array" aca="1" ref="L33" ca="1">INDIRECT("'"&amp;'コード表 〔県〕'!$C$3&amp;"'!"&amp;'コード表 〔県〕'!$C$47&amp;'コード表 〔県〕'!L39)</f>
        <v>110164</v>
      </c>
      <c r="M33" s="70" cm="1">
        <f t="array" aca="1" ref="M33" ca="1">INDIRECT("'"&amp;'コード表 〔県〕'!$C$3&amp;"'!"&amp;'コード表 〔県〕'!$C$47&amp;'コード表 〔県〕'!M39)</f>
        <v>113142</v>
      </c>
      <c r="N33" s="70" cm="1">
        <f t="array" aca="1" ref="N33" ca="1">INDIRECT("'"&amp;'コード表 〔県〕'!$C$3&amp;"'!"&amp;'コード表 〔県〕'!$C$47&amp;'コード表 〔県〕'!N39)</f>
        <v>111820</v>
      </c>
      <c r="O33" s="80" cm="1">
        <f t="array" aca="1" ref="O33" ca="1">INDIRECT("'"&amp;'コード表 〔県〕'!$C$3&amp;"'!"&amp;'コード表 〔県〕'!$C$47&amp;'コード表 〔県〕'!O39)</f>
        <v>108561</v>
      </c>
      <c r="P33" s="15" t="s">
        <v>34</v>
      </c>
    </row>
    <row r="34" spans="1:25" ht="16.5" customHeight="1">
      <c r="A34" s="11"/>
      <c r="B34" s="15" t="s">
        <v>11</v>
      </c>
      <c r="C34" s="79" cm="1">
        <f t="array" aca="1" ref="C34" ca="1">INDIRECT("'"&amp;'コード表 〔県〕'!$C$3&amp;"'!"&amp;'コード表 〔県〕'!$C$47&amp;'コード表 〔県〕'!C40)</f>
        <v>3759264</v>
      </c>
      <c r="D34" s="70" cm="1">
        <f t="array" aca="1" ref="D34" ca="1">INDIRECT("'"&amp;'コード表 〔県〕'!$C$3&amp;"'!"&amp;'コード表 〔県〕'!$C$47&amp;'コード表 〔県〕'!D40)</f>
        <v>3776623</v>
      </c>
      <c r="E34" s="70" cm="1">
        <f t="array" aca="1" ref="E34" ca="1">INDIRECT("'"&amp;'コード表 〔県〕'!$C$3&amp;"'!"&amp;'コード表 〔県〕'!$C$47&amp;'コード表 〔県〕'!E40)</f>
        <v>3911346</v>
      </c>
      <c r="F34" s="70" cm="1">
        <f t="array" aca="1" ref="F34" ca="1">INDIRECT("'"&amp;'コード表 〔県〕'!$C$3&amp;"'!"&amp;'コード表 〔県〕'!$C$47&amp;'コード表 〔県〕'!F40)</f>
        <v>3985521</v>
      </c>
      <c r="G34" s="70" cm="1">
        <f t="array" aca="1" ref="G34" ca="1">INDIRECT("'"&amp;'コード表 〔県〕'!$C$3&amp;"'!"&amp;'コード表 〔県〕'!$C$47&amp;'コード表 〔県〕'!G40)</f>
        <v>4198009</v>
      </c>
      <c r="H34" s="70" cm="1">
        <f t="array" aca="1" ref="H34" ca="1">INDIRECT("'"&amp;'コード表 〔県〕'!$C$3&amp;"'!"&amp;'コード表 〔県〕'!$C$47&amp;'コード表 〔県〕'!H40)</f>
        <v>4367472</v>
      </c>
      <c r="I34" s="70" cm="1">
        <f t="array" aca="1" ref="I34" ca="1">INDIRECT("'"&amp;'コード表 〔県〕'!$C$3&amp;"'!"&amp;'コード表 〔県〕'!$C$47&amp;'コード表 〔県〕'!I40)</f>
        <v>4450264</v>
      </c>
      <c r="J34" s="70" cm="1">
        <f t="array" aca="1" ref="J34" ca="1">INDIRECT("'"&amp;'コード表 〔県〕'!$C$3&amp;"'!"&amp;'コード表 〔県〕'!$C$47&amp;'コード表 〔県〕'!J40)</f>
        <v>4479201</v>
      </c>
      <c r="K34" s="70" cm="1">
        <f t="array" aca="1" ref="K34" ca="1">INDIRECT("'"&amp;'コード表 〔県〕'!$C$3&amp;"'!"&amp;'コード表 〔県〕'!$C$47&amp;'コード表 〔県〕'!K40)</f>
        <v>4512123</v>
      </c>
      <c r="L34" s="70" cm="1">
        <f t="array" aca="1" ref="L34" ca="1">INDIRECT("'"&amp;'コード表 〔県〕'!$C$3&amp;"'!"&amp;'コード表 〔県〕'!$C$47&amp;'コード表 〔県〕'!L40)</f>
        <v>4229871</v>
      </c>
      <c r="M34" s="70" cm="1">
        <f t="array" aca="1" ref="M34" ca="1">INDIRECT("'"&amp;'コード表 〔県〕'!$C$3&amp;"'!"&amp;'コード表 〔県〕'!$C$47&amp;'コード表 〔県〕'!M40)</f>
        <v>4427702</v>
      </c>
      <c r="N34" s="70" cm="1">
        <f t="array" aca="1" ref="N34" ca="1">INDIRECT("'"&amp;'コード表 〔県〕'!$C$3&amp;"'!"&amp;'コード表 〔県〕'!$C$47&amp;'コード表 〔県〕'!N40)</f>
        <v>4465727</v>
      </c>
      <c r="O34" s="80" cm="1">
        <f t="array" aca="1" ref="O34" ca="1">INDIRECT("'"&amp;'コード表 〔県〕'!$C$3&amp;"'!"&amp;'コード表 〔県〕'!$C$47&amp;'コード表 〔県〕'!O40)</f>
        <v>4675517</v>
      </c>
      <c r="P34" s="15" t="s">
        <v>11</v>
      </c>
    </row>
    <row r="35" spans="1:25" ht="16.5" customHeight="1">
      <c r="A35" s="11"/>
      <c r="B35" s="15" t="s">
        <v>134</v>
      </c>
      <c r="C35" s="79" cm="1">
        <f t="array" aca="1" ref="C35" ca="1">INDIRECT("'"&amp;'コード表 〔県〕'!$C$3&amp;"'!"&amp;'コード表 〔県〕'!$C$47&amp;'コード表 〔県〕'!C41)</f>
        <v>52690</v>
      </c>
      <c r="D35" s="70" cm="1">
        <f t="array" aca="1" ref="D35" ca="1">INDIRECT("'"&amp;'コード表 〔県〕'!$C$3&amp;"'!"&amp;'コード表 〔県〕'!$C$47&amp;'コード表 〔県〕'!D41)</f>
        <v>58889</v>
      </c>
      <c r="E35" s="70" cm="1">
        <f t="array" aca="1" ref="E35" ca="1">INDIRECT("'"&amp;'コード表 〔県〕'!$C$3&amp;"'!"&amp;'コード表 〔県〕'!$C$47&amp;'コード表 〔県〕'!E41)</f>
        <v>55480</v>
      </c>
      <c r="F35" s="70" cm="1">
        <f t="array" aca="1" ref="F35" ca="1">INDIRECT("'"&amp;'コード表 〔県〕'!$C$3&amp;"'!"&amp;'コード表 〔県〕'!$C$47&amp;'コード表 〔県〕'!F41)</f>
        <v>59949</v>
      </c>
      <c r="G35" s="70" cm="1">
        <f t="array" aca="1" ref="G35" ca="1">INDIRECT("'"&amp;'コード表 〔県〕'!$C$3&amp;"'!"&amp;'コード表 〔県〕'!$C$47&amp;'コード表 〔県〕'!G41)</f>
        <v>59639</v>
      </c>
      <c r="H35" s="70" cm="1">
        <f t="array" aca="1" ref="H35" ca="1">INDIRECT("'"&amp;'コード表 〔県〕'!$C$3&amp;"'!"&amp;'コード表 〔県〕'!$C$47&amp;'コード表 〔県〕'!H41)</f>
        <v>77682</v>
      </c>
      <c r="I35" s="70" cm="1">
        <f t="array" aca="1" ref="I35" ca="1">INDIRECT("'"&amp;'コード表 〔県〕'!$C$3&amp;"'!"&amp;'コード表 〔県〕'!$C$47&amp;'コード表 〔県〕'!I41)</f>
        <v>65068</v>
      </c>
      <c r="J35" s="70" cm="1">
        <f t="array" aca="1" ref="J35" ca="1">INDIRECT("'"&amp;'コード表 〔県〕'!$C$3&amp;"'!"&amp;'コード表 〔県〕'!$C$47&amp;'コード表 〔県〕'!J41)</f>
        <v>60673</v>
      </c>
      <c r="K35" s="70" cm="1">
        <f t="array" aca="1" ref="K35" ca="1">INDIRECT("'"&amp;'コード表 〔県〕'!$C$3&amp;"'!"&amp;'コード表 〔県〕'!$C$47&amp;'コード表 〔県〕'!K41)</f>
        <v>57847</v>
      </c>
      <c r="L35" s="70" cm="1">
        <f t="array" aca="1" ref="L35" ca="1">INDIRECT("'"&amp;'コード表 〔県〕'!$C$3&amp;"'!"&amp;'コード表 〔県〕'!$C$47&amp;'コード表 〔県〕'!L41)</f>
        <v>46654</v>
      </c>
      <c r="M35" s="70" cm="1">
        <f t="array" aca="1" ref="M35" ca="1">INDIRECT("'"&amp;'コード表 〔県〕'!$C$3&amp;"'!"&amp;'コード表 〔県〕'!$C$47&amp;'コード表 〔県〕'!M41)</f>
        <v>53671</v>
      </c>
      <c r="N35" s="70" cm="1">
        <f t="array" aca="1" ref="N35" ca="1">INDIRECT("'"&amp;'コード表 〔県〕'!$C$3&amp;"'!"&amp;'コード表 〔県〕'!$C$47&amp;'コード表 〔県〕'!N41)</f>
        <v>40647</v>
      </c>
      <c r="O35" s="80" cm="1">
        <f t="array" aca="1" ref="O35" ca="1">INDIRECT("'"&amp;'コード表 〔県〕'!$C$3&amp;"'!"&amp;'コード表 〔県〕'!$C$47&amp;'コード表 〔県〕'!O41)</f>
        <v>43976</v>
      </c>
      <c r="P35" s="15" t="s">
        <v>134</v>
      </c>
    </row>
    <row r="36" spans="1:25" ht="16.5" customHeight="1">
      <c r="A36" s="11"/>
      <c r="B36" s="15" t="s">
        <v>135</v>
      </c>
      <c r="C36" s="79" cm="1">
        <f t="array" aca="1" ref="C36" ca="1">INDIRECT("'"&amp;'コード表 〔県〕'!$C$3&amp;"'!"&amp;'コード表 〔県〕'!$C$47&amp;'コード表 〔県〕'!C42)</f>
        <v>462725</v>
      </c>
      <c r="D36" s="70" cm="1">
        <f t="array" aca="1" ref="D36" ca="1">INDIRECT("'"&amp;'コード表 〔県〕'!$C$3&amp;"'!"&amp;'コード表 〔県〕'!$C$47&amp;'コード表 〔県〕'!D42)</f>
        <v>416600</v>
      </c>
      <c r="E36" s="70" cm="1">
        <f t="array" aca="1" ref="E36" ca="1">INDIRECT("'"&amp;'コード表 〔県〕'!$C$3&amp;"'!"&amp;'コード表 〔県〕'!$C$47&amp;'コード表 〔県〕'!E42)</f>
        <v>478779</v>
      </c>
      <c r="F36" s="70" cm="1">
        <f t="array" aca="1" ref="F36" ca="1">INDIRECT("'"&amp;'コード表 〔県〕'!$C$3&amp;"'!"&amp;'コード表 〔県〕'!$C$47&amp;'コード表 〔県〕'!F42)</f>
        <v>502654</v>
      </c>
      <c r="G36" s="70" cm="1">
        <f t="array" aca="1" ref="G36" ca="1">INDIRECT("'"&amp;'コード表 〔県〕'!$C$3&amp;"'!"&amp;'コード表 〔県〕'!$C$47&amp;'コード表 〔県〕'!G42)</f>
        <v>577381</v>
      </c>
      <c r="H36" s="70" cm="1">
        <f t="array" aca="1" ref="H36" ca="1">INDIRECT("'"&amp;'コード表 〔県〕'!$C$3&amp;"'!"&amp;'コード表 〔県〕'!$C$47&amp;'コード表 〔県〕'!H42)</f>
        <v>608530</v>
      </c>
      <c r="I36" s="70" cm="1">
        <f t="array" aca="1" ref="I36" ca="1">INDIRECT("'"&amp;'コード表 〔県〕'!$C$3&amp;"'!"&amp;'コード表 〔県〕'!$C$47&amp;'コード表 〔県〕'!I42)</f>
        <v>646505</v>
      </c>
      <c r="J36" s="70" cm="1">
        <f t="array" aca="1" ref="J36" ca="1">INDIRECT("'"&amp;'コード表 〔県〕'!$C$3&amp;"'!"&amp;'コード表 〔県〕'!$C$47&amp;'コード表 〔県〕'!J42)</f>
        <v>658265</v>
      </c>
      <c r="K36" s="70" cm="1">
        <f t="array" aca="1" ref="K36" ca="1">INDIRECT("'"&amp;'コード表 〔県〕'!$C$3&amp;"'!"&amp;'コード表 〔県〕'!$C$47&amp;'コード表 〔県〕'!K42)</f>
        <v>669964</v>
      </c>
      <c r="L36" s="70" cm="1">
        <f t="array" aca="1" ref="L36" ca="1">INDIRECT("'"&amp;'コード表 〔県〕'!$C$3&amp;"'!"&amp;'コード表 〔県〕'!$C$47&amp;'コード表 〔県〕'!L42)</f>
        <v>603739</v>
      </c>
      <c r="M36" s="70" cm="1">
        <f t="array" aca="1" ref="M36" ca="1">INDIRECT("'"&amp;'コード表 〔県〕'!$C$3&amp;"'!"&amp;'コード表 〔県〕'!$C$47&amp;'コード表 〔県〕'!M42)</f>
        <v>659714</v>
      </c>
      <c r="N36" s="70" cm="1">
        <f t="array" aca="1" ref="N36" ca="1">INDIRECT("'"&amp;'コード表 〔県〕'!$C$3&amp;"'!"&amp;'コード表 〔県〕'!$C$47&amp;'コード表 〔県〕'!N42)</f>
        <v>578991</v>
      </c>
      <c r="O36" s="80" cm="1">
        <f t="array" aca="1" ref="O36" ca="1">INDIRECT("'"&amp;'コード表 〔県〕'!$C$3&amp;"'!"&amp;'コード表 〔県〕'!$C$47&amp;'コード表 〔県〕'!O42)</f>
        <v>590921</v>
      </c>
      <c r="P36" s="15" t="s">
        <v>135</v>
      </c>
    </row>
    <row r="37" spans="1:25" ht="16.5" customHeight="1">
      <c r="A37" s="12"/>
      <c r="B37" s="13" t="s">
        <v>136</v>
      </c>
      <c r="C37" s="83" cm="1">
        <f t="array" aca="1" ref="C37" ca="1">INDIRECT("'"&amp;'コード表 〔県〕'!$C$3&amp;"'!"&amp;'コード表 〔県〕'!$C$47&amp;'コード表 〔県〕'!C43)</f>
        <v>3243849</v>
      </c>
      <c r="D37" s="71" cm="1">
        <f t="array" aca="1" ref="D37" ca="1">INDIRECT("'"&amp;'コード表 〔県〕'!$C$3&amp;"'!"&amp;'コード表 〔県〕'!$C$47&amp;'コード表 〔県〕'!D43)</f>
        <v>3301134</v>
      </c>
      <c r="E37" s="71" cm="1">
        <f t="array" aca="1" ref="E37" ca="1">INDIRECT("'"&amp;'コード表 〔県〕'!$C$3&amp;"'!"&amp;'コード表 〔県〕'!$C$47&amp;'コード表 〔県〕'!E43)</f>
        <v>3377087</v>
      </c>
      <c r="F37" s="71" cm="1">
        <f t="array" aca="1" ref="F37" ca="1">INDIRECT("'"&amp;'コード表 〔県〕'!$C$3&amp;"'!"&amp;'コード表 〔県〕'!$C$47&amp;'コード表 〔県〕'!F43)</f>
        <v>3422918</v>
      </c>
      <c r="G37" s="71" cm="1">
        <f t="array" aca="1" ref="G37" ca="1">INDIRECT("'"&amp;'コード表 〔県〕'!$C$3&amp;"'!"&amp;'コード表 〔県〕'!$C$47&amp;'コード表 〔県〕'!G43)</f>
        <v>3560989</v>
      </c>
      <c r="H37" s="71" cm="1">
        <f t="array" aca="1" ref="H37" ca="1">INDIRECT("'"&amp;'コード表 〔県〕'!$C$3&amp;"'!"&amp;'コード表 〔県〕'!$C$47&amp;'コード表 〔県〕'!H43)</f>
        <v>3681260</v>
      </c>
      <c r="I37" s="71" cm="1">
        <f t="array" aca="1" ref="I37" ca="1">INDIRECT("'"&amp;'コード表 〔県〕'!$C$3&amp;"'!"&amp;'コード表 〔県〕'!$C$47&amp;'コード表 〔県〕'!I43)</f>
        <v>3738691</v>
      </c>
      <c r="J37" s="71" cm="1">
        <f t="array" aca="1" ref="J37" ca="1">INDIRECT("'"&amp;'コード表 〔県〕'!$C$3&amp;"'!"&amp;'コード表 〔県〕'!$C$47&amp;'コード表 〔県〕'!J43)</f>
        <v>3760263</v>
      </c>
      <c r="K37" s="71" cm="1">
        <f t="array" aca="1" ref="K37" ca="1">INDIRECT("'"&amp;'コード表 〔県〕'!$C$3&amp;"'!"&amp;'コード表 〔県〕'!$C$47&amp;'コード表 〔県〕'!K43)</f>
        <v>3784312</v>
      </c>
      <c r="L37" s="71" cm="1">
        <f t="array" aca="1" ref="L37" ca="1">INDIRECT("'"&amp;'コード表 〔県〕'!$C$3&amp;"'!"&amp;'コード表 〔県〕'!$C$47&amp;'コード表 〔県〕'!L43)</f>
        <v>3579478</v>
      </c>
      <c r="M37" s="71" cm="1">
        <f t="array" aca="1" ref="M37" ca="1">INDIRECT("'"&amp;'コード表 〔県〕'!$C$3&amp;"'!"&amp;'コード表 〔県〕'!$C$47&amp;'コード表 〔県〕'!M43)</f>
        <v>3714317</v>
      </c>
      <c r="N37" s="71" cm="1">
        <f t="array" aca="1" ref="N37" ca="1">INDIRECT("'"&amp;'コード表 〔県〕'!$C$3&amp;"'!"&amp;'コード表 〔県〕'!$C$47&amp;'コード表 〔県〕'!N43)</f>
        <v>3846089</v>
      </c>
      <c r="O37" s="84" cm="1">
        <f t="array" aca="1" ref="O37" ca="1">INDIRECT("'"&amp;'コード表 〔県〕'!$C$3&amp;"'!"&amp;'コード表 〔県〕'!$C$47&amp;'コード表 〔県〕'!O43)</f>
        <v>4040620</v>
      </c>
      <c r="P37" s="13" t="s">
        <v>136</v>
      </c>
    </row>
    <row r="40" spans="1:25" ht="16.5" customHeight="1">
      <c r="A40" s="49">
        <f>A2</f>
        <v>3</v>
      </c>
      <c r="B40" s="75" t="str">
        <f>B2</f>
        <v>県内総生産</v>
      </c>
    </row>
    <row r="41" spans="1:25" ht="16.5" customHeight="1">
      <c r="A41" s="22" t="s">
        <v>125</v>
      </c>
    </row>
    <row r="42" spans="1:25" ht="16.5" customHeight="1">
      <c r="A42" s="50"/>
      <c r="B42" s="56"/>
      <c r="C42" s="14">
        <f>C4</f>
        <v>23</v>
      </c>
      <c r="D42" s="14">
        <f t="shared" ref="D42:L44" si="8">D4</f>
        <v>24</v>
      </c>
      <c r="E42" s="14">
        <f t="shared" si="8"/>
        <v>25</v>
      </c>
      <c r="F42" s="14">
        <f t="shared" si="8"/>
        <v>26</v>
      </c>
      <c r="G42" s="14">
        <f t="shared" si="8"/>
        <v>27</v>
      </c>
      <c r="H42" s="14">
        <f t="shared" si="8"/>
        <v>28</v>
      </c>
      <c r="I42" s="14">
        <f t="shared" si="8"/>
        <v>29</v>
      </c>
      <c r="J42" s="14">
        <f t="shared" si="8"/>
        <v>30</v>
      </c>
      <c r="K42" s="14">
        <f t="shared" si="8"/>
        <v>1</v>
      </c>
      <c r="L42" s="14">
        <f t="shared" si="8"/>
        <v>2</v>
      </c>
      <c r="M42" s="14">
        <f t="shared" ref="M42" si="9">M4</f>
        <v>3</v>
      </c>
      <c r="N42" s="14">
        <f t="shared" ref="N42:O42" si="10">N4</f>
        <v>4</v>
      </c>
      <c r="O42" s="14">
        <f t="shared" si="10"/>
        <v>5</v>
      </c>
      <c r="P42" s="4"/>
    </row>
    <row r="43" spans="1:25" ht="16.5" customHeight="1">
      <c r="A43" s="11"/>
      <c r="B43" s="3" t="s">
        <v>124</v>
      </c>
      <c r="C43" s="39" t="str">
        <f>C5</f>
        <v>平成23年度</v>
      </c>
      <c r="D43" s="39" t="str">
        <f t="shared" si="8"/>
        <v>平成24年度</v>
      </c>
      <c r="E43" s="39" t="str">
        <f t="shared" si="8"/>
        <v>平成25年度</v>
      </c>
      <c r="F43" s="39" t="str">
        <f t="shared" si="8"/>
        <v>平成26年度</v>
      </c>
      <c r="G43" s="39" t="str">
        <f t="shared" si="8"/>
        <v>平成27年度</v>
      </c>
      <c r="H43" s="39" t="str">
        <f t="shared" si="8"/>
        <v>平成28年度</v>
      </c>
      <c r="I43" s="39" t="str">
        <f t="shared" si="8"/>
        <v>平成29年度</v>
      </c>
      <c r="J43" s="39" t="str">
        <f t="shared" si="8"/>
        <v>平成30年度</v>
      </c>
      <c r="K43" s="39" t="str">
        <f t="shared" si="8"/>
        <v>令和元年度</v>
      </c>
      <c r="L43" s="39" t="str">
        <f t="shared" si="8"/>
        <v>令和２年度</v>
      </c>
      <c r="M43" s="39" t="str">
        <f t="shared" ref="M43" si="11">M5</f>
        <v>令和３年度</v>
      </c>
      <c r="N43" s="39" t="str">
        <f t="shared" ref="N43:O43" si="12">N5</f>
        <v>令和４年度</v>
      </c>
      <c r="O43" s="39" t="str">
        <f t="shared" si="12"/>
        <v>令和５年度</v>
      </c>
      <c r="P43" s="17" t="s">
        <v>124</v>
      </c>
    </row>
    <row r="44" spans="1:25" ht="16.5" customHeight="1">
      <c r="A44" s="12"/>
      <c r="B44" s="13"/>
      <c r="C44" s="41">
        <f>C6</f>
        <v>2011</v>
      </c>
      <c r="D44" s="41">
        <f t="shared" si="8"/>
        <v>2012</v>
      </c>
      <c r="E44" s="41">
        <f t="shared" si="8"/>
        <v>2013</v>
      </c>
      <c r="F44" s="41">
        <f t="shared" si="8"/>
        <v>2014</v>
      </c>
      <c r="G44" s="41">
        <f t="shared" si="8"/>
        <v>2015</v>
      </c>
      <c r="H44" s="41">
        <f t="shared" si="8"/>
        <v>2016</v>
      </c>
      <c r="I44" s="41">
        <f t="shared" si="8"/>
        <v>2017</v>
      </c>
      <c r="J44" s="41">
        <f t="shared" si="8"/>
        <v>2018</v>
      </c>
      <c r="K44" s="41">
        <f t="shared" si="8"/>
        <v>2019</v>
      </c>
      <c r="L44" s="41">
        <f t="shared" si="8"/>
        <v>2020</v>
      </c>
      <c r="M44" s="41">
        <f t="shared" ref="M44" si="13">M6</f>
        <v>2021</v>
      </c>
      <c r="N44" s="41">
        <f t="shared" ref="N44:O44" si="14">N6</f>
        <v>2022</v>
      </c>
      <c r="O44" s="41">
        <f t="shared" si="14"/>
        <v>2023</v>
      </c>
      <c r="P44" s="6"/>
    </row>
    <row r="45" spans="1:25" ht="16.5" customHeight="1">
      <c r="A45" s="19">
        <v>1</v>
      </c>
      <c r="B45" s="1" t="s">
        <v>53</v>
      </c>
      <c r="C45" s="90"/>
      <c r="D45" s="85">
        <f ca="1">IF(C7="X","X",IF(D7="X","X",IF(C7&lt;&gt;0,ROUND((D7-C7)/ABS(C7)*100,3),"-")))</f>
        <v>11.765000000000001</v>
      </c>
      <c r="E45" s="85">
        <f t="shared" ref="E45:L45" ca="1" si="15">IF(D7="X","X",IF(E7="X","X",IF(D7&lt;&gt;0,ROUND((E7-D7)/ABS(D7)*100,3),"-")))</f>
        <v>-5.7889999999999997</v>
      </c>
      <c r="F45" s="85">
        <f t="shared" ca="1" si="15"/>
        <v>8.0549999999999997</v>
      </c>
      <c r="G45" s="85">
        <f t="shared" ca="1" si="15"/>
        <v>-0.51700000000000002</v>
      </c>
      <c r="H45" s="85">
        <f t="shared" ca="1" si="15"/>
        <v>30.254000000000001</v>
      </c>
      <c r="I45" s="85">
        <f t="shared" ca="1" si="15"/>
        <v>-16.238</v>
      </c>
      <c r="J45" s="85">
        <f t="shared" ca="1" si="15"/>
        <v>-6.7539999999999996</v>
      </c>
      <c r="K45" s="85">
        <f t="shared" ca="1" si="15"/>
        <v>-4.6580000000000004</v>
      </c>
      <c r="L45" s="85">
        <f t="shared" ca="1" si="15"/>
        <v>-19.349</v>
      </c>
      <c r="M45" s="85">
        <f t="shared" ref="M45:M67" ca="1" si="16">IF(L7="X","X",IF(M7="X","X",IF(L7&lt;&gt;0,ROUND((M7-L7)/ABS(L7)*100,3),"-")))</f>
        <v>15.041</v>
      </c>
      <c r="N45" s="85">
        <f t="shared" ref="N45:N67" ca="1" si="17">IF(M7="X","X",IF(N7="X","X",IF(M7&lt;&gt;0,ROUND((N7-M7)/ABS(M7)*100,3),"-")))</f>
        <v>-24.265999999999998</v>
      </c>
      <c r="O45" s="86">
        <f t="shared" ref="O45:O67" ca="1" si="18">IF(N7="X","X",IF(O7="X","X",IF(N7&lt;&gt;0,ROUND((O7-N7)/ABS(N7)*100,3),"-")))</f>
        <v>8.19</v>
      </c>
      <c r="P45" s="5" t="s">
        <v>53</v>
      </c>
      <c r="S45" s="155" t="s">
        <v>276</v>
      </c>
      <c r="T45" s="8" t="str">
        <f>U46&amp;"に対する経済活動別水準比較（％）"</f>
        <v>令和元年度に対する経済活動別水準比較（％）</v>
      </c>
      <c r="X45" s="45" t="str">
        <f>"（"&amp;U46&amp;"＝100"&amp;"）"</f>
        <v>（令和元年度＝100）</v>
      </c>
      <c r="Y45" s="45"/>
    </row>
    <row r="46" spans="1:25" ht="16.5" customHeight="1">
      <c r="A46" s="19" t="s">
        <v>52</v>
      </c>
      <c r="B46" s="1" t="s">
        <v>54</v>
      </c>
      <c r="C46" s="91"/>
      <c r="D46" s="87">
        <f t="shared" ref="D46:L61" ca="1" si="19">IF(C8="X","X",IF(D8="X","X",IF(C8&lt;&gt;0,ROUND((D8-C8)/ABS(C8)*100,3),"-")))</f>
        <v>11.752000000000001</v>
      </c>
      <c r="E46" s="87">
        <f t="shared" ca="1" si="19"/>
        <v>-6.3440000000000003</v>
      </c>
      <c r="F46" s="87">
        <f t="shared" ca="1" si="19"/>
        <v>7.3559999999999999</v>
      </c>
      <c r="G46" s="87">
        <f t="shared" ca="1" si="19"/>
        <v>-4.1929999999999996</v>
      </c>
      <c r="H46" s="87">
        <f t="shared" ca="1" si="19"/>
        <v>37.332999999999998</v>
      </c>
      <c r="I46" s="87">
        <f t="shared" ca="1" si="19"/>
        <v>-19.753</v>
      </c>
      <c r="J46" s="87">
        <f t="shared" ca="1" si="19"/>
        <v>-8.0869999999999997</v>
      </c>
      <c r="K46" s="87">
        <f t="shared" ca="1" si="19"/>
        <v>-4.3250000000000002</v>
      </c>
      <c r="L46" s="87">
        <f t="shared" ca="1" si="19"/>
        <v>-19.887</v>
      </c>
      <c r="M46" s="87">
        <f t="shared" ca="1" si="16"/>
        <v>19.768000000000001</v>
      </c>
      <c r="N46" s="87">
        <f t="shared" ca="1" si="17"/>
        <v>-28.452000000000002</v>
      </c>
      <c r="O46" s="88">
        <f t="shared" ca="1" si="18"/>
        <v>6.3620000000000001</v>
      </c>
      <c r="P46" s="5" t="s">
        <v>54</v>
      </c>
      <c r="S46" s="169" t="str">
        <f>分析!B4</f>
        <v>県内総生産</v>
      </c>
      <c r="T46" s="49" t="str">
        <f>分析!F2</f>
        <v>令和５年度</v>
      </c>
      <c r="U46" s="49" t="str">
        <f>'コード表 〔県〕'!J114</f>
        <v>令和元年度</v>
      </c>
      <c r="X46" s="49" t="str">
        <f>'コード表 〔県〕'!J108</f>
        <v>令和５年度</v>
      </c>
      <c r="Y46" s="45"/>
    </row>
    <row r="47" spans="1:25" ht="16.5" customHeight="1">
      <c r="A47" s="19" t="s">
        <v>14</v>
      </c>
      <c r="B47" s="1" t="s">
        <v>55</v>
      </c>
      <c r="C47" s="91"/>
      <c r="D47" s="87">
        <f t="shared" ca="1" si="19"/>
        <v>-6.984</v>
      </c>
      <c r="E47" s="87">
        <f t="shared" ca="1" si="19"/>
        <v>8.8740000000000006</v>
      </c>
      <c r="F47" s="87">
        <f t="shared" ca="1" si="19"/>
        <v>13.166</v>
      </c>
      <c r="G47" s="87">
        <f t="shared" ca="1" si="19"/>
        <v>-3.0470000000000002</v>
      </c>
      <c r="H47" s="87">
        <f t="shared" ca="1" si="19"/>
        <v>1.143</v>
      </c>
      <c r="I47" s="87">
        <f t="shared" ca="1" si="19"/>
        <v>-7.6269999999999998</v>
      </c>
      <c r="J47" s="87">
        <f t="shared" ca="1" si="19"/>
        <v>-1.5289999999999999</v>
      </c>
      <c r="K47" s="87">
        <f t="shared" ca="1" si="19"/>
        <v>21.117999999999999</v>
      </c>
      <c r="L47" s="87">
        <f t="shared" ca="1" si="19"/>
        <v>7.4359999999999999</v>
      </c>
      <c r="M47" s="87">
        <f t="shared" ca="1" si="16"/>
        <v>1.4319999999999999</v>
      </c>
      <c r="N47" s="87">
        <f t="shared" ca="1" si="17"/>
        <v>-15.294</v>
      </c>
      <c r="O47" s="88">
        <f t="shared" ca="1" si="18"/>
        <v>-1.944</v>
      </c>
      <c r="P47" s="5" t="s">
        <v>55</v>
      </c>
      <c r="S47" s="5" t="s">
        <v>228</v>
      </c>
      <c r="T47" s="159">
        <f ca="1">HLOOKUP('コード表 〔県〕'!J$107,分析BD〔項目別_県〕!$C$4:$O$37,INDEX('コード表 〔県〕'!$B$138:$C$168,MATCH(分析BD〔項目別_県〕!$S47,'コード表 〔県〕'!$B$138:$B$168,0),2),FALSE)</f>
        <v>235553</v>
      </c>
      <c r="U47" s="159">
        <f ca="1">HLOOKUP('コード表 〔県〕'!J$113,分析BD〔項目別_県〕!$C$4:$O$37,INDEX('コード表 〔県〕'!$B$138:$C$168,MATCH(分析BD〔項目別_県〕!$S47,'コード表 〔県〕'!$B$138:$B$168,0),2),FALSE)</f>
        <v>226436</v>
      </c>
      <c r="X47" s="156">
        <f ca="1">T47/U47*100</f>
        <v>104.02630323800102</v>
      </c>
    </row>
    <row r="48" spans="1:25" ht="16.5" customHeight="1">
      <c r="A48" s="19" t="s">
        <v>15</v>
      </c>
      <c r="B48" s="1" t="s">
        <v>56</v>
      </c>
      <c r="C48" s="91"/>
      <c r="D48" s="87">
        <f t="shared" ca="1" si="19"/>
        <v>12.641999999999999</v>
      </c>
      <c r="E48" s="87">
        <f t="shared" ca="1" si="19"/>
        <v>-2.9470000000000001</v>
      </c>
      <c r="F48" s="87">
        <f t="shared" ca="1" si="19"/>
        <v>11.936</v>
      </c>
      <c r="G48" s="87">
        <f t="shared" ca="1" si="19"/>
        <v>20.164000000000001</v>
      </c>
      <c r="H48" s="87">
        <f t="shared" ca="1" si="19"/>
        <v>-0.40500000000000003</v>
      </c>
      <c r="I48" s="87">
        <f t="shared" ca="1" si="19"/>
        <v>5.117</v>
      </c>
      <c r="J48" s="87">
        <f t="shared" ca="1" si="19"/>
        <v>-0.64300000000000002</v>
      </c>
      <c r="K48" s="87">
        <f t="shared" ca="1" si="19"/>
        <v>-6.8390000000000004</v>
      </c>
      <c r="L48" s="87">
        <f t="shared" ca="1" si="19"/>
        <v>-17.943999999999999</v>
      </c>
      <c r="M48" s="87">
        <f t="shared" ca="1" si="16"/>
        <v>-4.9020000000000001</v>
      </c>
      <c r="N48" s="87">
        <f t="shared" ca="1" si="17"/>
        <v>-1.7549999999999999</v>
      </c>
      <c r="O48" s="88">
        <f t="shared" ca="1" si="18"/>
        <v>15.951000000000001</v>
      </c>
      <c r="P48" s="5" t="s">
        <v>56</v>
      </c>
      <c r="S48" s="5" t="s">
        <v>229</v>
      </c>
      <c r="T48" s="159">
        <f ca="1">HLOOKUP('コード表 〔県〕'!J$107,分析BD〔項目別_県〕!$C$4:$O$37,INDEX('コード表 〔県〕'!$B$138:$C$168,MATCH(分析BD〔項目別_県〕!$S48,'コード表 〔県〕'!$B$138:$B$168,0),2),FALSE)</f>
        <v>559111</v>
      </c>
      <c r="U48" s="159">
        <f ca="1">HLOOKUP('コード表 〔県〕'!J$113,分析BD〔項目別_県〕!$C$4:$O$37,INDEX('コード表 〔県〕'!$B$138:$C$168,MATCH(分析BD〔項目別_県〕!$S48,'コード表 〔県〕'!$B$138:$B$168,0),2),FALSE)</f>
        <v>526646</v>
      </c>
      <c r="X48" s="158">
        <f t="shared" ref="X48:X64" ca="1" si="20">T48/U48*100</f>
        <v>106.1644824037399</v>
      </c>
    </row>
    <row r="49" spans="1:24" ht="16.5" customHeight="1">
      <c r="A49" s="19">
        <v>2</v>
      </c>
      <c r="B49" s="1" t="s">
        <v>57</v>
      </c>
      <c r="C49" s="91"/>
      <c r="D49" s="87">
        <f t="shared" ca="1" si="19"/>
        <v>-0.249</v>
      </c>
      <c r="E49" s="87">
        <f t="shared" ca="1" si="19"/>
        <v>21.385999999999999</v>
      </c>
      <c r="F49" s="87">
        <f t="shared" ca="1" si="19"/>
        <v>15.920999999999999</v>
      </c>
      <c r="G49" s="87">
        <f t="shared" ca="1" si="19"/>
        <v>26.248000000000001</v>
      </c>
      <c r="H49" s="87">
        <f t="shared" ca="1" si="19"/>
        <v>7.8559999999999999</v>
      </c>
      <c r="I49" s="87">
        <f t="shared" ca="1" si="19"/>
        <v>15.218999999999999</v>
      </c>
      <c r="J49" s="87">
        <f t="shared" ca="1" si="19"/>
        <v>7.4669999999999996</v>
      </c>
      <c r="K49" s="87">
        <f t="shared" ca="1" si="19"/>
        <v>6.9610000000000003</v>
      </c>
      <c r="L49" s="87">
        <f t="shared" ca="1" si="19"/>
        <v>6.7789999999999999</v>
      </c>
      <c r="M49" s="87">
        <f t="shared" ca="1" si="16"/>
        <v>0.88700000000000001</v>
      </c>
      <c r="N49" s="87">
        <f t="shared" ca="1" si="17"/>
        <v>24.588999999999999</v>
      </c>
      <c r="O49" s="88">
        <f t="shared" ca="1" si="18"/>
        <v>-0.57799999999999996</v>
      </c>
      <c r="P49" s="5" t="s">
        <v>57</v>
      </c>
      <c r="S49" s="5" t="s">
        <v>230</v>
      </c>
      <c r="T49" s="159">
        <f ca="1">HLOOKUP('コード表 〔県〕'!J$107,分析BD〔項目別_県〕!$C$4:$O$37,INDEX('コード表 〔県〕'!$B$138:$C$168,MATCH(分析BD〔項目別_県〕!$S49,'コード表 〔県〕'!$B$138:$B$168,0),2),FALSE)</f>
        <v>261094</v>
      </c>
      <c r="U49" s="159">
        <f ca="1">HLOOKUP('コード表 〔県〕'!J$113,分析BD〔項目別_県〕!$C$4:$O$37,INDEX('コード表 〔県〕'!$B$138:$C$168,MATCH(分析BD〔項目別_県〕!$S49,'コード表 〔県〕'!$B$138:$B$168,0),2),FALSE)</f>
        <v>240022</v>
      </c>
      <c r="X49" s="158">
        <f t="shared" ca="1" si="20"/>
        <v>108.77919524043629</v>
      </c>
    </row>
    <row r="50" spans="1:24" ht="16.5" customHeight="1">
      <c r="A50" s="19">
        <v>3</v>
      </c>
      <c r="B50" s="1" t="s">
        <v>58</v>
      </c>
      <c r="C50" s="91"/>
      <c r="D50" s="87">
        <f t="shared" ca="1" si="19"/>
        <v>-20.207999999999998</v>
      </c>
      <c r="E50" s="87">
        <f t="shared" ca="1" si="19"/>
        <v>5.4379999999999997</v>
      </c>
      <c r="F50" s="87">
        <f t="shared" ca="1" si="19"/>
        <v>-3.423</v>
      </c>
      <c r="G50" s="87">
        <f t="shared" ca="1" si="19"/>
        <v>13.2</v>
      </c>
      <c r="H50" s="87">
        <f t="shared" ca="1" si="19"/>
        <v>2.1880000000000002</v>
      </c>
      <c r="I50" s="87">
        <f t="shared" ca="1" si="19"/>
        <v>-0.218</v>
      </c>
      <c r="J50" s="87">
        <f t="shared" ca="1" si="19"/>
        <v>1.8819999999999999</v>
      </c>
      <c r="K50" s="87">
        <f t="shared" ca="1" si="19"/>
        <v>-3.653</v>
      </c>
      <c r="L50" s="87">
        <f t="shared" ca="1" si="19"/>
        <v>9.7799999999999994</v>
      </c>
      <c r="M50" s="87">
        <f t="shared" ca="1" si="16"/>
        <v>-10.750999999999999</v>
      </c>
      <c r="N50" s="87">
        <f t="shared" ca="1" si="17"/>
        <v>-3.0139999999999998</v>
      </c>
      <c r="O50" s="88">
        <f t="shared" ca="1" si="18"/>
        <v>11.276</v>
      </c>
      <c r="P50" s="5" t="s">
        <v>58</v>
      </c>
      <c r="S50" s="5" t="s">
        <v>231</v>
      </c>
      <c r="T50" s="159">
        <f ca="1">HLOOKUP('コード表 〔県〕'!J$107,分析BD〔項目別_県〕!$C$4:$O$37,INDEX('コード表 〔県〕'!$B$138:$C$168,MATCH(分析BD〔項目別_県〕!$S50,'コード表 〔県〕'!$B$138:$B$168,0),2),FALSE)</f>
        <v>459420</v>
      </c>
      <c r="U50" s="159">
        <f ca="1">HLOOKUP('コード表 〔県〕'!J$113,分析BD〔項目別_県〕!$C$4:$O$37,INDEX('コード表 〔県〕'!$B$138:$C$168,MATCH(分析BD〔項目別_県〕!$S50,'コード表 〔県〕'!$B$138:$B$168,0),2),FALSE)</f>
        <v>434122</v>
      </c>
      <c r="X50" s="170">
        <f ca="1">IFERROR(T50/U50*100,100)</f>
        <v>105.82739414266035</v>
      </c>
    </row>
    <row r="51" spans="1:24" ht="16.5" customHeight="1">
      <c r="A51" s="19">
        <v>4</v>
      </c>
      <c r="B51" s="1" t="s">
        <v>59</v>
      </c>
      <c r="C51" s="91"/>
      <c r="D51" s="87">
        <f t="shared" ca="1" si="19"/>
        <v>-2.0640000000000001</v>
      </c>
      <c r="E51" s="87">
        <f t="shared" ca="1" si="19"/>
        <v>6.18</v>
      </c>
      <c r="F51" s="87">
        <f t="shared" ca="1" si="19"/>
        <v>8.5410000000000004</v>
      </c>
      <c r="G51" s="87">
        <f t="shared" ca="1" si="19"/>
        <v>4.0529999999999999</v>
      </c>
      <c r="H51" s="87">
        <f t="shared" ca="1" si="19"/>
        <v>0.68300000000000005</v>
      </c>
      <c r="I51" s="87">
        <f t="shared" ca="1" si="19"/>
        <v>2.6309999999999998</v>
      </c>
      <c r="J51" s="87">
        <f t="shared" ca="1" si="19"/>
        <v>-2.2109999999999999</v>
      </c>
      <c r="K51" s="87">
        <f t="shared" ca="1" si="19"/>
        <v>8.234</v>
      </c>
      <c r="L51" s="87">
        <f t="shared" ca="1" si="19"/>
        <v>2.12</v>
      </c>
      <c r="M51" s="87">
        <f t="shared" ca="1" si="16"/>
        <v>-2.0939999999999999</v>
      </c>
      <c r="N51" s="87">
        <f t="shared" ca="1" si="17"/>
        <v>-51.637999999999998</v>
      </c>
      <c r="O51" s="88">
        <f t="shared" ca="1" si="18"/>
        <v>51.802</v>
      </c>
      <c r="P51" s="5" t="s">
        <v>59</v>
      </c>
      <c r="S51" s="5" t="s">
        <v>232</v>
      </c>
      <c r="T51" s="159">
        <f ca="1">HLOOKUP('コード表 〔県〕'!J$107,分析BD〔項目別_県〕!$C$4:$O$37,INDEX('コード表 〔県〕'!$B$138:$C$168,MATCH(分析BD〔項目別_県〕!$S51,'コード表 〔県〕'!$B$138:$B$168,0),2),FALSE)</f>
        <v>474326</v>
      </c>
      <c r="U51" s="159">
        <f ca="1">HLOOKUP('コード表 〔県〕'!J$113,分析BD〔項目別_県〕!$C$4:$O$37,INDEX('コード表 〔県〕'!$B$138:$C$168,MATCH(分析BD〔項目別_県〕!$S51,'コード表 〔県〕'!$B$138:$B$168,0),2),FALSE)</f>
        <v>416817</v>
      </c>
      <c r="X51" s="158">
        <f t="shared" ca="1" si="20"/>
        <v>113.79718197674281</v>
      </c>
    </row>
    <row r="52" spans="1:24" ht="16.5" customHeight="1">
      <c r="A52" s="19">
        <v>5</v>
      </c>
      <c r="B52" s="1" t="s">
        <v>60</v>
      </c>
      <c r="C52" s="91"/>
      <c r="D52" s="87">
        <f t="shared" ca="1" si="19"/>
        <v>-1.8759999999999999</v>
      </c>
      <c r="E52" s="87">
        <f t="shared" ca="1" si="19"/>
        <v>21.032</v>
      </c>
      <c r="F52" s="87">
        <f t="shared" ca="1" si="19"/>
        <v>9.6259999999999994</v>
      </c>
      <c r="G52" s="87">
        <f t="shared" ca="1" si="19"/>
        <v>15.547000000000001</v>
      </c>
      <c r="H52" s="87">
        <f t="shared" ca="1" si="19"/>
        <v>6.931</v>
      </c>
      <c r="I52" s="87">
        <f t="shared" ca="1" si="19"/>
        <v>9.1340000000000003</v>
      </c>
      <c r="J52" s="87">
        <f t="shared" ca="1" si="19"/>
        <v>1.7030000000000001</v>
      </c>
      <c r="K52" s="87">
        <f t="shared" ca="1" si="19"/>
        <v>4.0220000000000002</v>
      </c>
      <c r="L52" s="87">
        <f t="shared" ca="1" si="19"/>
        <v>-17.989999999999998</v>
      </c>
      <c r="M52" s="87">
        <f t="shared" ca="1" si="16"/>
        <v>20.116</v>
      </c>
      <c r="N52" s="87">
        <f t="shared" ca="1" si="17"/>
        <v>-16.574999999999999</v>
      </c>
      <c r="O52" s="88">
        <f t="shared" ca="1" si="18"/>
        <v>-2.1030000000000002</v>
      </c>
      <c r="P52" s="5" t="s">
        <v>60</v>
      </c>
      <c r="S52" s="5" t="s">
        <v>233</v>
      </c>
      <c r="T52" s="159">
        <f ca="1">HLOOKUP('コード表 〔県〕'!J$107,分析BD〔項目別_県〕!$C$4:$O$37,INDEX('コード表 〔県〕'!$B$138:$C$168,MATCH(分析BD〔項目別_県〕!$S52,'コード表 〔県〕'!$B$138:$B$168,0),2),FALSE)</f>
        <v>589201</v>
      </c>
      <c r="U52" s="159">
        <f ca="1">HLOOKUP('コード表 〔県〕'!J$113,分析BD〔項目別_県〕!$C$4:$O$37,INDEX('コード表 〔県〕'!$B$138:$C$168,MATCH(分析BD〔項目別_県〕!$S52,'コード表 〔県〕'!$B$138:$B$168,0),2),FALSE)</f>
        <v>529083</v>
      </c>
      <c r="X52" s="158">
        <f t="shared" ca="1" si="20"/>
        <v>111.36267844553691</v>
      </c>
    </row>
    <row r="53" spans="1:24" ht="16.5" customHeight="1">
      <c r="A53" s="19">
        <v>6</v>
      </c>
      <c r="B53" s="1" t="s">
        <v>61</v>
      </c>
      <c r="C53" s="91"/>
      <c r="D53" s="87">
        <f t="shared" ca="1" si="19"/>
        <v>3.8740000000000001</v>
      </c>
      <c r="E53" s="87">
        <f t="shared" ca="1" si="19"/>
        <v>5.1189999999999998</v>
      </c>
      <c r="F53" s="87">
        <f t="shared" ca="1" si="19"/>
        <v>-1.0489999999999999</v>
      </c>
      <c r="G53" s="87">
        <f t="shared" ca="1" si="19"/>
        <v>0.95599999999999996</v>
      </c>
      <c r="H53" s="87">
        <f t="shared" ca="1" si="19"/>
        <v>-0.42799999999999999</v>
      </c>
      <c r="I53" s="87">
        <f t="shared" ca="1" si="19"/>
        <v>3.1230000000000002</v>
      </c>
      <c r="J53" s="87">
        <f t="shared" ca="1" si="19"/>
        <v>-1.016</v>
      </c>
      <c r="K53" s="87">
        <f t="shared" ca="1" si="19"/>
        <v>-2.367</v>
      </c>
      <c r="L53" s="87">
        <f t="shared" ca="1" si="19"/>
        <v>-6.5819999999999999</v>
      </c>
      <c r="M53" s="87">
        <f t="shared" ca="1" si="16"/>
        <v>5.1689999999999996</v>
      </c>
      <c r="N53" s="87">
        <f t="shared" ca="1" si="17"/>
        <v>2.5939999999999999</v>
      </c>
      <c r="O53" s="88">
        <f t="shared" ca="1" si="18"/>
        <v>4.6260000000000003</v>
      </c>
      <c r="P53" s="5" t="s">
        <v>61</v>
      </c>
      <c r="S53" s="5" t="s">
        <v>234</v>
      </c>
      <c r="T53" s="159">
        <f ca="1">HLOOKUP('コード表 〔県〕'!J$107,分析BD〔項目別_県〕!$C$4:$O$37,INDEX('コード表 〔県〕'!$B$138:$C$168,MATCH(分析BD〔項目別_県〕!$S53,'コード表 〔県〕'!$B$138:$B$168,0),2),FALSE)</f>
        <v>184172</v>
      </c>
      <c r="U53" s="159">
        <f ca="1">HLOOKUP('コード表 〔県〕'!J$113,分析BD〔項目別_県〕!$C$4:$O$37,INDEX('コード表 〔県〕'!$B$138:$C$168,MATCH(分析BD〔項目別_県〕!$S53,'コード表 〔県〕'!$B$138:$B$168,0),2),FALSE)</f>
        <v>152631</v>
      </c>
      <c r="X53" s="158">
        <f t="shared" ca="1" si="20"/>
        <v>120.66487148744358</v>
      </c>
    </row>
    <row r="54" spans="1:24" ht="16.5" customHeight="1">
      <c r="A54" s="19">
        <v>7</v>
      </c>
      <c r="B54" s="1" t="s">
        <v>62</v>
      </c>
      <c r="C54" s="91"/>
      <c r="D54" s="87">
        <f t="shared" ca="1" si="19"/>
        <v>-0.67200000000000004</v>
      </c>
      <c r="E54" s="87">
        <f t="shared" ca="1" si="19"/>
        <v>5.3289999999999997</v>
      </c>
      <c r="F54" s="87">
        <f t="shared" ca="1" si="19"/>
        <v>-1.2849999999999999</v>
      </c>
      <c r="G54" s="87">
        <f t="shared" ca="1" si="19"/>
        <v>6.1310000000000002</v>
      </c>
      <c r="H54" s="87">
        <f t="shared" ca="1" si="19"/>
        <v>7.48</v>
      </c>
      <c r="I54" s="87">
        <f t="shared" ca="1" si="19"/>
        <v>0.98399999999999999</v>
      </c>
      <c r="J54" s="87">
        <f t="shared" ca="1" si="19"/>
        <v>1.0820000000000001</v>
      </c>
      <c r="K54" s="87">
        <f t="shared" ca="1" si="19"/>
        <v>-1.78</v>
      </c>
      <c r="L54" s="87">
        <f t="shared" ca="1" si="19"/>
        <v>-32.317999999999998</v>
      </c>
      <c r="M54" s="87">
        <f t="shared" ca="1" si="16"/>
        <v>4.7489999999999997</v>
      </c>
      <c r="N54" s="87">
        <f t="shared" ca="1" si="17"/>
        <v>26.219000000000001</v>
      </c>
      <c r="O54" s="88">
        <f t="shared" ca="1" si="18"/>
        <v>23.684000000000001</v>
      </c>
      <c r="P54" s="5" t="s">
        <v>62</v>
      </c>
      <c r="S54" s="5" t="s">
        <v>235</v>
      </c>
      <c r="T54" s="159">
        <f ca="1">HLOOKUP('コード表 〔県〕'!J$107,分析BD〔項目別_県〕!$C$4:$O$37,INDEX('コード表 〔県〕'!$B$138:$C$168,MATCH(分析BD〔項目別_県〕!$S54,'コード表 〔県〕'!$B$138:$B$168,0),2),FALSE)</f>
        <v>174380</v>
      </c>
      <c r="U54" s="159">
        <f ca="1">HLOOKUP('コード表 〔県〕'!J$113,分析BD〔項目別_県〕!$C$4:$O$37,INDEX('コード表 〔県〕'!$B$138:$C$168,MATCH(分析BD〔項目別_県〕!$S54,'コード表 〔県〕'!$B$138:$B$168,0),2),FALSE)</f>
        <v>189543</v>
      </c>
      <c r="X54" s="158">
        <f t="shared" ca="1" si="20"/>
        <v>92.000232137298667</v>
      </c>
    </row>
    <row r="55" spans="1:24" ht="16.5" customHeight="1">
      <c r="A55" s="19">
        <v>8</v>
      </c>
      <c r="B55" s="1" t="s">
        <v>63</v>
      </c>
      <c r="C55" s="91"/>
      <c r="D55" s="87">
        <f t="shared" ca="1" si="19"/>
        <v>-0.78400000000000003</v>
      </c>
      <c r="E55" s="87">
        <f t="shared" ca="1" si="19"/>
        <v>4.6360000000000001</v>
      </c>
      <c r="F55" s="87">
        <f t="shared" ca="1" si="19"/>
        <v>-6.0999999999999999E-2</v>
      </c>
      <c r="G55" s="87">
        <f t="shared" ca="1" si="19"/>
        <v>3.3140000000000001</v>
      </c>
      <c r="H55" s="87">
        <f t="shared" ca="1" si="19"/>
        <v>14.51</v>
      </c>
      <c r="I55" s="87">
        <f t="shared" ca="1" si="19"/>
        <v>4.665</v>
      </c>
      <c r="J55" s="87">
        <f t="shared" ca="1" si="19"/>
        <v>0.74099999999999999</v>
      </c>
      <c r="K55" s="87">
        <f t="shared" ca="1" si="19"/>
        <v>-6.1029999999999998</v>
      </c>
      <c r="L55" s="87">
        <f t="shared" ca="1" si="19"/>
        <v>-42.04</v>
      </c>
      <c r="M55" s="87">
        <f t="shared" ca="1" si="16"/>
        <v>-1.6890000000000001</v>
      </c>
      <c r="N55" s="87">
        <f t="shared" ca="1" si="17"/>
        <v>50.938000000000002</v>
      </c>
      <c r="O55" s="88">
        <f t="shared" ca="1" si="18"/>
        <v>34.482999999999997</v>
      </c>
      <c r="P55" s="5" t="s">
        <v>63</v>
      </c>
      <c r="S55" s="5" t="s">
        <v>236</v>
      </c>
      <c r="T55" s="159">
        <f ca="1">HLOOKUP('コード表 〔県〕'!J$107,分析BD〔項目別_県〕!$C$4:$O$37,INDEX('コード表 〔県〕'!$B$138:$C$168,MATCH(分析BD〔項目別_県〕!$S55,'コード表 〔県〕'!$B$138:$B$168,0),2),FALSE)</f>
        <v>223046</v>
      </c>
      <c r="U55" s="159">
        <f ca="1">HLOOKUP('コード表 〔県〕'!J$113,分析BD〔項目別_県〕!$C$4:$O$37,INDEX('コード表 〔県〕'!$B$138:$C$168,MATCH(分析BD〔項目別_県〕!$S55,'コード表 〔県〕'!$B$138:$B$168,0),2),FALSE)</f>
        <v>192840</v>
      </c>
      <c r="X55" s="158">
        <f t="shared" ca="1" si="20"/>
        <v>115.66376270483303</v>
      </c>
    </row>
    <row r="56" spans="1:24" ht="16.5" customHeight="1">
      <c r="A56" s="19">
        <v>9</v>
      </c>
      <c r="B56" s="1" t="s">
        <v>64</v>
      </c>
      <c r="C56" s="91"/>
      <c r="D56" s="87">
        <f t="shared" ca="1" si="19"/>
        <v>5.6760000000000002</v>
      </c>
      <c r="E56" s="87">
        <f t="shared" ca="1" si="19"/>
        <v>3.383</v>
      </c>
      <c r="F56" s="87">
        <f t="shared" ca="1" si="19"/>
        <v>-1.81</v>
      </c>
      <c r="G56" s="87">
        <f t="shared" ca="1" si="19"/>
        <v>3.3330000000000002</v>
      </c>
      <c r="H56" s="87">
        <f t="shared" ca="1" si="19"/>
        <v>5.484</v>
      </c>
      <c r="I56" s="87">
        <f t="shared" ca="1" si="19"/>
        <v>-2.5369999999999999</v>
      </c>
      <c r="J56" s="87">
        <f t="shared" ca="1" si="19"/>
        <v>1.627</v>
      </c>
      <c r="K56" s="87">
        <f t="shared" ca="1" si="19"/>
        <v>-7.0670000000000002</v>
      </c>
      <c r="L56" s="87">
        <f t="shared" ca="1" si="19"/>
        <v>-0.433</v>
      </c>
      <c r="M56" s="87">
        <f t="shared" ca="1" si="16"/>
        <v>-6.7939999999999996</v>
      </c>
      <c r="N56" s="87">
        <f t="shared" ca="1" si="17"/>
        <v>-2.3199999999999998</v>
      </c>
      <c r="O56" s="88">
        <f t="shared" ca="1" si="18"/>
        <v>1.49</v>
      </c>
      <c r="P56" s="5" t="s">
        <v>64</v>
      </c>
      <c r="S56" s="5" t="s">
        <v>237</v>
      </c>
      <c r="T56" s="159">
        <f ca="1">HLOOKUP('コード表 〔県〕'!J$107,分析BD〔項目別_県〕!$C$4:$O$37,INDEX('コード表 〔県〕'!$B$138:$C$168,MATCH(分析BD〔項目別_県〕!$S56,'コード表 〔県〕'!$B$138:$B$168,0),2),FALSE)</f>
        <v>313364</v>
      </c>
      <c r="U56" s="159">
        <f ca="1">HLOOKUP('コード表 〔県〕'!J$113,分析BD〔項目別_県〕!$C$4:$O$37,INDEX('コード表 〔県〕'!$B$138:$C$168,MATCH(分析BD〔項目別_県〕!$S56,'コード表 〔県〕'!$B$138:$B$168,0),2),FALSE)</f>
        <v>283130</v>
      </c>
      <c r="X56" s="158">
        <f t="shared" ca="1" si="20"/>
        <v>110.67848691413838</v>
      </c>
    </row>
    <row r="57" spans="1:24" ht="16.5" customHeight="1">
      <c r="A57" s="19">
        <v>10</v>
      </c>
      <c r="B57" s="1" t="s">
        <v>65</v>
      </c>
      <c r="C57" s="91"/>
      <c r="D57" s="87">
        <f t="shared" ca="1" si="19"/>
        <v>-3.64</v>
      </c>
      <c r="E57" s="87">
        <f t="shared" ca="1" si="19"/>
        <v>4.0949999999999998</v>
      </c>
      <c r="F57" s="87">
        <f t="shared" ca="1" si="19"/>
        <v>-1.282</v>
      </c>
      <c r="G57" s="87">
        <f t="shared" ca="1" si="19"/>
        <v>3.4940000000000002</v>
      </c>
      <c r="H57" s="87">
        <f t="shared" ca="1" si="19"/>
        <v>-6.2439999999999998</v>
      </c>
      <c r="I57" s="87">
        <f t="shared" ca="1" si="19"/>
        <v>2.6269999999999998</v>
      </c>
      <c r="J57" s="87">
        <f t="shared" ca="1" si="19"/>
        <v>2.9630000000000001</v>
      </c>
      <c r="K57" s="87">
        <f t="shared" ca="1" si="19"/>
        <v>4.444</v>
      </c>
      <c r="L57" s="87">
        <f t="shared" ca="1" si="19"/>
        <v>-1.5860000000000001</v>
      </c>
      <c r="M57" s="87">
        <f t="shared" ca="1" si="16"/>
        <v>3.6139999999999999</v>
      </c>
      <c r="N57" s="87">
        <f t="shared" ca="1" si="17"/>
        <v>12.718999999999999</v>
      </c>
      <c r="O57" s="88">
        <f t="shared" ca="1" si="18"/>
        <v>4.9800000000000004</v>
      </c>
      <c r="P57" s="5" t="s">
        <v>65</v>
      </c>
      <c r="S57" s="5" t="s">
        <v>238</v>
      </c>
      <c r="T57" s="159">
        <f ca="1">HLOOKUP('コード表 〔県〕'!J$107,分析BD〔項目別_県〕!$C$4:$O$37,INDEX('コード表 〔県〕'!$B$138:$C$168,MATCH(分析BD〔項目別_県〕!$S57,'コード表 〔県〕'!$B$138:$B$168,0),2),FALSE)</f>
        <v>433103</v>
      </c>
      <c r="U57" s="159">
        <f ca="1">HLOOKUP('コード表 〔県〕'!J$113,分析BD〔項目別_県〕!$C$4:$O$37,INDEX('コード表 〔県〕'!$B$138:$C$168,MATCH(分析BD〔項目別_県〕!$S57,'コード表 〔県〕'!$B$138:$B$168,0),2),FALSE)</f>
        <v>410688</v>
      </c>
      <c r="X57" s="158">
        <f t="shared" ca="1" si="20"/>
        <v>105.45791452392083</v>
      </c>
    </row>
    <row r="58" spans="1:24" ht="16.5" customHeight="1">
      <c r="A58" s="19">
        <v>11</v>
      </c>
      <c r="B58" s="1" t="s">
        <v>66</v>
      </c>
      <c r="C58" s="91"/>
      <c r="D58" s="87">
        <f t="shared" ca="1" si="19"/>
        <v>0.378</v>
      </c>
      <c r="E58" s="87">
        <f t="shared" ca="1" si="19"/>
        <v>0.32400000000000001</v>
      </c>
      <c r="F58" s="87">
        <f t="shared" ca="1" si="19"/>
        <v>2.9159999999999999</v>
      </c>
      <c r="G58" s="87">
        <f t="shared" ca="1" si="19"/>
        <v>1.137</v>
      </c>
      <c r="H58" s="87">
        <f t="shared" ca="1" si="19"/>
        <v>1.5629999999999999</v>
      </c>
      <c r="I58" s="87">
        <f t="shared" ca="1" si="19"/>
        <v>3.78</v>
      </c>
      <c r="J58" s="87">
        <f t="shared" ca="1" si="19"/>
        <v>0.69699999999999995</v>
      </c>
      <c r="K58" s="87">
        <f t="shared" ca="1" si="19"/>
        <v>3.8580000000000001</v>
      </c>
      <c r="L58" s="87">
        <f t="shared" ca="1" si="19"/>
        <v>3.4369999999999998</v>
      </c>
      <c r="M58" s="87">
        <f t="shared" ca="1" si="16"/>
        <v>3.9550000000000001</v>
      </c>
      <c r="N58" s="87">
        <f t="shared" ca="1" si="17"/>
        <v>3.7970000000000002</v>
      </c>
      <c r="O58" s="88">
        <f t="shared" ca="1" si="18"/>
        <v>-0.222</v>
      </c>
      <c r="P58" s="5" t="s">
        <v>66</v>
      </c>
      <c r="S58" s="5" t="s">
        <v>146</v>
      </c>
      <c r="T58" s="159">
        <f ca="1">HLOOKUP('コード表 〔県〕'!J$107,分析BD〔項目別_県〕!$C$4:$O$37,INDEX('コード表 〔県〕'!$B$138:$C$168,MATCH(分析BD〔項目別_県〕!$S58,'コード表 〔県〕'!$B$138:$B$168,0),2),FALSE)</f>
        <v>133850</v>
      </c>
      <c r="U58" s="159">
        <f ca="1">HLOOKUP('コード表 〔県〕'!J$113,分析BD〔項目別_県〕!$C$4:$O$37,INDEX('コード表 〔県〕'!$B$138:$C$168,MATCH(分析BD〔項目別_県〕!$S58,'コード表 〔県〕'!$B$138:$B$168,0),2),FALSE)</f>
        <v>182354</v>
      </c>
      <c r="X58" s="158">
        <f t="shared" ca="1" si="20"/>
        <v>73.401186702786887</v>
      </c>
    </row>
    <row r="59" spans="1:24" ht="16.5" customHeight="1">
      <c r="A59" s="19">
        <v>12</v>
      </c>
      <c r="B59" s="1" t="s">
        <v>67</v>
      </c>
      <c r="C59" s="91"/>
      <c r="D59" s="87">
        <f t="shared" ca="1" si="19"/>
        <v>4.2439999999999998</v>
      </c>
      <c r="E59" s="87">
        <f t="shared" ca="1" si="19"/>
        <v>5.0709999999999997</v>
      </c>
      <c r="F59" s="87">
        <f t="shared" ca="1" si="19"/>
        <v>3.0710000000000002</v>
      </c>
      <c r="G59" s="87">
        <f t="shared" ca="1" si="19"/>
        <v>9.5269999999999992</v>
      </c>
      <c r="H59" s="87">
        <f t="shared" ca="1" si="19"/>
        <v>9.3089999999999993</v>
      </c>
      <c r="I59" s="87">
        <f t="shared" ca="1" si="19"/>
        <v>-1.893</v>
      </c>
      <c r="J59" s="87">
        <f t="shared" ca="1" si="19"/>
        <v>-2.4790000000000001</v>
      </c>
      <c r="K59" s="87">
        <f t="shared" ca="1" si="19"/>
        <v>-1.649</v>
      </c>
      <c r="L59" s="87">
        <f t="shared" ca="1" si="19"/>
        <v>0.64800000000000002</v>
      </c>
      <c r="M59" s="87">
        <f t="shared" ca="1" si="16"/>
        <v>9.6829999999999998</v>
      </c>
      <c r="N59" s="87">
        <f t="shared" ca="1" si="17"/>
        <v>6.3520000000000003</v>
      </c>
      <c r="O59" s="88">
        <f t="shared" ca="1" si="18"/>
        <v>-3.0739999999999998</v>
      </c>
      <c r="P59" s="5" t="s">
        <v>67</v>
      </c>
      <c r="S59" s="5" t="s">
        <v>147</v>
      </c>
      <c r="T59" s="159">
        <f ca="1">HLOOKUP('コード表 〔県〕'!J$107,分析BD〔項目別_県〕!$C$4:$O$37,INDEX('コード表 〔県〕'!$B$138:$C$168,MATCH(分析BD〔項目別_県〕!$S59,'コード表 〔県〕'!$B$138:$B$168,0),2),FALSE)</f>
        <v>380970</v>
      </c>
      <c r="U59" s="159">
        <f ca="1">HLOOKUP('コード表 〔県〕'!J$113,分析BD〔項目別_県〕!$C$4:$O$37,INDEX('コード表 〔県〕'!$B$138:$C$168,MATCH(分析BD〔項目別_県〕!$S59,'コード表 〔県〕'!$B$138:$B$168,0),2),FALSE)</f>
        <v>473538</v>
      </c>
      <c r="X59" s="158">
        <f t="shared" ca="1" si="20"/>
        <v>80.451832799057314</v>
      </c>
    </row>
    <row r="60" spans="1:24" ht="16.5" customHeight="1">
      <c r="A60" s="19">
        <v>13</v>
      </c>
      <c r="B60" s="1" t="s">
        <v>68</v>
      </c>
      <c r="C60" s="91"/>
      <c r="D60" s="87">
        <f t="shared" ca="1" si="19"/>
        <v>-0.13</v>
      </c>
      <c r="E60" s="87">
        <f t="shared" ca="1" si="19"/>
        <v>-2.827</v>
      </c>
      <c r="F60" s="87">
        <f t="shared" ca="1" si="19"/>
        <v>3.4849999999999999</v>
      </c>
      <c r="G60" s="87">
        <f t="shared" ca="1" si="19"/>
        <v>2.6920000000000002</v>
      </c>
      <c r="H60" s="87">
        <f t="shared" ca="1" si="19"/>
        <v>1.8720000000000001</v>
      </c>
      <c r="I60" s="87">
        <f t="shared" ca="1" si="19"/>
        <v>2.6709999999999998</v>
      </c>
      <c r="J60" s="87">
        <f t="shared" ca="1" si="19"/>
        <v>3.2930000000000001</v>
      </c>
      <c r="K60" s="87">
        <f t="shared" ca="1" si="19"/>
        <v>4.5410000000000004</v>
      </c>
      <c r="L60" s="87">
        <f t="shared" ca="1" si="19"/>
        <v>-3.5550000000000002</v>
      </c>
      <c r="M60" s="87">
        <f t="shared" ca="1" si="16"/>
        <v>1.8680000000000001</v>
      </c>
      <c r="N60" s="87">
        <f t="shared" ca="1" si="17"/>
        <v>3.4319999999999999</v>
      </c>
      <c r="O60" s="88">
        <f t="shared" ca="1" si="18"/>
        <v>4.1420000000000003</v>
      </c>
      <c r="P60" s="5" t="s">
        <v>68</v>
      </c>
      <c r="S60" s="5" t="s">
        <v>145</v>
      </c>
      <c r="T60" s="159">
        <f ca="1">HLOOKUP('コード表 〔県〕'!J$107,分析BD〔項目別_県〕!$C$4:$O$37,INDEX('コード表 〔県〕'!$B$138:$C$168,MATCH(分析BD〔項目別_県〕!$S60,'コード表 〔県〕'!$B$138:$B$168,0),2),FALSE)</f>
        <v>199105</v>
      </c>
      <c r="U60" s="159">
        <f ca="1">HLOOKUP('コード表 〔県〕'!J$113,分析BD〔項目別_県〕!$C$4:$O$37,INDEX('コード表 〔県〕'!$B$138:$C$168,MATCH(分析BD〔項目別_県〕!$S60,'コード表 〔県〕'!$B$138:$B$168,0),2),FALSE)</f>
        <v>188298</v>
      </c>
      <c r="X60" s="158">
        <f t="shared" ca="1" si="20"/>
        <v>105.7393068434078</v>
      </c>
    </row>
    <row r="61" spans="1:24" ht="16.5" customHeight="1">
      <c r="A61" s="19">
        <v>14</v>
      </c>
      <c r="B61" s="1" t="s">
        <v>69</v>
      </c>
      <c r="C61" s="91"/>
      <c r="D61" s="87">
        <f t="shared" ca="1" si="19"/>
        <v>0.52400000000000002</v>
      </c>
      <c r="E61" s="87">
        <f t="shared" ca="1" si="19"/>
        <v>-1.8</v>
      </c>
      <c r="F61" s="87">
        <f t="shared" ca="1" si="19"/>
        <v>3.492</v>
      </c>
      <c r="G61" s="87">
        <f t="shared" ca="1" si="19"/>
        <v>2.6429999999999998</v>
      </c>
      <c r="H61" s="87">
        <f t="shared" ca="1" si="19"/>
        <v>0.75600000000000001</v>
      </c>
      <c r="I61" s="87">
        <f t="shared" ca="1" si="19"/>
        <v>2.875</v>
      </c>
      <c r="J61" s="87">
        <f t="shared" ca="1" si="19"/>
        <v>1.58</v>
      </c>
      <c r="K61" s="87">
        <f t="shared" ca="1" si="19"/>
        <v>1.01</v>
      </c>
      <c r="L61" s="87">
        <f t="shared" ca="1" si="19"/>
        <v>2.7719999999999998</v>
      </c>
      <c r="M61" s="87">
        <f t="shared" ca="1" si="16"/>
        <v>3.4649999999999999</v>
      </c>
      <c r="N61" s="87">
        <f t="shared" ca="1" si="17"/>
        <v>2.7130000000000001</v>
      </c>
      <c r="O61" s="88">
        <f t="shared" ca="1" si="18"/>
        <v>-0.40200000000000002</v>
      </c>
      <c r="P61" s="5" t="s">
        <v>69</v>
      </c>
      <c r="S61" s="5" t="s">
        <v>144</v>
      </c>
      <c r="T61" s="159">
        <f ca="1">HLOOKUP('コード表 〔県〕'!J$107,分析BD〔項目別_県〕!$C$4:$O$37,INDEX('コード表 〔県〕'!$B$138:$C$168,MATCH(分析BD〔項目別_県〕!$S61,'コード表 〔県〕'!$B$138:$B$168,0),2),FALSE)</f>
        <v>10846</v>
      </c>
      <c r="U61" s="159">
        <f ca="1">HLOOKUP('コード表 〔県〕'!J$113,分析BD〔項目別_県〕!$C$4:$O$37,INDEX('コード表 〔県〕'!$B$138:$C$168,MATCH(分析BD〔項目別_県〕!$S61,'コード表 〔県〕'!$B$138:$B$168,0),2),FALSE)</f>
        <v>8128</v>
      </c>
      <c r="X61" s="158">
        <f t="shared" ca="1" si="20"/>
        <v>133.43996062992125</v>
      </c>
    </row>
    <row r="62" spans="1:24" ht="16.5" customHeight="1">
      <c r="A62" s="19">
        <v>15</v>
      </c>
      <c r="B62" s="1" t="s">
        <v>70</v>
      </c>
      <c r="C62" s="91"/>
      <c r="D62" s="87">
        <f t="shared" ref="D62:L67" ca="1" si="21">IF(C24="X","X",IF(D24="X","X",IF(C24&lt;&gt;0,ROUND((D24-C24)/ABS(C24)*100,3),"-")))</f>
        <v>5.0730000000000004</v>
      </c>
      <c r="E62" s="87">
        <f t="shared" ca="1" si="21"/>
        <v>3.5550000000000002</v>
      </c>
      <c r="F62" s="87">
        <f t="shared" ca="1" si="21"/>
        <v>0.85699999999999998</v>
      </c>
      <c r="G62" s="87">
        <f t="shared" ca="1" si="21"/>
        <v>7.1849999999999996</v>
      </c>
      <c r="H62" s="87">
        <f t="shared" ca="1" si="21"/>
        <v>3.3730000000000002</v>
      </c>
      <c r="I62" s="87">
        <f t="shared" ca="1" si="21"/>
        <v>2E-3</v>
      </c>
      <c r="J62" s="87">
        <f t="shared" ca="1" si="21"/>
        <v>2.6459999999999999</v>
      </c>
      <c r="K62" s="87">
        <f t="shared" ca="1" si="21"/>
        <v>3.2570000000000001</v>
      </c>
      <c r="L62" s="87">
        <f t="shared" ca="1" si="21"/>
        <v>0.44700000000000001</v>
      </c>
      <c r="M62" s="87">
        <f t="shared" ca="1" si="16"/>
        <v>3.2850000000000001</v>
      </c>
      <c r="N62" s="87">
        <f t="shared" ca="1" si="17"/>
        <v>0.71899999999999997</v>
      </c>
      <c r="O62" s="88">
        <f t="shared" ca="1" si="18"/>
        <v>1.601</v>
      </c>
      <c r="P62" s="5" t="s">
        <v>70</v>
      </c>
      <c r="S62" s="5" t="s">
        <v>143</v>
      </c>
      <c r="T62" s="159">
        <f ca="1">HLOOKUP('コード表 〔県〕'!J$107,分析BD〔項目別_県〕!$C$4:$O$37,INDEX('コード表 〔県〕'!$B$138:$C$168,MATCH(分析BD〔項目別_県〕!$S62,'コード表 〔県〕'!$B$138:$B$168,0),2),FALSE)</f>
        <v>9348</v>
      </c>
      <c r="U62" s="159">
        <f ca="1">HLOOKUP('コード表 〔県〕'!J$113,分析BD〔項目別_県〕!$C$4:$O$37,INDEX('コード表 〔県〕'!$B$138:$C$168,MATCH(分析BD〔項目別_県〕!$S62,'コード表 〔県〕'!$B$138:$B$168,0),2),FALSE)</f>
        <v>10516</v>
      </c>
      <c r="X62" s="158">
        <f t="shared" ca="1" si="20"/>
        <v>88.893115252947879</v>
      </c>
    </row>
    <row r="63" spans="1:24" ht="16.5" customHeight="1">
      <c r="A63" s="19">
        <v>16</v>
      </c>
      <c r="B63" s="1" t="s">
        <v>71</v>
      </c>
      <c r="C63" s="91"/>
      <c r="D63" s="87">
        <f t="shared" ca="1" si="21"/>
        <v>2.9740000000000002</v>
      </c>
      <c r="E63" s="87">
        <f t="shared" ca="1" si="21"/>
        <v>-1.9419999999999999</v>
      </c>
      <c r="F63" s="87">
        <f t="shared" ca="1" si="21"/>
        <v>-0.92900000000000005</v>
      </c>
      <c r="G63" s="87">
        <f t="shared" ca="1" si="21"/>
        <v>3.153</v>
      </c>
      <c r="H63" s="87">
        <f t="shared" ca="1" si="21"/>
        <v>2.0659999999999998</v>
      </c>
      <c r="I63" s="87">
        <f t="shared" ca="1" si="21"/>
        <v>1.2070000000000001</v>
      </c>
      <c r="J63" s="87">
        <f t="shared" ca="1" si="21"/>
        <v>-2.2029999999999998</v>
      </c>
      <c r="K63" s="87">
        <f t="shared" ca="1" si="21"/>
        <v>-2.081</v>
      </c>
      <c r="L63" s="87">
        <f t="shared" ca="1" si="21"/>
        <v>-8.9689999999999994</v>
      </c>
      <c r="M63" s="87">
        <f t="shared" ca="1" si="16"/>
        <v>11.195</v>
      </c>
      <c r="N63" s="87">
        <f t="shared" ca="1" si="17"/>
        <v>6.4640000000000004</v>
      </c>
      <c r="O63" s="88">
        <f t="shared" ca="1" si="18"/>
        <v>-3.4689999999999999</v>
      </c>
      <c r="P63" s="5" t="s">
        <v>71</v>
      </c>
      <c r="S63" s="5" t="s">
        <v>142</v>
      </c>
      <c r="T63" s="159">
        <f ca="1">HLOOKUP('コード表 〔県〕'!J$107,分析BD〔項目別_県〕!$C$4:$O$37,INDEX('コード表 〔県〕'!$B$138:$C$168,MATCH(分析BD〔項目別_県〕!$S63,'コード表 〔県〕'!$B$138:$B$168,0),2),FALSE)</f>
        <v>353</v>
      </c>
      <c r="U63" s="159">
        <f ca="1">HLOOKUP('コード表 〔県〕'!J$113,分析BD〔項目別_県〕!$C$4:$O$37,INDEX('コード表 〔県〕'!$B$138:$C$168,MATCH(分析BD〔項目別_県〕!$S63,'コード表 〔県〕'!$B$138:$B$168,0),2),FALSE)</f>
        <v>390</v>
      </c>
      <c r="X63" s="158">
        <f t="shared" ca="1" si="20"/>
        <v>90.512820512820511</v>
      </c>
    </row>
    <row r="64" spans="1:24" ht="16.5" customHeight="1">
      <c r="A64" s="61"/>
      <c r="B64" s="72" t="s">
        <v>72</v>
      </c>
      <c r="C64" s="92"/>
      <c r="D64" s="74">
        <f t="shared" ca="1" si="21"/>
        <v>0.46200000000000002</v>
      </c>
      <c r="E64" s="74">
        <f t="shared" ca="1" si="21"/>
        <v>3.5670000000000002</v>
      </c>
      <c r="F64" s="74">
        <f t="shared" ca="1" si="21"/>
        <v>1.8959999999999999</v>
      </c>
      <c r="G64" s="74">
        <f t="shared" ca="1" si="21"/>
        <v>5.3310000000000004</v>
      </c>
      <c r="H64" s="74">
        <f t="shared" ca="1" si="21"/>
        <v>4.0369999999999999</v>
      </c>
      <c r="I64" s="74">
        <f t="shared" ca="1" si="21"/>
        <v>1.8959999999999999</v>
      </c>
      <c r="J64" s="74">
        <f t="shared" ca="1" si="21"/>
        <v>0.65</v>
      </c>
      <c r="K64" s="74">
        <f t="shared" ca="1" si="21"/>
        <v>0.73499999999999999</v>
      </c>
      <c r="L64" s="74">
        <f t="shared" ca="1" si="21"/>
        <v>-6.2549999999999999</v>
      </c>
      <c r="M64" s="74">
        <f t="shared" ca="1" si="16"/>
        <v>4.6769999999999996</v>
      </c>
      <c r="N64" s="74">
        <f t="shared" ca="1" si="17"/>
        <v>0.85899999999999999</v>
      </c>
      <c r="O64" s="89">
        <f t="shared" ca="1" si="18"/>
        <v>4.6980000000000004</v>
      </c>
      <c r="P64" s="32" t="s">
        <v>72</v>
      </c>
      <c r="S64" s="6" t="s">
        <v>141</v>
      </c>
      <c r="T64" s="161">
        <f ca="1">HLOOKUP('コード表 〔県〕'!J$107,分析BD〔項目別_県〕!$C$4:$O$37,INDEX('コード表 〔県〕'!$B$138:$C$168,MATCH(分析BD〔項目別_県〕!$S64,'コード表 〔県〕'!$B$138:$B$168,0),2),FALSE)</f>
        <v>34275</v>
      </c>
      <c r="U64" s="161">
        <f ca="1">HLOOKUP('コード表 〔県〕'!J$113,分析BD〔項目別_県〕!$C$4:$O$37,INDEX('コード表 〔県〕'!$B$138:$C$168,MATCH(分析BD〔項目別_県〕!$S64,'コード表 〔県〕'!$B$138:$B$168,0),2),FALSE)</f>
        <v>46941</v>
      </c>
      <c r="X64" s="160">
        <f t="shared" ca="1" si="20"/>
        <v>73.017191793954112</v>
      </c>
    </row>
    <row r="65" spans="1:16" ht="16.5" customHeight="1">
      <c r="A65" s="11"/>
      <c r="B65" s="1" t="s">
        <v>73</v>
      </c>
      <c r="C65" s="91"/>
      <c r="D65" s="87">
        <f t="shared" ca="1" si="21"/>
        <v>-0.30299999999999999</v>
      </c>
      <c r="E65" s="87">
        <f t="shared" ca="1" si="21"/>
        <v>-0.30399999999999999</v>
      </c>
      <c r="F65" s="87">
        <f t="shared" ca="1" si="21"/>
        <v>22.183</v>
      </c>
      <c r="G65" s="87">
        <f t="shared" ca="1" si="21"/>
        <v>-22.428999999999998</v>
      </c>
      <c r="H65" s="87">
        <f t="shared" ca="1" si="21"/>
        <v>-28.721</v>
      </c>
      <c r="I65" s="87">
        <f t="shared" ca="1" si="21"/>
        <v>12.589</v>
      </c>
      <c r="J65" s="87">
        <f t="shared" ca="1" si="21"/>
        <v>0.7</v>
      </c>
      <c r="K65" s="87">
        <f t="shared" ca="1" si="21"/>
        <v>-4.4409999999999998</v>
      </c>
      <c r="L65" s="87">
        <f t="shared" ca="1" si="21"/>
        <v>-15.862</v>
      </c>
      <c r="M65" s="87">
        <f t="shared" ca="1" si="16"/>
        <v>7.3239999999999998</v>
      </c>
      <c r="N65" s="87">
        <f t="shared" ca="1" si="17"/>
        <v>83.08</v>
      </c>
      <c r="O65" s="88">
        <f t="shared" ca="1" si="18"/>
        <v>-12.496</v>
      </c>
      <c r="P65" s="5" t="s">
        <v>73</v>
      </c>
    </row>
    <row r="66" spans="1:16" ht="16.5" customHeight="1">
      <c r="A66" s="11"/>
      <c r="B66" s="1" t="s">
        <v>74</v>
      </c>
      <c r="C66" s="91"/>
      <c r="D66" s="87">
        <f t="shared" ca="1" si="21"/>
        <v>0.63600000000000001</v>
      </c>
      <c r="E66" s="87">
        <f t="shared" ca="1" si="21"/>
        <v>7.9480000000000004</v>
      </c>
      <c r="F66" s="87">
        <f t="shared" ca="1" si="21"/>
        <v>46.930999999999997</v>
      </c>
      <c r="G66" s="87">
        <f t="shared" ca="1" si="21"/>
        <v>20.704000000000001</v>
      </c>
      <c r="H66" s="87">
        <f t="shared" ca="1" si="21"/>
        <v>0.13500000000000001</v>
      </c>
      <c r="I66" s="87">
        <f t="shared" ca="1" si="21"/>
        <v>8.44</v>
      </c>
      <c r="J66" s="87">
        <f t="shared" ca="1" si="21"/>
        <v>3.3559999999999999</v>
      </c>
      <c r="K66" s="87">
        <f t="shared" ca="1" si="21"/>
        <v>14.041</v>
      </c>
      <c r="L66" s="87">
        <f t="shared" ca="1" si="21"/>
        <v>-13.731999999999999</v>
      </c>
      <c r="M66" s="87">
        <f t="shared" ca="1" si="16"/>
        <v>17.561</v>
      </c>
      <c r="N66" s="87">
        <f t="shared" ca="1" si="17"/>
        <v>16.821999999999999</v>
      </c>
      <c r="O66" s="88">
        <f t="shared" ca="1" si="18"/>
        <v>-3.266</v>
      </c>
      <c r="P66" s="5" t="s">
        <v>74</v>
      </c>
    </row>
    <row r="67" spans="1:16" ht="16.5" customHeight="1">
      <c r="A67" s="61"/>
      <c r="B67" s="72" t="s">
        <v>75</v>
      </c>
      <c r="C67" s="92"/>
      <c r="D67" s="74">
        <f t="shared" ca="1" si="21"/>
        <v>0.45600000000000002</v>
      </c>
      <c r="E67" s="74">
        <f t="shared" ca="1" si="21"/>
        <v>3.5179999999999998</v>
      </c>
      <c r="F67" s="74">
        <f t="shared" ca="1" si="21"/>
        <v>1.7649999999999999</v>
      </c>
      <c r="G67" s="74">
        <f t="shared" ca="1" si="21"/>
        <v>4.9939999999999998</v>
      </c>
      <c r="H67" s="74">
        <f t="shared" ca="1" si="21"/>
        <v>3.891</v>
      </c>
      <c r="I67" s="74">
        <f t="shared" ca="1" si="21"/>
        <v>1.8759999999999999</v>
      </c>
      <c r="J67" s="74">
        <f t="shared" ca="1" si="21"/>
        <v>0.624</v>
      </c>
      <c r="K67" s="74">
        <f t="shared" ca="1" si="21"/>
        <v>0.57899999999999996</v>
      </c>
      <c r="L67" s="74">
        <f t="shared" ca="1" si="21"/>
        <v>-6.2089999999999996</v>
      </c>
      <c r="M67" s="74">
        <f t="shared" ca="1" si="16"/>
        <v>4.5510000000000002</v>
      </c>
      <c r="N67" s="74">
        <f t="shared" ca="1" si="17"/>
        <v>0.97499999999999998</v>
      </c>
      <c r="O67" s="89">
        <f t="shared" ca="1" si="18"/>
        <v>4.6909999999999998</v>
      </c>
      <c r="P67" s="32" t="s">
        <v>75</v>
      </c>
    </row>
    <row r="68" spans="1:16" ht="16.5" customHeight="1">
      <c r="A68" s="11"/>
      <c r="B68" s="1" t="s">
        <v>76</v>
      </c>
      <c r="C68" s="91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8"/>
      <c r="P68" s="5" t="s">
        <v>76</v>
      </c>
    </row>
    <row r="69" spans="1:16" ht="16.5" customHeight="1">
      <c r="A69" s="11"/>
      <c r="B69" s="1" t="s">
        <v>32</v>
      </c>
      <c r="C69" s="91"/>
      <c r="D69" s="87">
        <f t="shared" ref="D69:L75" ca="1" si="22">IF(C31="X","X",IF(D31="X","X",IF(C31&lt;&gt;0,ROUND((D31-C31)/ABS(C31)*100,3),"-")))</f>
        <v>0.53800000000000003</v>
      </c>
      <c r="E69" s="87">
        <f t="shared" ca="1" si="22"/>
        <v>4.8369999999999997</v>
      </c>
      <c r="F69" s="87">
        <f t="shared" ca="1" si="22"/>
        <v>1.63</v>
      </c>
      <c r="G69" s="87">
        <f t="shared" ca="1" si="22"/>
        <v>5.5990000000000002</v>
      </c>
      <c r="H69" s="87">
        <f t="shared" ca="1" si="22"/>
        <v>4.4630000000000001</v>
      </c>
      <c r="I69" s="87">
        <f t="shared" ca="1" si="22"/>
        <v>1.6639999999999999</v>
      </c>
      <c r="J69" s="87">
        <f t="shared" ca="1" si="22"/>
        <v>0.32</v>
      </c>
      <c r="K69" s="87">
        <f t="shared" ca="1" si="22"/>
        <v>9.9000000000000005E-2</v>
      </c>
      <c r="L69" s="87">
        <f t="shared" ca="1" si="22"/>
        <v>-7.798</v>
      </c>
      <c r="M69" s="87">
        <f t="shared" ref="M69:M75" ca="1" si="23">IF(L31="X","X",IF(M31="X","X",IF(L31&lt;&gt;0,ROUND((M31-L31)/ABS(L31)*100,3),"-")))</f>
        <v>5.165</v>
      </c>
      <c r="N69" s="87">
        <f t="shared" ref="N69:N75" ca="1" si="24">IF(M31="X","X",IF(N31="X","X",IF(M31&lt;&gt;0,ROUND((N31-M31)/ABS(M31)*100,3),"-")))</f>
        <v>0.39600000000000002</v>
      </c>
      <c r="O69" s="88">
        <f t="shared" ref="O69:O75" ca="1" si="25">IF(N31="X","X",IF(O31="X","X",IF(N31&lt;&gt;0,ROUND((O31-N31)/ABS(N31)*100,3),"-")))</f>
        <v>5.391</v>
      </c>
      <c r="P69" s="5" t="s">
        <v>32</v>
      </c>
    </row>
    <row r="70" spans="1:16" ht="16.5" customHeight="1">
      <c r="A70" s="11"/>
      <c r="B70" s="1" t="s">
        <v>33</v>
      </c>
      <c r="C70" s="91"/>
      <c r="D70" s="87">
        <f t="shared" ca="1" si="22"/>
        <v>-0.83099999999999996</v>
      </c>
      <c r="E70" s="87">
        <f t="shared" ca="1" si="22"/>
        <v>-1.9059999999999999</v>
      </c>
      <c r="F70" s="87">
        <f t="shared" ca="1" si="22"/>
        <v>3.5880000000000001</v>
      </c>
      <c r="G70" s="87">
        <f t="shared" ca="1" si="22"/>
        <v>2.556</v>
      </c>
      <c r="H70" s="87">
        <f t="shared" ca="1" si="22"/>
        <v>1.581</v>
      </c>
      <c r="I70" s="87">
        <f t="shared" ca="1" si="22"/>
        <v>2.5670000000000002</v>
      </c>
      <c r="J70" s="87">
        <f t="shared" ca="1" si="22"/>
        <v>2.4279999999999999</v>
      </c>
      <c r="K70" s="87">
        <f t="shared" ca="1" si="22"/>
        <v>3.2309999999999999</v>
      </c>
      <c r="L70" s="87">
        <f t="shared" ca="1" si="22"/>
        <v>-1.002</v>
      </c>
      <c r="M70" s="87">
        <f t="shared" ca="1" si="23"/>
        <v>2.6539999999999999</v>
      </c>
      <c r="N70" s="87">
        <f t="shared" ca="1" si="24"/>
        <v>3.43</v>
      </c>
      <c r="O70" s="88">
        <f t="shared" ca="1" si="25"/>
        <v>2.536</v>
      </c>
      <c r="P70" s="5" t="s">
        <v>33</v>
      </c>
    </row>
    <row r="71" spans="1:16" ht="16.5" customHeight="1">
      <c r="A71" s="11"/>
      <c r="B71" s="1" t="s">
        <v>34</v>
      </c>
      <c r="C71" s="91"/>
      <c r="D71" s="87">
        <f t="shared" ca="1" si="22"/>
        <v>9.6280000000000001</v>
      </c>
      <c r="E71" s="87">
        <f t="shared" ca="1" si="22"/>
        <v>-3.109</v>
      </c>
      <c r="F71" s="87">
        <f t="shared" ca="1" si="22"/>
        <v>-0.79700000000000004</v>
      </c>
      <c r="G71" s="87">
        <f t="shared" ca="1" si="22"/>
        <v>18.657</v>
      </c>
      <c r="H71" s="87">
        <f t="shared" ca="1" si="22"/>
        <v>5.702</v>
      </c>
      <c r="I71" s="87">
        <f t="shared" ca="1" si="22"/>
        <v>6.548</v>
      </c>
      <c r="J71" s="87">
        <f t="shared" ca="1" si="22"/>
        <v>0.65</v>
      </c>
      <c r="K71" s="87">
        <f t="shared" ca="1" si="22"/>
        <v>7.3689999999999998</v>
      </c>
      <c r="L71" s="87">
        <f t="shared" ca="1" si="22"/>
        <v>13.349</v>
      </c>
      <c r="M71" s="87">
        <f t="shared" ca="1" si="23"/>
        <v>2.7029999999999998</v>
      </c>
      <c r="N71" s="87">
        <f t="shared" ca="1" si="24"/>
        <v>-1.1679999999999999</v>
      </c>
      <c r="O71" s="88">
        <f t="shared" ca="1" si="25"/>
        <v>-2.915</v>
      </c>
      <c r="P71" s="5" t="s">
        <v>34</v>
      </c>
    </row>
    <row r="72" spans="1:16" ht="16.5" customHeight="1">
      <c r="A72" s="11"/>
      <c r="B72" s="1" t="s">
        <v>11</v>
      </c>
      <c r="C72" s="91"/>
      <c r="D72" s="87">
        <f t="shared" ca="1" si="22"/>
        <v>0.46200000000000002</v>
      </c>
      <c r="E72" s="87">
        <f t="shared" ca="1" si="22"/>
        <v>3.5670000000000002</v>
      </c>
      <c r="F72" s="87">
        <f t="shared" ca="1" si="22"/>
        <v>1.8959999999999999</v>
      </c>
      <c r="G72" s="87">
        <f t="shared" ca="1" si="22"/>
        <v>5.3310000000000004</v>
      </c>
      <c r="H72" s="87">
        <f t="shared" ca="1" si="22"/>
        <v>4.0369999999999999</v>
      </c>
      <c r="I72" s="87">
        <f t="shared" ca="1" si="22"/>
        <v>1.8959999999999999</v>
      </c>
      <c r="J72" s="87">
        <f t="shared" ca="1" si="22"/>
        <v>0.65</v>
      </c>
      <c r="K72" s="87">
        <f t="shared" ca="1" si="22"/>
        <v>0.73499999999999999</v>
      </c>
      <c r="L72" s="87">
        <f t="shared" ca="1" si="22"/>
        <v>-6.2549999999999999</v>
      </c>
      <c r="M72" s="87">
        <f t="shared" ca="1" si="23"/>
        <v>4.6769999999999996</v>
      </c>
      <c r="N72" s="87">
        <f t="shared" ca="1" si="24"/>
        <v>0.85899999999999999</v>
      </c>
      <c r="O72" s="88">
        <f t="shared" ca="1" si="25"/>
        <v>4.6980000000000004</v>
      </c>
      <c r="P72" s="5" t="s">
        <v>11</v>
      </c>
    </row>
    <row r="73" spans="1:16" ht="16.5" customHeight="1">
      <c r="A73" s="11"/>
      <c r="B73" s="15" t="s">
        <v>134</v>
      </c>
      <c r="C73" s="124"/>
      <c r="D73" s="105">
        <f t="shared" ca="1" si="22"/>
        <v>11.765000000000001</v>
      </c>
      <c r="E73" s="105">
        <f t="shared" ca="1" si="22"/>
        <v>-5.7889999999999997</v>
      </c>
      <c r="F73" s="105">
        <f t="shared" ca="1" si="22"/>
        <v>8.0549999999999997</v>
      </c>
      <c r="G73" s="105">
        <f t="shared" ca="1" si="22"/>
        <v>-0.51700000000000002</v>
      </c>
      <c r="H73" s="105">
        <f t="shared" ca="1" si="22"/>
        <v>30.254000000000001</v>
      </c>
      <c r="I73" s="105">
        <f t="shared" ca="1" si="22"/>
        <v>-16.238</v>
      </c>
      <c r="J73" s="105">
        <f t="shared" ca="1" si="22"/>
        <v>-6.7539999999999996</v>
      </c>
      <c r="K73" s="105">
        <f t="shared" ca="1" si="22"/>
        <v>-4.6580000000000004</v>
      </c>
      <c r="L73" s="105">
        <f t="shared" ca="1" si="22"/>
        <v>-19.349</v>
      </c>
      <c r="M73" s="105">
        <f t="shared" ca="1" si="23"/>
        <v>15.041</v>
      </c>
      <c r="N73" s="105">
        <f t="shared" ca="1" si="24"/>
        <v>-24.265999999999998</v>
      </c>
      <c r="O73" s="108">
        <f t="shared" ca="1" si="25"/>
        <v>8.19</v>
      </c>
      <c r="P73" s="15" t="s">
        <v>134</v>
      </c>
    </row>
    <row r="74" spans="1:16" ht="16.5" customHeight="1">
      <c r="A74" s="11"/>
      <c r="B74" s="15" t="s">
        <v>135</v>
      </c>
      <c r="C74" s="124"/>
      <c r="D74" s="105">
        <f t="shared" ca="1" si="22"/>
        <v>-9.968</v>
      </c>
      <c r="E74" s="105">
        <f t="shared" ca="1" si="22"/>
        <v>14.925000000000001</v>
      </c>
      <c r="F74" s="105">
        <f t="shared" ca="1" si="22"/>
        <v>4.9870000000000001</v>
      </c>
      <c r="G74" s="105">
        <f t="shared" ca="1" si="22"/>
        <v>14.866</v>
      </c>
      <c r="H74" s="105">
        <f t="shared" ca="1" si="22"/>
        <v>5.3949999999999996</v>
      </c>
      <c r="I74" s="105">
        <f t="shared" ca="1" si="22"/>
        <v>6.24</v>
      </c>
      <c r="J74" s="105">
        <f t="shared" ca="1" si="22"/>
        <v>1.819</v>
      </c>
      <c r="K74" s="105">
        <f t="shared" ca="1" si="22"/>
        <v>1.7769999999999999</v>
      </c>
      <c r="L74" s="105">
        <f t="shared" ca="1" si="22"/>
        <v>-9.8849999999999998</v>
      </c>
      <c r="M74" s="105">
        <f t="shared" ca="1" si="23"/>
        <v>9.2710000000000008</v>
      </c>
      <c r="N74" s="105">
        <f t="shared" ca="1" si="24"/>
        <v>-12.236000000000001</v>
      </c>
      <c r="O74" s="108">
        <f t="shared" ca="1" si="25"/>
        <v>2.06</v>
      </c>
      <c r="P74" s="15" t="s">
        <v>135</v>
      </c>
    </row>
    <row r="75" spans="1:16" ht="16.5" customHeight="1">
      <c r="A75" s="12"/>
      <c r="B75" s="13" t="s">
        <v>136</v>
      </c>
      <c r="C75" s="125"/>
      <c r="D75" s="106">
        <f t="shared" ca="1" si="22"/>
        <v>1.766</v>
      </c>
      <c r="E75" s="106">
        <f t="shared" ca="1" si="22"/>
        <v>2.3010000000000002</v>
      </c>
      <c r="F75" s="106">
        <f t="shared" ca="1" si="22"/>
        <v>1.357</v>
      </c>
      <c r="G75" s="106">
        <f t="shared" ca="1" si="22"/>
        <v>4.0339999999999998</v>
      </c>
      <c r="H75" s="106">
        <f t="shared" ca="1" si="22"/>
        <v>3.3769999999999998</v>
      </c>
      <c r="I75" s="106">
        <f t="shared" ca="1" si="22"/>
        <v>1.56</v>
      </c>
      <c r="J75" s="106">
        <f t="shared" ca="1" si="22"/>
        <v>0.57699999999999996</v>
      </c>
      <c r="K75" s="106">
        <f t="shared" ca="1" si="22"/>
        <v>0.64</v>
      </c>
      <c r="L75" s="106">
        <f t="shared" ca="1" si="22"/>
        <v>-5.4130000000000003</v>
      </c>
      <c r="M75" s="106">
        <f t="shared" ca="1" si="23"/>
        <v>3.7669999999999999</v>
      </c>
      <c r="N75" s="106">
        <f t="shared" ca="1" si="24"/>
        <v>3.548</v>
      </c>
      <c r="O75" s="109">
        <f t="shared" ca="1" si="25"/>
        <v>5.0579999999999998</v>
      </c>
      <c r="P75" s="13" t="s">
        <v>136</v>
      </c>
    </row>
    <row r="78" spans="1:16" ht="16.5" customHeight="1">
      <c r="A78" s="49">
        <f>A40</f>
        <v>3</v>
      </c>
      <c r="B78" s="75" t="str">
        <f>B40</f>
        <v>県内総生産</v>
      </c>
    </row>
    <row r="79" spans="1:16" ht="16.5" customHeight="1">
      <c r="A79" s="22" t="s">
        <v>35</v>
      </c>
    </row>
    <row r="80" spans="1:16" ht="16.5" customHeight="1">
      <c r="A80" s="50"/>
      <c r="B80" s="56"/>
      <c r="C80" s="14">
        <f>C42</f>
        <v>23</v>
      </c>
      <c r="D80" s="14">
        <f t="shared" ref="D80:L80" si="26">D42</f>
        <v>24</v>
      </c>
      <c r="E80" s="14">
        <f t="shared" si="26"/>
        <v>25</v>
      </c>
      <c r="F80" s="14">
        <f t="shared" si="26"/>
        <v>26</v>
      </c>
      <c r="G80" s="14">
        <f t="shared" si="26"/>
        <v>27</v>
      </c>
      <c r="H80" s="14">
        <f t="shared" si="26"/>
        <v>28</v>
      </c>
      <c r="I80" s="14">
        <f t="shared" si="26"/>
        <v>29</v>
      </c>
      <c r="J80" s="14">
        <f t="shared" si="26"/>
        <v>30</v>
      </c>
      <c r="K80" s="14">
        <f t="shared" si="26"/>
        <v>1</v>
      </c>
      <c r="L80" s="14">
        <f t="shared" si="26"/>
        <v>2</v>
      </c>
      <c r="M80" s="14">
        <f t="shared" ref="M80" si="27">M42</f>
        <v>3</v>
      </c>
      <c r="N80" s="14">
        <f t="shared" ref="N80:O80" si="28">N42</f>
        <v>4</v>
      </c>
      <c r="O80" s="14">
        <f t="shared" si="28"/>
        <v>5</v>
      </c>
      <c r="P80" s="4"/>
    </row>
    <row r="81" spans="1:24" ht="16.5" customHeight="1">
      <c r="A81" s="11"/>
      <c r="B81" s="3" t="s">
        <v>124</v>
      </c>
      <c r="C81" s="39" t="str">
        <f t="shared" ref="C81:L82" si="29">C43</f>
        <v>平成23年度</v>
      </c>
      <c r="D81" s="39" t="str">
        <f t="shared" si="29"/>
        <v>平成24年度</v>
      </c>
      <c r="E81" s="39" t="str">
        <f t="shared" si="29"/>
        <v>平成25年度</v>
      </c>
      <c r="F81" s="39" t="str">
        <f t="shared" si="29"/>
        <v>平成26年度</v>
      </c>
      <c r="G81" s="39" t="str">
        <f t="shared" si="29"/>
        <v>平成27年度</v>
      </c>
      <c r="H81" s="39" t="str">
        <f t="shared" si="29"/>
        <v>平成28年度</v>
      </c>
      <c r="I81" s="39" t="str">
        <f t="shared" si="29"/>
        <v>平成29年度</v>
      </c>
      <c r="J81" s="39" t="str">
        <f t="shared" si="29"/>
        <v>平成30年度</v>
      </c>
      <c r="K81" s="39" t="str">
        <f t="shared" si="29"/>
        <v>令和元年度</v>
      </c>
      <c r="L81" s="39" t="str">
        <f t="shared" si="29"/>
        <v>令和２年度</v>
      </c>
      <c r="M81" s="39" t="str">
        <f t="shared" ref="M81" si="30">M43</f>
        <v>令和３年度</v>
      </c>
      <c r="N81" s="39" t="str">
        <f t="shared" ref="N81:O81" si="31">N43</f>
        <v>令和４年度</v>
      </c>
      <c r="O81" s="39" t="str">
        <f t="shared" si="31"/>
        <v>令和５年度</v>
      </c>
      <c r="P81" s="17" t="s">
        <v>124</v>
      </c>
    </row>
    <row r="82" spans="1:24" ht="16.5" customHeight="1">
      <c r="A82" s="12"/>
      <c r="B82" s="13"/>
      <c r="C82" s="41">
        <f t="shared" si="29"/>
        <v>2011</v>
      </c>
      <c r="D82" s="41">
        <f t="shared" si="29"/>
        <v>2012</v>
      </c>
      <c r="E82" s="41">
        <f t="shared" si="29"/>
        <v>2013</v>
      </c>
      <c r="F82" s="41">
        <f t="shared" si="29"/>
        <v>2014</v>
      </c>
      <c r="G82" s="41">
        <f t="shared" si="29"/>
        <v>2015</v>
      </c>
      <c r="H82" s="41">
        <f t="shared" si="29"/>
        <v>2016</v>
      </c>
      <c r="I82" s="41">
        <f t="shared" si="29"/>
        <v>2017</v>
      </c>
      <c r="J82" s="41">
        <f t="shared" si="29"/>
        <v>2018</v>
      </c>
      <c r="K82" s="41">
        <f t="shared" si="29"/>
        <v>2019</v>
      </c>
      <c r="L82" s="41">
        <f t="shared" si="29"/>
        <v>2020</v>
      </c>
      <c r="M82" s="41">
        <f t="shared" ref="M82" si="32">M44</f>
        <v>2021</v>
      </c>
      <c r="N82" s="41">
        <f t="shared" ref="N82:O82" si="33">N44</f>
        <v>2022</v>
      </c>
      <c r="O82" s="41">
        <f t="shared" si="33"/>
        <v>2023</v>
      </c>
      <c r="P82" s="6"/>
    </row>
    <row r="83" spans="1:24" ht="16.5" customHeight="1">
      <c r="A83" s="19">
        <v>1</v>
      </c>
      <c r="B83" s="1" t="s">
        <v>53</v>
      </c>
      <c r="C83" s="94">
        <f ca="1">IF(C7="X","X",IF(C7=0,"-",ROUND(C7/C$29*100,1)))</f>
        <v>1.4</v>
      </c>
      <c r="D83" s="95">
        <f t="shared" ref="D83:L83" ca="1" si="34">IF(D7="X","X",IF(D7=0,"-",ROUND(D7/D$29*100,1)))</f>
        <v>1.6</v>
      </c>
      <c r="E83" s="95">
        <f t="shared" ca="1" si="34"/>
        <v>1.4</v>
      </c>
      <c r="F83" s="95">
        <f t="shared" ca="1" si="34"/>
        <v>1.5</v>
      </c>
      <c r="G83" s="95">
        <f t="shared" ca="1" si="34"/>
        <v>1.4</v>
      </c>
      <c r="H83" s="95">
        <f t="shared" ca="1" si="34"/>
        <v>1.8</v>
      </c>
      <c r="I83" s="95">
        <f t="shared" ca="1" si="34"/>
        <v>1.5</v>
      </c>
      <c r="J83" s="95">
        <f t="shared" ca="1" si="34"/>
        <v>1.4</v>
      </c>
      <c r="K83" s="95">
        <f t="shared" ca="1" si="34"/>
        <v>1.3</v>
      </c>
      <c r="L83" s="95">
        <f t="shared" ca="1" si="34"/>
        <v>1.1000000000000001</v>
      </c>
      <c r="M83" s="95">
        <f t="shared" ref="M83" ca="1" si="35">IF(M7="X","X",IF(M7=0,"-",ROUND(M7/M$29*100,1)))</f>
        <v>1.2</v>
      </c>
      <c r="N83" s="95">
        <f t="shared" ref="N83:O83" ca="1" si="36">IF(N7="X","X",IF(N7=0,"-",ROUND(N7/N$29*100,1)))</f>
        <v>0.9</v>
      </c>
      <c r="O83" s="96">
        <f t="shared" ca="1" si="36"/>
        <v>0.9</v>
      </c>
      <c r="P83" s="5" t="s">
        <v>53</v>
      </c>
      <c r="S83" s="155" t="s">
        <v>250</v>
      </c>
    </row>
    <row r="84" spans="1:24" ht="16.5" customHeight="1">
      <c r="A84" s="19" t="s">
        <v>52</v>
      </c>
      <c r="B84" s="1" t="s">
        <v>54</v>
      </c>
      <c r="C84" s="97">
        <f t="shared" ref="C84:L99" ca="1" si="37">IF(C8="X","X",IF(C8=0,"-",ROUND(C8/C$29*100,1)))</f>
        <v>1.2</v>
      </c>
      <c r="D84" s="98">
        <f t="shared" ca="1" si="37"/>
        <v>1.3</v>
      </c>
      <c r="E84" s="98">
        <f t="shared" ca="1" si="37"/>
        <v>1.2</v>
      </c>
      <c r="F84" s="98">
        <f t="shared" ca="1" si="37"/>
        <v>1.3</v>
      </c>
      <c r="G84" s="98">
        <f t="shared" ca="1" si="37"/>
        <v>1.2</v>
      </c>
      <c r="H84" s="98">
        <f t="shared" ca="1" si="37"/>
        <v>1.5</v>
      </c>
      <c r="I84" s="98">
        <f t="shared" ca="1" si="37"/>
        <v>1.2</v>
      </c>
      <c r="J84" s="98">
        <f t="shared" ca="1" si="37"/>
        <v>1.1000000000000001</v>
      </c>
      <c r="K84" s="98">
        <f t="shared" ca="1" si="37"/>
        <v>1</v>
      </c>
      <c r="L84" s="98">
        <f t="shared" ca="1" si="37"/>
        <v>0.9</v>
      </c>
      <c r="M84" s="98">
        <f t="shared" ref="M84" ca="1" si="38">IF(M8="X","X",IF(M8=0,"-",ROUND(M8/M$29*100,1)))</f>
        <v>1</v>
      </c>
      <c r="N84" s="98">
        <f t="shared" ref="N84:O84" ca="1" si="39">IF(N8="X","X",IF(N8=0,"-",ROUND(N8/N$29*100,1)))</f>
        <v>0.7</v>
      </c>
      <c r="O84" s="99">
        <f t="shared" ca="1" si="39"/>
        <v>0.7</v>
      </c>
      <c r="P84" s="5" t="s">
        <v>54</v>
      </c>
      <c r="S84" s="8" t="str">
        <f>分析!F2</f>
        <v>令和５年度</v>
      </c>
      <c r="W84" s="1" t="s">
        <v>273</v>
      </c>
    </row>
    <row r="85" spans="1:24" ht="16.5" customHeight="1">
      <c r="A85" s="19" t="s">
        <v>14</v>
      </c>
      <c r="B85" s="1" t="s">
        <v>55</v>
      </c>
      <c r="C85" s="97">
        <f t="shared" ca="1" si="37"/>
        <v>0</v>
      </c>
      <c r="D85" s="98">
        <f t="shared" ca="1" si="37"/>
        <v>0</v>
      </c>
      <c r="E85" s="98">
        <f t="shared" ca="1" si="37"/>
        <v>0</v>
      </c>
      <c r="F85" s="98">
        <f t="shared" ca="1" si="37"/>
        <v>0</v>
      </c>
      <c r="G85" s="98">
        <f t="shared" ca="1" si="37"/>
        <v>0</v>
      </c>
      <c r="H85" s="98">
        <f t="shared" ca="1" si="37"/>
        <v>0</v>
      </c>
      <c r="I85" s="98">
        <f t="shared" ca="1" si="37"/>
        <v>0</v>
      </c>
      <c r="J85" s="98">
        <f t="shared" ca="1" si="37"/>
        <v>0</v>
      </c>
      <c r="K85" s="98">
        <f t="shared" ca="1" si="37"/>
        <v>0</v>
      </c>
      <c r="L85" s="98">
        <f t="shared" ca="1" si="37"/>
        <v>0</v>
      </c>
      <c r="M85" s="98">
        <f t="shared" ref="M85" ca="1" si="40">IF(M9="X","X",IF(M9=0,"-",ROUND(M9/M$29*100,1)))</f>
        <v>0</v>
      </c>
      <c r="N85" s="98">
        <f t="shared" ref="N85:O85" ca="1" si="41">IF(N9="X","X",IF(N9=0,"-",ROUND(N9/N$29*100,1)))</f>
        <v>0</v>
      </c>
      <c r="O85" s="99">
        <f t="shared" ca="1" si="41"/>
        <v>0</v>
      </c>
      <c r="P85" s="5" t="s">
        <v>55</v>
      </c>
      <c r="R85" s="156">
        <f ca="1">IF(T85="X","X",T85/$T$106*100)</f>
        <v>0.73821441494219209</v>
      </c>
      <c r="S85" s="4" t="s">
        <v>251</v>
      </c>
      <c r="T85" s="157">
        <f ca="1">HLOOKUP('コード表 〔県〕'!J$107,分析BD〔項目別_県〕!$C$4:$O$37,INDEX('コード表 〔県〕'!$B$138:$C$168,MATCH(分析BD〔項目別_県〕!$S85,'コード表 〔県〕'!$B$138:$B$168,0),2),FALSE)</f>
        <v>34275</v>
      </c>
      <c r="V85" s="4">
        <v>1</v>
      </c>
      <c r="W85" s="30" t="str">
        <f ca="1">VLOOKUP($X85,$R$85:$S$106,2,FALSE)&amp;CHAR(10)&amp;TEXT($X85,"0.0")&amp;"%"</f>
        <v>不動産業
12.7%</v>
      </c>
      <c r="X85" s="162">
        <f ca="1">LARGE($R$85:$R$102,V85)</f>
        <v>12.690201940141636</v>
      </c>
    </row>
    <row r="86" spans="1:24" ht="16.5" customHeight="1">
      <c r="A86" s="19" t="s">
        <v>15</v>
      </c>
      <c r="B86" s="1" t="s">
        <v>56</v>
      </c>
      <c r="C86" s="97">
        <f t="shared" ca="1" si="37"/>
        <v>0.2</v>
      </c>
      <c r="D86" s="98">
        <f t="shared" ca="1" si="37"/>
        <v>0.2</v>
      </c>
      <c r="E86" s="98">
        <f t="shared" ca="1" si="37"/>
        <v>0.2</v>
      </c>
      <c r="F86" s="98">
        <f t="shared" ca="1" si="37"/>
        <v>0.2</v>
      </c>
      <c r="G86" s="98">
        <f t="shared" ca="1" si="37"/>
        <v>0.3</v>
      </c>
      <c r="H86" s="98">
        <f t="shared" ca="1" si="37"/>
        <v>0.2</v>
      </c>
      <c r="I86" s="98">
        <f t="shared" ca="1" si="37"/>
        <v>0.3</v>
      </c>
      <c r="J86" s="98">
        <f t="shared" ca="1" si="37"/>
        <v>0.3</v>
      </c>
      <c r="K86" s="98">
        <f t="shared" ca="1" si="37"/>
        <v>0.2</v>
      </c>
      <c r="L86" s="98">
        <f t="shared" ca="1" si="37"/>
        <v>0.2</v>
      </c>
      <c r="M86" s="98">
        <f t="shared" ref="M86" ca="1" si="42">IF(M10="X","X",IF(M10=0,"-",ROUND(M10/M$29*100,1)))</f>
        <v>0.2</v>
      </c>
      <c r="N86" s="98">
        <f t="shared" ref="N86:O86" ca="1" si="43">IF(N10="X","X",IF(N10=0,"-",ROUND(N10/N$29*100,1)))</f>
        <v>0.2</v>
      </c>
      <c r="O86" s="99">
        <f t="shared" ca="1" si="43"/>
        <v>0.2</v>
      </c>
      <c r="P86" s="5" t="s">
        <v>56</v>
      </c>
      <c r="R86" s="158">
        <f t="shared" ref="R86:R106" ca="1" si="44">IF(T86="X","X",T86/$T$106*100)</f>
        <v>7.602908489411927E-3</v>
      </c>
      <c r="S86" s="5" t="s">
        <v>252</v>
      </c>
      <c r="T86" s="159">
        <f ca="1">HLOOKUP('コード表 〔県〕'!J$107,分析BD〔項目別_県〕!$C$4:$O$37,INDEX('コード表 〔県〕'!$B$138:$C$168,MATCH(分析BD〔項目別_県〕!$S86,'コード表 〔県〕'!$B$138:$B$168,0),2),FALSE)</f>
        <v>353</v>
      </c>
      <c r="V86" s="5">
        <v>2</v>
      </c>
      <c r="W86" s="163" t="str">
        <f t="shared" ref="W86:W94" ca="1" si="45">VLOOKUP($X86,$R$85:$S$106,2,FALSE)&amp;CHAR(10)&amp;TEXT($X86,"0.0")&amp;"%"</f>
        <v>保健衛生・社会事業
12.0%</v>
      </c>
      <c r="X86" s="164">
        <f t="shared" ref="X86:X94" ca="1" si="46">LARGE($R$85:$R$102,V86)</f>
        <v>12.042123989868532</v>
      </c>
    </row>
    <row r="87" spans="1:24" ht="16.5" customHeight="1">
      <c r="A87" s="19">
        <v>2</v>
      </c>
      <c r="B87" s="1" t="s">
        <v>57</v>
      </c>
      <c r="C87" s="97">
        <f t="shared" ca="1" si="37"/>
        <v>0.1</v>
      </c>
      <c r="D87" s="98">
        <f t="shared" ca="1" si="37"/>
        <v>0.1</v>
      </c>
      <c r="E87" s="98">
        <f t="shared" ca="1" si="37"/>
        <v>0.1</v>
      </c>
      <c r="F87" s="98">
        <f t="shared" ca="1" si="37"/>
        <v>0.1</v>
      </c>
      <c r="G87" s="98">
        <f t="shared" ca="1" si="37"/>
        <v>0.1</v>
      </c>
      <c r="H87" s="98">
        <f t="shared" ca="1" si="37"/>
        <v>0.1</v>
      </c>
      <c r="I87" s="98">
        <f t="shared" ca="1" si="37"/>
        <v>0.2</v>
      </c>
      <c r="J87" s="98">
        <f t="shared" ca="1" si="37"/>
        <v>0.2</v>
      </c>
      <c r="K87" s="98">
        <f t="shared" ca="1" si="37"/>
        <v>0.2</v>
      </c>
      <c r="L87" s="98">
        <f t="shared" ca="1" si="37"/>
        <v>0.2</v>
      </c>
      <c r="M87" s="98">
        <f t="shared" ref="M87" ca="1" si="47">IF(M11="X","X",IF(M11=0,"-",ROUND(M11/M$29*100,1)))</f>
        <v>0.2</v>
      </c>
      <c r="N87" s="98">
        <f t="shared" ref="N87:O87" ca="1" si="48">IF(N11="X","X",IF(N11=0,"-",ROUND(N11/N$29*100,1)))</f>
        <v>0.2</v>
      </c>
      <c r="O87" s="99">
        <f t="shared" ca="1" si="48"/>
        <v>0.2</v>
      </c>
      <c r="P87" s="5" t="s">
        <v>57</v>
      </c>
      <c r="R87" s="158">
        <f t="shared" ca="1" si="44"/>
        <v>0.20133707807088583</v>
      </c>
      <c r="S87" s="5" t="s">
        <v>253</v>
      </c>
      <c r="T87" s="159">
        <f ca="1">HLOOKUP('コード表 〔県〕'!J$107,分析BD〔項目別_県〕!$C$4:$O$37,INDEX('コード表 〔県〕'!$B$138:$C$168,MATCH(分析BD〔項目別_県〕!$S87,'コード表 〔県〕'!$B$138:$B$168,0),2),FALSE)</f>
        <v>9348</v>
      </c>
      <c r="V87" s="5">
        <v>3</v>
      </c>
      <c r="W87" s="163" t="str">
        <f t="shared" ca="1" si="45"/>
        <v>専門・科学技術、業務支援サービス業
10.2%</v>
      </c>
      <c r="X87" s="164">
        <f t="shared" ca="1" si="46"/>
        <v>10.216025983424368</v>
      </c>
    </row>
    <row r="88" spans="1:24" ht="16.5" customHeight="1">
      <c r="A88" s="19">
        <v>3</v>
      </c>
      <c r="B88" s="1" t="s">
        <v>58</v>
      </c>
      <c r="C88" s="97">
        <f t="shared" ca="1" si="37"/>
        <v>5.4</v>
      </c>
      <c r="D88" s="98">
        <f t="shared" ca="1" si="37"/>
        <v>4.3</v>
      </c>
      <c r="E88" s="98">
        <f t="shared" ca="1" si="37"/>
        <v>4.4000000000000004</v>
      </c>
      <c r="F88" s="98">
        <f t="shared" ca="1" si="37"/>
        <v>4.2</v>
      </c>
      <c r="G88" s="98">
        <f t="shared" ca="1" si="37"/>
        <v>4.5</v>
      </c>
      <c r="H88" s="98">
        <f t="shared" ca="1" si="37"/>
        <v>4.4000000000000004</v>
      </c>
      <c r="I88" s="98">
        <f t="shared" ca="1" si="37"/>
        <v>4.3</v>
      </c>
      <c r="J88" s="98">
        <f t="shared" ca="1" si="37"/>
        <v>4.4000000000000004</v>
      </c>
      <c r="K88" s="98">
        <f t="shared" ca="1" si="37"/>
        <v>4.2</v>
      </c>
      <c r="L88" s="98">
        <f t="shared" ca="1" si="37"/>
        <v>4.9000000000000004</v>
      </c>
      <c r="M88" s="98">
        <f t="shared" ref="M88" ca="1" si="49">IF(M12="X","X",IF(M12=0,"-",ROUND(M12/M$29*100,1)))</f>
        <v>4.2</v>
      </c>
      <c r="N88" s="98">
        <f t="shared" ref="N88:O88" ca="1" si="50">IF(N12="X","X",IF(N12=0,"-",ROUND(N12/N$29*100,1)))</f>
        <v>4</v>
      </c>
      <c r="O88" s="99">
        <f t="shared" ca="1" si="50"/>
        <v>4.3</v>
      </c>
      <c r="P88" s="5" t="s">
        <v>58</v>
      </c>
      <c r="R88" s="158">
        <f t="shared" ca="1" si="44"/>
        <v>0.23360097868601065</v>
      </c>
      <c r="S88" s="5" t="s">
        <v>254</v>
      </c>
      <c r="T88" s="159">
        <f ca="1">HLOOKUP('コード表 〔県〕'!J$107,分析BD〔項目別_県〕!$C$4:$O$37,INDEX('コード表 〔県〕'!$B$138:$C$168,MATCH(分析BD〔項目別_県〕!$S88,'コード表 〔県〕'!$B$138:$B$168,0),2),FALSE)</f>
        <v>10846</v>
      </c>
      <c r="V88" s="5">
        <v>4</v>
      </c>
      <c r="W88" s="163" t="str">
        <f t="shared" ca="1" si="45"/>
        <v>公務
9.9%</v>
      </c>
      <c r="X88" s="164">
        <f t="shared" ca="1" si="46"/>
        <v>9.8949807881179233</v>
      </c>
    </row>
    <row r="89" spans="1:24" ht="16.5" customHeight="1">
      <c r="A89" s="19">
        <v>4</v>
      </c>
      <c r="B89" s="1" t="s">
        <v>59</v>
      </c>
      <c r="C89" s="97">
        <f t="shared" ca="1" si="37"/>
        <v>3.8</v>
      </c>
      <c r="D89" s="98">
        <f t="shared" ca="1" si="37"/>
        <v>3.7</v>
      </c>
      <c r="E89" s="98">
        <f t="shared" ca="1" si="37"/>
        <v>3.8</v>
      </c>
      <c r="F89" s="98">
        <f t="shared" ca="1" si="37"/>
        <v>4</v>
      </c>
      <c r="G89" s="98">
        <f t="shared" ca="1" si="37"/>
        <v>4</v>
      </c>
      <c r="H89" s="98">
        <f t="shared" ca="1" si="37"/>
        <v>3.9</v>
      </c>
      <c r="I89" s="98">
        <f t="shared" ca="1" si="37"/>
        <v>3.9</v>
      </c>
      <c r="J89" s="98">
        <f t="shared" ca="1" si="37"/>
        <v>3.8</v>
      </c>
      <c r="K89" s="98">
        <f t="shared" ca="1" si="37"/>
        <v>4.0999999999999996</v>
      </c>
      <c r="L89" s="98">
        <f t="shared" ca="1" si="37"/>
        <v>4.4000000000000004</v>
      </c>
      <c r="M89" s="98">
        <f t="shared" ref="M89" ca="1" si="51">IF(M13="X","X",IF(M13=0,"-",ROUND(M13/M$29*100,1)))</f>
        <v>4.2</v>
      </c>
      <c r="N89" s="98">
        <f t="shared" ref="N89:O89" ca="1" si="52">IF(N13="X","X",IF(N13=0,"-",ROUND(N13/N$29*100,1)))</f>
        <v>2</v>
      </c>
      <c r="O89" s="99">
        <f t="shared" ca="1" si="52"/>
        <v>2.9</v>
      </c>
      <c r="P89" s="5" t="s">
        <v>59</v>
      </c>
      <c r="R89" s="158">
        <f t="shared" ca="1" si="44"/>
        <v>4.288320381825387</v>
      </c>
      <c r="S89" s="5" t="s">
        <v>255</v>
      </c>
      <c r="T89" s="159">
        <f ca="1">HLOOKUP('コード表 〔県〕'!J$107,分析BD〔項目別_県〕!$C$4:$O$37,INDEX('コード表 〔県〕'!$B$138:$C$168,MATCH(分析BD〔項目別_県〕!$S89,'コード表 〔県〕'!$B$138:$B$168,0),2),FALSE)</f>
        <v>199105</v>
      </c>
      <c r="V89" s="5">
        <v>5</v>
      </c>
      <c r="W89" s="163" t="str">
        <f t="shared" ca="1" si="45"/>
        <v>卸売・小売業
9.3%</v>
      </c>
      <c r="X89" s="164">
        <f t="shared" ca="1" si="46"/>
        <v>9.3281656529455343</v>
      </c>
    </row>
    <row r="90" spans="1:24" ht="16.5" customHeight="1">
      <c r="A90" s="19">
        <v>5</v>
      </c>
      <c r="B90" s="1" t="s">
        <v>60</v>
      </c>
      <c r="C90" s="97">
        <f t="shared" ca="1" si="37"/>
        <v>6.8</v>
      </c>
      <c r="D90" s="98">
        <f t="shared" ca="1" si="37"/>
        <v>6.6</v>
      </c>
      <c r="E90" s="98">
        <f t="shared" ca="1" si="37"/>
        <v>7.7</v>
      </c>
      <c r="F90" s="98">
        <f t="shared" ca="1" si="37"/>
        <v>8.3000000000000007</v>
      </c>
      <c r="G90" s="98">
        <f t="shared" ca="1" si="37"/>
        <v>9.1999999999999993</v>
      </c>
      <c r="H90" s="98">
        <f t="shared" ca="1" si="37"/>
        <v>9.4</v>
      </c>
      <c r="I90" s="98">
        <f t="shared" ca="1" si="37"/>
        <v>10.1</v>
      </c>
      <c r="J90" s="98">
        <f t="shared" ca="1" si="37"/>
        <v>10.199999999999999</v>
      </c>
      <c r="K90" s="98">
        <f t="shared" ca="1" si="37"/>
        <v>10.6</v>
      </c>
      <c r="L90" s="98">
        <f t="shared" ca="1" si="37"/>
        <v>9.1999999999999993</v>
      </c>
      <c r="M90" s="98">
        <f t="shared" ref="M90" ca="1" si="53">IF(M14="X","X",IF(M14=0,"-",ROUND(M14/M$29*100,1)))</f>
        <v>10.6</v>
      </c>
      <c r="N90" s="98">
        <f t="shared" ref="N90:O90" ca="1" si="54">IF(N14="X","X",IF(N14=0,"-",ROUND(N14/N$29*100,1)))</f>
        <v>8.8000000000000007</v>
      </c>
      <c r="O90" s="99">
        <f t="shared" ca="1" si="54"/>
        <v>8.1999999999999993</v>
      </c>
      <c r="P90" s="5" t="s">
        <v>60</v>
      </c>
      <c r="R90" s="158">
        <f t="shared" ca="1" si="44"/>
        <v>2.8828592105036441</v>
      </c>
      <c r="S90" s="5" t="s">
        <v>256</v>
      </c>
      <c r="T90" s="159">
        <f ca="1">HLOOKUP('コード表 〔県〕'!J$107,分析BD〔項目別_県〕!$C$4:$O$37,INDEX('コード表 〔県〕'!$B$138:$C$168,MATCH(分析BD〔項目別_県〕!$S90,'コード表 〔県〕'!$B$138:$B$168,0),2),FALSE)</f>
        <v>133850</v>
      </c>
      <c r="V90" s="5">
        <v>6</v>
      </c>
      <c r="W90" s="163" t="str">
        <f t="shared" ca="1" si="45"/>
        <v>建設業
8.2%</v>
      </c>
      <c r="X90" s="164">
        <f t="shared" ca="1" si="46"/>
        <v>8.2053259127797791</v>
      </c>
    </row>
    <row r="91" spans="1:24" ht="16.5" customHeight="1">
      <c r="A91" s="19">
        <v>6</v>
      </c>
      <c r="B91" s="1" t="s">
        <v>61</v>
      </c>
      <c r="C91" s="97">
        <f t="shared" ca="1" si="37"/>
        <v>10.1</v>
      </c>
      <c r="D91" s="98">
        <f t="shared" ca="1" si="37"/>
        <v>10.4</v>
      </c>
      <c r="E91" s="98">
        <f t="shared" ca="1" si="37"/>
        <v>10.6</v>
      </c>
      <c r="F91" s="98">
        <f t="shared" ca="1" si="37"/>
        <v>10.3</v>
      </c>
      <c r="G91" s="98">
        <f t="shared" ca="1" si="37"/>
        <v>9.9</v>
      </c>
      <c r="H91" s="98">
        <f t="shared" ca="1" si="37"/>
        <v>9.5</v>
      </c>
      <c r="I91" s="98">
        <f t="shared" ca="1" si="37"/>
        <v>9.6</v>
      </c>
      <c r="J91" s="98">
        <f t="shared" ca="1" si="37"/>
        <v>9.4</v>
      </c>
      <c r="K91" s="98">
        <f t="shared" ca="1" si="37"/>
        <v>9.1999999999999993</v>
      </c>
      <c r="L91" s="98">
        <f t="shared" ca="1" si="37"/>
        <v>9.1</v>
      </c>
      <c r="M91" s="98">
        <f t="shared" ref="M91" ca="1" si="55">IF(M15="X","X",IF(M15=0,"-",ROUND(M15/M$29*100,1)))</f>
        <v>9.1999999999999993</v>
      </c>
      <c r="N91" s="98">
        <f t="shared" ref="N91:O91" ca="1" si="56">IF(N15="X","X",IF(N15=0,"-",ROUND(N15/N$29*100,1)))</f>
        <v>9.3000000000000007</v>
      </c>
      <c r="O91" s="99">
        <f t="shared" ca="1" si="56"/>
        <v>9.3000000000000007</v>
      </c>
      <c r="P91" s="5" t="s">
        <v>61</v>
      </c>
      <c r="R91" s="158">
        <f t="shared" ca="1" si="44"/>
        <v>8.2053259127797791</v>
      </c>
      <c r="S91" s="5" t="s">
        <v>257</v>
      </c>
      <c r="T91" s="159">
        <f ca="1">HLOOKUP('コード表 〔県〕'!J$107,分析BD〔項目別_県〕!$C$4:$O$37,INDEX('コード表 〔県〕'!$B$138:$C$168,MATCH(分析BD〔項目別_県〕!$S91,'コード表 〔県〕'!$B$138:$B$168,0),2),FALSE)</f>
        <v>380970</v>
      </c>
      <c r="V91" s="5">
        <v>7</v>
      </c>
      <c r="W91" s="163" t="str">
        <f t="shared" ca="1" si="45"/>
        <v>運輸・郵便業
6.7%</v>
      </c>
      <c r="X91" s="164">
        <f t="shared" ca="1" si="46"/>
        <v>6.749228940158865</v>
      </c>
    </row>
    <row r="92" spans="1:24" ht="16.5" customHeight="1">
      <c r="A92" s="19">
        <v>7</v>
      </c>
      <c r="B92" s="1" t="s">
        <v>62</v>
      </c>
      <c r="C92" s="97">
        <f t="shared" ca="1" si="37"/>
        <v>6.4</v>
      </c>
      <c r="D92" s="98">
        <f t="shared" ca="1" si="37"/>
        <v>6.3</v>
      </c>
      <c r="E92" s="98">
        <f t="shared" ca="1" si="37"/>
        <v>6.4</v>
      </c>
      <c r="F92" s="98">
        <f t="shared" ca="1" si="37"/>
        <v>6.2</v>
      </c>
      <c r="G92" s="98">
        <f t="shared" ca="1" si="37"/>
        <v>6.3</v>
      </c>
      <c r="H92" s="98">
        <f t="shared" ca="1" si="37"/>
        <v>6.5</v>
      </c>
      <c r="I92" s="98">
        <f t="shared" ca="1" si="37"/>
        <v>6.4</v>
      </c>
      <c r="J92" s="98">
        <f t="shared" ca="1" si="37"/>
        <v>6.5</v>
      </c>
      <c r="K92" s="98">
        <f t="shared" ca="1" si="37"/>
        <v>6.3</v>
      </c>
      <c r="L92" s="98">
        <f t="shared" ca="1" si="37"/>
        <v>4.5999999999999996</v>
      </c>
      <c r="M92" s="98">
        <f t="shared" ref="M92" ca="1" si="57">IF(M16="X","X",IF(M16=0,"-",ROUND(M16/M$29*100,1)))</f>
        <v>4.5999999999999996</v>
      </c>
      <c r="N92" s="98">
        <f t="shared" ref="N92:O92" ca="1" si="58">IF(N16="X","X",IF(N16=0,"-",ROUND(N16/N$29*100,1)))</f>
        <v>5.7</v>
      </c>
      <c r="O92" s="99">
        <f t="shared" ca="1" si="58"/>
        <v>6.7</v>
      </c>
      <c r="P92" s="5" t="s">
        <v>62</v>
      </c>
      <c r="R92" s="158">
        <f t="shared" ca="1" si="44"/>
        <v>9.3281656529455343</v>
      </c>
      <c r="S92" s="5" t="s">
        <v>258</v>
      </c>
      <c r="T92" s="159">
        <f ca="1">HLOOKUP('コード表 〔県〕'!J$107,分析BD〔項目別_県〕!$C$4:$O$37,INDEX('コード表 〔県〕'!$B$138:$C$168,MATCH(分析BD〔項目別_県〕!$S92,'コード表 〔県〕'!$B$138:$B$168,0),2),FALSE)</f>
        <v>433103</v>
      </c>
      <c r="V92" s="5">
        <v>8</v>
      </c>
      <c r="W92" s="163" t="str">
        <f t="shared" ca="1" si="45"/>
        <v>教育
5.6%</v>
      </c>
      <c r="X92" s="164">
        <f t="shared" ca="1" si="46"/>
        <v>5.6234384961317785</v>
      </c>
    </row>
    <row r="93" spans="1:24" ht="16.5" customHeight="1">
      <c r="A93" s="19">
        <v>8</v>
      </c>
      <c r="B93" s="1" t="s">
        <v>63</v>
      </c>
      <c r="C93" s="97">
        <f t="shared" ca="1" si="37"/>
        <v>4.2</v>
      </c>
      <c r="D93" s="98">
        <f t="shared" ca="1" si="37"/>
        <v>4.2</v>
      </c>
      <c r="E93" s="98">
        <f t="shared" ca="1" si="37"/>
        <v>4.2</v>
      </c>
      <c r="F93" s="98">
        <f t="shared" ca="1" si="37"/>
        <v>4.0999999999999996</v>
      </c>
      <c r="G93" s="98">
        <f t="shared" ca="1" si="37"/>
        <v>4.0999999999999996</v>
      </c>
      <c r="H93" s="98">
        <f t="shared" ca="1" si="37"/>
        <v>4.5</v>
      </c>
      <c r="I93" s="98">
        <f t="shared" ca="1" si="37"/>
        <v>4.5999999999999996</v>
      </c>
      <c r="J93" s="98">
        <f t="shared" ca="1" si="37"/>
        <v>4.5999999999999996</v>
      </c>
      <c r="K93" s="98">
        <f t="shared" ca="1" si="37"/>
        <v>4.3</v>
      </c>
      <c r="L93" s="98">
        <f t="shared" ca="1" si="37"/>
        <v>2.7</v>
      </c>
      <c r="M93" s="98">
        <f t="shared" ref="M93" ca="1" si="59">IF(M17="X","X",IF(M17=0,"-",ROUND(M17/M$29*100,1)))</f>
        <v>2.5</v>
      </c>
      <c r="N93" s="98">
        <f t="shared" ref="N93:O93" ca="1" si="60">IF(N17="X","X",IF(N17=0,"-",ROUND(N17/N$29*100,1)))</f>
        <v>3.7</v>
      </c>
      <c r="O93" s="99">
        <f t="shared" ca="1" si="60"/>
        <v>4.8</v>
      </c>
      <c r="P93" s="5" t="s">
        <v>63</v>
      </c>
      <c r="R93" s="158">
        <f t="shared" ca="1" si="44"/>
        <v>6.749228940158865</v>
      </c>
      <c r="S93" s="5" t="s">
        <v>259</v>
      </c>
      <c r="T93" s="159">
        <f ca="1">HLOOKUP('コード表 〔県〕'!J$107,分析BD〔項目別_県〕!$C$4:$O$37,INDEX('コード表 〔県〕'!$B$138:$C$168,MATCH(分析BD〔項目別_県〕!$S93,'コード表 〔県〕'!$B$138:$B$168,0),2),FALSE)</f>
        <v>313364</v>
      </c>
      <c r="V93" s="5">
        <v>9</v>
      </c>
      <c r="W93" s="163" t="str">
        <f t="shared" ca="1" si="45"/>
        <v>その他のサービス
5.1%</v>
      </c>
      <c r="X93" s="164">
        <f t="shared" ca="1" si="46"/>
        <v>5.0733368368454608</v>
      </c>
    </row>
    <row r="94" spans="1:24" ht="16.5" customHeight="1">
      <c r="A94" s="19">
        <v>9</v>
      </c>
      <c r="B94" s="1" t="s">
        <v>64</v>
      </c>
      <c r="C94" s="97">
        <f t="shared" ca="1" si="37"/>
        <v>4.7</v>
      </c>
      <c r="D94" s="98">
        <f t="shared" ca="1" si="37"/>
        <v>4.9000000000000004</v>
      </c>
      <c r="E94" s="98">
        <f t="shared" ca="1" si="37"/>
        <v>4.9000000000000004</v>
      </c>
      <c r="F94" s="98">
        <f t="shared" ca="1" si="37"/>
        <v>4.7</v>
      </c>
      <c r="G94" s="98">
        <f t="shared" ca="1" si="37"/>
        <v>4.7</v>
      </c>
      <c r="H94" s="98">
        <f t="shared" ca="1" si="37"/>
        <v>4.7</v>
      </c>
      <c r="I94" s="98">
        <f t="shared" ca="1" si="37"/>
        <v>4.5</v>
      </c>
      <c r="J94" s="98">
        <f t="shared" ca="1" si="37"/>
        <v>4.5999999999999996</v>
      </c>
      <c r="K94" s="98">
        <f t="shared" ca="1" si="37"/>
        <v>4.2</v>
      </c>
      <c r="L94" s="98">
        <f t="shared" ca="1" si="37"/>
        <v>4.5</v>
      </c>
      <c r="M94" s="98">
        <f t="shared" ref="M94" ca="1" si="61">IF(M18="X","X",IF(M18=0,"-",ROUND(M18/M$29*100,1)))</f>
        <v>4</v>
      </c>
      <c r="N94" s="98">
        <f t="shared" ref="N94:O94" ca="1" si="62">IF(N18="X","X",IF(N18=0,"-",ROUND(N18/N$29*100,1)))</f>
        <v>3.9</v>
      </c>
      <c r="O94" s="99">
        <f t="shared" ca="1" si="62"/>
        <v>3.8</v>
      </c>
      <c r="P94" s="5" t="s">
        <v>64</v>
      </c>
      <c r="R94" s="158">
        <f t="shared" ca="1" si="44"/>
        <v>4.8039612660888746</v>
      </c>
      <c r="S94" s="5" t="s">
        <v>260</v>
      </c>
      <c r="T94" s="159">
        <f ca="1">HLOOKUP('コード表 〔県〕'!J$107,分析BD〔項目別_県〕!$C$4:$O$37,INDEX('コード表 〔県〕'!$B$138:$C$168,MATCH(分析BD〔項目別_県〕!$S94,'コード表 〔県〕'!$B$138:$B$168,0),2),FALSE)</f>
        <v>223046</v>
      </c>
      <c r="V94" s="5">
        <v>10</v>
      </c>
      <c r="W94" s="163" t="str">
        <f t="shared" ca="1" si="45"/>
        <v>宿泊・飲食サービス業
4.8%</v>
      </c>
      <c r="X94" s="164">
        <f t="shared" ca="1" si="46"/>
        <v>4.8039612660888746</v>
      </c>
    </row>
    <row r="95" spans="1:24" ht="16.5" customHeight="1">
      <c r="A95" s="19">
        <v>10</v>
      </c>
      <c r="B95" s="1" t="s">
        <v>65</v>
      </c>
      <c r="C95" s="97">
        <f t="shared" ca="1" si="37"/>
        <v>3.8</v>
      </c>
      <c r="D95" s="98">
        <f t="shared" ca="1" si="37"/>
        <v>3.7</v>
      </c>
      <c r="E95" s="98">
        <f t="shared" ca="1" si="37"/>
        <v>3.7</v>
      </c>
      <c r="F95" s="98">
        <f t="shared" ca="1" si="37"/>
        <v>3.6</v>
      </c>
      <c r="G95" s="98">
        <f t="shared" ca="1" si="37"/>
        <v>3.5</v>
      </c>
      <c r="H95" s="98">
        <f t="shared" ca="1" si="37"/>
        <v>3.2</v>
      </c>
      <c r="I95" s="98">
        <f t="shared" ca="1" si="37"/>
        <v>3.2</v>
      </c>
      <c r="J95" s="98">
        <f t="shared" ca="1" si="37"/>
        <v>3.3</v>
      </c>
      <c r="K95" s="98">
        <f t="shared" ca="1" si="37"/>
        <v>3.4</v>
      </c>
      <c r="L95" s="98">
        <f t="shared" ca="1" si="37"/>
        <v>3.6</v>
      </c>
      <c r="M95" s="98">
        <f t="shared" ref="M95" ca="1" si="63">IF(M19="X","X",IF(M19=0,"-",ROUND(M19/M$29*100,1)))</f>
        <v>3.5</v>
      </c>
      <c r="N95" s="98">
        <f t="shared" ref="N95:O95" ca="1" si="64">IF(N19="X","X",IF(N19=0,"-",ROUND(N19/N$29*100,1)))</f>
        <v>4</v>
      </c>
      <c r="O95" s="99">
        <f t="shared" ca="1" si="64"/>
        <v>4</v>
      </c>
      <c r="P95" s="5" t="s">
        <v>65</v>
      </c>
      <c r="R95" s="158">
        <f t="shared" ca="1" si="44"/>
        <v>3.7557937178007137</v>
      </c>
      <c r="S95" s="5" t="s">
        <v>261</v>
      </c>
      <c r="T95" s="159">
        <f ca="1">HLOOKUP('コード表 〔県〕'!J$107,分析BD〔項目別_県〕!$C$4:$O$37,INDEX('コード表 〔県〕'!$B$138:$C$168,MATCH(分析BD〔項目別_県〕!$S95,'コード表 〔県〕'!$B$138:$B$168,0),2),FALSE)</f>
        <v>174380</v>
      </c>
      <c r="V95" s="165" t="s">
        <v>274</v>
      </c>
      <c r="W95" s="36" t="str">
        <f ca="1">"その他"&amp;CHAR(10)&amp;TEXT(X95,"0.0")&amp;"%"</f>
        <v>その他
16.1%</v>
      </c>
      <c r="X95" s="160">
        <f ca="1">R103-SUM(X85:X94)</f>
        <v>16.074422351258676</v>
      </c>
    </row>
    <row r="96" spans="1:24" ht="16.5" customHeight="1">
      <c r="A96" s="19">
        <v>11</v>
      </c>
      <c r="B96" s="1" t="s">
        <v>66</v>
      </c>
      <c r="C96" s="97">
        <f t="shared" ca="1" si="37"/>
        <v>12.2</v>
      </c>
      <c r="D96" s="98">
        <f t="shared" ca="1" si="37"/>
        <v>12.2</v>
      </c>
      <c r="E96" s="98">
        <f t="shared" ca="1" si="37"/>
        <v>11.8</v>
      </c>
      <c r="F96" s="98">
        <f t="shared" ca="1" si="37"/>
        <v>11.9</v>
      </c>
      <c r="G96" s="98">
        <f t="shared" ca="1" si="37"/>
        <v>11.5</v>
      </c>
      <c r="H96" s="98">
        <f t="shared" ca="1" si="37"/>
        <v>11.2</v>
      </c>
      <c r="I96" s="98">
        <f t="shared" ca="1" si="37"/>
        <v>11.4</v>
      </c>
      <c r="J96" s="98">
        <f t="shared" ca="1" si="37"/>
        <v>11.4</v>
      </c>
      <c r="K96" s="98">
        <f t="shared" ca="1" si="37"/>
        <v>11.8</v>
      </c>
      <c r="L96" s="98">
        <f t="shared" ca="1" si="37"/>
        <v>13</v>
      </c>
      <c r="M96" s="98">
        <f t="shared" ref="M96" ca="1" si="65">IF(M20="X","X",IF(M20=0,"-",ROUND(M20/M$29*100,1)))</f>
        <v>13</v>
      </c>
      <c r="N96" s="98">
        <f t="shared" ref="N96:O96" ca="1" si="66">IF(N20="X","X",IF(N20=0,"-",ROUND(N20/N$29*100,1)))</f>
        <v>13.3</v>
      </c>
      <c r="O96" s="99">
        <f t="shared" ca="1" si="66"/>
        <v>12.7</v>
      </c>
      <c r="P96" s="5" t="s">
        <v>66</v>
      </c>
      <c r="R96" s="158">
        <f t="shared" ca="1" si="44"/>
        <v>3.9666936609404346</v>
      </c>
      <c r="S96" s="5" t="s">
        <v>262</v>
      </c>
      <c r="T96" s="159">
        <f ca="1">HLOOKUP('コード表 〔県〕'!J$107,分析BD〔項目別_県〕!$C$4:$O$37,INDEX('コード表 〔県〕'!$B$138:$C$168,MATCH(分析BD〔項目別_県〕!$S96,'コード表 〔県〕'!$B$138:$B$168,0),2),FALSE)</f>
        <v>184172</v>
      </c>
    </row>
    <row r="97" spans="1:20" ht="16.5" customHeight="1">
      <c r="A97" s="19">
        <v>12</v>
      </c>
      <c r="B97" s="1" t="s">
        <v>67</v>
      </c>
      <c r="C97" s="97">
        <f t="shared" ca="1" si="37"/>
        <v>8.6999999999999993</v>
      </c>
      <c r="D97" s="98">
        <f t="shared" ca="1" si="37"/>
        <v>9</v>
      </c>
      <c r="E97" s="98">
        <f t="shared" ca="1" si="37"/>
        <v>9.1999999999999993</v>
      </c>
      <c r="F97" s="98">
        <f t="shared" ca="1" si="37"/>
        <v>9.3000000000000007</v>
      </c>
      <c r="G97" s="98">
        <f t="shared" ca="1" si="37"/>
        <v>9.6999999999999993</v>
      </c>
      <c r="H97" s="98">
        <f t="shared" ca="1" si="37"/>
        <v>10.199999999999999</v>
      </c>
      <c r="I97" s="98">
        <f t="shared" ca="1" si="37"/>
        <v>9.8000000000000007</v>
      </c>
      <c r="J97" s="98">
        <f t="shared" ca="1" si="37"/>
        <v>9.5</v>
      </c>
      <c r="K97" s="98">
        <f t="shared" ca="1" si="37"/>
        <v>9.3000000000000007</v>
      </c>
      <c r="L97" s="98">
        <f t="shared" ca="1" si="37"/>
        <v>10</v>
      </c>
      <c r="M97" s="98">
        <f t="shared" ref="M97" ca="1" si="67">IF(M21="X","X",IF(M21=0,"-",ROUND(M21/M$29*100,1)))</f>
        <v>10.5</v>
      </c>
      <c r="N97" s="98">
        <f t="shared" ref="N97:O97" ca="1" si="68">IF(N21="X","X",IF(N21=0,"-",ROUND(N21/N$29*100,1)))</f>
        <v>11</v>
      </c>
      <c r="O97" s="99">
        <f t="shared" ca="1" si="68"/>
        <v>10.199999999999999</v>
      </c>
      <c r="P97" s="5" t="s">
        <v>67</v>
      </c>
      <c r="R97" s="158">
        <f t="shared" ca="1" si="44"/>
        <v>12.690201940141636</v>
      </c>
      <c r="S97" s="5" t="s">
        <v>263</v>
      </c>
      <c r="T97" s="159">
        <f ca="1">HLOOKUP('コード表 〔県〕'!J$107,分析BD〔項目別_県〕!$C$4:$O$37,INDEX('コード表 〔県〕'!$B$138:$C$168,MATCH(分析BD〔項目別_県〕!$S97,'コード表 〔県〕'!$B$138:$B$168,0),2),FALSE)</f>
        <v>589201</v>
      </c>
    </row>
    <row r="98" spans="1:20" ht="16.5" customHeight="1">
      <c r="A98" s="19">
        <v>13</v>
      </c>
      <c r="B98" s="1" t="s">
        <v>68</v>
      </c>
      <c r="C98" s="97">
        <f t="shared" ca="1" si="37"/>
        <v>9.9</v>
      </c>
      <c r="D98" s="98">
        <f t="shared" ca="1" si="37"/>
        <v>9.8000000000000007</v>
      </c>
      <c r="E98" s="98">
        <f t="shared" ca="1" si="37"/>
        <v>9.1999999999999993</v>
      </c>
      <c r="F98" s="98">
        <f t="shared" ca="1" si="37"/>
        <v>9.4</v>
      </c>
      <c r="G98" s="98">
        <f t="shared" ca="1" si="37"/>
        <v>9.1999999999999993</v>
      </c>
      <c r="H98" s="98">
        <f t="shared" ca="1" si="37"/>
        <v>9</v>
      </c>
      <c r="I98" s="98">
        <f t="shared" ca="1" si="37"/>
        <v>9.1</v>
      </c>
      <c r="J98" s="98">
        <f t="shared" ca="1" si="37"/>
        <v>9.3000000000000007</v>
      </c>
      <c r="K98" s="98">
        <f t="shared" ca="1" si="37"/>
        <v>9.6999999999999993</v>
      </c>
      <c r="L98" s="98">
        <f t="shared" ca="1" si="37"/>
        <v>10</v>
      </c>
      <c r="M98" s="98">
        <f t="shared" ref="M98" ca="1" si="69">IF(M22="X","X",IF(M22=0,"-",ROUND(M22/M$29*100,1)))</f>
        <v>9.6999999999999993</v>
      </c>
      <c r="N98" s="98">
        <f t="shared" ref="N98:O98" ca="1" si="70">IF(N22="X","X",IF(N22=0,"-",ROUND(N22/N$29*100,1)))</f>
        <v>9.9</v>
      </c>
      <c r="O98" s="99">
        <f t="shared" ca="1" si="70"/>
        <v>9.9</v>
      </c>
      <c r="P98" s="5" t="s">
        <v>68</v>
      </c>
      <c r="R98" s="158">
        <f t="shared" ca="1" si="44"/>
        <v>10.216025983424368</v>
      </c>
      <c r="S98" s="5" t="s">
        <v>264</v>
      </c>
      <c r="T98" s="159">
        <f ca="1">HLOOKUP('コード表 〔県〕'!J$107,分析BD〔項目別_県〕!$C$4:$O$37,INDEX('コード表 〔県〕'!$B$138:$C$168,MATCH(分析BD〔項目別_県〕!$S98,'コード表 〔県〕'!$B$138:$B$168,0),2),FALSE)</f>
        <v>474326</v>
      </c>
    </row>
    <row r="99" spans="1:20" ht="16.5" customHeight="1">
      <c r="A99" s="19">
        <v>14</v>
      </c>
      <c r="B99" s="1" t="s">
        <v>69</v>
      </c>
      <c r="C99" s="97">
        <f t="shared" ca="1" si="37"/>
        <v>5.7</v>
      </c>
      <c r="D99" s="98">
        <f t="shared" ca="1" si="37"/>
        <v>5.7</v>
      </c>
      <c r="E99" s="98">
        <f t="shared" ca="1" si="37"/>
        <v>5.4</v>
      </c>
      <c r="F99" s="98">
        <f t="shared" ca="1" si="37"/>
        <v>5.5</v>
      </c>
      <c r="G99" s="98">
        <f t="shared" ca="1" si="37"/>
        <v>5.4</v>
      </c>
      <c r="H99" s="98">
        <f t="shared" ca="1" si="37"/>
        <v>5.2</v>
      </c>
      <c r="I99" s="98">
        <f t="shared" ca="1" si="37"/>
        <v>5.3</v>
      </c>
      <c r="J99" s="98">
        <f t="shared" ca="1" si="37"/>
        <v>5.3</v>
      </c>
      <c r="K99" s="98">
        <f t="shared" ca="1" si="37"/>
        <v>5.4</v>
      </c>
      <c r="L99" s="98">
        <f t="shared" ca="1" si="37"/>
        <v>5.9</v>
      </c>
      <c r="M99" s="98">
        <f t="shared" ref="M99" ca="1" si="71">IF(M23="X","X",IF(M23=0,"-",ROUND(M23/M$29*100,1)))</f>
        <v>5.8</v>
      </c>
      <c r="N99" s="98">
        <f t="shared" ref="N99:O99" ca="1" si="72">IF(N23="X","X",IF(N23=0,"-",ROUND(N23/N$29*100,1)))</f>
        <v>5.9</v>
      </c>
      <c r="O99" s="99">
        <f t="shared" ca="1" si="72"/>
        <v>5.6</v>
      </c>
      <c r="P99" s="5" t="s">
        <v>69</v>
      </c>
      <c r="R99" s="158">
        <f t="shared" ca="1" si="44"/>
        <v>9.8949807881179233</v>
      </c>
      <c r="S99" s="5" t="s">
        <v>265</v>
      </c>
      <c r="T99" s="159">
        <f ca="1">HLOOKUP('コード表 〔県〕'!J$107,分析BD〔項目別_県〕!$C$4:$O$37,INDEX('コード表 〔県〕'!$B$138:$C$168,MATCH(分析BD〔項目別_県〕!$S99,'コード表 〔県〕'!$B$138:$B$168,0),2),FALSE)</f>
        <v>459420</v>
      </c>
    </row>
    <row r="100" spans="1:20" ht="16.5" customHeight="1">
      <c r="A100" s="19">
        <v>15</v>
      </c>
      <c r="B100" s="1" t="s">
        <v>70</v>
      </c>
      <c r="C100" s="97">
        <f t="shared" ref="C100:L105" ca="1" si="73">IF(C24="X","X",IF(C24=0,"-",ROUND(C24/C$29*100,1)))</f>
        <v>10.9</v>
      </c>
      <c r="D100" s="98">
        <f t="shared" ca="1" si="73"/>
        <v>11.4</v>
      </c>
      <c r="E100" s="98">
        <f t="shared" ca="1" si="73"/>
        <v>11.4</v>
      </c>
      <c r="F100" s="98">
        <f t="shared" ca="1" si="73"/>
        <v>11.3</v>
      </c>
      <c r="G100" s="98">
        <f t="shared" ca="1" si="73"/>
        <v>11.5</v>
      </c>
      <c r="H100" s="98">
        <f t="shared" ca="1" si="73"/>
        <v>11.4</v>
      </c>
      <c r="I100" s="98">
        <f t="shared" ca="1" si="73"/>
        <v>11.2</v>
      </c>
      <c r="J100" s="98">
        <f t="shared" ca="1" si="73"/>
        <v>11.5</v>
      </c>
      <c r="K100" s="98">
        <f t="shared" ca="1" si="73"/>
        <v>11.8</v>
      </c>
      <c r="L100" s="98">
        <f t="shared" ca="1" si="73"/>
        <v>12.6</v>
      </c>
      <c r="M100" s="98">
        <f t="shared" ref="M100" ca="1" si="74">IF(M24="X","X",IF(M24=0,"-",ROUND(M24/M$29*100,1)))</f>
        <v>12.4</v>
      </c>
      <c r="N100" s="98">
        <f t="shared" ref="N100:O100" ca="1" si="75">IF(N24="X","X",IF(N24=0,"-",ROUND(N24/N$29*100,1)))</f>
        <v>12.4</v>
      </c>
      <c r="O100" s="99">
        <f t="shared" ca="1" si="75"/>
        <v>12</v>
      </c>
      <c r="P100" s="5" t="s">
        <v>70</v>
      </c>
      <c r="R100" s="158">
        <f t="shared" ca="1" si="44"/>
        <v>5.6234384961317785</v>
      </c>
      <c r="S100" s="5" t="s">
        <v>266</v>
      </c>
      <c r="T100" s="159">
        <f ca="1">HLOOKUP('コード表 〔県〕'!J$107,分析BD〔項目別_県〕!$C$4:$O$37,INDEX('コード表 〔県〕'!$B$138:$C$168,MATCH(分析BD〔項目別_県〕!$S100,'コード表 〔県〕'!$B$138:$B$168,0),2),FALSE)</f>
        <v>261094</v>
      </c>
    </row>
    <row r="101" spans="1:20" ht="16.5" customHeight="1">
      <c r="A101" s="19">
        <v>16</v>
      </c>
      <c r="B101" s="1" t="s">
        <v>71</v>
      </c>
      <c r="C101" s="97">
        <f t="shared" ca="1" si="73"/>
        <v>5.9</v>
      </c>
      <c r="D101" s="98">
        <f t="shared" ca="1" si="73"/>
        <v>6</v>
      </c>
      <c r="E101" s="98">
        <f t="shared" ca="1" si="73"/>
        <v>5.7</v>
      </c>
      <c r="F101" s="98">
        <f t="shared" ca="1" si="73"/>
        <v>5.6</v>
      </c>
      <c r="G101" s="98">
        <f t="shared" ca="1" si="73"/>
        <v>5.5</v>
      </c>
      <c r="H101" s="98">
        <f t="shared" ca="1" si="73"/>
        <v>5.4</v>
      </c>
      <c r="I101" s="98">
        <f t="shared" ca="1" si="73"/>
        <v>5.3</v>
      </c>
      <c r="J101" s="98">
        <f t="shared" ca="1" si="73"/>
        <v>5.2</v>
      </c>
      <c r="K101" s="98">
        <f t="shared" ca="1" si="73"/>
        <v>5.0999999999999996</v>
      </c>
      <c r="L101" s="98">
        <f t="shared" ca="1" si="73"/>
        <v>4.9000000000000004</v>
      </c>
      <c r="M101" s="98">
        <f t="shared" ref="M101" ca="1" si="76">IF(M25="X","X",IF(M25=0,"-",ROUND(M25/M$29*100,1)))</f>
        <v>5.2</v>
      </c>
      <c r="N101" s="98">
        <f t="shared" ref="N101:O101" ca="1" si="77">IF(N25="X","X",IF(N25=0,"-",ROUND(N25/N$29*100,1)))</f>
        <v>5.5</v>
      </c>
      <c r="O101" s="99">
        <f t="shared" ca="1" si="77"/>
        <v>5.0999999999999996</v>
      </c>
      <c r="P101" s="5" t="s">
        <v>71</v>
      </c>
      <c r="R101" s="158">
        <f t="shared" ca="1" si="44"/>
        <v>12.042123989868532</v>
      </c>
      <c r="S101" s="5" t="s">
        <v>267</v>
      </c>
      <c r="T101" s="159">
        <f ca="1">HLOOKUP('コード表 〔県〕'!J$107,分析BD〔項目別_県〕!$C$4:$O$37,INDEX('コード表 〔県〕'!$B$138:$C$168,MATCH(分析BD〔項目別_県〕!$S101,'コード表 〔県〕'!$B$138:$B$168,0),2),FALSE)</f>
        <v>559111</v>
      </c>
    </row>
    <row r="102" spans="1:20" ht="16.5" customHeight="1">
      <c r="A102" s="61"/>
      <c r="B102" s="72" t="s">
        <v>72</v>
      </c>
      <c r="C102" s="100">
        <f t="shared" ca="1" si="73"/>
        <v>99.9</v>
      </c>
      <c r="D102" s="101">
        <f t="shared" ca="1" si="73"/>
        <v>99.9</v>
      </c>
      <c r="E102" s="101">
        <f t="shared" ca="1" si="73"/>
        <v>99.9</v>
      </c>
      <c r="F102" s="101">
        <f t="shared" ca="1" si="73"/>
        <v>100.1</v>
      </c>
      <c r="G102" s="101">
        <f t="shared" ca="1" si="73"/>
        <v>100.4</v>
      </c>
      <c r="H102" s="101">
        <f t="shared" ca="1" si="73"/>
        <v>100.5</v>
      </c>
      <c r="I102" s="101">
        <f t="shared" ca="1" si="73"/>
        <v>100.6</v>
      </c>
      <c r="J102" s="101">
        <f t="shared" ca="1" si="73"/>
        <v>100.6</v>
      </c>
      <c r="K102" s="101">
        <f t="shared" ca="1" si="73"/>
        <v>100.7</v>
      </c>
      <c r="L102" s="101">
        <f t="shared" ca="1" si="73"/>
        <v>100.7</v>
      </c>
      <c r="M102" s="101">
        <f t="shared" ref="M102" ca="1" si="78">IF(M26="X","X",IF(M26=0,"-",ROUND(M26/M$29*100,1)))</f>
        <v>100.8</v>
      </c>
      <c r="N102" s="101">
        <f t="shared" ref="N102:O102" ca="1" si="79">IF(N26="X","X",IF(N26=0,"-",ROUND(N26/N$29*100,1)))</f>
        <v>100.7</v>
      </c>
      <c r="O102" s="102">
        <f t="shared" ca="1" si="79"/>
        <v>100.7</v>
      </c>
      <c r="P102" s="32" t="s">
        <v>72</v>
      </c>
      <c r="R102" s="158">
        <f t="shared" ca="1" si="44"/>
        <v>5.0733368368454608</v>
      </c>
      <c r="S102" s="5" t="s">
        <v>268</v>
      </c>
      <c r="T102" s="159">
        <f ca="1">HLOOKUP('コード表 〔県〕'!J$107,分析BD〔項目別_県〕!$C$4:$O$37,INDEX('コード表 〔県〕'!$B$138:$C$168,MATCH(分析BD〔項目別_県〕!$S102,'コード表 〔県〕'!$B$138:$B$168,0),2),FALSE)</f>
        <v>235553</v>
      </c>
    </row>
    <row r="103" spans="1:20" ht="16.5" customHeight="1">
      <c r="A103" s="11"/>
      <c r="B103" s="1" t="s">
        <v>73</v>
      </c>
      <c r="C103" s="97">
        <f t="shared" ca="1" si="73"/>
        <v>0.7</v>
      </c>
      <c r="D103" s="98">
        <f t="shared" ca="1" si="73"/>
        <v>0.7</v>
      </c>
      <c r="E103" s="98">
        <f t="shared" ca="1" si="73"/>
        <v>0.6</v>
      </c>
      <c r="F103" s="98">
        <f t="shared" ca="1" si="73"/>
        <v>0.8</v>
      </c>
      <c r="G103" s="98">
        <f t="shared" ca="1" si="73"/>
        <v>0.6</v>
      </c>
      <c r="H103" s="98">
        <f t="shared" ca="1" si="73"/>
        <v>0.4</v>
      </c>
      <c r="I103" s="98">
        <f t="shared" ca="1" si="73"/>
        <v>0.4</v>
      </c>
      <c r="J103" s="98">
        <f t="shared" ca="1" si="73"/>
        <v>0.4</v>
      </c>
      <c r="K103" s="98">
        <f t="shared" ca="1" si="73"/>
        <v>0.4</v>
      </c>
      <c r="L103" s="98">
        <f t="shared" ca="1" si="73"/>
        <v>0.4</v>
      </c>
      <c r="M103" s="98">
        <f t="shared" ref="M103" ca="1" si="80">IF(M27="X","X",IF(M27=0,"-",ROUND(M27/M$29*100,1)))</f>
        <v>0.4</v>
      </c>
      <c r="N103" s="98">
        <f t="shared" ref="N103:O103" ca="1" si="81">IF(N27="X","X",IF(N27=0,"-",ROUND(N27/N$29*100,1)))</f>
        <v>0.7</v>
      </c>
      <c r="O103" s="99">
        <f t="shared" ca="1" si="81"/>
        <v>0.6</v>
      </c>
      <c r="P103" s="5" t="s">
        <v>73</v>
      </c>
      <c r="R103" s="158">
        <f t="shared" ca="1" si="44"/>
        <v>100.70121215776142</v>
      </c>
      <c r="S103" s="5" t="s">
        <v>269</v>
      </c>
      <c r="T103" s="159">
        <f ca="1">HLOOKUP('コード表 〔県〕'!J$107,分析BD〔項目別_県〕!$C$4:$O$37,INDEX('コード表 〔県〕'!$B$138:$C$168,MATCH(分析BD〔項目別_県〕!$S103,'コード表 〔県〕'!$B$138:$B$168,0),2),FALSE)</f>
        <v>4675517</v>
      </c>
    </row>
    <row r="104" spans="1:20" ht="16.5" customHeight="1">
      <c r="A104" s="11"/>
      <c r="B104" s="1" t="s">
        <v>74</v>
      </c>
      <c r="C104" s="97">
        <f t="shared" ca="1" si="73"/>
        <v>0.6</v>
      </c>
      <c r="D104" s="98">
        <f t="shared" ca="1" si="73"/>
        <v>0.6</v>
      </c>
      <c r="E104" s="98">
        <f t="shared" ca="1" si="73"/>
        <v>0.6</v>
      </c>
      <c r="F104" s="98">
        <f t="shared" ca="1" si="73"/>
        <v>0.8</v>
      </c>
      <c r="G104" s="98">
        <f t="shared" ca="1" si="73"/>
        <v>1</v>
      </c>
      <c r="H104" s="98">
        <f t="shared" ca="1" si="73"/>
        <v>0.9</v>
      </c>
      <c r="I104" s="98">
        <f t="shared" ca="1" si="73"/>
        <v>1</v>
      </c>
      <c r="J104" s="98">
        <f t="shared" ca="1" si="73"/>
        <v>1</v>
      </c>
      <c r="K104" s="98">
        <f t="shared" ca="1" si="73"/>
        <v>1.1000000000000001</v>
      </c>
      <c r="L104" s="98">
        <f t="shared" ca="1" si="73"/>
        <v>1.1000000000000001</v>
      </c>
      <c r="M104" s="98">
        <f t="shared" ref="M104" ca="1" si="82">IF(M28="X","X",IF(M28=0,"-",ROUND(M28/M$29*100,1)))</f>
        <v>1.2</v>
      </c>
      <c r="N104" s="98">
        <f t="shared" ref="N104:O104" ca="1" si="83">IF(N28="X","X",IF(N28=0,"-",ROUND(N28/N$29*100,1)))</f>
        <v>1.4</v>
      </c>
      <c r="O104" s="99">
        <f t="shared" ca="1" si="83"/>
        <v>1.3</v>
      </c>
      <c r="P104" s="5" t="s">
        <v>74</v>
      </c>
      <c r="R104" s="158">
        <f t="shared" ca="1" si="44"/>
        <v>0.5612152592311801</v>
      </c>
      <c r="S104" s="5" t="s">
        <v>270</v>
      </c>
      <c r="T104" s="159">
        <f ca="1">HLOOKUP('コード表 〔県〕'!J$107,分析BD〔項目別_県〕!$C$4:$O$37,INDEX('コード表 〔県〕'!$B$138:$C$168,MATCH(分析BD〔項目別_県〕!$S104,'コード表 〔県〕'!$B$138:$B$168,0),2),FALSE)</f>
        <v>26057</v>
      </c>
    </row>
    <row r="105" spans="1:20" ht="16.5" customHeight="1">
      <c r="A105" s="61"/>
      <c r="B105" s="72" t="s">
        <v>75</v>
      </c>
      <c r="C105" s="100">
        <f t="shared" ca="1" si="73"/>
        <v>100</v>
      </c>
      <c r="D105" s="101">
        <f t="shared" ca="1" si="73"/>
        <v>100</v>
      </c>
      <c r="E105" s="101">
        <f t="shared" ca="1" si="73"/>
        <v>100</v>
      </c>
      <c r="F105" s="101">
        <f t="shared" ca="1" si="73"/>
        <v>100</v>
      </c>
      <c r="G105" s="101">
        <f t="shared" ca="1" si="73"/>
        <v>100</v>
      </c>
      <c r="H105" s="101">
        <f t="shared" ca="1" si="73"/>
        <v>100</v>
      </c>
      <c r="I105" s="101">
        <f t="shared" ca="1" si="73"/>
        <v>100</v>
      </c>
      <c r="J105" s="101">
        <f t="shared" ca="1" si="73"/>
        <v>100</v>
      </c>
      <c r="K105" s="101">
        <f t="shared" ca="1" si="73"/>
        <v>100</v>
      </c>
      <c r="L105" s="101">
        <f t="shared" ca="1" si="73"/>
        <v>100</v>
      </c>
      <c r="M105" s="101">
        <f t="shared" ref="M105" ca="1" si="84">IF(M29="X","X",IF(M29=0,"-",ROUND(M29/M$29*100,1)))</f>
        <v>100</v>
      </c>
      <c r="N105" s="101">
        <f t="shared" ref="N105:O105" ca="1" si="85">IF(N29="X","X",IF(N29=0,"-",ROUND(N29/N$29*100,1)))</f>
        <v>100</v>
      </c>
      <c r="O105" s="102">
        <f t="shared" ca="1" si="85"/>
        <v>100</v>
      </c>
      <c r="P105" s="32" t="s">
        <v>75</v>
      </c>
      <c r="R105" s="158">
        <f t="shared" ca="1" si="44"/>
        <v>1.2624274169926082</v>
      </c>
      <c r="S105" s="5" t="s">
        <v>271</v>
      </c>
      <c r="T105" s="159">
        <f ca="1">HLOOKUP('コード表 〔県〕'!J$107,分析BD〔項目別_県〕!$C$4:$O$37,INDEX('コード表 〔県〕'!$B$138:$C$168,MATCH(分析BD〔項目別_県〕!$S105,'コード表 〔県〕'!$B$138:$B$168,0),2),FALSE)</f>
        <v>58614</v>
      </c>
    </row>
    <row r="106" spans="1:20" ht="16.5" customHeight="1">
      <c r="A106" s="11"/>
      <c r="B106" s="1" t="s">
        <v>76</v>
      </c>
      <c r="C106" s="97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9"/>
      <c r="P106" s="5" t="s">
        <v>76</v>
      </c>
      <c r="R106" s="160">
        <f t="shared" ca="1" si="44"/>
        <v>100</v>
      </c>
      <c r="S106" s="6" t="s">
        <v>272</v>
      </c>
      <c r="T106" s="161">
        <f ca="1">HLOOKUP('コード表 〔県〕'!J$107,分析BD〔項目別_県〕!$C$4:$O$37,INDEX('コード表 〔県〕'!$B$138:$C$168,MATCH(分析BD〔項目別_県〕!$S106,'コード表 〔県〕'!$B$138:$B$168,0),2),FALSE)</f>
        <v>4642960</v>
      </c>
    </row>
    <row r="107" spans="1:20" ht="16.5" customHeight="1">
      <c r="A107" s="11"/>
      <c r="B107" s="1" t="s">
        <v>32</v>
      </c>
      <c r="C107" s="97">
        <f t="shared" ref="C107:L113" ca="1" si="86">IF(C31="X","X",IF(C31=0,"-",ROUND(C31/C$29*100,1)))</f>
        <v>81.400000000000006</v>
      </c>
      <c r="D107" s="98">
        <f t="shared" ca="1" si="86"/>
        <v>81.400000000000006</v>
      </c>
      <c r="E107" s="98">
        <f t="shared" ca="1" si="86"/>
        <v>82.5</v>
      </c>
      <c r="F107" s="98">
        <f t="shared" ca="1" si="86"/>
        <v>82.3</v>
      </c>
      <c r="G107" s="98">
        <f t="shared" ca="1" si="86"/>
        <v>82.8</v>
      </c>
      <c r="H107" s="98">
        <f t="shared" ca="1" si="86"/>
        <v>83.3</v>
      </c>
      <c r="I107" s="98">
        <f t="shared" ca="1" si="86"/>
        <v>83.1</v>
      </c>
      <c r="J107" s="98">
        <f t="shared" ca="1" si="86"/>
        <v>82.9</v>
      </c>
      <c r="K107" s="98">
        <f t="shared" ca="1" si="86"/>
        <v>82.5</v>
      </c>
      <c r="L107" s="98">
        <f t="shared" ca="1" si="86"/>
        <v>81.099999999999994</v>
      </c>
      <c r="M107" s="98">
        <f t="shared" ref="M107" ca="1" si="87">IF(M31="X","X",IF(M31=0,"-",ROUND(M31/M$29*100,1)))</f>
        <v>81.5</v>
      </c>
      <c r="N107" s="98">
        <f t="shared" ref="N107:O107" ca="1" si="88">IF(N31="X","X",IF(N31=0,"-",ROUND(N31/N$29*100,1)))</f>
        <v>81.099999999999994</v>
      </c>
      <c r="O107" s="99">
        <f t="shared" ca="1" si="88"/>
        <v>81.599999999999994</v>
      </c>
      <c r="P107" s="5" t="s">
        <v>32</v>
      </c>
    </row>
    <row r="108" spans="1:20" ht="16.5" customHeight="1">
      <c r="A108" s="11"/>
      <c r="B108" s="1" t="s">
        <v>33</v>
      </c>
      <c r="C108" s="97">
        <f t="shared" ca="1" si="86"/>
        <v>16.8</v>
      </c>
      <c r="D108" s="98">
        <f t="shared" ca="1" si="86"/>
        <v>16.600000000000001</v>
      </c>
      <c r="E108" s="98">
        <f t="shared" ca="1" si="86"/>
        <v>15.8</v>
      </c>
      <c r="F108" s="98">
        <f t="shared" ca="1" si="86"/>
        <v>16</v>
      </c>
      <c r="G108" s="98">
        <f t="shared" ca="1" si="86"/>
        <v>15.7</v>
      </c>
      <c r="H108" s="98">
        <f t="shared" ca="1" si="86"/>
        <v>15.3</v>
      </c>
      <c r="I108" s="98">
        <f t="shared" ca="1" si="86"/>
        <v>15.4</v>
      </c>
      <c r="J108" s="98">
        <f t="shared" ca="1" si="86"/>
        <v>15.7</v>
      </c>
      <c r="K108" s="98">
        <f t="shared" ca="1" si="86"/>
        <v>16.100000000000001</v>
      </c>
      <c r="L108" s="98">
        <f t="shared" ca="1" si="86"/>
        <v>17</v>
      </c>
      <c r="M108" s="98">
        <f t="shared" ref="M108" ca="1" si="89">IF(M32="X","X",IF(M32=0,"-",ROUND(M32/M$29*100,1)))</f>
        <v>16.7</v>
      </c>
      <c r="N108" s="98">
        <f t="shared" ref="N108:O108" ca="1" si="90">IF(N32="X","X",IF(N32=0,"-",ROUND(N32/N$29*100,1)))</f>
        <v>17.100000000000001</v>
      </c>
      <c r="O108" s="99">
        <f t="shared" ca="1" si="90"/>
        <v>16.8</v>
      </c>
      <c r="P108" s="5" t="s">
        <v>33</v>
      </c>
    </row>
    <row r="109" spans="1:20" ht="16.5" customHeight="1">
      <c r="A109" s="11"/>
      <c r="B109" s="1" t="s">
        <v>34</v>
      </c>
      <c r="C109" s="97">
        <f t="shared" ca="1" si="86"/>
        <v>1.7</v>
      </c>
      <c r="D109" s="98">
        <f t="shared" ca="1" si="86"/>
        <v>1.9</v>
      </c>
      <c r="E109" s="98">
        <f t="shared" ca="1" si="86"/>
        <v>1.7</v>
      </c>
      <c r="F109" s="98">
        <f t="shared" ca="1" si="86"/>
        <v>1.7</v>
      </c>
      <c r="G109" s="98">
        <f t="shared" ca="1" si="86"/>
        <v>1.9</v>
      </c>
      <c r="H109" s="98">
        <f t="shared" ca="1" si="86"/>
        <v>1.9</v>
      </c>
      <c r="I109" s="98">
        <f t="shared" ca="1" si="86"/>
        <v>2</v>
      </c>
      <c r="J109" s="98">
        <f t="shared" ca="1" si="86"/>
        <v>2</v>
      </c>
      <c r="K109" s="98">
        <f t="shared" ca="1" si="86"/>
        <v>2.2000000000000002</v>
      </c>
      <c r="L109" s="98">
        <f t="shared" ca="1" si="86"/>
        <v>2.6</v>
      </c>
      <c r="M109" s="98">
        <f t="shared" ref="M109" ca="1" si="91">IF(M33="X","X",IF(M33=0,"-",ROUND(M33/M$29*100,1)))</f>
        <v>2.6</v>
      </c>
      <c r="N109" s="98">
        <f t="shared" ref="N109:O109" ca="1" si="92">IF(N33="X","X",IF(N33=0,"-",ROUND(N33/N$29*100,1)))</f>
        <v>2.5</v>
      </c>
      <c r="O109" s="99">
        <f t="shared" ca="1" si="92"/>
        <v>2.2999999999999998</v>
      </c>
      <c r="P109" s="5" t="s">
        <v>34</v>
      </c>
    </row>
    <row r="110" spans="1:20" ht="16.5" customHeight="1">
      <c r="A110" s="11"/>
      <c r="B110" s="1" t="s">
        <v>11</v>
      </c>
      <c r="C110" s="97">
        <f t="shared" ca="1" si="86"/>
        <v>99.9</v>
      </c>
      <c r="D110" s="98">
        <f t="shared" ca="1" si="86"/>
        <v>99.9</v>
      </c>
      <c r="E110" s="98">
        <f t="shared" ca="1" si="86"/>
        <v>99.9</v>
      </c>
      <c r="F110" s="98">
        <f t="shared" ca="1" si="86"/>
        <v>100.1</v>
      </c>
      <c r="G110" s="98">
        <f t="shared" ca="1" si="86"/>
        <v>100.4</v>
      </c>
      <c r="H110" s="98">
        <f t="shared" ca="1" si="86"/>
        <v>100.5</v>
      </c>
      <c r="I110" s="98">
        <f t="shared" ca="1" si="86"/>
        <v>100.6</v>
      </c>
      <c r="J110" s="98">
        <f t="shared" ca="1" si="86"/>
        <v>100.6</v>
      </c>
      <c r="K110" s="98">
        <f t="shared" ca="1" si="86"/>
        <v>100.7</v>
      </c>
      <c r="L110" s="98">
        <f t="shared" ca="1" si="86"/>
        <v>100.7</v>
      </c>
      <c r="M110" s="98">
        <f t="shared" ref="M110" ca="1" si="93">IF(M34="X","X",IF(M34=0,"-",ROUND(M34/M$29*100,1)))</f>
        <v>100.8</v>
      </c>
      <c r="N110" s="98">
        <f t="shared" ref="N110:O110" ca="1" si="94">IF(N34="X","X",IF(N34=0,"-",ROUND(N34/N$29*100,1)))</f>
        <v>100.7</v>
      </c>
      <c r="O110" s="99">
        <f t="shared" ca="1" si="94"/>
        <v>100.7</v>
      </c>
      <c r="P110" s="5" t="s">
        <v>11</v>
      </c>
    </row>
    <row r="111" spans="1:20" ht="16.5" customHeight="1">
      <c r="A111" s="11"/>
      <c r="B111" s="15" t="s">
        <v>134</v>
      </c>
      <c r="C111" s="126">
        <f t="shared" ca="1" si="86"/>
        <v>1.4</v>
      </c>
      <c r="D111" s="105">
        <f t="shared" ca="1" si="86"/>
        <v>1.6</v>
      </c>
      <c r="E111" s="105">
        <f t="shared" ca="1" si="86"/>
        <v>1.4</v>
      </c>
      <c r="F111" s="105">
        <f t="shared" ca="1" si="86"/>
        <v>1.5</v>
      </c>
      <c r="G111" s="105">
        <f t="shared" ca="1" si="86"/>
        <v>1.4</v>
      </c>
      <c r="H111" s="105">
        <f t="shared" ca="1" si="86"/>
        <v>1.8</v>
      </c>
      <c r="I111" s="105">
        <f t="shared" ca="1" si="86"/>
        <v>1.5</v>
      </c>
      <c r="J111" s="105">
        <f t="shared" ca="1" si="86"/>
        <v>1.4</v>
      </c>
      <c r="K111" s="105">
        <f t="shared" ca="1" si="86"/>
        <v>1.3</v>
      </c>
      <c r="L111" s="105">
        <f t="shared" ca="1" si="86"/>
        <v>1.1000000000000001</v>
      </c>
      <c r="M111" s="105">
        <f t="shared" ref="M111" ca="1" si="95">IF(M35="X","X",IF(M35=0,"-",ROUND(M35/M$29*100,1)))</f>
        <v>1.2</v>
      </c>
      <c r="N111" s="105">
        <f t="shared" ref="N111:O111" ca="1" si="96">IF(N35="X","X",IF(N35=0,"-",ROUND(N35/N$29*100,1)))</f>
        <v>0.9</v>
      </c>
      <c r="O111" s="108">
        <f t="shared" ca="1" si="96"/>
        <v>0.9</v>
      </c>
      <c r="P111" s="15" t="s">
        <v>134</v>
      </c>
    </row>
    <row r="112" spans="1:20" ht="16.5" customHeight="1">
      <c r="A112" s="11"/>
      <c r="B112" s="15" t="s">
        <v>135</v>
      </c>
      <c r="C112" s="126">
        <f t="shared" ca="1" si="86"/>
        <v>12.3</v>
      </c>
      <c r="D112" s="105">
        <f t="shared" ca="1" si="86"/>
        <v>11</v>
      </c>
      <c r="E112" s="105">
        <f t="shared" ca="1" si="86"/>
        <v>12.2</v>
      </c>
      <c r="F112" s="105">
        <f t="shared" ca="1" si="86"/>
        <v>12.6</v>
      </c>
      <c r="G112" s="105">
        <f t="shared" ca="1" si="86"/>
        <v>13.8</v>
      </c>
      <c r="H112" s="105">
        <f t="shared" ca="1" si="86"/>
        <v>14</v>
      </c>
      <c r="I112" s="105">
        <f t="shared" ca="1" si="86"/>
        <v>14.6</v>
      </c>
      <c r="J112" s="105">
        <f t="shared" ca="1" si="86"/>
        <v>14.8</v>
      </c>
      <c r="K112" s="105">
        <f t="shared" ca="1" si="86"/>
        <v>15</v>
      </c>
      <c r="L112" s="105">
        <f t="shared" ca="1" si="86"/>
        <v>14.4</v>
      </c>
      <c r="M112" s="105">
        <f t="shared" ref="M112" ca="1" si="97">IF(M36="X","X",IF(M36=0,"-",ROUND(M36/M$29*100,1)))</f>
        <v>15</v>
      </c>
      <c r="N112" s="105">
        <f t="shared" ref="N112:O112" ca="1" si="98">IF(N36="X","X",IF(N36=0,"-",ROUND(N36/N$29*100,1)))</f>
        <v>13.1</v>
      </c>
      <c r="O112" s="108">
        <f t="shared" ca="1" si="98"/>
        <v>12.7</v>
      </c>
      <c r="P112" s="15" t="s">
        <v>135</v>
      </c>
    </row>
    <row r="113" spans="1:20" ht="16.5" customHeight="1">
      <c r="A113" s="12"/>
      <c r="B113" s="13" t="s">
        <v>136</v>
      </c>
      <c r="C113" s="127">
        <f t="shared" ca="1" si="86"/>
        <v>86.2</v>
      </c>
      <c r="D113" s="106">
        <f t="shared" ca="1" si="86"/>
        <v>87.3</v>
      </c>
      <c r="E113" s="106">
        <f t="shared" ca="1" si="86"/>
        <v>86.3</v>
      </c>
      <c r="F113" s="106">
        <f t="shared" ca="1" si="86"/>
        <v>85.9</v>
      </c>
      <c r="G113" s="106">
        <f t="shared" ca="1" si="86"/>
        <v>85.2</v>
      </c>
      <c r="H113" s="106">
        <f t="shared" ca="1" si="86"/>
        <v>84.7</v>
      </c>
      <c r="I113" s="106">
        <f t="shared" ca="1" si="86"/>
        <v>84.5</v>
      </c>
      <c r="J113" s="106">
        <f t="shared" ca="1" si="86"/>
        <v>84.4</v>
      </c>
      <c r="K113" s="106">
        <f t="shared" ca="1" si="86"/>
        <v>84.5</v>
      </c>
      <c r="L113" s="106">
        <f t="shared" ca="1" si="86"/>
        <v>85.2</v>
      </c>
      <c r="M113" s="106">
        <f t="shared" ref="M113" ca="1" si="99">IF(M37="X","X",IF(M37=0,"-",ROUND(M37/M$29*100,1)))</f>
        <v>84.6</v>
      </c>
      <c r="N113" s="106">
        <f t="shared" ref="N113:O113" ca="1" si="100">IF(N37="X","X",IF(N37=0,"-",ROUND(N37/N$29*100,1)))</f>
        <v>86.7</v>
      </c>
      <c r="O113" s="109">
        <f t="shared" ca="1" si="100"/>
        <v>87</v>
      </c>
      <c r="P113" s="13" t="s">
        <v>136</v>
      </c>
    </row>
    <row r="116" spans="1:20" ht="16.5" customHeight="1">
      <c r="A116" s="49">
        <f>A78</f>
        <v>3</v>
      </c>
      <c r="B116" s="75" t="str">
        <f>B78</f>
        <v>県内総生産</v>
      </c>
    </row>
    <row r="117" spans="1:20" ht="16.5" customHeight="1">
      <c r="A117" s="22" t="s">
        <v>139</v>
      </c>
    </row>
    <row r="118" spans="1:20" ht="16.5" customHeight="1">
      <c r="A118" s="50"/>
      <c r="B118" s="56"/>
      <c r="C118" s="14">
        <f>C80</f>
        <v>23</v>
      </c>
      <c r="D118" s="14">
        <f t="shared" ref="D118:L118" si="101">D80</f>
        <v>24</v>
      </c>
      <c r="E118" s="14">
        <f t="shared" si="101"/>
        <v>25</v>
      </c>
      <c r="F118" s="14">
        <f t="shared" si="101"/>
        <v>26</v>
      </c>
      <c r="G118" s="14">
        <f t="shared" si="101"/>
        <v>27</v>
      </c>
      <c r="H118" s="14">
        <f t="shared" si="101"/>
        <v>28</v>
      </c>
      <c r="I118" s="14">
        <f t="shared" si="101"/>
        <v>29</v>
      </c>
      <c r="J118" s="14">
        <f t="shared" si="101"/>
        <v>30</v>
      </c>
      <c r="K118" s="14">
        <f t="shared" si="101"/>
        <v>1</v>
      </c>
      <c r="L118" s="14">
        <f t="shared" si="101"/>
        <v>2</v>
      </c>
      <c r="M118" s="14">
        <f t="shared" ref="M118" si="102">M80</f>
        <v>3</v>
      </c>
      <c r="N118" s="14">
        <f t="shared" ref="N118:O118" si="103">N80</f>
        <v>4</v>
      </c>
      <c r="O118" s="14">
        <f t="shared" si="103"/>
        <v>5</v>
      </c>
      <c r="P118" s="4"/>
    </row>
    <row r="119" spans="1:20" ht="16.5" customHeight="1">
      <c r="A119" s="11"/>
      <c r="B119" s="3" t="s">
        <v>124</v>
      </c>
      <c r="C119" s="39" t="str">
        <f t="shared" ref="C119:L120" si="104">C81</f>
        <v>平成23年度</v>
      </c>
      <c r="D119" s="39" t="str">
        <f t="shared" si="104"/>
        <v>平成24年度</v>
      </c>
      <c r="E119" s="39" t="str">
        <f t="shared" si="104"/>
        <v>平成25年度</v>
      </c>
      <c r="F119" s="39" t="str">
        <f t="shared" si="104"/>
        <v>平成26年度</v>
      </c>
      <c r="G119" s="39" t="str">
        <f t="shared" si="104"/>
        <v>平成27年度</v>
      </c>
      <c r="H119" s="39" t="str">
        <f t="shared" si="104"/>
        <v>平成28年度</v>
      </c>
      <c r="I119" s="39" t="str">
        <f t="shared" si="104"/>
        <v>平成29年度</v>
      </c>
      <c r="J119" s="39" t="str">
        <f t="shared" si="104"/>
        <v>平成30年度</v>
      </c>
      <c r="K119" s="39" t="str">
        <f t="shared" si="104"/>
        <v>令和元年度</v>
      </c>
      <c r="L119" s="39" t="str">
        <f t="shared" si="104"/>
        <v>令和２年度</v>
      </c>
      <c r="M119" s="39" t="str">
        <f t="shared" ref="M119" si="105">M81</f>
        <v>令和３年度</v>
      </c>
      <c r="N119" s="39" t="str">
        <f t="shared" ref="N119:O119" si="106">N81</f>
        <v>令和４年度</v>
      </c>
      <c r="O119" s="39" t="str">
        <f t="shared" si="106"/>
        <v>令和５年度</v>
      </c>
      <c r="P119" s="17" t="s">
        <v>124</v>
      </c>
    </row>
    <row r="120" spans="1:20" ht="16.5" customHeight="1">
      <c r="A120" s="12"/>
      <c r="B120" s="13"/>
      <c r="C120" s="41">
        <f t="shared" si="104"/>
        <v>2011</v>
      </c>
      <c r="D120" s="41">
        <f t="shared" si="104"/>
        <v>2012</v>
      </c>
      <c r="E120" s="41">
        <f t="shared" si="104"/>
        <v>2013</v>
      </c>
      <c r="F120" s="41">
        <f t="shared" si="104"/>
        <v>2014</v>
      </c>
      <c r="G120" s="41">
        <f t="shared" si="104"/>
        <v>2015</v>
      </c>
      <c r="H120" s="41">
        <f t="shared" si="104"/>
        <v>2016</v>
      </c>
      <c r="I120" s="41">
        <f t="shared" si="104"/>
        <v>2017</v>
      </c>
      <c r="J120" s="41">
        <f t="shared" si="104"/>
        <v>2018</v>
      </c>
      <c r="K120" s="41">
        <f t="shared" si="104"/>
        <v>2019</v>
      </c>
      <c r="L120" s="41">
        <f t="shared" si="104"/>
        <v>2020</v>
      </c>
      <c r="M120" s="41">
        <f t="shared" ref="M120" si="107">M82</f>
        <v>2021</v>
      </c>
      <c r="N120" s="41">
        <f t="shared" ref="N120:O120" si="108">N82</f>
        <v>2022</v>
      </c>
      <c r="O120" s="41">
        <f t="shared" si="108"/>
        <v>2023</v>
      </c>
      <c r="P120" s="6"/>
    </row>
    <row r="121" spans="1:20" ht="16.5" customHeight="1">
      <c r="A121" s="19">
        <v>1</v>
      </c>
      <c r="B121" s="1" t="s">
        <v>53</v>
      </c>
      <c r="C121" s="128"/>
      <c r="D121" s="85">
        <f ca="1">IF(C7="X","X",IF(D7="X","X",(D7-C7)/C$29*100))</f>
        <v>0.16472319514636555</v>
      </c>
      <c r="E121" s="85">
        <f t="shared" ref="E121:L121" ca="1" si="109">IF(D7="X","X",IF(E7="X","X",(E7-D7)/D$29*100))</f>
        <v>-9.0174807925542971E-2</v>
      </c>
      <c r="F121" s="85">
        <f t="shared" ca="1" si="109"/>
        <v>0.11419667278577532</v>
      </c>
      <c r="G121" s="85">
        <f t="shared" ca="1" si="109"/>
        <v>-7.7840865148485214E-3</v>
      </c>
      <c r="H121" s="85">
        <f t="shared" ca="1" si="109"/>
        <v>0.43150887722552439</v>
      </c>
      <c r="I121" s="85">
        <f t="shared" ca="1" si="109"/>
        <v>-0.2903719173017833</v>
      </c>
      <c r="J121" s="85">
        <f t="shared" ca="1" si="109"/>
        <v>-9.9308747846615766E-2</v>
      </c>
      <c r="K121" s="85">
        <f t="shared" ca="1" si="109"/>
        <v>-6.3459926830210345E-2</v>
      </c>
      <c r="L121" s="85">
        <f t="shared" ca="1" si="109"/>
        <v>-0.24989997749493639</v>
      </c>
      <c r="M121" s="85">
        <f t="shared" ref="M121:M141" ca="1" si="110">IF(L7="X","X",IF(M7="X","X",(M7-L7)/L$29*100))</f>
        <v>0.16703539665015119</v>
      </c>
      <c r="N121" s="85">
        <f t="shared" ref="N121:N141" ca="1" si="111">IF(M7="X","X",IF(N7="X","X",(N7-M7)/M$29*100))</f>
        <v>-0.29653247797920768</v>
      </c>
      <c r="O121" s="85">
        <f t="shared" ref="O121:O141" ca="1" si="112">IF(N7="X","X",IF(O7="X","X",(O7-N7)/N$29*100))</f>
        <v>7.5063496186621059E-2</v>
      </c>
      <c r="P121" s="5" t="s">
        <v>53</v>
      </c>
      <c r="S121" s="155" t="s">
        <v>275</v>
      </c>
    </row>
    <row r="122" spans="1:20" ht="16.5" customHeight="1">
      <c r="A122" s="19" t="s">
        <v>52</v>
      </c>
      <c r="B122" s="1" t="s">
        <v>54</v>
      </c>
      <c r="C122" s="129"/>
      <c r="D122" s="133">
        <f t="shared" ref="D122:L137" ca="1" si="113">IF(C8="X","X",IF(D8="X","X",(D8-C8)/C$29*100))</f>
        <v>0.14051560831327328</v>
      </c>
      <c r="E122" s="133">
        <f t="shared" ca="1" si="113"/>
        <v>-8.4381823784829002E-2</v>
      </c>
      <c r="F122" s="133">
        <f t="shared" ca="1" si="113"/>
        <v>8.8515836771073109E-2</v>
      </c>
      <c r="G122" s="133">
        <f t="shared" ca="1" si="113"/>
        <v>-5.3233107778964089E-2</v>
      </c>
      <c r="H122" s="133">
        <f t="shared" ca="1" si="113"/>
        <v>0.43246550057469146</v>
      </c>
      <c r="I122" s="133">
        <f t="shared" ca="1" si="113"/>
        <v>-0.30248033877797942</v>
      </c>
      <c r="J122" s="133">
        <f t="shared" ca="1" si="113"/>
        <v>-9.754627177561781E-2</v>
      </c>
      <c r="K122" s="133">
        <f t="shared" ca="1" si="113"/>
        <v>-4.7651084477603092E-2</v>
      </c>
      <c r="L122" s="133">
        <f t="shared" ca="1" si="113"/>
        <v>-0.20841742963595378</v>
      </c>
      <c r="M122" s="133">
        <f t="shared" ca="1" si="110"/>
        <v>0.17696182680593187</v>
      </c>
      <c r="N122" s="133">
        <f t="shared" ca="1" si="111"/>
        <v>-0.29177393314677103</v>
      </c>
      <c r="O122" s="88">
        <f t="shared" ca="1" si="112"/>
        <v>4.6224141538772356E-2</v>
      </c>
      <c r="P122" s="5" t="s">
        <v>54</v>
      </c>
      <c r="S122" s="1" t="str">
        <f>'コード表 〔県〕'!J108</f>
        <v>令和５年度</v>
      </c>
    </row>
    <row r="123" spans="1:20" ht="16.5" customHeight="1">
      <c r="A123" s="19" t="s">
        <v>14</v>
      </c>
      <c r="B123" s="1" t="s">
        <v>55</v>
      </c>
      <c r="C123" s="129"/>
      <c r="D123" s="133">
        <f t="shared" ca="1" si="113"/>
        <v>-5.8459594986611419E-4</v>
      </c>
      <c r="E123" s="133">
        <f t="shared" ca="1" si="113"/>
        <v>6.8775154181992281E-4</v>
      </c>
      <c r="F123" s="133">
        <f t="shared" ca="1" si="113"/>
        <v>1.0732289677786E-3</v>
      </c>
      <c r="G123" s="133">
        <f t="shared" ca="1" si="113"/>
        <v>-2.7620952149462496E-4</v>
      </c>
      <c r="H123" s="133">
        <f t="shared" ca="1" si="113"/>
        <v>9.5662334916704416E-5</v>
      </c>
      <c r="I123" s="133">
        <f t="shared" ca="1" si="113"/>
        <v>-6.2153494269447834E-4</v>
      </c>
      <c r="J123" s="133">
        <f t="shared" ca="1" si="113"/>
        <v>-1.1297923532038199E-4</v>
      </c>
      <c r="K123" s="133">
        <f t="shared" ca="1" si="113"/>
        <v>1.5269904545131999E-3</v>
      </c>
      <c r="L123" s="133">
        <f t="shared" ca="1" si="113"/>
        <v>6.4746710867087946E-4</v>
      </c>
      <c r="M123" s="133">
        <f t="shared" ca="1" si="110"/>
        <v>1.4282633317670045E-4</v>
      </c>
      <c r="N123" s="133">
        <f t="shared" ca="1" si="111"/>
        <v>-1.4799302110448786E-3</v>
      </c>
      <c r="O123" s="88">
        <f t="shared" ca="1" si="112"/>
        <v>-1.5783853208361294E-4</v>
      </c>
      <c r="P123" s="5" t="s">
        <v>55</v>
      </c>
    </row>
    <row r="124" spans="1:20" ht="16.5" customHeight="1">
      <c r="A124" s="19" t="s">
        <v>15</v>
      </c>
      <c r="B124" s="1" t="s">
        <v>56</v>
      </c>
      <c r="C124" s="129"/>
      <c r="D124" s="133">
        <f t="shared" ca="1" si="113"/>
        <v>2.4792182782958392E-2</v>
      </c>
      <c r="E124" s="133">
        <f t="shared" ca="1" si="113"/>
        <v>-6.4807356825338884E-3</v>
      </c>
      <c r="F124" s="133">
        <f t="shared" ca="1" si="113"/>
        <v>2.4607607046923614E-2</v>
      </c>
      <c r="G124" s="133">
        <f t="shared" ca="1" si="113"/>
        <v>4.5725230785610187E-2</v>
      </c>
      <c r="H124" s="133">
        <f t="shared" ca="1" si="113"/>
        <v>-1.0522856840837487E-3</v>
      </c>
      <c r="I124" s="133">
        <f t="shared" ca="1" si="113"/>
        <v>1.2729956418890612E-2</v>
      </c>
      <c r="J124" s="133">
        <f t="shared" ca="1" si="113"/>
        <v>-1.6494968356775773E-3</v>
      </c>
      <c r="K124" s="133">
        <f t="shared" ca="1" si="113"/>
        <v>-1.7335832807120446E-2</v>
      </c>
      <c r="L124" s="133">
        <f t="shared" ca="1" si="113"/>
        <v>-4.2130014967653437E-2</v>
      </c>
      <c r="M124" s="133">
        <f t="shared" ca="1" si="110"/>
        <v>-1.0069256488957382E-2</v>
      </c>
      <c r="N124" s="133">
        <f t="shared" ca="1" si="111"/>
        <v>-3.278614621391731E-3</v>
      </c>
      <c r="O124" s="88">
        <f t="shared" ca="1" si="112"/>
        <v>2.8997193179932317E-2</v>
      </c>
      <c r="P124" s="5" t="s">
        <v>56</v>
      </c>
      <c r="S124" s="4" t="s">
        <v>228</v>
      </c>
      <c r="T124" s="107">
        <f ca="1">HLOOKUP('コード表 〔県〕'!J$107,分析BD〔項目別_県〕!$C$118:$O$151,INDEX('コード表 〔県〕'!$B$138:$C$168,MATCH(分析BD〔項目別_県〕!$S124,'コード表 〔県〕'!$B$138:$B$168,0),2),FALSE)</f>
        <v>-0.19087188201254049</v>
      </c>
    </row>
    <row r="125" spans="1:20" ht="16.5" customHeight="1">
      <c r="A125" s="19">
        <v>2</v>
      </c>
      <c r="B125" s="1" t="s">
        <v>57</v>
      </c>
      <c r="C125" s="129"/>
      <c r="D125" s="133">
        <f t="shared" ca="1" si="113"/>
        <v>-2.1258034540585973E-4</v>
      </c>
      <c r="E125" s="133">
        <f t="shared" ca="1" si="113"/>
        <v>1.8119607928717196E-2</v>
      </c>
      <c r="F125" s="133">
        <f t="shared" ca="1" si="113"/>
        <v>1.581735073940365E-2</v>
      </c>
      <c r="G125" s="133">
        <f t="shared" ca="1" si="113"/>
        <v>2.9705078538921941E-2</v>
      </c>
      <c r="H125" s="133">
        <f t="shared" ca="1" si="113"/>
        <v>1.0690265926941717E-2</v>
      </c>
      <c r="I125" s="133">
        <f t="shared" ca="1" si="113"/>
        <v>2.1500505054690471E-2</v>
      </c>
      <c r="J125" s="133">
        <f t="shared" ca="1" si="113"/>
        <v>1.1930607249832338E-2</v>
      </c>
      <c r="K125" s="133">
        <f t="shared" ca="1" si="113"/>
        <v>1.187908750643357E-2</v>
      </c>
      <c r="L125" s="133">
        <f t="shared" ca="1" si="113"/>
        <v>1.2301875064746712E-2</v>
      </c>
      <c r="M125" s="133">
        <f t="shared" ca="1" si="110"/>
        <v>1.8329379424343226E-3</v>
      </c>
      <c r="N125" s="133">
        <f t="shared" ca="1" si="111"/>
        <v>4.9019842221224984E-2</v>
      </c>
      <c r="O125" s="88">
        <f t="shared" ca="1" si="112"/>
        <v>-1.4205467887525164E-3</v>
      </c>
      <c r="P125" s="5" t="s">
        <v>57</v>
      </c>
      <c r="S125" s="5" t="s">
        <v>229</v>
      </c>
      <c r="T125" s="108">
        <f ca="1">HLOOKUP('コード表 〔県〕'!J$107,分析BD〔項目別_県〕!$C$118:$O$151,INDEX('コード表 〔県〕'!$B$138:$C$168,MATCH(分析BD〔項目別_県〕!$S125,'コード表 〔県〕'!$B$138:$B$168,0),2),FALSE)</f>
        <v>0.19865106680809</v>
      </c>
    </row>
    <row r="126" spans="1:20" ht="16.5" customHeight="1">
      <c r="A126" s="19">
        <v>3</v>
      </c>
      <c r="B126" s="1" t="s">
        <v>58</v>
      </c>
      <c r="C126" s="129"/>
      <c r="D126" s="133">
        <f t="shared" ca="1" si="113"/>
        <v>-1.0983494996257257</v>
      </c>
      <c r="E126" s="133">
        <f t="shared" ca="1" si="113"/>
        <v>0.23476134360199291</v>
      </c>
      <c r="F126" s="133">
        <f t="shared" ca="1" si="113"/>
        <v>-0.15053313926627934</v>
      </c>
      <c r="G126" s="133">
        <f t="shared" ca="1" si="113"/>
        <v>0.55083711572978078</v>
      </c>
      <c r="H126" s="133">
        <f t="shared" ca="1" si="113"/>
        <v>9.8436542629288845E-2</v>
      </c>
      <c r="I126" s="133">
        <f t="shared" ca="1" si="113"/>
        <v>-9.6683213308029949E-3</v>
      </c>
      <c r="J126" s="133">
        <f t="shared" ca="1" si="113"/>
        <v>8.1571007901315801E-2</v>
      </c>
      <c r="K126" s="133">
        <f t="shared" ca="1" si="113"/>
        <v>-0.16033399772388601</v>
      </c>
      <c r="L126" s="133">
        <f t="shared" ca="1" si="113"/>
        <v>0.41114161400600846</v>
      </c>
      <c r="M126" s="133">
        <f t="shared" ca="1" si="110"/>
        <v>-0.52900493369763568</v>
      </c>
      <c r="N126" s="133">
        <f t="shared" ca="1" si="111"/>
        <v>-0.12661372159416259</v>
      </c>
      <c r="O126" s="88">
        <f t="shared" ca="1" si="112"/>
        <v>0.45493574618842492</v>
      </c>
      <c r="P126" s="5" t="s">
        <v>58</v>
      </c>
      <c r="S126" s="5" t="s">
        <v>230</v>
      </c>
      <c r="T126" s="108">
        <f ca="1">HLOOKUP('コード表 〔県〕'!J$107,分析BD〔項目別_県〕!$C$118:$O$151,INDEX('コード表 〔県〕'!$B$138:$C$168,MATCH(分析BD〔項目別_県〕!$S126,'コード表 〔県〕'!$B$138:$B$168,0),2),FALSE)</f>
        <v>-2.3788521621173092E-2</v>
      </c>
    </row>
    <row r="127" spans="1:20" ht="16.5" customHeight="1">
      <c r="A127" s="19">
        <v>4</v>
      </c>
      <c r="B127" s="1" t="s">
        <v>59</v>
      </c>
      <c r="C127" s="129"/>
      <c r="D127" s="133">
        <f t="shared" ca="1" si="113"/>
        <v>-7.7857551504896122E-2</v>
      </c>
      <c r="E127" s="133">
        <f t="shared" ca="1" si="113"/>
        <v>0.22730188457148448</v>
      </c>
      <c r="F127" s="133">
        <f t="shared" ca="1" si="113"/>
        <v>0.32219866796953256</v>
      </c>
      <c r="G127" s="133">
        <f t="shared" ca="1" si="113"/>
        <v>0.16308916746432628</v>
      </c>
      <c r="H127" s="133">
        <f t="shared" ca="1" si="113"/>
        <v>2.7215934283802402E-2</v>
      </c>
      <c r="I127" s="133">
        <f t="shared" ca="1" si="113"/>
        <v>0.10167851266227818</v>
      </c>
      <c r="J127" s="133">
        <f t="shared" ca="1" si="113"/>
        <v>-8.6090177314131086E-2</v>
      </c>
      <c r="K127" s="133">
        <f t="shared" ca="1" si="113"/>
        <v>0.31152850846267088</v>
      </c>
      <c r="L127" s="133">
        <f t="shared" ca="1" si="113"/>
        <v>8.6291737069412039E-2</v>
      </c>
      <c r="M127" s="133">
        <f t="shared" ca="1" si="110"/>
        <v>-9.2837116564855299E-2</v>
      </c>
      <c r="N127" s="133">
        <f t="shared" ca="1" si="111"/>
        <v>-2.1435081495203092</v>
      </c>
      <c r="O127" s="88">
        <f t="shared" ca="1" si="112"/>
        <v>1.0299189702073006</v>
      </c>
      <c r="P127" s="5" t="s">
        <v>59</v>
      </c>
      <c r="S127" s="5" t="s">
        <v>231</v>
      </c>
      <c r="T127" s="108">
        <f ca="1">HLOOKUP('コード表 〔県〕'!J$107,分析BD〔項目別_県〕!$C$118:$O$151,INDEX('コード表 〔県〕'!$B$138:$C$168,MATCH(分析BD〔項目別_県〕!$S127,'コード表 〔県〕'!$B$138:$B$168,0),2),FALSE)</f>
        <v>0.41204876218513464</v>
      </c>
    </row>
    <row r="128" spans="1:20" ht="16.5" customHeight="1">
      <c r="A128" s="19">
        <v>5</v>
      </c>
      <c r="B128" s="1" t="s">
        <v>60</v>
      </c>
      <c r="C128" s="129"/>
      <c r="D128" s="133">
        <f t="shared" ca="1" si="113"/>
        <v>-0.12709647400952837</v>
      </c>
      <c r="E128" s="133">
        <f t="shared" ca="1" si="113"/>
        <v>1.3918768607316354</v>
      </c>
      <c r="F128" s="133">
        <f t="shared" ca="1" si="113"/>
        <v>0.74479535056768709</v>
      </c>
      <c r="G128" s="133">
        <f t="shared" ca="1" si="113"/>
        <v>1.2958495250702826</v>
      </c>
      <c r="H128" s="133">
        <f t="shared" ca="1" si="113"/>
        <v>0.63581970902387586</v>
      </c>
      <c r="I128" s="133">
        <f t="shared" ca="1" si="113"/>
        <v>0.86234520326955011</v>
      </c>
      <c r="J128" s="133">
        <f t="shared" ca="1" si="113"/>
        <v>0.17222554632239032</v>
      </c>
      <c r="K128" s="133">
        <f t="shared" ca="1" si="113"/>
        <v>0.41116463561965721</v>
      </c>
      <c r="L128" s="133">
        <f t="shared" ca="1" si="113"/>
        <v>-1.9020127743027895</v>
      </c>
      <c r="M128" s="133">
        <f t="shared" ca="1" si="110"/>
        <v>1.8596226623495027</v>
      </c>
      <c r="N128" s="133">
        <f t="shared" ca="1" si="111"/>
        <v>-1.7603200656451503</v>
      </c>
      <c r="O128" s="88">
        <f t="shared" ca="1" si="112"/>
        <v>-0.18451324400574351</v>
      </c>
      <c r="P128" s="5" t="s">
        <v>60</v>
      </c>
      <c r="S128" s="5" t="s">
        <v>232</v>
      </c>
      <c r="T128" s="108">
        <f ca="1">HLOOKUP('コード表 〔県〕'!J$107,分析BD〔項目別_県〕!$C$118:$O$151,INDEX('コード表 〔県〕'!$B$138:$C$168,MATCH(分析BD〔項目別_県〕!$S128,'コード表 〔県〕'!$B$138:$B$168,0),2),FALSE)</f>
        <v>-0.33914990872423173</v>
      </c>
    </row>
    <row r="129" spans="1:20" ht="16.5" customHeight="1">
      <c r="A129" s="19">
        <v>6</v>
      </c>
      <c r="B129" s="1" t="s">
        <v>61</v>
      </c>
      <c r="C129" s="129"/>
      <c r="D129" s="133">
        <f t="shared" ca="1" si="113"/>
        <v>0.39061638468326726</v>
      </c>
      <c r="E129" s="133">
        <f t="shared" ca="1" si="113"/>
        <v>0.53364229248750472</v>
      </c>
      <c r="F129" s="133">
        <f t="shared" ca="1" si="113"/>
        <v>-0.11105364509442371</v>
      </c>
      <c r="G129" s="133">
        <f t="shared" ca="1" si="113"/>
        <v>9.840591952158502E-2</v>
      </c>
      <c r="H129" s="133">
        <f t="shared" ca="1" si="113"/>
        <v>-4.2354498784370878E-2</v>
      </c>
      <c r="I129" s="133">
        <f t="shared" ca="1" si="113"/>
        <v>0.29624196953834225</v>
      </c>
      <c r="J129" s="133">
        <f t="shared" ca="1" si="113"/>
        <v>-9.7523675928553738E-2</v>
      </c>
      <c r="K129" s="133">
        <f t="shared" ca="1" si="113"/>
        <v>-0.22356936713431499</v>
      </c>
      <c r="L129" s="133">
        <f t="shared" ca="1" si="113"/>
        <v>-0.60350632463732912</v>
      </c>
      <c r="M129" s="133">
        <f t="shared" ca="1" si="110"/>
        <v>0.47204103114899498</v>
      </c>
      <c r="N129" s="133">
        <f t="shared" ca="1" si="111"/>
        <v>0.23826876397822547</v>
      </c>
      <c r="O129" s="88">
        <f t="shared" ca="1" si="112"/>
        <v>0.43182367541903877</v>
      </c>
      <c r="P129" s="5" t="s">
        <v>61</v>
      </c>
      <c r="S129" s="5" t="s">
        <v>233</v>
      </c>
      <c r="T129" s="108">
        <f ca="1">HLOOKUP('コード表 〔県〕'!J$107,分析BD〔項目別_県〕!$C$118:$O$151,INDEX('コード表 〔県〕'!$B$138:$C$168,MATCH(分析BD〔項目別_県〕!$S129,'コード表 〔県〕'!$B$138:$B$168,0),2),FALSE)</f>
        <v>-2.9583450584814309E-2</v>
      </c>
    </row>
    <row r="130" spans="1:20" ht="16.5" customHeight="1">
      <c r="A130" s="19">
        <v>7</v>
      </c>
      <c r="B130" s="1" t="s">
        <v>62</v>
      </c>
      <c r="C130" s="129"/>
      <c r="D130" s="133">
        <f t="shared" ca="1" si="113"/>
        <v>-4.2808367056105003E-2</v>
      </c>
      <c r="E130" s="133">
        <f t="shared" ca="1" si="113"/>
        <v>0.33564920439050006</v>
      </c>
      <c r="F130" s="133">
        <f t="shared" ca="1" si="113"/>
        <v>-8.2357546741676849E-2</v>
      </c>
      <c r="G130" s="133">
        <f t="shared" ca="1" si="113"/>
        <v>0.38111891974958345</v>
      </c>
      <c r="H130" s="133">
        <f t="shared" ca="1" si="113"/>
        <v>0.47003688261322712</v>
      </c>
      <c r="I130" s="133">
        <f t="shared" ca="1" si="113"/>
        <v>6.3949039659454102E-2</v>
      </c>
      <c r="J130" s="133">
        <f t="shared" ca="1" si="113"/>
        <v>6.9753379886803843E-2</v>
      </c>
      <c r="K130" s="133">
        <f t="shared" ca="1" si="113"/>
        <v>-0.11524286783179032</v>
      </c>
      <c r="L130" s="133">
        <f t="shared" ca="1" si="113"/>
        <v>-2.0429150130207869</v>
      </c>
      <c r="M130" s="133">
        <f t="shared" ca="1" si="110"/>
        <v>0.21664374304019179</v>
      </c>
      <c r="N130" s="133">
        <f t="shared" ca="1" si="111"/>
        <v>1.1982881078044916</v>
      </c>
      <c r="O130" s="88">
        <f t="shared" ca="1" si="112"/>
        <v>1.3530144453824562</v>
      </c>
      <c r="P130" s="5" t="s">
        <v>62</v>
      </c>
      <c r="S130" s="5" t="s">
        <v>234</v>
      </c>
      <c r="T130" s="108">
        <f ca="1">HLOOKUP('コード表 〔県〕'!J$107,分析BD〔項目別_県〕!$C$118:$O$151,INDEX('コード表 〔県〕'!$B$138:$C$168,MATCH(分析BD〔項目別_県〕!$S130,'コード表 〔県〕'!$B$138:$B$168,0),2),FALSE)</f>
        <v>0.19700503640207515</v>
      </c>
    </row>
    <row r="131" spans="1:20" ht="16.5" customHeight="1">
      <c r="A131" s="19">
        <v>8</v>
      </c>
      <c r="B131" s="1" t="s">
        <v>63</v>
      </c>
      <c r="C131" s="129"/>
      <c r="D131" s="133">
        <f t="shared" ca="1" si="113"/>
        <v>-3.3056243710611187E-2</v>
      </c>
      <c r="E131" s="133">
        <f t="shared" ca="1" si="113"/>
        <v>0.19307301937475449</v>
      </c>
      <c r="F131" s="133">
        <f t="shared" ca="1" si="113"/>
        <v>-2.5553070661395237E-3</v>
      </c>
      <c r="G131" s="133">
        <f t="shared" ca="1" si="113"/>
        <v>0.13699992266133398</v>
      </c>
      <c r="H131" s="133">
        <f t="shared" ca="1" si="113"/>
        <v>0.5902605220197954</v>
      </c>
      <c r="I131" s="133">
        <f t="shared" ca="1" si="113"/>
        <v>0.20915801812303814</v>
      </c>
      <c r="J131" s="133">
        <f t="shared" ca="1" si="113"/>
        <v>3.411972906675536E-2</v>
      </c>
      <c r="K131" s="133">
        <f t="shared" ca="1" si="113"/>
        <v>-0.28148272569592592</v>
      </c>
      <c r="L131" s="133">
        <f t="shared" ca="1" si="113"/>
        <v>-1.809983139063432</v>
      </c>
      <c r="M131" s="133">
        <f t="shared" ca="1" si="110"/>
        <v>-4.4942686172935072E-2</v>
      </c>
      <c r="N131" s="133">
        <f t="shared" ca="1" si="111"/>
        <v>1.2743792888092913</v>
      </c>
      <c r="O131" s="88">
        <f t="shared" ca="1" si="112"/>
        <v>1.2895633554848438</v>
      </c>
      <c r="P131" s="5" t="s">
        <v>63</v>
      </c>
      <c r="S131" s="5" t="s">
        <v>235</v>
      </c>
      <c r="T131" s="108">
        <f ca="1">HLOOKUP('コード表 〔県〕'!J$107,分析BD〔項目別_県〕!$C$118:$O$151,INDEX('コード表 〔県〕'!$B$138:$C$168,MATCH(分析BD〔項目別_県〕!$S131,'コード表 〔県〕'!$B$138:$B$168,0),2),FALSE)</f>
        <v>5.7723806019149872E-2</v>
      </c>
    </row>
    <row r="132" spans="1:20" ht="16.5" customHeight="1">
      <c r="A132" s="19">
        <v>9</v>
      </c>
      <c r="B132" s="1" t="s">
        <v>64</v>
      </c>
      <c r="C132" s="129"/>
      <c r="D132" s="133">
        <f t="shared" ca="1" si="113"/>
        <v>0.26561914158462174</v>
      </c>
      <c r="E132" s="133">
        <f t="shared" ca="1" si="113"/>
        <v>0.16651522906755439</v>
      </c>
      <c r="F132" s="133">
        <f t="shared" ca="1" si="113"/>
        <v>-8.8975792042978216E-2</v>
      </c>
      <c r="G132" s="133">
        <f t="shared" ca="1" si="113"/>
        <v>0.15811739607742303</v>
      </c>
      <c r="H132" s="133">
        <f t="shared" ca="1" si="113"/>
        <v>0.25604023940455939</v>
      </c>
      <c r="I132" s="133">
        <f t="shared" ca="1" si="113"/>
        <v>-0.12027852131772773</v>
      </c>
      <c r="J132" s="133">
        <f t="shared" ca="1" si="113"/>
        <v>7.3798036511273521E-2</v>
      </c>
      <c r="K132" s="133">
        <f t="shared" ca="1" si="113"/>
        <v>-0.32367706487284209</v>
      </c>
      <c r="L132" s="133">
        <f t="shared" ca="1" si="113"/>
        <v>-1.8307690658969696E-2</v>
      </c>
      <c r="M132" s="133">
        <f t="shared" ca="1" si="110"/>
        <v>-0.30521987399860889</v>
      </c>
      <c r="N132" s="133">
        <f t="shared" ca="1" si="111"/>
        <v>-9.2916849096525381E-2</v>
      </c>
      <c r="O132" s="88">
        <f t="shared" ca="1" si="112"/>
        <v>5.7723806019149872E-2</v>
      </c>
      <c r="P132" s="5" t="s">
        <v>64</v>
      </c>
      <c r="S132" s="5" t="s">
        <v>236</v>
      </c>
      <c r="T132" s="108">
        <f ca="1">HLOOKUP('コード表 〔県〕'!J$107,分析BD〔項目別_県〕!$C$118:$O$151,INDEX('コード表 〔県〕'!$B$138:$C$168,MATCH(分析BD〔項目別_県〕!$S132,'コード表 〔県〕'!$B$138:$B$168,0),2),FALSE)</f>
        <v>1.2895633554848438</v>
      </c>
    </row>
    <row r="133" spans="1:20" ht="16.5" customHeight="1">
      <c r="A133" s="19">
        <v>10</v>
      </c>
      <c r="B133" s="1" t="s">
        <v>65</v>
      </c>
      <c r="C133" s="129"/>
      <c r="D133" s="133">
        <f t="shared" ca="1" si="113"/>
        <v>-0.13924012624083812</v>
      </c>
      <c r="E133" s="133">
        <f t="shared" ca="1" si="113"/>
        <v>0.15024725990527546</v>
      </c>
      <c r="F133" s="133">
        <f t="shared" ca="1" si="113"/>
        <v>-4.7298733794242584E-2</v>
      </c>
      <c r="G133" s="133">
        <f t="shared" ca="1" si="113"/>
        <v>0.12504758336756655</v>
      </c>
      <c r="H133" s="133">
        <f t="shared" ca="1" si="113"/>
        <v>-0.22028644172944109</v>
      </c>
      <c r="I133" s="133">
        <f t="shared" ca="1" si="113"/>
        <v>8.3630979511445908E-2</v>
      </c>
      <c r="J133" s="133">
        <f t="shared" ca="1" si="113"/>
        <v>9.5038132751505328E-2</v>
      </c>
      <c r="K133" s="133">
        <f t="shared" ca="1" si="113"/>
        <v>0.14582758840601059</v>
      </c>
      <c r="L133" s="133">
        <f t="shared" ca="1" si="113"/>
        <v>-5.4052340348006871E-2</v>
      </c>
      <c r="M133" s="133">
        <f t="shared" ca="1" si="110"/>
        <v>0.12923402713605112</v>
      </c>
      <c r="N133" s="133">
        <f t="shared" ca="1" si="111"/>
        <v>0.45071843781299104</v>
      </c>
      <c r="O133" s="88">
        <f t="shared" ca="1" si="112"/>
        <v>0.19700503640207515</v>
      </c>
      <c r="P133" s="5" t="s">
        <v>65</v>
      </c>
      <c r="S133" s="5" t="s">
        <v>237</v>
      </c>
      <c r="T133" s="108">
        <f ca="1">HLOOKUP('コード表 〔県〕'!J$107,分析BD〔項目別_県〕!$C$118:$O$151,INDEX('コード表 〔県〕'!$B$138:$C$168,MATCH(分析BD〔項目別_県〕!$S133,'コード表 〔県〕'!$B$138:$B$168,0),2),FALSE)</f>
        <v>1.3530144453824562</v>
      </c>
    </row>
    <row r="134" spans="1:20" ht="16.5" customHeight="1">
      <c r="A134" s="19">
        <v>11</v>
      </c>
      <c r="B134" s="1" t="s">
        <v>66</v>
      </c>
      <c r="C134" s="129"/>
      <c r="D134" s="133">
        <f t="shared" ca="1" si="113"/>
        <v>4.6050217323544362E-2</v>
      </c>
      <c r="E134" s="133">
        <f t="shared" ca="1" si="113"/>
        <v>3.9334097795624051E-2</v>
      </c>
      <c r="F134" s="133">
        <f t="shared" ca="1" si="113"/>
        <v>0.34361214118378175</v>
      </c>
      <c r="G134" s="133">
        <f t="shared" ca="1" si="113"/>
        <v>0.13544310535836429</v>
      </c>
      <c r="H134" s="133">
        <f t="shared" ca="1" si="113"/>
        <v>0.17946254030373748</v>
      </c>
      <c r="I134" s="133">
        <f t="shared" ca="1" si="113"/>
        <v>0.42423212810802002</v>
      </c>
      <c r="J134" s="133">
        <f t="shared" ca="1" si="113"/>
        <v>7.9672956747933385E-2</v>
      </c>
      <c r="K134" s="133">
        <f t="shared" ca="1" si="113"/>
        <v>0.44130024135431478</v>
      </c>
      <c r="L134" s="133">
        <f t="shared" ca="1" si="113"/>
        <v>0.40593955068461834</v>
      </c>
      <c r="M134" s="133">
        <f t="shared" ca="1" si="110"/>
        <v>0.51524599693494688</v>
      </c>
      <c r="N134" s="133">
        <f t="shared" ca="1" si="111"/>
        <v>0.49186049768003864</v>
      </c>
      <c r="O134" s="88">
        <f t="shared" ca="1" si="112"/>
        <v>-2.9583450584814309E-2</v>
      </c>
      <c r="P134" s="5" t="s">
        <v>66</v>
      </c>
      <c r="S134" s="5" t="s">
        <v>238</v>
      </c>
      <c r="T134" s="108">
        <f ca="1">HLOOKUP('コード表 〔県〕'!J$107,分析BD〔項目別_県〕!$C$118:$O$151,INDEX('コード表 〔県〕'!$B$138:$C$168,MATCH(分析BD〔項目別_県〕!$S134,'コード表 〔県〕'!$B$138:$B$168,0),2),FALSE)</f>
        <v>0.43182367541903877</v>
      </c>
    </row>
    <row r="135" spans="1:20" ht="16.5" customHeight="1">
      <c r="A135" s="19">
        <v>12</v>
      </c>
      <c r="B135" s="1" t="s">
        <v>67</v>
      </c>
      <c r="C135" s="129"/>
      <c r="D135" s="133">
        <f t="shared" ca="1" si="113"/>
        <v>0.3696240755744386</v>
      </c>
      <c r="E135" s="133">
        <f t="shared" ca="1" si="113"/>
        <v>0.45825414271109011</v>
      </c>
      <c r="F135" s="133">
        <f t="shared" ca="1" si="113"/>
        <v>0.28172260404188249</v>
      </c>
      <c r="G135" s="133">
        <f t="shared" ca="1" si="113"/>
        <v>0.8850757466947764</v>
      </c>
      <c r="H135" s="133">
        <f t="shared" ca="1" si="113"/>
        <v>0.90216756501571016</v>
      </c>
      <c r="I135" s="133">
        <f t="shared" ca="1" si="113"/>
        <v>-0.19299810961298172</v>
      </c>
      <c r="J135" s="133">
        <f t="shared" ca="1" si="113"/>
        <v>-0.24337986872716688</v>
      </c>
      <c r="K135" s="133">
        <f t="shared" ca="1" si="113"/>
        <v>-0.15692072494320944</v>
      </c>
      <c r="L135" s="133">
        <f t="shared" ca="1" si="113"/>
        <v>6.0259094010438059E-2</v>
      </c>
      <c r="M135" s="133">
        <f t="shared" ca="1" si="110"/>
        <v>0.96698188438398769</v>
      </c>
      <c r="N135" s="133">
        <f t="shared" ca="1" si="111"/>
        <v>0.66549046367124243</v>
      </c>
      <c r="O135" s="88">
        <f t="shared" ca="1" si="112"/>
        <v>-0.33914990872423173</v>
      </c>
      <c r="P135" s="5" t="s">
        <v>67</v>
      </c>
      <c r="S135" s="5" t="s">
        <v>146</v>
      </c>
      <c r="T135" s="108">
        <f ca="1">HLOOKUP('コード表 〔県〕'!J$107,分析BD〔項目別_県〕!$C$118:$O$151,INDEX('コード表 〔県〕'!$B$138:$C$168,MATCH(分析BD〔項目別_県〕!$S135,'コード表 〔県〕'!$B$138:$B$168,0),2),FALSE)</f>
        <v>1.0299189702073006</v>
      </c>
    </row>
    <row r="136" spans="1:20" ht="16.5" customHeight="1">
      <c r="A136" s="19">
        <v>13</v>
      </c>
      <c r="B136" s="1" t="s">
        <v>68</v>
      </c>
      <c r="C136" s="129"/>
      <c r="D136" s="133">
        <f t="shared" ca="1" si="113"/>
        <v>-1.2861110897054514E-2</v>
      </c>
      <c r="E136" s="133">
        <f t="shared" ca="1" si="113"/>
        <v>-0.27832775857804726</v>
      </c>
      <c r="F136" s="133">
        <f t="shared" ca="1" si="113"/>
        <v>0.32207090261622562</v>
      </c>
      <c r="G136" s="133">
        <f t="shared" ca="1" si="113"/>
        <v>0.253033031645576</v>
      </c>
      <c r="H136" s="133">
        <f t="shared" ca="1" si="113"/>
        <v>0.17212045609888041</v>
      </c>
      <c r="I136" s="133">
        <f t="shared" ca="1" si="113"/>
        <v>0.24078724076237937</v>
      </c>
      <c r="J136" s="133">
        <f t="shared" ca="1" si="113"/>
        <v>0.29916901512837152</v>
      </c>
      <c r="K136" s="133">
        <f t="shared" ca="1" si="113"/>
        <v>0.42344792648169721</v>
      </c>
      <c r="L136" s="133">
        <f t="shared" ca="1" si="113"/>
        <v>-0.34460878697706981</v>
      </c>
      <c r="M136" s="133">
        <f t="shared" ca="1" si="110"/>
        <v>0.18622173407355461</v>
      </c>
      <c r="N136" s="133">
        <f t="shared" ca="1" si="111"/>
        <v>0.33323474721312063</v>
      </c>
      <c r="O136" s="88">
        <f t="shared" ca="1" si="112"/>
        <v>0.41204876218513464</v>
      </c>
      <c r="P136" s="5" t="s">
        <v>68</v>
      </c>
      <c r="S136" s="5" t="s">
        <v>147</v>
      </c>
      <c r="T136" s="108">
        <f ca="1">HLOOKUP('コード表 〔県〕'!J$107,分析BD〔項目別_県〕!$C$118:$O$151,INDEX('コード表 〔県〕'!$B$138:$C$168,MATCH(分析BD〔項目別_県〕!$S136,'コード表 〔県〕'!$B$138:$B$168,0),2),FALSE)</f>
        <v>-0.18451324400574351</v>
      </c>
    </row>
    <row r="137" spans="1:20" ht="16.5" customHeight="1">
      <c r="A137" s="19">
        <v>14</v>
      </c>
      <c r="B137" s="1" t="s">
        <v>69</v>
      </c>
      <c r="C137" s="129"/>
      <c r="D137" s="133">
        <f t="shared" ca="1" si="113"/>
        <v>2.9973828702226223E-2</v>
      </c>
      <c r="E137" s="133">
        <f t="shared" ca="1" si="113"/>
        <v>-0.10303047136109998</v>
      </c>
      <c r="F137" s="133">
        <f t="shared" ca="1" si="113"/>
        <v>0.18955267816622987</v>
      </c>
      <c r="G137" s="133">
        <f t="shared" ca="1" si="113"/>
        <v>0.14591395721866052</v>
      </c>
      <c r="H137" s="133">
        <f t="shared" ca="1" si="113"/>
        <v>4.0799985841974432E-2</v>
      </c>
      <c r="I137" s="133">
        <f t="shared" ca="1" si="113"/>
        <v>0.15050353538283329</v>
      </c>
      <c r="J137" s="133">
        <f t="shared" ca="1" si="113"/>
        <v>8.3514250748826374E-2</v>
      </c>
      <c r="K137" s="133">
        <f t="shared" ca="1" si="113"/>
        <v>5.3893780747524697E-2</v>
      </c>
      <c r="L137" s="133">
        <f t="shared" ca="1" si="113"/>
        <v>0.14856021176193215</v>
      </c>
      <c r="M137" s="133">
        <f t="shared" ca="1" si="110"/>
        <v>0.20347991599907259</v>
      </c>
      <c r="N137" s="133">
        <f t="shared" ca="1" si="111"/>
        <v>0.15766948786901208</v>
      </c>
      <c r="O137" s="88">
        <f t="shared" ca="1" si="112"/>
        <v>-2.3788521621173092E-2</v>
      </c>
      <c r="P137" s="5" t="s">
        <v>69</v>
      </c>
      <c r="S137" s="5" t="s">
        <v>145</v>
      </c>
      <c r="T137" s="108">
        <f ca="1">HLOOKUP('コード表 〔県〕'!J$107,分析BD〔項目別_県〕!$C$118:$O$151,INDEX('コード表 〔県〕'!$B$138:$C$168,MATCH(分析BD〔項目別_県〕!$S137,'コード表 〔県〕'!$B$138:$B$168,0),2),FALSE)</f>
        <v>0.45493574618842492</v>
      </c>
    </row>
    <row r="138" spans="1:20" ht="16.5" customHeight="1">
      <c r="A138" s="19">
        <v>15</v>
      </c>
      <c r="B138" s="1" t="s">
        <v>70</v>
      </c>
      <c r="C138" s="129"/>
      <c r="D138" s="133">
        <f t="shared" ref="D138:L141" ca="1" si="114">IF(C24="X","X",IF(D24="X","X",(D24-C24)/C$29*100))</f>
        <v>0.55082224748975828</v>
      </c>
      <c r="E138" s="133">
        <f t="shared" ca="1" si="114"/>
        <v>0.40381596297780548</v>
      </c>
      <c r="F138" s="133">
        <f t="shared" ca="1" si="114"/>
        <v>9.7408305361238651E-2</v>
      </c>
      <c r="G138" s="133">
        <f t="shared" ca="1" si="114"/>
        <v>0.80904279841425597</v>
      </c>
      <c r="H138" s="133">
        <f t="shared" ca="1" si="114"/>
        <v>0.38779119016859054</v>
      </c>
      <c r="I138" s="133">
        <f t="shared" ca="1" si="114"/>
        <v>2.3019812692388086E-4</v>
      </c>
      <c r="J138" s="133">
        <f t="shared" ca="1" si="114"/>
        <v>0.29706760135141241</v>
      </c>
      <c r="K138" s="133">
        <f t="shared" ca="1" si="114"/>
        <v>0.37301232999880535</v>
      </c>
      <c r="L138" s="133">
        <f t="shared" ca="1" si="114"/>
        <v>5.2534141610433772E-2</v>
      </c>
      <c r="M138" s="133">
        <f t="shared" ca="1" si="110"/>
        <v>0.41362506087972456</v>
      </c>
      <c r="N138" s="133">
        <f t="shared" ca="1" si="111"/>
        <v>8.9387784747110663E-2</v>
      </c>
      <c r="O138" s="88">
        <f t="shared" ca="1" si="112"/>
        <v>0.19865106680809</v>
      </c>
      <c r="P138" s="5" t="s">
        <v>70</v>
      </c>
      <c r="S138" s="5" t="s">
        <v>144</v>
      </c>
      <c r="T138" s="108">
        <f ca="1">HLOOKUP('コード表 〔県〕'!J$107,分析BD〔項目別_県〕!$C$118:$O$151,INDEX('コード表 〔県〕'!$B$138:$C$168,MATCH(分析BD〔項目別_県〕!$S138,'コード表 〔県〕'!$B$138:$B$168,0),2),FALSE)</f>
        <v>-1.4205467887525164E-3</v>
      </c>
    </row>
    <row r="139" spans="1:20" ht="16.5" customHeight="1">
      <c r="A139" s="19">
        <v>16</v>
      </c>
      <c r="B139" s="1" t="s">
        <v>71</v>
      </c>
      <c r="C139" s="129"/>
      <c r="D139" s="133">
        <f t="shared" ca="1" si="114"/>
        <v>0.17532563987348282</v>
      </c>
      <c r="E139" s="133">
        <f t="shared" ca="1" si="114"/>
        <v>-0.1173674458098076</v>
      </c>
      <c r="F139" s="133">
        <f t="shared" ca="1" si="114"/>
        <v>-5.3201493117024892E-2</v>
      </c>
      <c r="G139" s="133">
        <f t="shared" ca="1" si="114"/>
        <v>0.17566925567058148</v>
      </c>
      <c r="H139" s="133">
        <f t="shared" ca="1" si="114"/>
        <v>0.11309679545527379</v>
      </c>
      <c r="I139" s="133">
        <f t="shared" ca="1" si="114"/>
        <v>6.4915871792534399E-2</v>
      </c>
      <c r="J139" s="133">
        <f t="shared" ca="1" si="114"/>
        <v>-0.11770176735677396</v>
      </c>
      <c r="K139" s="133">
        <f t="shared" ca="1" si="114"/>
        <v>-0.10807948614076518</v>
      </c>
      <c r="L139" s="133">
        <f t="shared" ca="1" si="114"/>
        <v>-0.45342791413782385</v>
      </c>
      <c r="M139" s="133">
        <f t="shared" ca="1" si="110"/>
        <v>0.54928627300872712</v>
      </c>
      <c r="N139" s="133">
        <f t="shared" ca="1" si="111"/>
        <v>0.33733301548986028</v>
      </c>
      <c r="O139" s="88">
        <f t="shared" ca="1" si="112"/>
        <v>-0.19087188201254049</v>
      </c>
      <c r="P139" s="5" t="s">
        <v>71</v>
      </c>
      <c r="S139" s="5" t="s">
        <v>143</v>
      </c>
      <c r="T139" s="108">
        <f ca="1">HLOOKUP('コード表 〔県〕'!J$107,分析BD〔項目別_県〕!$C$118:$O$151,INDEX('コード表 〔県〕'!$B$138:$C$168,MATCH(分析BD〔項目別_県〕!$S139,'コード表 〔県〕'!$B$138:$B$168,0),2),FALSE)</f>
        <v>2.8997193179932317E-2</v>
      </c>
    </row>
    <row r="140" spans="1:20" ht="16.5" customHeight="1">
      <c r="A140" s="61"/>
      <c r="B140" s="72" t="s">
        <v>72</v>
      </c>
      <c r="C140" s="130"/>
      <c r="D140" s="74">
        <f t="shared" ca="1" si="114"/>
        <v>0.46127277698753982</v>
      </c>
      <c r="E140" s="74">
        <f t="shared" ca="1" si="114"/>
        <v>3.5636904218694405</v>
      </c>
      <c r="F140" s="74">
        <f t="shared" ca="1" si="114"/>
        <v>1.8953990163089918</v>
      </c>
      <c r="G140" s="74">
        <f t="shared" ca="1" si="114"/>
        <v>5.3355644366681698</v>
      </c>
      <c r="H140" s="74">
        <f t="shared" ca="1" si="114"/>
        <v>4.0528065654973702</v>
      </c>
      <c r="I140" s="74">
        <f t="shared" ca="1" si="114"/>
        <v>1.9058563324281943</v>
      </c>
      <c r="J140" s="74">
        <f t="shared" ca="1" si="114"/>
        <v>0.65385602649317875</v>
      </c>
      <c r="K140" s="74">
        <f t="shared" ca="1" si="114"/>
        <v>0.73928793740417009</v>
      </c>
      <c r="L140" s="74">
        <f t="shared" ca="1" si="114"/>
        <v>-6.3016857364335541</v>
      </c>
      <c r="M140" s="74">
        <f t="shared" ca="1" si="110"/>
        <v>4.7092460531133042</v>
      </c>
      <c r="N140" s="74">
        <f t="shared" ca="1" si="111"/>
        <v>0.86575917346125397</v>
      </c>
      <c r="O140" s="89">
        <f t="shared" ca="1" si="112"/>
        <v>4.7304208065458795</v>
      </c>
      <c r="P140" s="32" t="s">
        <v>72</v>
      </c>
      <c r="S140" s="5" t="s">
        <v>142</v>
      </c>
      <c r="T140" s="108">
        <f ca="1">HLOOKUP('コード表 〔県〕'!J$107,分析BD〔項目別_県〕!$C$118:$O$151,INDEX('コード表 〔県〕'!$B$138:$C$168,MATCH(分析BD〔項目別_県〕!$S140,'コード表 〔県〕'!$B$138:$B$168,0),2),FALSE)</f>
        <v>-1.5783853208361294E-4</v>
      </c>
    </row>
    <row r="141" spans="1:20" ht="16.5" customHeight="1">
      <c r="A141" s="11"/>
      <c r="B141" s="1" t="s">
        <v>73</v>
      </c>
      <c r="C141" s="129"/>
      <c r="D141" s="133">
        <f t="shared" ca="1" si="114"/>
        <v>-1.992940738179935E-3</v>
      </c>
      <c r="E141" s="133">
        <f t="shared" ca="1" si="114"/>
        <v>-1.9838986783267004E-3</v>
      </c>
      <c r="F141" s="133">
        <f t="shared" ca="1" si="114"/>
        <v>0.13949421274055659</v>
      </c>
      <c r="G141" s="133">
        <f t="shared" ca="1" si="114"/>
        <v>-0.16934154663270462</v>
      </c>
      <c r="H141" s="133">
        <f t="shared" ca="1" si="114"/>
        <v>-0.16021049540175072</v>
      </c>
      <c r="I141" s="133">
        <f t="shared" ca="1" si="114"/>
        <v>4.8180467965168262E-2</v>
      </c>
      <c r="J141" s="133">
        <f t="shared" ca="1" si="114"/>
        <v>2.9600559653940083E-3</v>
      </c>
      <c r="K141" s="133">
        <f t="shared" ca="1" si="114"/>
        <v>-1.8795456035699241E-2</v>
      </c>
      <c r="L141" s="133">
        <f t="shared" ca="1" si="114"/>
        <v>-6.3786673430093199E-2</v>
      </c>
      <c r="M141" s="133">
        <f t="shared" ca="1" si="110"/>
        <v>2.6422871637689582E-2</v>
      </c>
      <c r="N141" s="133">
        <f t="shared" ca="1" si="111"/>
        <v>0.30766610679768375</v>
      </c>
      <c r="O141" s="88">
        <f t="shared" ca="1" si="112"/>
        <v>-8.3902453983303385E-2</v>
      </c>
      <c r="P141" s="5" t="s">
        <v>73</v>
      </c>
      <c r="S141" s="6" t="s">
        <v>141</v>
      </c>
      <c r="T141" s="109">
        <f ca="1">HLOOKUP('コード表 〔県〕'!J$107,分析BD〔項目別_県〕!$C$118:$O$151,INDEX('コード表 〔県〕'!$B$138:$C$168,MATCH(分析BD〔項目別_県〕!$S141,'コード表 〔県〕'!$B$138:$B$168,0),2),FALSE)</f>
        <v>4.6224141538772356E-2</v>
      </c>
    </row>
    <row r="142" spans="1:20" ht="16.5" customHeight="1">
      <c r="A142" s="11"/>
      <c r="B142" s="1" t="s">
        <v>74</v>
      </c>
      <c r="C142" s="129"/>
      <c r="D142" s="133">
        <f ca="1">IF(C28="X","X",IF(D28="X","X",-(D28-C28)/C$29*100))</f>
        <v>-3.5075756991966855E-3</v>
      </c>
      <c r="E142" s="133">
        <f t="shared" ref="E142:L142" ca="1" si="115">IF(D28="X","X",IF(E28="X","X",-(E28-D28)/D$29*100))</f>
        <v>-4.3883838764586611E-2</v>
      </c>
      <c r="F142" s="133">
        <f t="shared" ca="1" si="115"/>
        <v>-0.27019816917359324</v>
      </c>
      <c r="G142" s="133">
        <f t="shared" ca="1" si="115"/>
        <v>-0.17210364184765087</v>
      </c>
      <c r="H142" s="133">
        <f t="shared" ca="1" si="115"/>
        <v>-1.2914415213755095E-3</v>
      </c>
      <c r="I142" s="133">
        <f t="shared" ca="1" si="115"/>
        <v>-7.7737907462194555E-2</v>
      </c>
      <c r="J142" s="133">
        <f t="shared" ca="1" si="115"/>
        <v>-3.289955332529524E-2</v>
      </c>
      <c r="K142" s="133">
        <f t="shared" ca="1" si="115"/>
        <v>-0.14140380723631793</v>
      </c>
      <c r="L142" s="133">
        <f t="shared" ca="1" si="115"/>
        <v>0.15679867255846852</v>
      </c>
      <c r="M142" s="133">
        <f t="shared" ref="M142" ca="1" si="116">IF(L28="X","X",IF(M28="X","X",-(M28-L28)/L$29*100))</f>
        <v>-0.18443640490884586</v>
      </c>
      <c r="N142" s="133">
        <f t="shared" ref="N142" ca="1" si="117">IF(M28="X","X",IF(N28="X","X",-(N28-M28)/M$29*100))</f>
        <v>-0.19865217063640866</v>
      </c>
      <c r="O142" s="88">
        <f t="shared" ref="O142" ca="1" si="118">IF(N28="X","X",IF(O28="X","X",-(O28-N28)/N$29*100))</f>
        <v>4.4623207856209997E-2</v>
      </c>
      <c r="P142" s="5" t="s">
        <v>74</v>
      </c>
    </row>
    <row r="143" spans="1:20" ht="16.5" customHeight="1">
      <c r="A143" s="61"/>
      <c r="B143" s="72" t="s">
        <v>75</v>
      </c>
      <c r="C143" s="130"/>
      <c r="D143" s="74">
        <f t="shared" ref="D143:L143" ca="1" si="119">IF(C29="X","X",IF(D29="X","X",(D29-C29)/C$29*100))</f>
        <v>0.45577226055016323</v>
      </c>
      <c r="E143" s="74">
        <f t="shared" ca="1" si="119"/>
        <v>3.5178226844265277</v>
      </c>
      <c r="F143" s="74">
        <f t="shared" ca="1" si="119"/>
        <v>1.764695059875955</v>
      </c>
      <c r="G143" s="74">
        <f t="shared" ca="1" si="119"/>
        <v>4.9941192481878147</v>
      </c>
      <c r="H143" s="74">
        <f t="shared" ca="1" si="119"/>
        <v>3.8913046285742436</v>
      </c>
      <c r="I143" s="74">
        <f t="shared" ca="1" si="119"/>
        <v>1.8762988929311681</v>
      </c>
      <c r="J143" s="74">
        <f t="shared" ca="1" si="119"/>
        <v>0.62391652913327755</v>
      </c>
      <c r="K143" s="74">
        <f t="shared" ca="1" si="119"/>
        <v>0.57908867413215293</v>
      </c>
      <c r="L143" s="74">
        <f t="shared" ca="1" si="119"/>
        <v>-6.2086737373051797</v>
      </c>
      <c r="M143" s="74">
        <f t="shared" ref="M143" ca="1" si="120">IF(L29="X","X",IF(M29="X","X",(M29-L29)/L$29*100))</f>
        <v>4.5512325198421477</v>
      </c>
      <c r="N143" s="74">
        <f t="shared" ref="N143" ca="1" si="121">IF(M29="X","X",IF(N29="X","X",(N29-M29)/M$29*100))</f>
        <v>0.97477310962252905</v>
      </c>
      <c r="O143" s="89">
        <f t="shared" ref="O143" ca="1" si="122">IF(N29="X","X",IF(O29="X","X",(O29-N29)/N$29*100))</f>
        <v>4.691141560418786</v>
      </c>
      <c r="P143" s="32" t="s">
        <v>75</v>
      </c>
    </row>
    <row r="144" spans="1:20" ht="16.5" customHeight="1">
      <c r="A144" s="11"/>
      <c r="B144" s="1" t="s">
        <v>76</v>
      </c>
      <c r="C144" s="129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88"/>
      <c r="P144" s="5" t="s">
        <v>76</v>
      </c>
    </row>
    <row r="145" spans="1:16" ht="16.5" customHeight="1">
      <c r="A145" s="11"/>
      <c r="B145" s="1" t="s">
        <v>32</v>
      </c>
      <c r="C145" s="129"/>
      <c r="D145" s="133">
        <f t="shared" ref="D145:L151" ca="1" si="123">IF(C31="X","X",IF(D31="X","X",(D31-C31)/C$29*100))</f>
        <v>0.43783579390654387</v>
      </c>
      <c r="E145" s="133">
        <f t="shared" ca="1" si="123"/>
        <v>3.9383033963022771</v>
      </c>
      <c r="F145" s="133">
        <f t="shared" ca="1" si="123"/>
        <v>1.3437593268707915</v>
      </c>
      <c r="G145" s="133">
        <f t="shared" ca="1" si="123"/>
        <v>4.6102131232667851</v>
      </c>
      <c r="H145" s="133">
        <f t="shared" ca="1" si="123"/>
        <v>3.6962252120953538</v>
      </c>
      <c r="I145" s="133">
        <f t="shared" ca="1" si="123"/>
        <v>1.385401387265992</v>
      </c>
      <c r="J145" s="133">
        <f t="shared" ca="1" si="123"/>
        <v>0.26611129087362773</v>
      </c>
      <c r="K145" s="133">
        <f t="shared" ca="1" si="123"/>
        <v>8.2165559897997037E-2</v>
      </c>
      <c r="L145" s="133">
        <f t="shared" ca="1" si="123"/>
        <v>-6.4299512033064579</v>
      </c>
      <c r="M145" s="133">
        <f t="shared" ref="M145:M151" ca="1" si="124">IF(L31="X","X",IF(M31="X","X",(M31-L31)/L$29*100))</f>
        <v>4.1870015658526993</v>
      </c>
      <c r="N145" s="133">
        <f t="shared" ref="N145:N151" ca="1" si="125">IF(M31="X","X",IF(N31="X","X",(N31-M31)/M$29*100))</f>
        <v>0.3229663083641785</v>
      </c>
      <c r="O145" s="88">
        <f t="shared" ref="O145:O151" ca="1" si="126">IF(N31="X","X",IF(O31="X","X",(O31-N31)/N$29*100))</f>
        <v>4.3701205345224441</v>
      </c>
      <c r="P145" s="5" t="s">
        <v>32</v>
      </c>
    </row>
    <row r="146" spans="1:16" ht="16.5" customHeight="1">
      <c r="A146" s="11"/>
      <c r="B146" s="1" t="s">
        <v>33</v>
      </c>
      <c r="C146" s="129"/>
      <c r="D146" s="133">
        <f t="shared" ca="1" si="123"/>
        <v>-0.13995758490658292</v>
      </c>
      <c r="E146" s="133">
        <f t="shared" ca="1" si="123"/>
        <v>-0.31702700879660672</v>
      </c>
      <c r="F146" s="133">
        <f t="shared" ca="1" si="123"/>
        <v>0.56546390066601515</v>
      </c>
      <c r="G146" s="133">
        <f t="shared" ca="1" si="123"/>
        <v>0.41007069959352005</v>
      </c>
      <c r="H146" s="133">
        <f t="shared" ca="1" si="123"/>
        <v>0.24769370068307689</v>
      </c>
      <c r="I146" s="133">
        <f t="shared" ca="1" si="123"/>
        <v>0.39322444041137328</v>
      </c>
      <c r="J146" s="133">
        <f t="shared" ca="1" si="123"/>
        <v>0.37452616508706632</v>
      </c>
      <c r="K146" s="133">
        <f t="shared" ca="1" si="123"/>
        <v>0.50734257851201059</v>
      </c>
      <c r="L146" s="133">
        <f t="shared" ca="1" si="123"/>
        <v>-0.16139792167523406</v>
      </c>
      <c r="M146" s="133">
        <f t="shared" ca="1" si="124"/>
        <v>0.4513550172272362</v>
      </c>
      <c r="N146" s="133">
        <f t="shared" ca="1" si="125"/>
        <v>0.57289236877401895</v>
      </c>
      <c r="O146" s="88">
        <f t="shared" ca="1" si="126"/>
        <v>0.43378538288922086</v>
      </c>
      <c r="P146" s="5" t="s">
        <v>33</v>
      </c>
    </row>
    <row r="147" spans="1:16" ht="16.5" customHeight="1">
      <c r="A147" s="11"/>
      <c r="B147" s="1" t="s">
        <v>34</v>
      </c>
      <c r="C147" s="129"/>
      <c r="D147" s="133">
        <f t="shared" ca="1" si="123"/>
        <v>0.16339456798757893</v>
      </c>
      <c r="E147" s="133">
        <f t="shared" ca="1" si="123"/>
        <v>-5.7585965636229697E-2</v>
      </c>
      <c r="F147" s="133">
        <f t="shared" ca="1" si="123"/>
        <v>-1.3824211227814824E-2</v>
      </c>
      <c r="G147" s="133">
        <f t="shared" ca="1" si="123"/>
        <v>0.31528061380786465</v>
      </c>
      <c r="H147" s="133">
        <f t="shared" ca="1" si="123"/>
        <v>0.1088876527189388</v>
      </c>
      <c r="I147" s="133">
        <f t="shared" ca="1" si="123"/>
        <v>0.12723050475082895</v>
      </c>
      <c r="J147" s="133">
        <f t="shared" ca="1" si="123"/>
        <v>1.3218570532484694E-2</v>
      </c>
      <c r="K147" s="133">
        <f t="shared" ca="1" si="123"/>
        <v>0.14977979899416241</v>
      </c>
      <c r="L147" s="133">
        <f t="shared" ca="1" si="123"/>
        <v>0.28966338854813761</v>
      </c>
      <c r="M147" s="133">
        <f t="shared" ca="1" si="124"/>
        <v>7.0889470033368998E-2</v>
      </c>
      <c r="N147" s="133">
        <f t="shared" ca="1" si="125"/>
        <v>-3.0099503676943529E-2</v>
      </c>
      <c r="O147" s="88">
        <f t="shared" ca="1" si="126"/>
        <v>-7.3485110865784936E-2</v>
      </c>
      <c r="P147" s="5" t="s">
        <v>34</v>
      </c>
    </row>
    <row r="148" spans="1:16" ht="16.5" customHeight="1">
      <c r="A148" s="11"/>
      <c r="B148" s="1" t="s">
        <v>11</v>
      </c>
      <c r="C148" s="129"/>
      <c r="D148" s="87">
        <f t="shared" ca="1" si="123"/>
        <v>0.46127277698753982</v>
      </c>
      <c r="E148" s="87">
        <f t="shared" ca="1" si="123"/>
        <v>3.5636904218694405</v>
      </c>
      <c r="F148" s="87">
        <f t="shared" ca="1" si="123"/>
        <v>1.8953990163089918</v>
      </c>
      <c r="G148" s="87">
        <f t="shared" ca="1" si="123"/>
        <v>5.3355644366681698</v>
      </c>
      <c r="H148" s="87">
        <f t="shared" ca="1" si="123"/>
        <v>4.0528065654973702</v>
      </c>
      <c r="I148" s="87">
        <f t="shared" ca="1" si="123"/>
        <v>1.9058563324281943</v>
      </c>
      <c r="J148" s="87">
        <f t="shared" ca="1" si="123"/>
        <v>0.65385602649317875</v>
      </c>
      <c r="K148" s="87">
        <f t="shared" ca="1" si="123"/>
        <v>0.73928793740417009</v>
      </c>
      <c r="L148" s="87">
        <f t="shared" ca="1" si="123"/>
        <v>-6.3016857364335541</v>
      </c>
      <c r="M148" s="87">
        <f t="shared" ca="1" si="124"/>
        <v>4.7092460531133042</v>
      </c>
      <c r="N148" s="87">
        <f t="shared" ca="1" si="125"/>
        <v>0.86575917346125397</v>
      </c>
      <c r="O148" s="88">
        <f t="shared" ca="1" si="126"/>
        <v>4.7304208065458795</v>
      </c>
      <c r="P148" s="5" t="s">
        <v>11</v>
      </c>
    </row>
    <row r="149" spans="1:16" ht="16.5" customHeight="1">
      <c r="A149" s="11"/>
      <c r="B149" s="15" t="s">
        <v>134</v>
      </c>
      <c r="C149" s="131"/>
      <c r="D149" s="105">
        <f t="shared" ca="1" si="123"/>
        <v>0.16472319514636555</v>
      </c>
      <c r="E149" s="105">
        <f t="shared" ca="1" si="123"/>
        <v>-9.0174807925542971E-2</v>
      </c>
      <c r="F149" s="105">
        <f t="shared" ca="1" si="123"/>
        <v>0.11419667278577532</v>
      </c>
      <c r="G149" s="105">
        <f t="shared" ca="1" si="123"/>
        <v>-7.7840865148485214E-3</v>
      </c>
      <c r="H149" s="105">
        <f t="shared" ca="1" si="123"/>
        <v>0.43150887722552439</v>
      </c>
      <c r="I149" s="105">
        <f t="shared" ca="1" si="123"/>
        <v>-0.2903719173017833</v>
      </c>
      <c r="J149" s="105">
        <f t="shared" ca="1" si="123"/>
        <v>-9.9308747846615766E-2</v>
      </c>
      <c r="K149" s="105">
        <f t="shared" ca="1" si="123"/>
        <v>-6.3459926830210345E-2</v>
      </c>
      <c r="L149" s="105">
        <f t="shared" ca="1" si="123"/>
        <v>-0.24989997749493639</v>
      </c>
      <c r="M149" s="105">
        <f t="shared" ca="1" si="124"/>
        <v>0.16703539665015119</v>
      </c>
      <c r="N149" s="105">
        <f t="shared" ca="1" si="125"/>
        <v>-0.29653247797920768</v>
      </c>
      <c r="O149" s="108">
        <f t="shared" ca="1" si="126"/>
        <v>7.5063496186621059E-2</v>
      </c>
      <c r="P149" s="15" t="s">
        <v>134</v>
      </c>
    </row>
    <row r="150" spans="1:16" ht="16.5" customHeight="1">
      <c r="A150" s="11"/>
      <c r="B150" s="15" t="s">
        <v>135</v>
      </c>
      <c r="C150" s="131"/>
      <c r="D150" s="105">
        <f t="shared" ca="1" si="123"/>
        <v>-1.2256585539806599</v>
      </c>
      <c r="E150" s="105">
        <f t="shared" ca="1" si="123"/>
        <v>1.6447578122623454</v>
      </c>
      <c r="F150" s="105">
        <f t="shared" ca="1" si="123"/>
        <v>0.61007956204081126</v>
      </c>
      <c r="G150" s="105">
        <f t="shared" ca="1" si="123"/>
        <v>1.8763917193389854</v>
      </c>
      <c r="H150" s="105">
        <f t="shared" ca="1" si="123"/>
        <v>0.74494651758010644</v>
      </c>
      <c r="I150" s="105">
        <f t="shared" ca="1" si="123"/>
        <v>0.87417738699343761</v>
      </c>
      <c r="J150" s="105">
        <f t="shared" ca="1" si="123"/>
        <v>0.26572716147353848</v>
      </c>
      <c r="K150" s="105">
        <f t="shared" ca="1" si="123"/>
        <v>0.26270972540220477</v>
      </c>
      <c r="L150" s="105">
        <f t="shared" ca="1" si="123"/>
        <v>-1.4785692852320345</v>
      </c>
      <c r="M150" s="105">
        <f t="shared" ca="1" si="124"/>
        <v>1.3324506665943012</v>
      </c>
      <c r="N150" s="105">
        <f t="shared" ca="1" si="125"/>
        <v>-1.8379139450180881</v>
      </c>
      <c r="O150" s="108">
        <f t="shared" ca="1" si="126"/>
        <v>0.2690019553939289</v>
      </c>
      <c r="P150" s="15" t="s">
        <v>135</v>
      </c>
    </row>
    <row r="151" spans="1:16" ht="16.5" customHeight="1">
      <c r="A151" s="12"/>
      <c r="B151" s="13" t="s">
        <v>136</v>
      </c>
      <c r="C151" s="132"/>
      <c r="D151" s="106">
        <f t="shared" ca="1" si="123"/>
        <v>1.5222081358218342</v>
      </c>
      <c r="E151" s="106">
        <f t="shared" ca="1" si="123"/>
        <v>2.0091074175326384</v>
      </c>
      <c r="F151" s="106">
        <f t="shared" ca="1" si="123"/>
        <v>1.1711227814824052</v>
      </c>
      <c r="G151" s="106">
        <f t="shared" ca="1" si="123"/>
        <v>3.4669568038440333</v>
      </c>
      <c r="H151" s="106">
        <f t="shared" ca="1" si="123"/>
        <v>2.8763511706917391</v>
      </c>
      <c r="I151" s="106">
        <f t="shared" ca="1" si="123"/>
        <v>1.3220508627365402</v>
      </c>
      <c r="J151" s="106">
        <f t="shared" ca="1" si="123"/>
        <v>0.48743761286625614</v>
      </c>
      <c r="K151" s="106">
        <f t="shared" ca="1" si="123"/>
        <v>0.54003813883217566</v>
      </c>
      <c r="L151" s="106">
        <f t="shared" ca="1" si="123"/>
        <v>-4.5732164737065837</v>
      </c>
      <c r="M151" s="106">
        <f t="shared" ca="1" si="124"/>
        <v>3.2097599898688522</v>
      </c>
      <c r="N151" s="106">
        <f t="shared" ca="1" si="125"/>
        <v>3.0002055964585499</v>
      </c>
      <c r="O151" s="109">
        <f t="shared" ca="1" si="126"/>
        <v>4.3863553549653291</v>
      </c>
      <c r="P151" s="13" t="s">
        <v>136</v>
      </c>
    </row>
    <row r="154" spans="1:16" ht="16.5" customHeight="1">
      <c r="C154" s="1" t="s">
        <v>312</v>
      </c>
      <c r="D154" s="214" t="s">
        <v>10</v>
      </c>
      <c r="E154" s="2" t="str">
        <f>VLOOKUP(D154,'コード表 〔県〕'!E107:F119,2,FALSE)</f>
        <v>H30</v>
      </c>
    </row>
    <row r="155" spans="1:16" ht="16.5" customHeight="1">
      <c r="C155" s="1" t="s">
        <v>313</v>
      </c>
      <c r="D155" s="214" t="s">
        <v>168</v>
      </c>
    </row>
  </sheetData>
  <phoneticPr fontId="2"/>
  <pageMargins left="0.7" right="0.7" top="0.75" bottom="0.75" header="0.3" footer="0.3"/>
  <pageSetup paperSize="9" scale="49" orientation="landscape" r:id="rId1"/>
  <rowBreaks count="4" manualBreakCount="4">
    <brk id="38" max="15" man="1"/>
    <brk id="76" max="15" man="1"/>
    <brk id="114" max="15" man="1"/>
    <brk id="152" max="15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18D540-6DB7-4CBC-9DDF-5839EF1BCA16}">
          <x14:formula1>
            <xm:f>'コード表 〔県〕'!$E$107:$E$119</xm:f>
          </x14:formula1>
          <xm:sqref>D154:D155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4F02A-D8A6-466D-9A91-11AE468AD749}">
  <dimension ref="A1:X114"/>
  <sheetViews>
    <sheetView showGridLines="0" view="pageBreakPreview" zoomScale="85" zoomScaleNormal="100" zoomScaleSheetLayoutView="85" workbookViewId="0">
      <pane xSplit="2" ySplit="6" topLeftCell="C60" activePane="bottomRight" state="frozen"/>
      <selection pane="topRight"/>
      <selection pane="bottomLeft"/>
      <selection pane="bottomRight"/>
    </sheetView>
  </sheetViews>
  <sheetFormatPr defaultColWidth="9" defaultRowHeight="16.5" customHeight="1"/>
  <cols>
    <col min="1" max="1" width="4.25" style="1" customWidth="1"/>
    <col min="2" max="2" width="34" style="1" customWidth="1"/>
    <col min="3" max="15" width="12.58203125" style="1" customWidth="1"/>
    <col min="16" max="16" width="34" style="1" customWidth="1"/>
    <col min="17" max="23" width="12.83203125" style="1" customWidth="1"/>
    <col min="24" max="24" width="12.83203125" style="2" customWidth="1"/>
    <col min="25" max="33" width="12.83203125" style="1" customWidth="1"/>
    <col min="34" max="38" width="12.58203125" style="1" customWidth="1"/>
    <col min="39" max="39" width="4.58203125" style="1" customWidth="1"/>
    <col min="40" max="16384" width="9" style="1"/>
  </cols>
  <sheetData>
    <row r="1" spans="1:19" ht="16.5" customHeight="1">
      <c r="A1" s="7" t="str">
        <f ca="1">RIGHT(CELL("filename",A1),LEN(CELL("filename",A1))-FIND("]",CELL("filename",A1)))</f>
        <v>分析BD〔経済活動別_県〕</v>
      </c>
    </row>
    <row r="2" spans="1:19" ht="16.5" customHeight="1">
      <c r="A2" s="49" t="str">
        <f>INDEX('コード表 〔県〕'!B72:D101,MATCH(分析BD〔経済活動別_県〕!B2,'コード表 〔県〕'!B72:B101,0),2)</f>
        <v>22</v>
      </c>
      <c r="B2" s="48" t="str">
        <f>分析!B2</f>
        <v>合計</v>
      </c>
      <c r="C2" s="57" t="s">
        <v>122</v>
      </c>
    </row>
    <row r="3" spans="1:19" ht="16.5" customHeight="1">
      <c r="A3" s="22" t="s">
        <v>23</v>
      </c>
    </row>
    <row r="4" spans="1:19" ht="16.5" customHeight="1">
      <c r="A4" s="50"/>
      <c r="B4" s="56"/>
      <c r="C4" s="53">
        <v>23</v>
      </c>
      <c r="D4" s="30">
        <f>C4+1</f>
        <v>24</v>
      </c>
      <c r="E4" s="30">
        <f t="shared" ref="E4:J4" si="0">D4+1</f>
        <v>25</v>
      </c>
      <c r="F4" s="30">
        <f t="shared" si="0"/>
        <v>26</v>
      </c>
      <c r="G4" s="30">
        <f t="shared" si="0"/>
        <v>27</v>
      </c>
      <c r="H4" s="30">
        <f t="shared" si="0"/>
        <v>28</v>
      </c>
      <c r="I4" s="30">
        <f t="shared" si="0"/>
        <v>29</v>
      </c>
      <c r="J4" s="30">
        <f t="shared" si="0"/>
        <v>30</v>
      </c>
      <c r="K4" s="54">
        <v>1</v>
      </c>
      <c r="L4" s="55">
        <f>K4+1</f>
        <v>2</v>
      </c>
      <c r="M4" s="55">
        <f t="shared" ref="M4" si="1">L4+1</f>
        <v>3</v>
      </c>
      <c r="N4" s="55">
        <f t="shared" ref="N4" si="2">M4+1</f>
        <v>4</v>
      </c>
      <c r="O4" s="55">
        <f t="shared" ref="O4" si="3">N4+1</f>
        <v>5</v>
      </c>
      <c r="P4" s="4"/>
    </row>
    <row r="5" spans="1:19" ht="16.5" customHeight="1">
      <c r="A5" s="11"/>
      <c r="B5" s="3" t="s">
        <v>129</v>
      </c>
      <c r="C5" s="3" t="s">
        <v>3</v>
      </c>
      <c r="D5" s="17" t="s">
        <v>4</v>
      </c>
      <c r="E5" s="17" t="s">
        <v>5</v>
      </c>
      <c r="F5" s="17" t="s">
        <v>6</v>
      </c>
      <c r="G5" s="17" t="s">
        <v>7</v>
      </c>
      <c r="H5" s="17" t="s">
        <v>8</v>
      </c>
      <c r="I5" s="17" t="s">
        <v>9</v>
      </c>
      <c r="J5" s="17" t="s">
        <v>10</v>
      </c>
      <c r="K5" s="17" t="s">
        <v>1</v>
      </c>
      <c r="L5" s="17" t="s">
        <v>2</v>
      </c>
      <c r="M5" s="17" t="s">
        <v>0</v>
      </c>
      <c r="N5" s="17" t="s">
        <v>166</v>
      </c>
      <c r="O5" s="17" t="s">
        <v>168</v>
      </c>
      <c r="P5" s="3" t="s">
        <v>129</v>
      </c>
    </row>
    <row r="6" spans="1:19" ht="16.5" customHeight="1">
      <c r="A6" s="12"/>
      <c r="B6" s="13"/>
      <c r="C6" s="58">
        <v>2011</v>
      </c>
      <c r="D6" s="34">
        <f>C6+1</f>
        <v>2012</v>
      </c>
      <c r="E6" s="34">
        <f t="shared" ref="E6:L6" si="4">D6+1</f>
        <v>2013</v>
      </c>
      <c r="F6" s="34">
        <f t="shared" si="4"/>
        <v>2014</v>
      </c>
      <c r="G6" s="34">
        <f t="shared" si="4"/>
        <v>2015</v>
      </c>
      <c r="H6" s="34">
        <f t="shared" si="4"/>
        <v>2016</v>
      </c>
      <c r="I6" s="34">
        <f t="shared" si="4"/>
        <v>2017</v>
      </c>
      <c r="J6" s="34">
        <f t="shared" si="4"/>
        <v>2018</v>
      </c>
      <c r="K6" s="34">
        <f t="shared" si="4"/>
        <v>2019</v>
      </c>
      <c r="L6" s="34">
        <f t="shared" si="4"/>
        <v>2020</v>
      </c>
      <c r="M6" s="34">
        <f t="shared" ref="M6" si="5">L6+1</f>
        <v>2021</v>
      </c>
      <c r="N6" s="34">
        <f t="shared" ref="N6" si="6">M6+1</f>
        <v>2022</v>
      </c>
      <c r="O6" s="34">
        <f t="shared" ref="O6" si="7">N6+1</f>
        <v>2023</v>
      </c>
      <c r="P6" s="6"/>
    </row>
    <row r="7" spans="1:19" ht="16.5" customHeight="1">
      <c r="A7" s="10">
        <v>1</v>
      </c>
      <c r="B7" s="51" t="s">
        <v>16</v>
      </c>
      <c r="C7" s="76" cm="1">
        <f t="array" aca="1" ref="C7" ca="1">INDIRECT("'"&amp;'コード表 〔県〕'!$C$3&amp;"'!"&amp;'コード表 〔県〕'!$D50&amp;'コード表 〔県〕'!C$69)</f>
        <v>6409645</v>
      </c>
      <c r="D7" s="77" cm="1">
        <f t="array" aca="1" ref="D7" ca="1">INDIRECT("'"&amp;'コード表 〔県〕'!$C$3&amp;"'!"&amp;'コード表 〔県〕'!$D50&amp;'コード表 〔県〕'!D$69)</f>
        <v>6615196</v>
      </c>
      <c r="E7" s="77" cm="1">
        <f t="array" aca="1" ref="E7" ca="1">INDIRECT("'"&amp;'コード表 〔県〕'!$C$3&amp;"'!"&amp;'コード表 〔県〕'!$D50&amp;'コード表 〔県〕'!E$69)</f>
        <v>6837987</v>
      </c>
      <c r="F7" s="77" cm="1">
        <f t="array" aca="1" ref="F7" ca="1">INDIRECT("'"&amp;'コード表 〔県〕'!$C$3&amp;"'!"&amp;'コード表 〔県〕'!$D50&amp;'コード表 〔県〕'!F$69)</f>
        <v>7017397</v>
      </c>
      <c r="G7" s="77" cm="1">
        <f t="array" aca="1" ref="G7" ca="1">INDIRECT("'"&amp;'コード表 〔県〕'!$C$3&amp;"'!"&amp;'コード表 〔県〕'!$D50&amp;'コード表 〔県〕'!G$69)</f>
        <v>7132221</v>
      </c>
      <c r="H7" s="77" cm="1">
        <f t="array" aca="1" ref="H7" ca="1">INDIRECT("'"&amp;'コード表 〔県〕'!$C$3&amp;"'!"&amp;'コード表 〔県〕'!$D50&amp;'コード表 〔県〕'!H$69)</f>
        <v>7328277</v>
      </c>
      <c r="I7" s="77" cm="1">
        <f t="array" aca="1" ref="I7" ca="1">INDIRECT("'"&amp;'コード表 〔県〕'!$C$3&amp;"'!"&amp;'コード表 〔県〕'!$D50&amp;'コード表 〔県〕'!I$69)</f>
        <v>7549392</v>
      </c>
      <c r="J7" s="77" cm="1">
        <f t="array" aca="1" ref="J7" ca="1">INDIRECT("'"&amp;'コード表 〔県〕'!$C$3&amp;"'!"&amp;'コード表 〔県〕'!$D50&amp;'コード表 〔県〕'!J$69)</f>
        <v>7686508</v>
      </c>
      <c r="K7" s="77" cm="1">
        <f t="array" aca="1" ref="K7" ca="1">INDIRECT("'"&amp;'コード表 〔県〕'!$C$3&amp;"'!"&amp;'コード表 〔県〕'!$D50&amp;'コード表 〔県〕'!K$69)</f>
        <v>7745367</v>
      </c>
      <c r="L7" s="77" cm="1">
        <f t="array" aca="1" ref="L7" ca="1">INDIRECT("'"&amp;'コード表 〔県〕'!$C$3&amp;"'!"&amp;'コード表 〔県〕'!$D50&amp;'コード表 〔県〕'!L$69)</f>
        <v>6999839</v>
      </c>
      <c r="M7" s="77" cm="1">
        <f t="array" aca="1" ref="M7" ca="1">INDIRECT("'"&amp;'コード表 〔県〕'!$C$3&amp;"'!"&amp;'コード表 〔県〕'!$D50&amp;'コード表 〔県〕'!M$69)</f>
        <v>7534283</v>
      </c>
      <c r="N7" s="77" cm="1">
        <f t="array" aca="1" ref="N7" ca="1">INDIRECT("'"&amp;'コード表 〔県〕'!$C$3&amp;"'!"&amp;'コード表 〔県〕'!$D50&amp;'コード表 〔県〕'!N$69)</f>
        <v>8009786</v>
      </c>
      <c r="O7" s="78" cm="1">
        <f t="array" aca="1" ref="O7" ca="1">INDIRECT("'"&amp;'コード表 〔県〕'!$C$3&amp;"'!"&amp;'コード表 〔県〕'!$D50&amp;'コード表 〔県〕'!O$69)</f>
        <v>8151006</v>
      </c>
      <c r="P7" s="56" t="s">
        <v>16</v>
      </c>
      <c r="R7" s="1" t="s">
        <v>280</v>
      </c>
      <c r="S7" s="171">
        <v>113150</v>
      </c>
    </row>
    <row r="8" spans="1:19" ht="16.5" customHeight="1">
      <c r="A8" s="19">
        <v>2</v>
      </c>
      <c r="B8" s="1" t="s">
        <v>17</v>
      </c>
      <c r="C8" s="79" cm="1">
        <f t="array" aca="1" ref="C8" ca="1">INDIRECT("'"&amp;'コード表 〔県〕'!$C$3&amp;"'!"&amp;'コード表 〔県〕'!$D51&amp;'コード表 〔県〕'!C$69)</f>
        <v>2646362</v>
      </c>
      <c r="D8" s="70" cm="1">
        <f t="array" aca="1" ref="D8" ca="1">INDIRECT("'"&amp;'コード表 〔県〕'!$C$3&amp;"'!"&amp;'コード表 〔県〕'!$D51&amp;'コード表 〔県〕'!D$69)</f>
        <v>2834761</v>
      </c>
      <c r="E8" s="70" cm="1">
        <f t="array" aca="1" ref="E8" ca="1">INDIRECT("'"&amp;'コード表 〔県〕'!$C$3&amp;"'!"&amp;'コード表 〔県〕'!$D51&amp;'コード表 〔県〕'!E$69)</f>
        <v>2924563</v>
      </c>
      <c r="F8" s="70" cm="1">
        <f t="array" aca="1" ref="F8" ca="1">INDIRECT("'"&amp;'コード表 〔県〕'!$C$3&amp;"'!"&amp;'コード表 〔県〕'!$D51&amp;'コード表 〔県〕'!F$69)</f>
        <v>3034913</v>
      </c>
      <c r="G8" s="70" cm="1">
        <f t="array" aca="1" ref="G8" ca="1">INDIRECT("'"&amp;'コード表 〔県〕'!$C$3&amp;"'!"&amp;'コード表 〔県〕'!$D51&amp;'コード表 〔県〕'!G$69)</f>
        <v>2950847</v>
      </c>
      <c r="H8" s="70" cm="1">
        <f t="array" aca="1" ref="H8" ca="1">INDIRECT("'"&amp;'コード表 〔県〕'!$C$3&amp;"'!"&amp;'コード表 〔県〕'!$D51&amp;'コード表 〔県〕'!H$69)</f>
        <v>2984193</v>
      </c>
      <c r="I8" s="70" cm="1">
        <f t="array" aca="1" ref="I8" ca="1">INDIRECT("'"&amp;'コード表 〔県〕'!$C$3&amp;"'!"&amp;'コード表 〔県〕'!$D51&amp;'コード表 〔県〕'!I$69)</f>
        <v>3123800</v>
      </c>
      <c r="J8" s="70" cm="1">
        <f t="array" aca="1" ref="J8" ca="1">INDIRECT("'"&amp;'コード表 〔県〕'!$C$3&amp;"'!"&amp;'コード表 〔県〕'!$D51&amp;'コード表 〔県〕'!J$69)</f>
        <v>3233304</v>
      </c>
      <c r="K8" s="70" cm="1">
        <f t="array" aca="1" ref="K8" ca="1">INDIRECT("'"&amp;'コード表 〔県〕'!$C$3&amp;"'!"&amp;'コード表 〔県〕'!$D51&amp;'コード表 〔県〕'!K$69)</f>
        <v>3266375</v>
      </c>
      <c r="L8" s="70" cm="1">
        <f t="array" aca="1" ref="L8" ca="1">INDIRECT("'"&amp;'コード表 〔県〕'!$C$3&amp;"'!"&amp;'コード表 〔県〕'!$D51&amp;'コード表 〔県〕'!L$69)</f>
        <v>2798933</v>
      </c>
      <c r="M8" s="70" cm="1">
        <f t="array" aca="1" ref="M8" ca="1">INDIRECT("'"&amp;'コード表 〔県〕'!$C$3&amp;"'!"&amp;'コード表 〔県〕'!$D51&amp;'コード表 〔県〕'!M$69)</f>
        <v>3142184</v>
      </c>
      <c r="N8" s="70" cm="1">
        <f t="array" aca="1" ref="N8" ca="1">INDIRECT("'"&amp;'コード表 〔県〕'!$C$3&amp;"'!"&amp;'コード表 〔県〕'!$D51&amp;'コード表 〔県〕'!N$69)</f>
        <v>3574874</v>
      </c>
      <c r="O8" s="80" cm="1">
        <f t="array" aca="1" ref="O8" ca="1">INDIRECT("'"&amp;'コード表 〔県〕'!$C$3&amp;"'!"&amp;'コード表 〔県〕'!$D51&amp;'コード表 〔県〕'!O$69)</f>
        <v>3508046</v>
      </c>
      <c r="P8" s="15" t="s">
        <v>17</v>
      </c>
      <c r="R8" s="1" t="s">
        <v>281</v>
      </c>
      <c r="S8" s="172">
        <v>-69021</v>
      </c>
    </row>
    <row r="9" spans="1:19" ht="16.5" customHeight="1">
      <c r="A9" s="19">
        <v>3</v>
      </c>
      <c r="B9" s="1" t="s">
        <v>18</v>
      </c>
      <c r="C9" s="79" cm="1">
        <f t="array" aca="1" ref="C9" ca="1">INDIRECT("'"&amp;'コード表 〔県〕'!$C$3&amp;"'!"&amp;'コード表 〔県〕'!$D52&amp;'コード表 〔県〕'!C$69)</f>
        <v>3763283</v>
      </c>
      <c r="D9" s="70" cm="1">
        <f t="array" aca="1" ref="D9" ca="1">INDIRECT("'"&amp;'コード表 〔県〕'!$C$3&amp;"'!"&amp;'コード表 〔県〕'!$D52&amp;'コード表 〔県〕'!D$69)</f>
        <v>3780435</v>
      </c>
      <c r="E9" s="70" cm="1">
        <f t="array" aca="1" ref="E9" ca="1">INDIRECT("'"&amp;'コード表 〔県〕'!$C$3&amp;"'!"&amp;'コード表 〔県〕'!$D52&amp;'コード表 〔県〕'!E$69)</f>
        <v>3913424</v>
      </c>
      <c r="F9" s="70" cm="1">
        <f t="array" aca="1" ref="F9" ca="1">INDIRECT("'"&amp;'コード表 〔県〕'!$C$3&amp;"'!"&amp;'コード表 〔県〕'!$D52&amp;'コード表 〔県〕'!F$69)</f>
        <v>3982484</v>
      </c>
      <c r="G9" s="70" cm="1">
        <f t="array" aca="1" ref="G9" ca="1">INDIRECT("'"&amp;'コード表 〔県〕'!$C$3&amp;"'!"&amp;'コード表 〔県〕'!$D52&amp;'コード表 〔県〕'!G$69)</f>
        <v>4181374</v>
      </c>
      <c r="H9" s="70" cm="1">
        <f t="array" aca="1" ref="H9" ca="1">INDIRECT("'"&amp;'コード表 〔県〕'!$C$3&amp;"'!"&amp;'コード表 〔県〕'!$D52&amp;'コード表 〔県〕'!H$69)</f>
        <v>4344084</v>
      </c>
      <c r="I9" s="70" cm="1">
        <f t="array" aca="1" ref="I9" ca="1">INDIRECT("'"&amp;'コード表 〔県〕'!$C$3&amp;"'!"&amp;'コード表 〔県〕'!$D52&amp;'コード表 〔県〕'!I$69)</f>
        <v>4425592</v>
      </c>
      <c r="J9" s="70" cm="1">
        <f t="array" aca="1" ref="J9" ca="1">INDIRECT("'"&amp;'コード表 〔県〕'!$C$3&amp;"'!"&amp;'コード表 〔県〕'!$D52&amp;'コード表 〔県〕'!J$69)</f>
        <v>4453204</v>
      </c>
      <c r="K9" s="70" cm="1">
        <f t="array" aca="1" ref="K9" ca="1">INDIRECT("'"&amp;'コード表 〔県〕'!$C$3&amp;"'!"&amp;'コード表 〔県〕'!$D52&amp;'コード表 〔県〕'!K$69)</f>
        <v>4478992</v>
      </c>
      <c r="L9" s="70" cm="1">
        <f t="array" aca="1" ref="L9" ca="1">INDIRECT("'"&amp;'コード表 〔県〕'!$C$3&amp;"'!"&amp;'コード表 〔県〕'!$D52&amp;'コード表 〔県〕'!L$69)</f>
        <v>4200906</v>
      </c>
      <c r="M9" s="70" cm="1">
        <f t="array" aca="1" ref="M9" ca="1">INDIRECT("'"&amp;'コード表 〔県〕'!$C$3&amp;"'!"&amp;'コード表 〔県〕'!$D52&amp;'コード表 〔県〕'!M$69)</f>
        <v>4392099</v>
      </c>
      <c r="N9" s="70" cm="1">
        <f t="array" aca="1" ref="N9" ca="1">INDIRECT("'"&amp;'コード表 〔県〕'!$C$3&amp;"'!"&amp;'コード表 〔県〕'!$D52&amp;'コード表 〔県〕'!N$69)</f>
        <v>4434912</v>
      </c>
      <c r="O9" s="80" cm="1">
        <f t="array" aca="1" ref="O9" ca="1">INDIRECT("'"&amp;'コード表 〔県〕'!$C$3&amp;"'!"&amp;'コード表 〔県〕'!$D52&amp;'コード表 〔県〕'!O$69)</f>
        <v>4642960</v>
      </c>
      <c r="P9" s="15" t="s">
        <v>18</v>
      </c>
      <c r="R9" s="1" t="s">
        <v>282</v>
      </c>
      <c r="S9" s="172">
        <v>-16220</v>
      </c>
    </row>
    <row r="10" spans="1:19" ht="16.5" customHeight="1">
      <c r="A10" s="19">
        <v>4</v>
      </c>
      <c r="B10" s="1" t="s">
        <v>19</v>
      </c>
      <c r="C10" s="79" cm="1">
        <f t="array" aca="1" ref="C10" ca="1">INDIRECT("'"&amp;'コード表 〔県〕'!$C$3&amp;"'!"&amp;'コード表 〔県〕'!$D53&amp;'コード表 〔県〕'!C$69)</f>
        <v>873357</v>
      </c>
      <c r="D10" s="70" cm="1">
        <f t="array" aca="1" ref="D10" ca="1">INDIRECT("'"&amp;'コード表 〔県〕'!$C$3&amp;"'!"&amp;'コード表 〔県〕'!$D53&amp;'コード表 〔県〕'!D$69)</f>
        <v>873815</v>
      </c>
      <c r="E10" s="70" cm="1">
        <f t="array" aca="1" ref="E10" ca="1">INDIRECT("'"&amp;'コード表 〔県〕'!$C$3&amp;"'!"&amp;'コード表 〔県〕'!$D53&amp;'コード表 〔県〕'!E$69)</f>
        <v>893199</v>
      </c>
      <c r="F10" s="70" cm="1">
        <f t="array" aca="1" ref="F10" ca="1">INDIRECT("'"&amp;'コード表 〔県〕'!$C$3&amp;"'!"&amp;'コード表 〔県〕'!$D53&amp;'コード表 〔県〕'!F$69)</f>
        <v>931631</v>
      </c>
      <c r="G10" s="70" cm="1">
        <f t="array" aca="1" ref="G10" ca="1">INDIRECT("'"&amp;'コード表 〔県〕'!$C$3&amp;"'!"&amp;'コード表 〔県〕'!$D53&amp;'コード表 〔県〕'!G$69)</f>
        <v>956645</v>
      </c>
      <c r="H10" s="70" cm="1">
        <f t="array" aca="1" ref="H10" ca="1">INDIRECT("'"&amp;'コード表 〔県〕'!$C$3&amp;"'!"&amp;'コード表 〔県〕'!$D53&amp;'コード表 〔県〕'!H$69)</f>
        <v>969065</v>
      </c>
      <c r="I10" s="70" cm="1">
        <f t="array" aca="1" ref="I10" ca="1">INDIRECT("'"&amp;'コード表 〔県〕'!$C$3&amp;"'!"&amp;'コード表 〔県〕'!$D53&amp;'コード表 〔県〕'!I$69)</f>
        <v>993813</v>
      </c>
      <c r="J10" s="70" cm="1">
        <f t="array" aca="1" ref="J10" ca="1">INDIRECT("'"&amp;'コード表 〔県〕'!$C$3&amp;"'!"&amp;'コード表 〔県〕'!$D53&amp;'コード表 〔県〕'!J$69)</f>
        <v>1014796</v>
      </c>
      <c r="K10" s="70" cm="1">
        <f t="array" aca="1" ref="K10" ca="1">INDIRECT("'"&amp;'コード表 〔県〕'!$C$3&amp;"'!"&amp;'コード表 〔県〕'!$D53&amp;'コード表 〔県〕'!K$69)</f>
        <v>1038940</v>
      </c>
      <c r="L10" s="70" cm="1">
        <f t="array" aca="1" ref="L10" ca="1">INDIRECT("'"&amp;'コード表 〔県〕'!$C$3&amp;"'!"&amp;'コード表 〔県〕'!$D53&amp;'コード表 〔県〕'!L$69)</f>
        <v>1015645</v>
      </c>
      <c r="M10" s="70" cm="1">
        <f t="array" aca="1" ref="M10" ca="1">INDIRECT("'"&amp;'コード表 〔県〕'!$C$3&amp;"'!"&amp;'コード表 〔県〕'!$D53&amp;'コード表 〔県〕'!M$69)</f>
        <v>1105502</v>
      </c>
      <c r="N10" s="70" cm="1">
        <f t="array" aca="1" ref="N10" ca="1">INDIRECT("'"&amp;'コード表 〔県〕'!$C$3&amp;"'!"&amp;'コード表 〔県〕'!$D53&amp;'コード表 〔県〕'!N$69)</f>
        <v>1201651</v>
      </c>
      <c r="O10" s="80" cm="1">
        <f t="array" aca="1" ref="O10" ca="1">INDIRECT("'"&amp;'コード表 〔県〕'!$C$3&amp;"'!"&amp;'コード表 〔県〕'!$D53&amp;'コード表 〔県〕'!O$69)</f>
        <v>1191306</v>
      </c>
      <c r="P10" s="15" t="s">
        <v>19</v>
      </c>
      <c r="R10" s="1" t="s">
        <v>283</v>
      </c>
      <c r="S10" s="172">
        <v>-3705</v>
      </c>
    </row>
    <row r="11" spans="1:19" ht="16.5" customHeight="1">
      <c r="A11" s="19">
        <v>5</v>
      </c>
      <c r="B11" s="1" t="s">
        <v>128</v>
      </c>
      <c r="C11" s="79" cm="1">
        <f t="array" aca="1" ref="C11" ca="1">INDIRECT("'"&amp;'コード表 〔県〕'!$C$3&amp;"'!"&amp;'コード表 〔県〕'!$D54&amp;'コード表 〔県〕'!C$69)</f>
        <v>2889926</v>
      </c>
      <c r="D11" s="70" cm="1">
        <f t="array" aca="1" ref="D11" ca="1">INDIRECT("'"&amp;'コード表 〔県〕'!$C$3&amp;"'!"&amp;'コード表 〔県〕'!$D54&amp;'コード表 〔県〕'!D$69)</f>
        <v>2906620</v>
      </c>
      <c r="E11" s="70" cm="1">
        <f t="array" aca="1" ref="E11" ca="1">INDIRECT("'"&amp;'コード表 〔県〕'!$C$3&amp;"'!"&amp;'コード表 〔県〕'!$D54&amp;'コード表 〔県〕'!E$69)</f>
        <v>3020225</v>
      </c>
      <c r="F11" s="70" cm="1">
        <f t="array" aca="1" ref="F11" ca="1">INDIRECT("'"&amp;'コード表 〔県〕'!$C$3&amp;"'!"&amp;'コード表 〔県〕'!$D54&amp;'コード表 〔県〕'!F$69)</f>
        <v>3050853</v>
      </c>
      <c r="G11" s="70" cm="1">
        <f t="array" aca="1" ref="G11" ca="1">INDIRECT("'"&amp;'コード表 〔県〕'!$C$3&amp;"'!"&amp;'コード表 〔県〕'!$D54&amp;'コード表 〔県〕'!G$69)</f>
        <v>3224729</v>
      </c>
      <c r="H11" s="70" cm="1">
        <f t="array" aca="1" ref="H11" ca="1">INDIRECT("'"&amp;'コード表 〔県〕'!$C$3&amp;"'!"&amp;'コード表 〔県〕'!$D54&amp;'コード表 〔県〕'!H$69)</f>
        <v>3375019</v>
      </c>
      <c r="I11" s="70" cm="1">
        <f t="array" aca="1" ref="I11" ca="1">INDIRECT("'"&amp;'コード表 〔県〕'!$C$3&amp;"'!"&amp;'コード表 〔県〕'!$D54&amp;'コード表 〔県〕'!I$69)</f>
        <v>3431779</v>
      </c>
      <c r="J11" s="70" cm="1">
        <f t="array" aca="1" ref="J11" ca="1">INDIRECT("'"&amp;'コード表 〔県〕'!$C$3&amp;"'!"&amp;'コード表 〔県〕'!$D54&amp;'コード表 〔県〕'!J$69)</f>
        <v>3438408</v>
      </c>
      <c r="K11" s="70" cm="1">
        <f t="array" aca="1" ref="K11" ca="1">INDIRECT("'"&amp;'コード表 〔県〕'!$C$3&amp;"'!"&amp;'コード表 〔県〕'!$D54&amp;'コード表 〔県〕'!K$69)</f>
        <v>3440052</v>
      </c>
      <c r="L11" s="70" cm="1">
        <f t="array" aca="1" ref="L11" ca="1">INDIRECT("'"&amp;'コード表 〔県〕'!$C$3&amp;"'!"&amp;'コード表 〔県〕'!$D54&amp;'コード表 〔県〕'!L$69)</f>
        <v>3185261</v>
      </c>
      <c r="M11" s="70" cm="1">
        <f t="array" aca="1" ref="M11" ca="1">INDIRECT("'"&amp;'コード表 〔県〕'!$C$3&amp;"'!"&amp;'コード表 〔県〕'!$D54&amp;'コード表 〔県〕'!M$69)</f>
        <v>3286597</v>
      </c>
      <c r="N11" s="70" cm="1">
        <f t="array" aca="1" ref="N11" ca="1">INDIRECT("'"&amp;'コード表 〔県〕'!$C$3&amp;"'!"&amp;'コード表 〔県〕'!$D54&amp;'コード表 〔県〕'!N$69)</f>
        <v>3233261</v>
      </c>
      <c r="O11" s="80" cm="1">
        <f t="array" aca="1" ref="O11" ca="1">INDIRECT("'"&amp;'コード表 〔県〕'!$C$3&amp;"'!"&amp;'コード表 〔県〕'!$D54&amp;'コード表 〔県〕'!O$69)</f>
        <v>3451654</v>
      </c>
      <c r="P11" s="15" t="s">
        <v>128</v>
      </c>
      <c r="R11" s="1" t="s">
        <v>284</v>
      </c>
      <c r="S11" s="172">
        <v>-14748</v>
      </c>
    </row>
    <row r="12" spans="1:19" ht="16.5" customHeight="1">
      <c r="A12" s="19">
        <v>6</v>
      </c>
      <c r="B12" s="1" t="s">
        <v>20</v>
      </c>
      <c r="C12" s="79" cm="1">
        <f t="array" aca="1" ref="C12" ca="1">INDIRECT("'"&amp;'コード表 〔県〕'!$C$3&amp;"'!"&amp;'コード表 〔県〕'!$D55&amp;'コード表 〔県〕'!C$69)</f>
        <v>256408</v>
      </c>
      <c r="D12" s="70" cm="1">
        <f t="array" aca="1" ref="D12" ca="1">INDIRECT("'"&amp;'コード表 〔県〕'!$C$3&amp;"'!"&amp;'コード表 〔県〕'!$D55&amp;'コード表 〔県〕'!D$69)</f>
        <v>251538</v>
      </c>
      <c r="E12" s="70" cm="1">
        <f t="array" aca="1" ref="E12" ca="1">INDIRECT("'"&amp;'コード表 〔県〕'!$C$3&amp;"'!"&amp;'コード表 〔県〕'!$D55&amp;'コード表 〔県〕'!E$69)</f>
        <v>255703</v>
      </c>
      <c r="F12" s="70" cm="1">
        <f t="array" aca="1" ref="F12" ca="1">INDIRECT("'"&amp;'コード表 〔県〕'!$C$3&amp;"'!"&amp;'コード表 〔県〕'!$D55&amp;'コード表 〔県〕'!F$69)</f>
        <v>280753</v>
      </c>
      <c r="G12" s="70" cm="1">
        <f t="array" aca="1" ref="G12" ca="1">INDIRECT("'"&amp;'コード表 〔県〕'!$C$3&amp;"'!"&amp;'コード表 〔県〕'!$D55&amp;'コード表 〔県〕'!G$69)</f>
        <v>305599</v>
      </c>
      <c r="H12" s="70" cm="1">
        <f t="array" aca="1" ref="H12" ca="1">INDIRECT("'"&amp;'コード表 〔県〕'!$C$3&amp;"'!"&amp;'コード表 〔県〕'!$D55&amp;'コード表 〔県〕'!H$69)</f>
        <v>310209</v>
      </c>
      <c r="I12" s="70" cm="1">
        <f t="array" aca="1" ref="I12" ca="1">INDIRECT("'"&amp;'コード表 〔県〕'!$C$3&amp;"'!"&amp;'コード表 〔県〕'!$D55&amp;'コード表 〔県〕'!I$69)</f>
        <v>316589</v>
      </c>
      <c r="J12" s="70" cm="1">
        <f t="array" aca="1" ref="J12" ca="1">INDIRECT("'"&amp;'コード表 〔県〕'!$C$3&amp;"'!"&amp;'コード表 〔県〕'!$D55&amp;'コード表 〔県〕'!J$69)</f>
        <v>320141</v>
      </c>
      <c r="K12" s="70" cm="1">
        <f t="array" aca="1" ref="K12" ca="1">INDIRECT("'"&amp;'コード表 〔県〕'!$C$3&amp;"'!"&amp;'コード表 〔県〕'!$D55&amp;'コード表 〔県〕'!K$69)</f>
        <v>318778</v>
      </c>
      <c r="L12" s="70" cm="1">
        <f t="array" aca="1" ref="L12" ca="1">INDIRECT("'"&amp;'コード表 〔県〕'!$C$3&amp;"'!"&amp;'コード表 〔県〕'!$D55&amp;'コード表 〔県〕'!L$69)</f>
        <v>317665</v>
      </c>
      <c r="M12" s="70" cm="1">
        <f t="array" aca="1" ref="M12" ca="1">INDIRECT("'"&amp;'コード表 〔県〕'!$C$3&amp;"'!"&amp;'コード表 〔県〕'!$D55&amp;'コード表 〔県〕'!M$69)</f>
        <v>323993</v>
      </c>
      <c r="N12" s="70" cm="1">
        <f t="array" aca="1" ref="N12" ca="1">INDIRECT("'"&amp;'コード表 〔県〕'!$C$3&amp;"'!"&amp;'コード表 〔県〕'!$D55&amp;'コード表 〔県〕'!N$69)</f>
        <v>347060</v>
      </c>
      <c r="O12" s="80" cm="1">
        <f t="array" aca="1" ref="O12" ca="1">INDIRECT("'"&amp;'コード表 〔県〕'!$C$3&amp;"'!"&amp;'コード表 〔県〕'!$D55&amp;'コード表 〔県〕'!O$69)</f>
        <v>357481</v>
      </c>
      <c r="P12" s="15" t="s">
        <v>20</v>
      </c>
      <c r="R12" s="1" t="s">
        <v>285</v>
      </c>
      <c r="S12" s="171">
        <f>S7+S8+S9+S10+S11</f>
        <v>9456</v>
      </c>
    </row>
    <row r="13" spans="1:19" ht="16.5" customHeight="1">
      <c r="A13" s="19">
        <v>7</v>
      </c>
      <c r="B13" s="1" t="s">
        <v>21</v>
      </c>
      <c r="C13" s="79" cm="1">
        <f t="array" aca="1" ref="C13" ca="1">INDIRECT("'"&amp;'コード表 〔県〕'!$C$3&amp;"'!"&amp;'コード表 〔県〕'!$D56&amp;'コード表 〔県〕'!C$69)</f>
        <v>2633518</v>
      </c>
      <c r="D13" s="70" cm="1">
        <f t="array" aca="1" ref="D13" ca="1">INDIRECT("'"&amp;'コード表 〔県〕'!$C$3&amp;"'!"&amp;'コード表 〔県〕'!$D56&amp;'コード表 〔県〕'!D$69)</f>
        <v>2655082</v>
      </c>
      <c r="E13" s="70" cm="1">
        <f t="array" aca="1" ref="E13" ca="1">INDIRECT("'"&amp;'コード表 〔県〕'!$C$3&amp;"'!"&amp;'コード表 〔県〕'!$D56&amp;'コード表 〔県〕'!E$69)</f>
        <v>2764522</v>
      </c>
      <c r="F13" s="70" cm="1">
        <f t="array" aca="1" ref="F13" ca="1">INDIRECT("'"&amp;'コード表 〔県〕'!$C$3&amp;"'!"&amp;'コード表 〔県〕'!$D56&amp;'コード表 〔県〕'!F$69)</f>
        <v>2770100</v>
      </c>
      <c r="G13" s="70" cm="1">
        <f t="array" aca="1" ref="G13" ca="1">INDIRECT("'"&amp;'コード表 〔県〕'!$C$3&amp;"'!"&amp;'コード表 〔県〕'!$D56&amp;'コード表 〔県〕'!G$69)</f>
        <v>2919130</v>
      </c>
      <c r="H13" s="70" cm="1">
        <f t="array" aca="1" ref="H13" ca="1">INDIRECT("'"&amp;'コード表 〔県〕'!$C$3&amp;"'!"&amp;'コード表 〔県〕'!$D56&amp;'コード表 〔県〕'!H$69)</f>
        <v>3064810</v>
      </c>
      <c r="I13" s="70" cm="1">
        <f t="array" aca="1" ref="I13" ca="1">INDIRECT("'"&amp;'コード表 〔県〕'!$C$3&amp;"'!"&amp;'コード表 〔県〕'!$D56&amp;'コード表 〔県〕'!I$69)</f>
        <v>3115190</v>
      </c>
      <c r="J13" s="70" cm="1">
        <f t="array" aca="1" ref="J13" ca="1">INDIRECT("'"&amp;'コード表 〔県〕'!$C$3&amp;"'!"&amp;'コード表 〔県〕'!$D56&amp;'コード表 〔県〕'!J$69)</f>
        <v>3118267</v>
      </c>
      <c r="K13" s="70" cm="1">
        <f t="array" aca="1" ref="K13" ca="1">INDIRECT("'"&amp;'コード表 〔県〕'!$C$3&amp;"'!"&amp;'コード表 〔県〕'!$D56&amp;'コード表 〔県〕'!K$69)</f>
        <v>3121274</v>
      </c>
      <c r="L13" s="70" cm="1">
        <f t="array" aca="1" ref="L13" ca="1">INDIRECT("'"&amp;'コード表 〔県〕'!$C$3&amp;"'!"&amp;'コード表 〔県〕'!$D56&amp;'コード表 〔県〕'!L$69)</f>
        <v>2867596</v>
      </c>
      <c r="M13" s="70" cm="1">
        <f t="array" aca="1" ref="M13" ca="1">INDIRECT("'"&amp;'コード表 〔県〕'!$C$3&amp;"'!"&amp;'コード表 〔県〕'!$D56&amp;'コード表 〔県〕'!M$69)</f>
        <v>2962604</v>
      </c>
      <c r="N13" s="70" cm="1">
        <f t="array" aca="1" ref="N13" ca="1">INDIRECT("'"&amp;'コード表 〔県〕'!$C$3&amp;"'!"&amp;'コード表 〔県〕'!$D56&amp;'コード表 〔県〕'!N$69)</f>
        <v>2886201</v>
      </c>
      <c r="O13" s="80" cm="1">
        <f t="array" aca="1" ref="O13" ca="1">INDIRECT("'"&amp;'コード表 〔県〕'!$C$3&amp;"'!"&amp;'コード表 〔県〕'!$D56&amp;'コード表 〔県〕'!O$69)</f>
        <v>3094173</v>
      </c>
      <c r="P13" s="15" t="s">
        <v>21</v>
      </c>
    </row>
    <row r="14" spans="1:19" ht="16.5" customHeight="1">
      <c r="A14" s="19">
        <v>8</v>
      </c>
      <c r="B14" s="1" t="s">
        <v>119</v>
      </c>
      <c r="C14" s="79" cm="1">
        <f t="array" aca="1" ref="C14" ca="1">INDIRECT("'"&amp;'コード表 〔県〕'!$C$3&amp;"'!"&amp;'コード表 〔県〕'!$D57&amp;'コード表 〔県〕'!C$69)</f>
        <v>1945247</v>
      </c>
      <c r="D14" s="70" cm="1">
        <f t="array" aca="1" ref="D14" ca="1">INDIRECT("'"&amp;'コード表 〔県〕'!$C$3&amp;"'!"&amp;'コード表 〔県〕'!$D57&amp;'コード表 〔県〕'!D$69)</f>
        <v>1937712</v>
      </c>
      <c r="E14" s="70" cm="1">
        <f t="array" aca="1" ref="E14" ca="1">INDIRECT("'"&amp;'コード表 〔県〕'!$C$3&amp;"'!"&amp;'コード表 〔県〕'!$D57&amp;'コード表 〔県〕'!E$69)</f>
        <v>1962478</v>
      </c>
      <c r="F14" s="70" cm="1">
        <f t="array" aca="1" ref="F14" ca="1">INDIRECT("'"&amp;'コード表 〔県〕'!$C$3&amp;"'!"&amp;'コード表 〔県〕'!$D57&amp;'コード表 〔県〕'!F$69)</f>
        <v>2059748</v>
      </c>
      <c r="G14" s="70" cm="1">
        <f t="array" aca="1" ref="G14" ca="1">INDIRECT("'"&amp;'コード表 〔県〕'!$C$3&amp;"'!"&amp;'コード表 〔県〕'!$D57&amp;'コード表 〔県〕'!G$69)</f>
        <v>2181279</v>
      </c>
      <c r="H14" s="70" cm="1">
        <f t="array" aca="1" ref="H14" ca="1">INDIRECT("'"&amp;'コード表 〔県〕'!$C$3&amp;"'!"&amp;'コード表 〔県〕'!$D57&amp;'コード表 〔県〕'!H$69)</f>
        <v>2240613</v>
      </c>
      <c r="I14" s="70" cm="1">
        <f t="array" aca="1" ref="I14" ca="1">INDIRECT("'"&amp;'コード表 〔県〕'!$C$3&amp;"'!"&amp;'コード表 〔県〕'!$D57&amp;'コード表 〔県〕'!I$69)</f>
        <v>2295520</v>
      </c>
      <c r="J14" s="70" cm="1">
        <f t="array" aca="1" ref="J14" ca="1">INDIRECT("'"&amp;'コード表 〔県〕'!$C$3&amp;"'!"&amp;'コード表 〔県〕'!$D57&amp;'コード表 〔県〕'!J$69)</f>
        <v>2324705</v>
      </c>
      <c r="K14" s="70" cm="1">
        <f t="array" aca="1" ref="K14" ca="1">INDIRECT("'"&amp;'コード表 〔県〕'!$C$3&amp;"'!"&amp;'コード表 〔県〕'!$D57&amp;'コード表 〔県〕'!K$69)</f>
        <v>2377065</v>
      </c>
      <c r="L14" s="70" cm="1">
        <f t="array" aca="1" ref="L14" ca="1">INDIRECT("'"&amp;'コード表 〔県〕'!$C$3&amp;"'!"&amp;'コード表 〔県〕'!$D57&amp;'コード表 〔県〕'!L$69)</f>
        <v>2356579</v>
      </c>
      <c r="M14" s="70" cm="1">
        <f t="array" aca="1" ref="M14" ca="1">INDIRECT("'"&amp;'コード表 〔県〕'!$C$3&amp;"'!"&amp;'コード表 〔県〕'!$D57&amp;'コード表 〔県〕'!M$69)</f>
        <v>2460074</v>
      </c>
      <c r="N14" s="70" cm="1">
        <f t="array" aca="1" ref="N14" ca="1">INDIRECT("'"&amp;'コード表 〔県〕'!$C$3&amp;"'!"&amp;'コード表 〔県〕'!$D57&amp;'コード表 〔県〕'!N$69)</f>
        <v>2469184</v>
      </c>
      <c r="O14" s="80" cm="1">
        <f t="array" aca="1" ref="O14" ca="1">INDIRECT("'"&amp;'コード表 〔県〕'!$C$3&amp;"'!"&amp;'コード表 〔県〕'!$D57&amp;'コード表 〔県〕'!O$69)</f>
        <v>2520789</v>
      </c>
      <c r="P14" s="15" t="s">
        <v>119</v>
      </c>
    </row>
    <row r="15" spans="1:19" ht="16.5" customHeight="1">
      <c r="A15" s="21">
        <v>9</v>
      </c>
      <c r="B15" s="52" t="s">
        <v>22</v>
      </c>
      <c r="C15" s="83" cm="1">
        <f t="array" aca="1" ref="C15" ca="1">INDIRECT("'"&amp;'コード表 〔県〕'!$C$3&amp;"'!"&amp;'コード表 〔県〕'!$D58&amp;'コード表 〔県〕'!C$69)</f>
        <v>688271</v>
      </c>
      <c r="D15" s="71" cm="1">
        <f t="array" aca="1" ref="D15" ca="1">INDIRECT("'"&amp;'コード表 〔県〕'!$C$3&amp;"'!"&amp;'コード表 〔県〕'!$D58&amp;'コード表 〔県〕'!D$69)</f>
        <v>717370</v>
      </c>
      <c r="E15" s="71" cm="1">
        <f t="array" aca="1" ref="E15" ca="1">INDIRECT("'"&amp;'コード表 〔県〕'!$C$3&amp;"'!"&amp;'コード表 〔県〕'!$D58&amp;'コード表 〔県〕'!E$69)</f>
        <v>802044</v>
      </c>
      <c r="F15" s="71" cm="1">
        <f t="array" aca="1" ref="F15" ca="1">INDIRECT("'"&amp;'コード表 〔県〕'!$C$3&amp;"'!"&amp;'コード表 〔県〕'!$D58&amp;'コード表 〔県〕'!F$69)</f>
        <v>710352</v>
      </c>
      <c r="G15" s="71" cm="1">
        <f t="array" aca="1" ref="G15" ca="1">INDIRECT("'"&amp;'コード表 〔県〕'!$C$3&amp;"'!"&amp;'コード表 〔県〕'!$D58&amp;'コード表 〔県〕'!G$69)</f>
        <v>737851</v>
      </c>
      <c r="H15" s="71" cm="1">
        <f t="array" aca="1" ref="H15" ca="1">INDIRECT("'"&amp;'コード表 〔県〕'!$C$3&amp;"'!"&amp;'コード表 〔県〕'!$D58&amp;'コード表 〔県〕'!H$69)</f>
        <v>824197</v>
      </c>
      <c r="I15" s="71" cm="1">
        <f t="array" aca="1" ref="I15" ca="1">INDIRECT("'"&amp;'コード表 〔県〕'!$C$3&amp;"'!"&amp;'コード表 〔県〕'!$D58&amp;'コード表 〔県〕'!I$69)</f>
        <v>819670</v>
      </c>
      <c r="J15" s="71" cm="1">
        <f t="array" aca="1" ref="J15" ca="1">INDIRECT("'"&amp;'コード表 〔県〕'!$C$3&amp;"'!"&amp;'コード表 〔県〕'!$D58&amp;'コード表 〔県〕'!J$69)</f>
        <v>793562</v>
      </c>
      <c r="K15" s="71" cm="1">
        <f t="array" aca="1" ref="K15" ca="1">INDIRECT("'"&amp;'コード表 〔県〕'!$C$3&amp;"'!"&amp;'コード表 〔県〕'!$D58&amp;'コード表 〔県〕'!K$69)</f>
        <v>744209</v>
      </c>
      <c r="L15" s="71" cm="1">
        <f t="array" aca="1" ref="L15" ca="1">INDIRECT("'"&amp;'コード表 〔県〕'!$C$3&amp;"'!"&amp;'コード表 〔県〕'!$D58&amp;'コード表 〔県〕'!L$69)</f>
        <v>511017</v>
      </c>
      <c r="M15" s="71" cm="1">
        <f t="array" aca="1" ref="M15" ca="1">INDIRECT("'"&amp;'コード表 〔県〕'!$C$3&amp;"'!"&amp;'コード表 〔県〕'!$D58&amp;'コード表 〔県〕'!M$69)</f>
        <v>502530</v>
      </c>
      <c r="N15" s="71" cm="1">
        <f t="array" aca="1" ref="N15" ca="1">INDIRECT("'"&amp;'コード表 〔県〕'!$C$3&amp;"'!"&amp;'コード表 〔県〕'!$D58&amp;'コード表 〔県〕'!N$69)</f>
        <v>417017</v>
      </c>
      <c r="O15" s="84" cm="1">
        <f t="array" aca="1" ref="O15" ca="1">INDIRECT("'"&amp;'コード表 〔県〕'!$C$3&amp;"'!"&amp;'コード表 〔県〕'!$D58&amp;'コード表 〔県〕'!O$69)</f>
        <v>573384</v>
      </c>
      <c r="P15" s="13" t="s">
        <v>22</v>
      </c>
    </row>
    <row r="16" spans="1:19" ht="16.5" customHeight="1">
      <c r="A16" s="2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</row>
    <row r="18" spans="1:16" ht="16.5" customHeight="1">
      <c r="A18" s="49" t="str">
        <f>A2</f>
        <v>22</v>
      </c>
      <c r="B18" s="75" t="str">
        <f>B2</f>
        <v>合計</v>
      </c>
    </row>
    <row r="19" spans="1:16" ht="16.5" customHeight="1">
      <c r="A19" s="22" t="s">
        <v>131</v>
      </c>
    </row>
    <row r="20" spans="1:16" ht="16.5" customHeight="1">
      <c r="A20" s="50"/>
      <c r="B20" s="56"/>
      <c r="C20" s="14">
        <f>C4</f>
        <v>23</v>
      </c>
      <c r="D20" s="14">
        <f t="shared" ref="D20:L20" si="8">D4</f>
        <v>24</v>
      </c>
      <c r="E20" s="14">
        <f t="shared" si="8"/>
        <v>25</v>
      </c>
      <c r="F20" s="14">
        <f t="shared" si="8"/>
        <v>26</v>
      </c>
      <c r="G20" s="14">
        <f t="shared" si="8"/>
        <v>27</v>
      </c>
      <c r="H20" s="14">
        <f t="shared" si="8"/>
        <v>28</v>
      </c>
      <c r="I20" s="14">
        <f t="shared" si="8"/>
        <v>29</v>
      </c>
      <c r="J20" s="14">
        <f t="shared" si="8"/>
        <v>30</v>
      </c>
      <c r="K20" s="14">
        <f t="shared" si="8"/>
        <v>1</v>
      </c>
      <c r="L20" s="14">
        <f t="shared" si="8"/>
        <v>2</v>
      </c>
      <c r="M20" s="14">
        <f t="shared" ref="M20" si="9">M4</f>
        <v>3</v>
      </c>
      <c r="N20" s="14">
        <f t="shared" ref="N20:O20" si="10">N4</f>
        <v>4</v>
      </c>
      <c r="O20" s="14">
        <f t="shared" si="10"/>
        <v>5</v>
      </c>
      <c r="P20" s="4"/>
    </row>
    <row r="21" spans="1:16" ht="16.5" customHeight="1">
      <c r="A21" s="11"/>
      <c r="B21" s="3" t="s">
        <v>129</v>
      </c>
      <c r="C21" s="39" t="str">
        <f t="shared" ref="C21:L22" si="11">C5</f>
        <v>平成23年度</v>
      </c>
      <c r="D21" s="39" t="str">
        <f t="shared" si="11"/>
        <v>平成24年度</v>
      </c>
      <c r="E21" s="39" t="str">
        <f t="shared" si="11"/>
        <v>平成25年度</v>
      </c>
      <c r="F21" s="39" t="str">
        <f t="shared" si="11"/>
        <v>平成26年度</v>
      </c>
      <c r="G21" s="39" t="str">
        <f t="shared" si="11"/>
        <v>平成27年度</v>
      </c>
      <c r="H21" s="39" t="str">
        <f t="shared" si="11"/>
        <v>平成28年度</v>
      </c>
      <c r="I21" s="39" t="str">
        <f t="shared" si="11"/>
        <v>平成29年度</v>
      </c>
      <c r="J21" s="39" t="str">
        <f t="shared" si="11"/>
        <v>平成30年度</v>
      </c>
      <c r="K21" s="39" t="str">
        <f t="shared" si="11"/>
        <v>令和元年度</v>
      </c>
      <c r="L21" s="39" t="str">
        <f t="shared" si="11"/>
        <v>令和２年度</v>
      </c>
      <c r="M21" s="39" t="str">
        <f t="shared" ref="M21" si="12">M5</f>
        <v>令和３年度</v>
      </c>
      <c r="N21" s="39" t="str">
        <f t="shared" ref="N21:O21" si="13">N5</f>
        <v>令和４年度</v>
      </c>
      <c r="O21" s="39" t="str">
        <f t="shared" si="13"/>
        <v>令和５年度</v>
      </c>
      <c r="P21" s="3" t="s">
        <v>129</v>
      </c>
    </row>
    <row r="22" spans="1:16" ht="16.5" customHeight="1">
      <c r="A22" s="12"/>
      <c r="B22" s="13"/>
      <c r="C22" s="41">
        <f t="shared" si="11"/>
        <v>2011</v>
      </c>
      <c r="D22" s="41">
        <f t="shared" si="11"/>
        <v>2012</v>
      </c>
      <c r="E22" s="41">
        <f t="shared" si="11"/>
        <v>2013</v>
      </c>
      <c r="F22" s="41">
        <f t="shared" si="11"/>
        <v>2014</v>
      </c>
      <c r="G22" s="41">
        <f t="shared" si="11"/>
        <v>2015</v>
      </c>
      <c r="H22" s="41">
        <f t="shared" si="11"/>
        <v>2016</v>
      </c>
      <c r="I22" s="41">
        <f t="shared" si="11"/>
        <v>2017</v>
      </c>
      <c r="J22" s="41">
        <f t="shared" si="11"/>
        <v>2018</v>
      </c>
      <c r="K22" s="41">
        <f t="shared" si="11"/>
        <v>2019</v>
      </c>
      <c r="L22" s="41">
        <f t="shared" si="11"/>
        <v>2020</v>
      </c>
      <c r="M22" s="41">
        <f t="shared" ref="M22" si="14">M6</f>
        <v>2021</v>
      </c>
      <c r="N22" s="41">
        <f t="shared" ref="N22:O22" si="15">N6</f>
        <v>2022</v>
      </c>
      <c r="O22" s="41">
        <f t="shared" si="15"/>
        <v>2023</v>
      </c>
      <c r="P22" s="6"/>
    </row>
    <row r="23" spans="1:16" ht="16.5" customHeight="1">
      <c r="A23" s="10">
        <v>1</v>
      </c>
      <c r="B23" s="51" t="s">
        <v>16</v>
      </c>
      <c r="C23" s="90"/>
      <c r="D23" s="77">
        <f ca="1">D7-C7</f>
        <v>205551</v>
      </c>
      <c r="E23" s="77">
        <f t="shared" ref="E23:L23" ca="1" si="16">E7-D7</f>
        <v>222791</v>
      </c>
      <c r="F23" s="77">
        <f t="shared" ca="1" si="16"/>
        <v>179410</v>
      </c>
      <c r="G23" s="77">
        <f t="shared" ca="1" si="16"/>
        <v>114824</v>
      </c>
      <c r="H23" s="77">
        <f t="shared" ca="1" si="16"/>
        <v>196056</v>
      </c>
      <c r="I23" s="77">
        <f t="shared" ca="1" si="16"/>
        <v>221115</v>
      </c>
      <c r="J23" s="77">
        <f t="shared" ca="1" si="16"/>
        <v>137116</v>
      </c>
      <c r="K23" s="77">
        <f t="shared" ca="1" si="16"/>
        <v>58859</v>
      </c>
      <c r="L23" s="77">
        <f t="shared" ca="1" si="16"/>
        <v>-745528</v>
      </c>
      <c r="M23" s="77">
        <f t="shared" ref="M23:M31" ca="1" si="17">M7-L7</f>
        <v>534444</v>
      </c>
      <c r="N23" s="77">
        <f t="shared" ref="N23:N31" ca="1" si="18">N7-M7</f>
        <v>475503</v>
      </c>
      <c r="O23" s="78">
        <f t="shared" ref="O23:O31" ca="1" si="19">O7-N7</f>
        <v>141220</v>
      </c>
      <c r="P23" s="56" t="s">
        <v>16</v>
      </c>
    </row>
    <row r="24" spans="1:16" ht="16.5" customHeight="1">
      <c r="A24" s="19">
        <v>2</v>
      </c>
      <c r="B24" s="1" t="s">
        <v>17</v>
      </c>
      <c r="C24" s="91"/>
      <c r="D24" s="70">
        <f t="shared" ref="D24:L31" ca="1" si="20">D8-C8</f>
        <v>188399</v>
      </c>
      <c r="E24" s="70">
        <f t="shared" ca="1" si="20"/>
        <v>89802</v>
      </c>
      <c r="F24" s="70">
        <f t="shared" ca="1" si="20"/>
        <v>110350</v>
      </c>
      <c r="G24" s="70">
        <f t="shared" ca="1" si="20"/>
        <v>-84066</v>
      </c>
      <c r="H24" s="70">
        <f t="shared" ca="1" si="20"/>
        <v>33346</v>
      </c>
      <c r="I24" s="70">
        <f t="shared" ca="1" si="20"/>
        <v>139607</v>
      </c>
      <c r="J24" s="70">
        <f t="shared" ca="1" si="20"/>
        <v>109504</v>
      </c>
      <c r="K24" s="70">
        <f t="shared" ca="1" si="20"/>
        <v>33071</v>
      </c>
      <c r="L24" s="70">
        <f t="shared" ca="1" si="20"/>
        <v>-467442</v>
      </c>
      <c r="M24" s="70">
        <f t="shared" ca="1" si="17"/>
        <v>343251</v>
      </c>
      <c r="N24" s="70">
        <f t="shared" ca="1" si="18"/>
        <v>432690</v>
      </c>
      <c r="O24" s="80">
        <f t="shared" ca="1" si="19"/>
        <v>-66828</v>
      </c>
      <c r="P24" s="15" t="s">
        <v>17</v>
      </c>
    </row>
    <row r="25" spans="1:16" ht="16.5" customHeight="1">
      <c r="A25" s="19">
        <v>3</v>
      </c>
      <c r="B25" s="1" t="s">
        <v>18</v>
      </c>
      <c r="C25" s="91"/>
      <c r="D25" s="70">
        <f t="shared" ca="1" si="20"/>
        <v>17152</v>
      </c>
      <c r="E25" s="70">
        <f t="shared" ca="1" si="20"/>
        <v>132989</v>
      </c>
      <c r="F25" s="70">
        <f t="shared" ca="1" si="20"/>
        <v>69060</v>
      </c>
      <c r="G25" s="70">
        <f t="shared" ca="1" si="20"/>
        <v>198890</v>
      </c>
      <c r="H25" s="70">
        <f t="shared" ca="1" si="20"/>
        <v>162710</v>
      </c>
      <c r="I25" s="70">
        <f t="shared" ca="1" si="20"/>
        <v>81508</v>
      </c>
      <c r="J25" s="70">
        <f t="shared" ca="1" si="20"/>
        <v>27612</v>
      </c>
      <c r="K25" s="70">
        <f t="shared" ca="1" si="20"/>
        <v>25788</v>
      </c>
      <c r="L25" s="70">
        <f t="shared" ca="1" si="20"/>
        <v>-278086</v>
      </c>
      <c r="M25" s="70">
        <f t="shared" ca="1" si="17"/>
        <v>191193</v>
      </c>
      <c r="N25" s="70">
        <f t="shared" ca="1" si="18"/>
        <v>42813</v>
      </c>
      <c r="O25" s="80">
        <f t="shared" ca="1" si="19"/>
        <v>208048</v>
      </c>
      <c r="P25" s="15" t="s">
        <v>18</v>
      </c>
    </row>
    <row r="26" spans="1:16" ht="16.5" customHeight="1">
      <c r="A26" s="19">
        <v>4</v>
      </c>
      <c r="B26" s="1" t="s">
        <v>19</v>
      </c>
      <c r="C26" s="91"/>
      <c r="D26" s="70">
        <f t="shared" ca="1" si="20"/>
        <v>458</v>
      </c>
      <c r="E26" s="70">
        <f t="shared" ca="1" si="20"/>
        <v>19384</v>
      </c>
      <c r="F26" s="70">
        <f t="shared" ca="1" si="20"/>
        <v>38432</v>
      </c>
      <c r="G26" s="70">
        <f t="shared" ca="1" si="20"/>
        <v>25014</v>
      </c>
      <c r="H26" s="70">
        <f t="shared" ca="1" si="20"/>
        <v>12420</v>
      </c>
      <c r="I26" s="70">
        <f t="shared" ca="1" si="20"/>
        <v>24748</v>
      </c>
      <c r="J26" s="70">
        <f t="shared" ca="1" si="20"/>
        <v>20983</v>
      </c>
      <c r="K26" s="70">
        <f t="shared" ca="1" si="20"/>
        <v>24144</v>
      </c>
      <c r="L26" s="70">
        <f t="shared" ca="1" si="20"/>
        <v>-23295</v>
      </c>
      <c r="M26" s="70">
        <f t="shared" ca="1" si="17"/>
        <v>89857</v>
      </c>
      <c r="N26" s="70">
        <f t="shared" ca="1" si="18"/>
        <v>96149</v>
      </c>
      <c r="O26" s="80">
        <f t="shared" ca="1" si="19"/>
        <v>-10345</v>
      </c>
      <c r="P26" s="15" t="s">
        <v>19</v>
      </c>
    </row>
    <row r="27" spans="1:16" ht="16.5" customHeight="1">
      <c r="A27" s="19">
        <v>5</v>
      </c>
      <c r="B27" s="1" t="s">
        <v>128</v>
      </c>
      <c r="C27" s="91"/>
      <c r="D27" s="70">
        <f t="shared" ca="1" si="20"/>
        <v>16694</v>
      </c>
      <c r="E27" s="70">
        <f t="shared" ca="1" si="20"/>
        <v>113605</v>
      </c>
      <c r="F27" s="70">
        <f t="shared" ca="1" si="20"/>
        <v>30628</v>
      </c>
      <c r="G27" s="70">
        <f t="shared" ca="1" si="20"/>
        <v>173876</v>
      </c>
      <c r="H27" s="70">
        <f t="shared" ca="1" si="20"/>
        <v>150290</v>
      </c>
      <c r="I27" s="70">
        <f t="shared" ca="1" si="20"/>
        <v>56760</v>
      </c>
      <c r="J27" s="70">
        <f t="shared" ca="1" si="20"/>
        <v>6629</v>
      </c>
      <c r="K27" s="70">
        <f t="shared" ca="1" si="20"/>
        <v>1644</v>
      </c>
      <c r="L27" s="70">
        <f t="shared" ca="1" si="20"/>
        <v>-254791</v>
      </c>
      <c r="M27" s="70">
        <f t="shared" ca="1" si="17"/>
        <v>101336</v>
      </c>
      <c r="N27" s="70">
        <f t="shared" ca="1" si="18"/>
        <v>-53336</v>
      </c>
      <c r="O27" s="80">
        <f t="shared" ca="1" si="19"/>
        <v>218393</v>
      </c>
      <c r="P27" s="15" t="s">
        <v>128</v>
      </c>
    </row>
    <row r="28" spans="1:16" ht="16.5" customHeight="1">
      <c r="A28" s="19">
        <v>6</v>
      </c>
      <c r="B28" s="1" t="s">
        <v>20</v>
      </c>
      <c r="C28" s="91"/>
      <c r="D28" s="70">
        <f t="shared" ca="1" si="20"/>
        <v>-4870</v>
      </c>
      <c r="E28" s="70">
        <f t="shared" ca="1" si="20"/>
        <v>4165</v>
      </c>
      <c r="F28" s="70">
        <f t="shared" ca="1" si="20"/>
        <v>25050</v>
      </c>
      <c r="G28" s="70">
        <f t="shared" ca="1" si="20"/>
        <v>24846</v>
      </c>
      <c r="H28" s="70">
        <f t="shared" ca="1" si="20"/>
        <v>4610</v>
      </c>
      <c r="I28" s="70">
        <f t="shared" ca="1" si="20"/>
        <v>6380</v>
      </c>
      <c r="J28" s="70">
        <f t="shared" ca="1" si="20"/>
        <v>3552</v>
      </c>
      <c r="K28" s="70">
        <f t="shared" ca="1" si="20"/>
        <v>-1363</v>
      </c>
      <c r="L28" s="70">
        <f t="shared" ca="1" si="20"/>
        <v>-1113</v>
      </c>
      <c r="M28" s="70">
        <f t="shared" ca="1" si="17"/>
        <v>6328</v>
      </c>
      <c r="N28" s="70">
        <f t="shared" ca="1" si="18"/>
        <v>23067</v>
      </c>
      <c r="O28" s="80">
        <f t="shared" ca="1" si="19"/>
        <v>10421</v>
      </c>
      <c r="P28" s="15" t="s">
        <v>20</v>
      </c>
    </row>
    <row r="29" spans="1:16" ht="16.5" customHeight="1">
      <c r="A29" s="19">
        <v>7</v>
      </c>
      <c r="B29" s="1" t="s">
        <v>21</v>
      </c>
      <c r="C29" s="91"/>
      <c r="D29" s="70">
        <f t="shared" ca="1" si="20"/>
        <v>21564</v>
      </c>
      <c r="E29" s="70">
        <f t="shared" ca="1" si="20"/>
        <v>109440</v>
      </c>
      <c r="F29" s="70">
        <f t="shared" ca="1" si="20"/>
        <v>5578</v>
      </c>
      <c r="G29" s="70">
        <f t="shared" ca="1" si="20"/>
        <v>149030</v>
      </c>
      <c r="H29" s="70">
        <f t="shared" ca="1" si="20"/>
        <v>145680</v>
      </c>
      <c r="I29" s="70">
        <f t="shared" ca="1" si="20"/>
        <v>50380</v>
      </c>
      <c r="J29" s="70">
        <f t="shared" ca="1" si="20"/>
        <v>3077</v>
      </c>
      <c r="K29" s="70">
        <f t="shared" ca="1" si="20"/>
        <v>3007</v>
      </c>
      <c r="L29" s="70">
        <f t="shared" ca="1" si="20"/>
        <v>-253678</v>
      </c>
      <c r="M29" s="70">
        <f t="shared" ca="1" si="17"/>
        <v>95008</v>
      </c>
      <c r="N29" s="70">
        <f t="shared" ca="1" si="18"/>
        <v>-76403</v>
      </c>
      <c r="O29" s="80">
        <f t="shared" ca="1" si="19"/>
        <v>207972</v>
      </c>
      <c r="P29" s="15" t="s">
        <v>21</v>
      </c>
    </row>
    <row r="30" spans="1:16" ht="16.5" customHeight="1">
      <c r="A30" s="19">
        <v>8</v>
      </c>
      <c r="B30" s="1" t="s">
        <v>119</v>
      </c>
      <c r="C30" s="91"/>
      <c r="D30" s="70">
        <f t="shared" ca="1" si="20"/>
        <v>-7535</v>
      </c>
      <c r="E30" s="70">
        <f t="shared" ca="1" si="20"/>
        <v>24766</v>
      </c>
      <c r="F30" s="70">
        <f t="shared" ca="1" si="20"/>
        <v>97270</v>
      </c>
      <c r="G30" s="70">
        <f t="shared" ca="1" si="20"/>
        <v>121531</v>
      </c>
      <c r="H30" s="70">
        <f t="shared" ca="1" si="20"/>
        <v>59334</v>
      </c>
      <c r="I30" s="70">
        <f t="shared" ca="1" si="20"/>
        <v>54907</v>
      </c>
      <c r="J30" s="70">
        <f t="shared" ca="1" si="20"/>
        <v>29185</v>
      </c>
      <c r="K30" s="70">
        <f t="shared" ca="1" si="20"/>
        <v>52360</v>
      </c>
      <c r="L30" s="70">
        <f t="shared" ca="1" si="20"/>
        <v>-20486</v>
      </c>
      <c r="M30" s="70">
        <f t="shared" ca="1" si="17"/>
        <v>103495</v>
      </c>
      <c r="N30" s="70">
        <f t="shared" ca="1" si="18"/>
        <v>9110</v>
      </c>
      <c r="O30" s="80">
        <f t="shared" ca="1" si="19"/>
        <v>51605</v>
      </c>
      <c r="P30" s="15" t="s">
        <v>119</v>
      </c>
    </row>
    <row r="31" spans="1:16" ht="16.5" customHeight="1">
      <c r="A31" s="21">
        <v>9</v>
      </c>
      <c r="B31" s="52" t="s">
        <v>22</v>
      </c>
      <c r="C31" s="93"/>
      <c r="D31" s="71">
        <f t="shared" ca="1" si="20"/>
        <v>29099</v>
      </c>
      <c r="E31" s="71">
        <f t="shared" ca="1" si="20"/>
        <v>84674</v>
      </c>
      <c r="F31" s="71">
        <f t="shared" ca="1" si="20"/>
        <v>-91692</v>
      </c>
      <c r="G31" s="71">
        <f t="shared" ca="1" si="20"/>
        <v>27499</v>
      </c>
      <c r="H31" s="71">
        <f t="shared" ca="1" si="20"/>
        <v>86346</v>
      </c>
      <c r="I31" s="71">
        <f t="shared" ca="1" si="20"/>
        <v>-4527</v>
      </c>
      <c r="J31" s="71">
        <f t="shared" ca="1" si="20"/>
        <v>-26108</v>
      </c>
      <c r="K31" s="71">
        <f t="shared" ca="1" si="20"/>
        <v>-49353</v>
      </c>
      <c r="L31" s="71">
        <f t="shared" ca="1" si="20"/>
        <v>-233192</v>
      </c>
      <c r="M31" s="71">
        <f t="shared" ca="1" si="17"/>
        <v>-8487</v>
      </c>
      <c r="N31" s="71">
        <f t="shared" ca="1" si="18"/>
        <v>-85513</v>
      </c>
      <c r="O31" s="84">
        <f t="shared" ca="1" si="19"/>
        <v>156367</v>
      </c>
      <c r="P31" s="13" t="s">
        <v>22</v>
      </c>
    </row>
    <row r="34" spans="1:16" ht="16.5" customHeight="1">
      <c r="A34" s="49" t="str">
        <f>A18</f>
        <v>22</v>
      </c>
      <c r="B34" s="75" t="str">
        <f>B18</f>
        <v>合計</v>
      </c>
    </row>
    <row r="35" spans="1:16" ht="16.5" customHeight="1">
      <c r="A35" s="22" t="s">
        <v>125</v>
      </c>
    </row>
    <row r="36" spans="1:16" ht="16.5" customHeight="1">
      <c r="A36" s="50"/>
      <c r="B36" s="56"/>
      <c r="C36" s="14">
        <f>C20</f>
        <v>23</v>
      </c>
      <c r="D36" s="14">
        <f t="shared" ref="D36:L36" si="21">D20</f>
        <v>24</v>
      </c>
      <c r="E36" s="14">
        <f t="shared" si="21"/>
        <v>25</v>
      </c>
      <c r="F36" s="14">
        <f t="shared" si="21"/>
        <v>26</v>
      </c>
      <c r="G36" s="14">
        <f t="shared" si="21"/>
        <v>27</v>
      </c>
      <c r="H36" s="14">
        <f t="shared" si="21"/>
        <v>28</v>
      </c>
      <c r="I36" s="14">
        <f t="shared" si="21"/>
        <v>29</v>
      </c>
      <c r="J36" s="14">
        <f t="shared" si="21"/>
        <v>30</v>
      </c>
      <c r="K36" s="14">
        <f t="shared" si="21"/>
        <v>1</v>
      </c>
      <c r="L36" s="14">
        <f t="shared" si="21"/>
        <v>2</v>
      </c>
      <c r="M36" s="14">
        <f t="shared" ref="M36" si="22">M20</f>
        <v>3</v>
      </c>
      <c r="N36" s="14">
        <f t="shared" ref="N36:O36" si="23">N20</f>
        <v>4</v>
      </c>
      <c r="O36" s="14">
        <f t="shared" si="23"/>
        <v>5</v>
      </c>
      <c r="P36" s="4"/>
    </row>
    <row r="37" spans="1:16" ht="16.5" customHeight="1">
      <c r="A37" s="11"/>
      <c r="B37" s="3" t="s">
        <v>129</v>
      </c>
      <c r="C37" s="39" t="str">
        <f t="shared" ref="C37:L38" si="24">C21</f>
        <v>平成23年度</v>
      </c>
      <c r="D37" s="39" t="str">
        <f t="shared" si="24"/>
        <v>平成24年度</v>
      </c>
      <c r="E37" s="39" t="str">
        <f t="shared" si="24"/>
        <v>平成25年度</v>
      </c>
      <c r="F37" s="39" t="str">
        <f t="shared" si="24"/>
        <v>平成26年度</v>
      </c>
      <c r="G37" s="39" t="str">
        <f t="shared" si="24"/>
        <v>平成27年度</v>
      </c>
      <c r="H37" s="39" t="str">
        <f t="shared" si="24"/>
        <v>平成28年度</v>
      </c>
      <c r="I37" s="39" t="str">
        <f t="shared" si="24"/>
        <v>平成29年度</v>
      </c>
      <c r="J37" s="39" t="str">
        <f t="shared" si="24"/>
        <v>平成30年度</v>
      </c>
      <c r="K37" s="39" t="str">
        <f t="shared" si="24"/>
        <v>令和元年度</v>
      </c>
      <c r="L37" s="39" t="str">
        <f t="shared" si="24"/>
        <v>令和２年度</v>
      </c>
      <c r="M37" s="39" t="str">
        <f t="shared" ref="M37" si="25">M21</f>
        <v>令和３年度</v>
      </c>
      <c r="N37" s="39" t="str">
        <f t="shared" ref="N37:O37" si="26">N21</f>
        <v>令和４年度</v>
      </c>
      <c r="O37" s="39" t="str">
        <f t="shared" si="26"/>
        <v>令和５年度</v>
      </c>
      <c r="P37" s="3" t="s">
        <v>129</v>
      </c>
    </row>
    <row r="38" spans="1:16" ht="16.5" customHeight="1">
      <c r="A38" s="12"/>
      <c r="B38" s="13"/>
      <c r="C38" s="41">
        <f t="shared" si="24"/>
        <v>2011</v>
      </c>
      <c r="D38" s="41">
        <f t="shared" si="24"/>
        <v>2012</v>
      </c>
      <c r="E38" s="41">
        <f t="shared" si="24"/>
        <v>2013</v>
      </c>
      <c r="F38" s="41">
        <f t="shared" si="24"/>
        <v>2014</v>
      </c>
      <c r="G38" s="41">
        <f t="shared" si="24"/>
        <v>2015</v>
      </c>
      <c r="H38" s="41">
        <f t="shared" si="24"/>
        <v>2016</v>
      </c>
      <c r="I38" s="41">
        <f t="shared" si="24"/>
        <v>2017</v>
      </c>
      <c r="J38" s="41">
        <f t="shared" si="24"/>
        <v>2018</v>
      </c>
      <c r="K38" s="41">
        <f t="shared" si="24"/>
        <v>2019</v>
      </c>
      <c r="L38" s="41">
        <f t="shared" si="24"/>
        <v>2020</v>
      </c>
      <c r="M38" s="41">
        <f t="shared" ref="M38" si="27">M22</f>
        <v>2021</v>
      </c>
      <c r="N38" s="41">
        <f t="shared" ref="N38:O38" si="28">N22</f>
        <v>2022</v>
      </c>
      <c r="O38" s="41">
        <f t="shared" si="28"/>
        <v>2023</v>
      </c>
      <c r="P38" s="6"/>
    </row>
    <row r="39" spans="1:16" ht="16.5" customHeight="1">
      <c r="A39" s="10">
        <v>1</v>
      </c>
      <c r="B39" s="51" t="s">
        <v>16</v>
      </c>
      <c r="C39" s="90"/>
      <c r="D39" s="104">
        <f ca="1">IF(C7="X","X",IF(D7="X","X",IF(C7&lt;&gt;0,ROUND(D23/ABS(C7)*100,3),"-")))</f>
        <v>3.2069999999999999</v>
      </c>
      <c r="E39" s="104">
        <f t="shared" ref="E39:L39" ca="1" si="29">IF(D7="X","X",IF(E7="X","X",IF(D7&lt;&gt;0,ROUND(E23/ABS(D7)*100,3),"-")))</f>
        <v>3.3679999999999999</v>
      </c>
      <c r="F39" s="104">
        <f t="shared" ca="1" si="29"/>
        <v>2.6240000000000001</v>
      </c>
      <c r="G39" s="104">
        <f t="shared" ca="1" si="29"/>
        <v>1.6359999999999999</v>
      </c>
      <c r="H39" s="104">
        <f t="shared" ca="1" si="29"/>
        <v>2.7490000000000001</v>
      </c>
      <c r="I39" s="104">
        <f t="shared" ca="1" si="29"/>
        <v>3.0169999999999999</v>
      </c>
      <c r="J39" s="104">
        <f t="shared" ca="1" si="29"/>
        <v>1.8160000000000001</v>
      </c>
      <c r="K39" s="104">
        <f t="shared" ca="1" si="29"/>
        <v>0.76600000000000001</v>
      </c>
      <c r="L39" s="104">
        <f t="shared" ca="1" si="29"/>
        <v>-9.625</v>
      </c>
      <c r="M39" s="104">
        <f t="shared" ref="M39:M47" ca="1" si="30">IF(L7="X","X",IF(M7="X","X",IF(L7&lt;&gt;0,ROUND(M23/ABS(L7)*100,3),"-")))</f>
        <v>7.6349999999999998</v>
      </c>
      <c r="N39" s="104">
        <f t="shared" ref="N39:N47" ca="1" si="31">IF(M7="X","X",IF(N7="X","X",IF(M7&lt;&gt;0,ROUND(N23/ABS(M7)*100,3),"-")))</f>
        <v>6.3109999999999999</v>
      </c>
      <c r="O39" s="107">
        <f t="shared" ref="O39:O47" ca="1" si="32">IF(N7="X","X",IF(O7="X","X",IF(N7&lt;&gt;0,ROUND(O23/ABS(N7)*100,3),"-")))</f>
        <v>1.7629999999999999</v>
      </c>
      <c r="P39" s="56" t="s">
        <v>16</v>
      </c>
    </row>
    <row r="40" spans="1:16" ht="16.5" customHeight="1">
      <c r="A40" s="19">
        <v>2</v>
      </c>
      <c r="B40" s="1" t="s">
        <v>17</v>
      </c>
      <c r="C40" s="91"/>
      <c r="D40" s="105">
        <f t="shared" ref="D40:L47" ca="1" si="33">IF(C8="X","X",IF(D8="X","X",IF(C8&lt;&gt;0,ROUND(D24/ABS(C8)*100,3),"-")))</f>
        <v>7.1189999999999998</v>
      </c>
      <c r="E40" s="105">
        <f t="shared" ca="1" si="33"/>
        <v>3.1680000000000001</v>
      </c>
      <c r="F40" s="105">
        <f t="shared" ca="1" si="33"/>
        <v>3.7730000000000001</v>
      </c>
      <c r="G40" s="105">
        <f t="shared" ca="1" si="33"/>
        <v>-2.77</v>
      </c>
      <c r="H40" s="105">
        <f t="shared" ca="1" si="33"/>
        <v>1.1299999999999999</v>
      </c>
      <c r="I40" s="105">
        <f t="shared" ca="1" si="33"/>
        <v>4.6779999999999999</v>
      </c>
      <c r="J40" s="105">
        <f t="shared" ca="1" si="33"/>
        <v>3.5049999999999999</v>
      </c>
      <c r="K40" s="105">
        <f t="shared" ca="1" si="33"/>
        <v>1.0229999999999999</v>
      </c>
      <c r="L40" s="105">
        <f t="shared" ca="1" si="33"/>
        <v>-14.311</v>
      </c>
      <c r="M40" s="105">
        <f t="shared" ca="1" si="30"/>
        <v>12.263999999999999</v>
      </c>
      <c r="N40" s="105">
        <f t="shared" ca="1" si="31"/>
        <v>13.77</v>
      </c>
      <c r="O40" s="108">
        <f t="shared" ca="1" si="32"/>
        <v>-1.869</v>
      </c>
      <c r="P40" s="15" t="s">
        <v>17</v>
      </c>
    </row>
    <row r="41" spans="1:16" ht="16.5" customHeight="1">
      <c r="A41" s="19">
        <v>3</v>
      </c>
      <c r="B41" s="1" t="s">
        <v>18</v>
      </c>
      <c r="C41" s="91"/>
      <c r="D41" s="105">
        <f t="shared" ca="1" si="33"/>
        <v>0.45600000000000002</v>
      </c>
      <c r="E41" s="105">
        <f t="shared" ca="1" si="33"/>
        <v>3.5179999999999998</v>
      </c>
      <c r="F41" s="105">
        <f t="shared" ca="1" si="33"/>
        <v>1.7649999999999999</v>
      </c>
      <c r="G41" s="105">
        <f t="shared" ca="1" si="33"/>
        <v>4.9939999999999998</v>
      </c>
      <c r="H41" s="105">
        <f t="shared" ca="1" si="33"/>
        <v>3.891</v>
      </c>
      <c r="I41" s="105">
        <f t="shared" ca="1" si="33"/>
        <v>1.8759999999999999</v>
      </c>
      <c r="J41" s="105">
        <f t="shared" ca="1" si="33"/>
        <v>0.624</v>
      </c>
      <c r="K41" s="105">
        <f t="shared" ca="1" si="33"/>
        <v>0.57899999999999996</v>
      </c>
      <c r="L41" s="105">
        <f t="shared" ca="1" si="33"/>
        <v>-6.2089999999999996</v>
      </c>
      <c r="M41" s="105">
        <f t="shared" ca="1" si="30"/>
        <v>4.5510000000000002</v>
      </c>
      <c r="N41" s="105">
        <f t="shared" ca="1" si="31"/>
        <v>0.97499999999999998</v>
      </c>
      <c r="O41" s="108">
        <f t="shared" ca="1" si="32"/>
        <v>4.6909999999999998</v>
      </c>
      <c r="P41" s="15" t="s">
        <v>18</v>
      </c>
    </row>
    <row r="42" spans="1:16" ht="16.5" customHeight="1">
      <c r="A42" s="19">
        <v>4</v>
      </c>
      <c r="B42" s="1" t="s">
        <v>19</v>
      </c>
      <c r="C42" s="91"/>
      <c r="D42" s="105">
        <f t="shared" ca="1" si="33"/>
        <v>5.1999999999999998E-2</v>
      </c>
      <c r="E42" s="105">
        <f t="shared" ca="1" si="33"/>
        <v>2.218</v>
      </c>
      <c r="F42" s="105">
        <f t="shared" ca="1" si="33"/>
        <v>4.3029999999999999</v>
      </c>
      <c r="G42" s="105">
        <f t="shared" ca="1" si="33"/>
        <v>2.6850000000000001</v>
      </c>
      <c r="H42" s="105">
        <f t="shared" ca="1" si="33"/>
        <v>1.298</v>
      </c>
      <c r="I42" s="105">
        <f t="shared" ca="1" si="33"/>
        <v>2.5539999999999998</v>
      </c>
      <c r="J42" s="105">
        <f t="shared" ca="1" si="33"/>
        <v>2.1110000000000002</v>
      </c>
      <c r="K42" s="105">
        <f t="shared" ca="1" si="33"/>
        <v>2.379</v>
      </c>
      <c r="L42" s="105">
        <f t="shared" ca="1" si="33"/>
        <v>-2.242</v>
      </c>
      <c r="M42" s="105">
        <f t="shared" ca="1" si="30"/>
        <v>8.8469999999999995</v>
      </c>
      <c r="N42" s="105">
        <f t="shared" ca="1" si="31"/>
        <v>8.6969999999999992</v>
      </c>
      <c r="O42" s="108">
        <f t="shared" ca="1" si="32"/>
        <v>-0.86099999999999999</v>
      </c>
      <c r="P42" s="15" t="s">
        <v>19</v>
      </c>
    </row>
    <row r="43" spans="1:16" ht="16.5" customHeight="1">
      <c r="A43" s="19">
        <v>5</v>
      </c>
      <c r="B43" s="1" t="s">
        <v>128</v>
      </c>
      <c r="C43" s="91"/>
      <c r="D43" s="105">
        <f t="shared" ca="1" si="33"/>
        <v>0.57799999999999996</v>
      </c>
      <c r="E43" s="105">
        <f t="shared" ca="1" si="33"/>
        <v>3.9079999999999999</v>
      </c>
      <c r="F43" s="105">
        <f t="shared" ca="1" si="33"/>
        <v>1.014</v>
      </c>
      <c r="G43" s="105">
        <f t="shared" ca="1" si="33"/>
        <v>5.6989999999999998</v>
      </c>
      <c r="H43" s="105">
        <f t="shared" ca="1" si="33"/>
        <v>4.6609999999999996</v>
      </c>
      <c r="I43" s="105">
        <f t="shared" ca="1" si="33"/>
        <v>1.6819999999999999</v>
      </c>
      <c r="J43" s="105">
        <f t="shared" ca="1" si="33"/>
        <v>0.193</v>
      </c>
      <c r="K43" s="105">
        <f t="shared" ca="1" si="33"/>
        <v>4.8000000000000001E-2</v>
      </c>
      <c r="L43" s="105">
        <f t="shared" ca="1" si="33"/>
        <v>-7.407</v>
      </c>
      <c r="M43" s="105">
        <f t="shared" ca="1" si="30"/>
        <v>3.181</v>
      </c>
      <c r="N43" s="105">
        <f t="shared" ca="1" si="31"/>
        <v>-1.623</v>
      </c>
      <c r="O43" s="108">
        <f t="shared" ca="1" si="32"/>
        <v>6.7549999999999999</v>
      </c>
      <c r="P43" s="15" t="s">
        <v>128</v>
      </c>
    </row>
    <row r="44" spans="1:16" ht="16.5" customHeight="1">
      <c r="A44" s="19">
        <v>6</v>
      </c>
      <c r="B44" s="1" t="s">
        <v>20</v>
      </c>
      <c r="C44" s="91"/>
      <c r="D44" s="105">
        <f t="shared" ca="1" si="33"/>
        <v>-1.899</v>
      </c>
      <c r="E44" s="105">
        <f t="shared" ca="1" si="33"/>
        <v>1.6559999999999999</v>
      </c>
      <c r="F44" s="105">
        <f t="shared" ca="1" si="33"/>
        <v>9.7970000000000006</v>
      </c>
      <c r="G44" s="105">
        <f t="shared" ca="1" si="33"/>
        <v>8.85</v>
      </c>
      <c r="H44" s="105">
        <f t="shared" ca="1" si="33"/>
        <v>1.5089999999999999</v>
      </c>
      <c r="I44" s="105">
        <f t="shared" ca="1" si="33"/>
        <v>2.0569999999999999</v>
      </c>
      <c r="J44" s="105">
        <f t="shared" ca="1" si="33"/>
        <v>1.1220000000000001</v>
      </c>
      <c r="K44" s="105">
        <f t="shared" ca="1" si="33"/>
        <v>-0.42599999999999999</v>
      </c>
      <c r="L44" s="105">
        <f t="shared" ca="1" si="33"/>
        <v>-0.34899999999999998</v>
      </c>
      <c r="M44" s="105">
        <f t="shared" ca="1" si="30"/>
        <v>1.992</v>
      </c>
      <c r="N44" s="105">
        <f t="shared" ca="1" si="31"/>
        <v>7.12</v>
      </c>
      <c r="O44" s="108">
        <f t="shared" ca="1" si="32"/>
        <v>3.0030000000000001</v>
      </c>
      <c r="P44" s="15" t="s">
        <v>20</v>
      </c>
    </row>
    <row r="45" spans="1:16" ht="16.5" customHeight="1">
      <c r="A45" s="19">
        <v>7</v>
      </c>
      <c r="B45" s="1" t="s">
        <v>21</v>
      </c>
      <c r="C45" s="91"/>
      <c r="D45" s="105">
        <f t="shared" ca="1" si="33"/>
        <v>0.81899999999999995</v>
      </c>
      <c r="E45" s="105">
        <f t="shared" ca="1" si="33"/>
        <v>4.1219999999999999</v>
      </c>
      <c r="F45" s="105">
        <f t="shared" ca="1" si="33"/>
        <v>0.20200000000000001</v>
      </c>
      <c r="G45" s="105">
        <f t="shared" ca="1" si="33"/>
        <v>5.38</v>
      </c>
      <c r="H45" s="105">
        <f t="shared" ca="1" si="33"/>
        <v>4.9909999999999997</v>
      </c>
      <c r="I45" s="105">
        <f t="shared" ca="1" si="33"/>
        <v>1.6439999999999999</v>
      </c>
      <c r="J45" s="105">
        <f t="shared" ca="1" si="33"/>
        <v>9.9000000000000005E-2</v>
      </c>
      <c r="K45" s="105">
        <f t="shared" ca="1" si="33"/>
        <v>9.6000000000000002E-2</v>
      </c>
      <c r="L45" s="105">
        <f t="shared" ca="1" si="33"/>
        <v>-8.1270000000000007</v>
      </c>
      <c r="M45" s="105">
        <f t="shared" ca="1" si="30"/>
        <v>3.3130000000000002</v>
      </c>
      <c r="N45" s="105">
        <f t="shared" ca="1" si="31"/>
        <v>-2.5790000000000002</v>
      </c>
      <c r="O45" s="108">
        <f t="shared" ca="1" si="32"/>
        <v>7.2060000000000004</v>
      </c>
      <c r="P45" s="15" t="s">
        <v>21</v>
      </c>
    </row>
    <row r="46" spans="1:16" ht="16.5" customHeight="1">
      <c r="A46" s="19">
        <v>8</v>
      </c>
      <c r="B46" s="1" t="s">
        <v>119</v>
      </c>
      <c r="C46" s="91"/>
      <c r="D46" s="105">
        <f t="shared" ca="1" si="33"/>
        <v>-0.38700000000000001</v>
      </c>
      <c r="E46" s="105">
        <f t="shared" ca="1" si="33"/>
        <v>1.278</v>
      </c>
      <c r="F46" s="105">
        <f t="shared" ca="1" si="33"/>
        <v>4.9560000000000004</v>
      </c>
      <c r="G46" s="105">
        <f t="shared" ca="1" si="33"/>
        <v>5.9</v>
      </c>
      <c r="H46" s="105">
        <f t="shared" ca="1" si="33"/>
        <v>2.72</v>
      </c>
      <c r="I46" s="105">
        <f t="shared" ca="1" si="33"/>
        <v>2.4510000000000001</v>
      </c>
      <c r="J46" s="105">
        <f t="shared" ca="1" si="33"/>
        <v>1.2709999999999999</v>
      </c>
      <c r="K46" s="105">
        <f t="shared" ca="1" si="33"/>
        <v>2.2519999999999998</v>
      </c>
      <c r="L46" s="105">
        <f t="shared" ca="1" si="33"/>
        <v>-0.86199999999999999</v>
      </c>
      <c r="M46" s="105">
        <f t="shared" ca="1" si="30"/>
        <v>4.3920000000000003</v>
      </c>
      <c r="N46" s="105">
        <f t="shared" ca="1" si="31"/>
        <v>0.37</v>
      </c>
      <c r="O46" s="108">
        <f t="shared" ca="1" si="32"/>
        <v>2.09</v>
      </c>
      <c r="P46" s="15" t="s">
        <v>119</v>
      </c>
    </row>
    <row r="47" spans="1:16" ht="16.5" customHeight="1">
      <c r="A47" s="21">
        <v>9</v>
      </c>
      <c r="B47" s="52" t="s">
        <v>22</v>
      </c>
      <c r="C47" s="93"/>
      <c r="D47" s="106">
        <f t="shared" ca="1" si="33"/>
        <v>4.2279999999999998</v>
      </c>
      <c r="E47" s="106">
        <f t="shared" ca="1" si="33"/>
        <v>11.803000000000001</v>
      </c>
      <c r="F47" s="106">
        <f t="shared" ca="1" si="33"/>
        <v>-11.432</v>
      </c>
      <c r="G47" s="106">
        <f t="shared" ca="1" si="33"/>
        <v>3.871</v>
      </c>
      <c r="H47" s="106">
        <f t="shared" ca="1" si="33"/>
        <v>11.702</v>
      </c>
      <c r="I47" s="106">
        <f t="shared" ca="1" si="33"/>
        <v>-0.54900000000000004</v>
      </c>
      <c r="J47" s="106">
        <f t="shared" ca="1" si="33"/>
        <v>-3.1850000000000001</v>
      </c>
      <c r="K47" s="106">
        <f t="shared" ca="1" si="33"/>
        <v>-6.2190000000000003</v>
      </c>
      <c r="L47" s="106">
        <f t="shared" ca="1" si="33"/>
        <v>-31.334</v>
      </c>
      <c r="M47" s="106">
        <f t="shared" ca="1" si="30"/>
        <v>-1.661</v>
      </c>
      <c r="N47" s="106">
        <f t="shared" ca="1" si="31"/>
        <v>-17.015999999999998</v>
      </c>
      <c r="O47" s="109">
        <f t="shared" ca="1" si="32"/>
        <v>37.497</v>
      </c>
      <c r="P47" s="13" t="s">
        <v>22</v>
      </c>
    </row>
    <row r="49" spans="1:16" ht="16.5" customHeight="1">
      <c r="A49" s="155" t="s">
        <v>206</v>
      </c>
    </row>
    <row r="50" spans="1:16" ht="16.5" customHeight="1">
      <c r="A50" s="49" t="str">
        <f>A2</f>
        <v>22</v>
      </c>
      <c r="B50" s="75" t="str">
        <f>B2</f>
        <v>合計</v>
      </c>
    </row>
    <row r="52" spans="1:16" ht="16.5" customHeight="1">
      <c r="A52" s="49">
        <f>分析BD〔項目別_県〕!A2</f>
        <v>3</v>
      </c>
      <c r="B52" s="75" t="str">
        <f>分析BD〔項目別_県〕!B2</f>
        <v>県内総生産</v>
      </c>
      <c r="D52" s="32" t="s">
        <v>223</v>
      </c>
      <c r="E52" s="49">
        <f>VLOOKUP(B52,'コード表 〔県〕'!B173:D181,2,FALSE)</f>
        <v>9</v>
      </c>
      <c r="G52" s="32" t="s">
        <v>224</v>
      </c>
      <c r="H52" s="49">
        <f>VLOOKUP(B52,'コード表 〔県〕'!B173:D181,3,FALSE)</f>
        <v>41</v>
      </c>
    </row>
    <row r="53" spans="1:16" ht="16.5" customHeight="1">
      <c r="B53" s="1" t="str">
        <f>"「"&amp;B50&amp;"」 
"&amp;B52&amp;"・対前年度増加率"</f>
        <v>「合計」 
県内総生産・対前年度増加率</v>
      </c>
    </row>
    <row r="54" spans="1:16" ht="16.5" customHeight="1">
      <c r="A54" s="50"/>
      <c r="B54" s="56"/>
      <c r="C54" s="14">
        <f>C4</f>
        <v>23</v>
      </c>
      <c r="D54" s="14">
        <f t="shared" ref="D54:L54" si="34">D4</f>
        <v>24</v>
      </c>
      <c r="E54" s="14">
        <f t="shared" si="34"/>
        <v>25</v>
      </c>
      <c r="F54" s="14">
        <f t="shared" si="34"/>
        <v>26</v>
      </c>
      <c r="G54" s="14">
        <f t="shared" si="34"/>
        <v>27</v>
      </c>
      <c r="H54" s="14">
        <f t="shared" si="34"/>
        <v>28</v>
      </c>
      <c r="I54" s="14">
        <f t="shared" si="34"/>
        <v>29</v>
      </c>
      <c r="J54" s="14">
        <f t="shared" si="34"/>
        <v>30</v>
      </c>
      <c r="K54" s="14">
        <f t="shared" si="34"/>
        <v>1</v>
      </c>
      <c r="L54" s="14">
        <f t="shared" si="34"/>
        <v>2</v>
      </c>
      <c r="M54" s="153">
        <f t="shared" ref="M54" si="35">M4</f>
        <v>3</v>
      </c>
      <c r="N54" s="153">
        <f t="shared" ref="N54:O54" si="36">N4</f>
        <v>4</v>
      </c>
      <c r="O54" s="153">
        <f t="shared" si="36"/>
        <v>5</v>
      </c>
      <c r="P54" s="4"/>
    </row>
    <row r="55" spans="1:16" ht="16.5" customHeight="1">
      <c r="A55" s="11"/>
      <c r="B55" s="3" t="s">
        <v>129</v>
      </c>
      <c r="C55" s="39" t="str">
        <f t="shared" ref="C55:L55" si="37">C5</f>
        <v>平成23年度</v>
      </c>
      <c r="D55" s="39" t="str">
        <f t="shared" si="37"/>
        <v>平成24年度</v>
      </c>
      <c r="E55" s="39" t="str">
        <f t="shared" si="37"/>
        <v>平成25年度</v>
      </c>
      <c r="F55" s="39" t="str">
        <f t="shared" si="37"/>
        <v>平成26年度</v>
      </c>
      <c r="G55" s="39" t="str">
        <f t="shared" si="37"/>
        <v>平成27年度</v>
      </c>
      <c r="H55" s="39" t="str">
        <f t="shared" si="37"/>
        <v>平成28年度</v>
      </c>
      <c r="I55" s="39" t="str">
        <f t="shared" si="37"/>
        <v>平成29年度</v>
      </c>
      <c r="J55" s="39" t="str">
        <f t="shared" si="37"/>
        <v>平成30年度</v>
      </c>
      <c r="K55" s="39" t="str">
        <f t="shared" si="37"/>
        <v>令和元年度</v>
      </c>
      <c r="L55" s="39" t="str">
        <f t="shared" si="37"/>
        <v>令和２年度</v>
      </c>
      <c r="M55" s="45" t="str">
        <f t="shared" ref="M55" si="38">M5</f>
        <v>令和３年度</v>
      </c>
      <c r="N55" s="45" t="str">
        <f t="shared" ref="N55:O55" si="39">N5</f>
        <v>令和４年度</v>
      </c>
      <c r="O55" s="45" t="str">
        <f t="shared" si="39"/>
        <v>令和５年度</v>
      </c>
      <c r="P55" s="5"/>
    </row>
    <row r="56" spans="1:16" ht="16.5" customHeight="1">
      <c r="A56" s="12"/>
      <c r="B56" s="13"/>
      <c r="C56" s="150" t="s">
        <v>207</v>
      </c>
      <c r="D56" s="150" t="s">
        <v>156</v>
      </c>
      <c r="E56" s="150" t="s">
        <v>157</v>
      </c>
      <c r="F56" s="150" t="s">
        <v>158</v>
      </c>
      <c r="G56" s="150" t="s">
        <v>159</v>
      </c>
      <c r="H56" s="150" t="s">
        <v>160</v>
      </c>
      <c r="I56" s="150" t="s">
        <v>161</v>
      </c>
      <c r="J56" s="150" t="s">
        <v>162</v>
      </c>
      <c r="K56" s="150" t="s">
        <v>208</v>
      </c>
      <c r="L56" s="150" t="s">
        <v>164</v>
      </c>
      <c r="M56" s="154" t="s">
        <v>165</v>
      </c>
      <c r="N56" s="154" t="s">
        <v>167</v>
      </c>
      <c r="O56" s="154" t="s">
        <v>169</v>
      </c>
      <c r="P56" s="6"/>
    </row>
    <row r="57" spans="1:16" ht="16.5" customHeight="1">
      <c r="A57" s="11"/>
      <c r="B57" s="152" t="s">
        <v>209</v>
      </c>
      <c r="C57" s="151" t="s">
        <v>210</v>
      </c>
      <c r="D57" s="151" t="s">
        <v>211</v>
      </c>
      <c r="E57" s="151" t="s">
        <v>212</v>
      </c>
      <c r="F57" s="151" t="s">
        <v>213</v>
      </c>
      <c r="G57" s="151" t="s">
        <v>214</v>
      </c>
      <c r="H57" s="151" t="s">
        <v>215</v>
      </c>
      <c r="I57" s="151" t="s">
        <v>216</v>
      </c>
      <c r="J57" s="151" t="s">
        <v>217</v>
      </c>
      <c r="K57" s="151" t="s">
        <v>218</v>
      </c>
      <c r="L57" s="151" t="s">
        <v>219</v>
      </c>
      <c r="M57" s="151" t="s">
        <v>220</v>
      </c>
      <c r="N57" s="151" t="s">
        <v>249</v>
      </c>
      <c r="O57" s="151" t="s">
        <v>286</v>
      </c>
      <c r="P57" s="5"/>
    </row>
    <row r="58" spans="1:16" ht="16.5" customHeight="1">
      <c r="A58" s="11"/>
      <c r="B58" s="15" t="str">
        <f>B50</f>
        <v>合計</v>
      </c>
      <c r="C58" s="70" cm="1">
        <f t="array" aca="1" ref="C58" ca="1">INDIRECT(C$57&amp;$E$52)</f>
        <v>3763283</v>
      </c>
      <c r="D58" s="70" cm="1">
        <f t="array" aca="1" ref="D58" ca="1">INDIRECT(D$57&amp;$E$52)</f>
        <v>3780435</v>
      </c>
      <c r="E58" s="70" cm="1">
        <f t="array" aca="1" ref="E58" ca="1">INDIRECT(E$57&amp;$E$52)</f>
        <v>3913424</v>
      </c>
      <c r="F58" s="70" cm="1">
        <f t="array" aca="1" ref="F58" ca="1">INDIRECT(F$57&amp;$E$52)</f>
        <v>3982484</v>
      </c>
      <c r="G58" s="70" cm="1">
        <f t="array" aca="1" ref="G58" ca="1">INDIRECT(G$57&amp;$E$52)</f>
        <v>4181374</v>
      </c>
      <c r="H58" s="70" cm="1">
        <f t="array" aca="1" ref="H58" ca="1">INDIRECT(H$57&amp;$E$52)</f>
        <v>4344084</v>
      </c>
      <c r="I58" s="70" cm="1">
        <f t="array" aca="1" ref="I58" ca="1">INDIRECT(I$57&amp;$E$52)</f>
        <v>4425592</v>
      </c>
      <c r="J58" s="70" cm="1">
        <f t="array" aca="1" ref="J58" ca="1">INDIRECT(J$57&amp;$E$52)</f>
        <v>4453204</v>
      </c>
      <c r="K58" s="70" cm="1">
        <f t="array" aca="1" ref="K58" ca="1">INDIRECT(K$57&amp;$E$52)</f>
        <v>4478992</v>
      </c>
      <c r="L58" s="70" cm="1">
        <f t="array" aca="1" ref="L58" ca="1">INDIRECT(L$57&amp;$E$52)</f>
        <v>4200906</v>
      </c>
      <c r="M58" s="70" cm="1">
        <f t="array" aca="1" ref="M58" ca="1">INDIRECT(M$57&amp;$E$52)</f>
        <v>4392099</v>
      </c>
      <c r="N58" s="70" cm="1">
        <f t="array" aca="1" ref="N58" ca="1">INDIRECT(N$57&amp;$E$52)</f>
        <v>4434912</v>
      </c>
      <c r="O58" s="70" cm="1">
        <f t="array" aca="1" ref="O58" ca="1">INDIRECT(O$57&amp;$E$52)</f>
        <v>4642960</v>
      </c>
      <c r="P58" s="5" t="str">
        <f>B58</f>
        <v>合計</v>
      </c>
    </row>
    <row r="59" spans="1:16" ht="16.5" customHeight="1">
      <c r="A59" s="12"/>
      <c r="B59" s="13" t="s">
        <v>225</v>
      </c>
      <c r="C59" s="52"/>
      <c r="D59" s="106" cm="1">
        <f t="array" aca="1" ref="D59" ca="1">INDIRECT(D$57&amp;$H$52)</f>
        <v>0.45600000000000002</v>
      </c>
      <c r="E59" s="106" cm="1">
        <f t="array" aca="1" ref="E59" ca="1">INDIRECT(E$57&amp;$H$52)</f>
        <v>3.5179999999999998</v>
      </c>
      <c r="F59" s="106" cm="1">
        <f t="array" aca="1" ref="F59" ca="1">INDIRECT(F$57&amp;$H$52)</f>
        <v>1.7649999999999999</v>
      </c>
      <c r="G59" s="106" cm="1">
        <f t="array" aca="1" ref="G59" ca="1">INDIRECT(G$57&amp;$H$52)</f>
        <v>4.9939999999999998</v>
      </c>
      <c r="H59" s="106" cm="1">
        <f t="array" aca="1" ref="H59" ca="1">INDIRECT(H$57&amp;$H$52)</f>
        <v>3.891</v>
      </c>
      <c r="I59" s="106" cm="1">
        <f t="array" aca="1" ref="I59" ca="1">INDIRECT(I$57&amp;$H$52)</f>
        <v>1.8759999999999999</v>
      </c>
      <c r="J59" s="106" cm="1">
        <f t="array" aca="1" ref="J59" ca="1">INDIRECT(J$57&amp;$H$52)</f>
        <v>0.624</v>
      </c>
      <c r="K59" s="106" cm="1">
        <f t="array" aca="1" ref="K59" ca="1">INDIRECT(K$57&amp;$H$52)</f>
        <v>0.57899999999999996</v>
      </c>
      <c r="L59" s="106" cm="1">
        <f t="array" aca="1" ref="L59" ca="1">INDIRECT(L$57&amp;$H$52)</f>
        <v>-6.2089999999999996</v>
      </c>
      <c r="M59" s="106" cm="1">
        <f t="array" aca="1" ref="M59" ca="1">INDIRECT(M$57&amp;$H$52)</f>
        <v>4.5510000000000002</v>
      </c>
      <c r="N59" s="106" cm="1">
        <f t="array" aca="1" ref="N59" ca="1">INDIRECT(N$57&amp;$H$52)</f>
        <v>0.97499999999999998</v>
      </c>
      <c r="O59" s="106" cm="1">
        <f t="array" aca="1" ref="O59" ca="1">INDIRECT(O$57&amp;$H$52)</f>
        <v>4.6909999999999998</v>
      </c>
      <c r="P59" s="6" t="str">
        <f>B59</f>
        <v>対前年度増加率</v>
      </c>
    </row>
    <row r="62" spans="1:16" ht="16.5" customHeight="1">
      <c r="A62" s="155" t="s">
        <v>287</v>
      </c>
    </row>
    <row r="63" spans="1:16" ht="16.5" customHeight="1">
      <c r="A63" s="49" t="str">
        <f>A2</f>
        <v>22</v>
      </c>
      <c r="B63" s="75" t="str">
        <f>B2</f>
        <v>合計</v>
      </c>
      <c r="D63" s="32" t="s">
        <v>289</v>
      </c>
      <c r="E63" s="174">
        <v>30</v>
      </c>
      <c r="G63" s="32" t="s">
        <v>290</v>
      </c>
      <c r="H63" s="174">
        <v>39</v>
      </c>
    </row>
    <row r="64" spans="1:16" ht="16.5" customHeight="1">
      <c r="A64" s="155"/>
    </row>
    <row r="65" spans="1:15" ht="16.5" customHeight="1">
      <c r="A65" s="49">
        <f>分析BD〔項目別_県〕!A2</f>
        <v>3</v>
      </c>
      <c r="B65" s="75" t="str">
        <f>分析BD〔項目別_県〕!B40</f>
        <v>県内総生産</v>
      </c>
    </row>
    <row r="66" spans="1:15" ht="16.5" customHeight="1">
      <c r="A66" s="155"/>
      <c r="B66" s="1" t="str">
        <f>"【比較対象年度を基準とした推移】
"&amp;$B$63</f>
        <v>【比較対象年度を基準とした推移】
合計</v>
      </c>
      <c r="C66" s="45">
        <f>E63</f>
        <v>30</v>
      </c>
      <c r="D66" s="45">
        <f>C$66+$H$63</f>
        <v>69</v>
      </c>
      <c r="E66" s="45">
        <f t="shared" ref="E66:O66" si="40">D$66+$H$63</f>
        <v>108</v>
      </c>
      <c r="F66" s="45">
        <f t="shared" si="40"/>
        <v>147</v>
      </c>
      <c r="G66" s="45">
        <f t="shared" si="40"/>
        <v>186</v>
      </c>
      <c r="H66" s="45">
        <f t="shared" si="40"/>
        <v>225</v>
      </c>
      <c r="I66" s="45">
        <f t="shared" si="40"/>
        <v>264</v>
      </c>
      <c r="J66" s="45">
        <f t="shared" si="40"/>
        <v>303</v>
      </c>
      <c r="K66" s="45">
        <f t="shared" si="40"/>
        <v>342</v>
      </c>
      <c r="L66" s="45">
        <f t="shared" si="40"/>
        <v>381</v>
      </c>
      <c r="M66" s="45">
        <f t="shared" si="40"/>
        <v>420</v>
      </c>
      <c r="N66" s="45">
        <f t="shared" si="40"/>
        <v>459</v>
      </c>
      <c r="O66" s="45">
        <f t="shared" si="40"/>
        <v>498</v>
      </c>
    </row>
    <row r="67" spans="1:15" ht="16.5" customHeight="1">
      <c r="A67" s="50"/>
      <c r="B67" s="56"/>
      <c r="C67" s="14">
        <f>C4</f>
        <v>23</v>
      </c>
      <c r="D67" s="30">
        <f t="shared" ref="D67:O67" si="41">D4</f>
        <v>24</v>
      </c>
      <c r="E67" s="30">
        <f t="shared" si="41"/>
        <v>25</v>
      </c>
      <c r="F67" s="30">
        <f t="shared" si="41"/>
        <v>26</v>
      </c>
      <c r="G67" s="30">
        <f t="shared" si="41"/>
        <v>27</v>
      </c>
      <c r="H67" s="30">
        <f t="shared" si="41"/>
        <v>28</v>
      </c>
      <c r="I67" s="30">
        <f t="shared" si="41"/>
        <v>29</v>
      </c>
      <c r="J67" s="30">
        <f t="shared" si="41"/>
        <v>30</v>
      </c>
      <c r="K67" s="30">
        <f t="shared" si="41"/>
        <v>1</v>
      </c>
      <c r="L67" s="30">
        <f t="shared" si="41"/>
        <v>2</v>
      </c>
      <c r="M67" s="30">
        <f t="shared" si="41"/>
        <v>3</v>
      </c>
      <c r="N67" s="30">
        <f t="shared" si="41"/>
        <v>4</v>
      </c>
      <c r="O67" s="30">
        <f t="shared" si="41"/>
        <v>5</v>
      </c>
    </row>
    <row r="68" spans="1:15" ht="16.5" customHeight="1">
      <c r="A68" s="11"/>
      <c r="B68" s="3" t="s">
        <v>129</v>
      </c>
      <c r="C68" s="39" t="str">
        <f>C5</f>
        <v>平成23年度</v>
      </c>
      <c r="D68" s="42" t="str">
        <f t="shared" ref="D68:O68" si="42">D5</f>
        <v>平成24年度</v>
      </c>
      <c r="E68" s="42" t="str">
        <f t="shared" si="42"/>
        <v>平成25年度</v>
      </c>
      <c r="F68" s="42" t="str">
        <f t="shared" si="42"/>
        <v>平成26年度</v>
      </c>
      <c r="G68" s="42" t="str">
        <f t="shared" si="42"/>
        <v>平成27年度</v>
      </c>
      <c r="H68" s="42" t="str">
        <f t="shared" si="42"/>
        <v>平成28年度</v>
      </c>
      <c r="I68" s="42" t="str">
        <f t="shared" si="42"/>
        <v>平成29年度</v>
      </c>
      <c r="J68" s="42" t="str">
        <f t="shared" si="42"/>
        <v>平成30年度</v>
      </c>
      <c r="K68" s="42" t="str">
        <f t="shared" si="42"/>
        <v>令和元年度</v>
      </c>
      <c r="L68" s="42" t="str">
        <f t="shared" si="42"/>
        <v>令和２年度</v>
      </c>
      <c r="M68" s="42" t="str">
        <f t="shared" si="42"/>
        <v>令和３年度</v>
      </c>
      <c r="N68" s="42" t="str">
        <f t="shared" si="42"/>
        <v>令和４年度</v>
      </c>
      <c r="O68" s="42" t="str">
        <f t="shared" si="42"/>
        <v>令和５年度</v>
      </c>
    </row>
    <row r="69" spans="1:15" ht="16.5" customHeight="1">
      <c r="A69" s="12"/>
      <c r="B69" s="13"/>
      <c r="C69" s="187" t="s">
        <v>288</v>
      </c>
      <c r="D69" s="18" t="s">
        <v>156</v>
      </c>
      <c r="E69" s="18" t="s">
        <v>157</v>
      </c>
      <c r="F69" s="18" t="s">
        <v>158</v>
      </c>
      <c r="G69" s="18" t="s">
        <v>159</v>
      </c>
      <c r="H69" s="18" t="s">
        <v>160</v>
      </c>
      <c r="I69" s="18" t="s">
        <v>161</v>
      </c>
      <c r="J69" s="18" t="s">
        <v>162</v>
      </c>
      <c r="K69" s="18" t="s">
        <v>163</v>
      </c>
      <c r="L69" s="18" t="s">
        <v>164</v>
      </c>
      <c r="M69" s="18" t="s">
        <v>165</v>
      </c>
      <c r="N69" s="18" t="s">
        <v>167</v>
      </c>
      <c r="O69" s="18" t="s">
        <v>169</v>
      </c>
    </row>
    <row r="70" spans="1:15" ht="16.5" customHeight="1">
      <c r="A70" s="11"/>
      <c r="B70" s="152" t="s">
        <v>291</v>
      </c>
      <c r="C70" s="151">
        <v>2</v>
      </c>
      <c r="D70" s="179">
        <f>C70+1</f>
        <v>3</v>
      </c>
      <c r="E70" s="179">
        <f t="shared" ref="E70:O70" si="43">D70+1</f>
        <v>4</v>
      </c>
      <c r="F70" s="179">
        <f t="shared" si="43"/>
        <v>5</v>
      </c>
      <c r="G70" s="179">
        <f t="shared" si="43"/>
        <v>6</v>
      </c>
      <c r="H70" s="179">
        <f t="shared" si="43"/>
        <v>7</v>
      </c>
      <c r="I70" s="179">
        <f t="shared" si="43"/>
        <v>8</v>
      </c>
      <c r="J70" s="179">
        <f t="shared" si="43"/>
        <v>9</v>
      </c>
      <c r="K70" s="179">
        <f t="shared" si="43"/>
        <v>10</v>
      </c>
      <c r="L70" s="179">
        <f t="shared" si="43"/>
        <v>11</v>
      </c>
      <c r="M70" s="179">
        <f t="shared" si="43"/>
        <v>12</v>
      </c>
      <c r="N70" s="179">
        <f t="shared" si="43"/>
        <v>13</v>
      </c>
      <c r="O70" s="180">
        <f t="shared" si="43"/>
        <v>14</v>
      </c>
    </row>
    <row r="71" spans="1:15" ht="16.5" customHeight="1">
      <c r="A71" s="11"/>
      <c r="B71" s="15" t="s">
        <v>298</v>
      </c>
      <c r="C71" s="2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39"/>
    </row>
    <row r="72" spans="1:15" ht="16.5" customHeight="1">
      <c r="A72" s="11"/>
      <c r="B72" s="15" t="str">
        <f>B65</f>
        <v>県内総生産</v>
      </c>
      <c r="C72" s="175">
        <f t="shared" ref="C72:O72" ca="1" si="44">VLOOKUP($B$72,$B$80:$O$88,C$70,FALSE)</f>
        <v>3763283</v>
      </c>
      <c r="D72" s="175">
        <f t="shared" ca="1" si="44"/>
        <v>3780435</v>
      </c>
      <c r="E72" s="175">
        <f t="shared" ca="1" si="44"/>
        <v>3913424</v>
      </c>
      <c r="F72" s="175">
        <f t="shared" ca="1" si="44"/>
        <v>3982484</v>
      </c>
      <c r="G72" s="175">
        <f t="shared" ca="1" si="44"/>
        <v>4181374</v>
      </c>
      <c r="H72" s="175">
        <f t="shared" ca="1" si="44"/>
        <v>4344084</v>
      </c>
      <c r="I72" s="175">
        <f t="shared" ca="1" si="44"/>
        <v>4425592</v>
      </c>
      <c r="J72" s="175">
        <f t="shared" ca="1" si="44"/>
        <v>4453204</v>
      </c>
      <c r="K72" s="175">
        <f t="shared" ca="1" si="44"/>
        <v>4478992</v>
      </c>
      <c r="L72" s="175">
        <f t="shared" ca="1" si="44"/>
        <v>4200906</v>
      </c>
      <c r="M72" s="175">
        <f t="shared" ca="1" si="44"/>
        <v>4392099</v>
      </c>
      <c r="N72" s="175">
        <f t="shared" ca="1" si="44"/>
        <v>4434912</v>
      </c>
      <c r="O72" s="181">
        <f t="shared" ca="1" si="44"/>
        <v>4642960</v>
      </c>
    </row>
    <row r="73" spans="1:15" ht="16.5" customHeight="1" thickBot="1">
      <c r="A73" s="11"/>
      <c r="B73" s="15" t="s">
        <v>300</v>
      </c>
      <c r="C73" s="176">
        <f t="shared" ref="C73:I73" ca="1" si="45">C$72/$C$74*100</f>
        <v>84.020757348974954</v>
      </c>
      <c r="D73" s="176">
        <f t="shared" ca="1" si="45"/>
        <v>84.403700654075749</v>
      </c>
      <c r="E73" s="176">
        <f t="shared" ca="1" si="45"/>
        <v>87.372873182180271</v>
      </c>
      <c r="F73" s="176">
        <f t="shared" ca="1" si="45"/>
        <v>88.914737958897888</v>
      </c>
      <c r="G73" s="176">
        <f t="shared" ca="1" si="45"/>
        <v>93.355246001778966</v>
      </c>
      <c r="H73" s="176">
        <f t="shared" ca="1" si="45"/>
        <v>96.987983010463068</v>
      </c>
      <c r="I73" s="176">
        <f t="shared" ca="1" si="45"/>
        <v>98.807767461964659</v>
      </c>
      <c r="J73" s="176">
        <f ca="1">J$72/$C$74*100</f>
        <v>99.424245455227421</v>
      </c>
      <c r="K73" s="182">
        <f t="shared" ref="K73:O73" ca="1" si="46">K$72/$C$74*100</f>
        <v>100</v>
      </c>
      <c r="L73" s="182">
        <f t="shared" ca="1" si="46"/>
        <v>93.791326262694824</v>
      </c>
      <c r="M73" s="182">
        <f t="shared" ca="1" si="46"/>
        <v>98.059987604353836</v>
      </c>
      <c r="N73" s="182">
        <f t="shared" ca="1" si="46"/>
        <v>99.015849994820258</v>
      </c>
      <c r="O73" s="183">
        <f t="shared" ca="1" si="46"/>
        <v>103.66082368532921</v>
      </c>
    </row>
    <row r="74" spans="1:15" ht="16.5" customHeight="1" thickBot="1">
      <c r="A74" s="11"/>
      <c r="B74" s="15" t="s">
        <v>301</v>
      </c>
      <c r="C74" s="188">
        <f ca="1">HLOOKUP('コード表 〔県〕'!$J$113,分析BD〔経済活動別_県〕!$C$67:$O$72,6,FALSE)</f>
        <v>4478992</v>
      </c>
      <c r="D74" s="1" t="str">
        <f>"（"&amp;'コード表 〔県〕'!J114&amp;"＝100"&amp;"）"</f>
        <v>（令和元年度＝100）</v>
      </c>
      <c r="E74" s="149"/>
      <c r="F74" s="2"/>
      <c r="G74" s="2"/>
      <c r="H74" s="2"/>
      <c r="I74" s="2"/>
      <c r="J74" s="2"/>
      <c r="K74" s="2"/>
      <c r="L74" s="2"/>
      <c r="M74" s="2"/>
      <c r="N74" s="2"/>
      <c r="O74" s="3"/>
    </row>
    <row r="75" spans="1:15" ht="16.5" customHeight="1">
      <c r="A75" s="11"/>
      <c r="B75" s="15" t="s">
        <v>303</v>
      </c>
      <c r="C75" s="199">
        <f ca="1">VLOOKUP($B$72,$B$91:$O$99,C$70,FALSE)</f>
        <v>497645.6</v>
      </c>
      <c r="D75" s="200">
        <f t="shared" ref="D75:O75" ca="1" si="47">VLOOKUP($B$72,$B$91:$O$99,D$70,FALSE)</f>
        <v>500497.5</v>
      </c>
      <c r="E75" s="200">
        <f t="shared" ca="1" si="47"/>
        <v>508861.1</v>
      </c>
      <c r="F75" s="200">
        <f t="shared" ca="1" si="47"/>
        <v>518626.4</v>
      </c>
      <c r="G75" s="200">
        <f t="shared" ca="1" si="47"/>
        <v>537980.69999999995</v>
      </c>
      <c r="H75" s="200">
        <f t="shared" ca="1" si="47"/>
        <v>544390.69999999995</v>
      </c>
      <c r="I75" s="200">
        <f t="shared" ca="1" si="47"/>
        <v>553205.69999999995</v>
      </c>
      <c r="J75" s="200">
        <f t="shared" ca="1" si="47"/>
        <v>556566.5</v>
      </c>
      <c r="K75" s="200">
        <f t="shared" ca="1" si="47"/>
        <v>557465.69999999995</v>
      </c>
      <c r="L75" s="200">
        <f t="shared" ca="1" si="47"/>
        <v>539288.6</v>
      </c>
      <c r="M75" s="200">
        <f t="shared" ca="1" si="47"/>
        <v>552177.19999999995</v>
      </c>
      <c r="N75" s="200">
        <f t="shared" ca="1" si="47"/>
        <v>560777</v>
      </c>
      <c r="O75" s="201">
        <f t="shared" ca="1" si="47"/>
        <v>592582</v>
      </c>
    </row>
    <row r="76" spans="1:15" ht="16.5" customHeight="1" thickBot="1">
      <c r="A76" s="11"/>
      <c r="B76" s="15" t="s">
        <v>302</v>
      </c>
      <c r="C76" s="202">
        <f t="shared" ref="C76:I76" ca="1" si="48">C$75/$C$77*100</f>
        <v>89.26927701560831</v>
      </c>
      <c r="D76" s="203">
        <f t="shared" ca="1" si="48"/>
        <v>89.780860060089807</v>
      </c>
      <c r="E76" s="203">
        <f t="shared" ca="1" si="48"/>
        <v>91.281149674320773</v>
      </c>
      <c r="F76" s="203">
        <f t="shared" ca="1" si="48"/>
        <v>93.032880767372788</v>
      </c>
      <c r="G76" s="203">
        <f t="shared" ca="1" si="48"/>
        <v>96.504717689357392</v>
      </c>
      <c r="H76" s="203">
        <f t="shared" ca="1" si="48"/>
        <v>97.654564218031709</v>
      </c>
      <c r="I76" s="203">
        <f t="shared" ca="1" si="48"/>
        <v>99.235827424001158</v>
      </c>
      <c r="J76" s="203">
        <f ca="1">J$75/$C$77*100</f>
        <v>99.838698596164761</v>
      </c>
      <c r="K76" s="203">
        <f t="shared" ref="K76:O76" ca="1" si="49">K$75/$C$77*100</f>
        <v>100</v>
      </c>
      <c r="L76" s="203">
        <f t="shared" ca="1" si="49"/>
        <v>96.739333020847738</v>
      </c>
      <c r="M76" s="203">
        <f t="shared" ca="1" si="49"/>
        <v>99.05133176803524</v>
      </c>
      <c r="N76" s="203">
        <f t="shared" ca="1" si="49"/>
        <v>100.59399170209038</v>
      </c>
      <c r="O76" s="204">
        <f t="shared" ca="1" si="49"/>
        <v>106.29927545318037</v>
      </c>
    </row>
    <row r="77" spans="1:15" ht="16.5" customHeight="1" thickBot="1">
      <c r="A77" s="11"/>
      <c r="B77" s="1" t="s">
        <v>301</v>
      </c>
      <c r="C77" s="198">
        <f ca="1">HLOOKUP('コード表 〔県〕'!$J$113,分析BD〔経済活動別_県〕!$C$67:$O$75,9,FALSE)</f>
        <v>557465.69999999995</v>
      </c>
      <c r="D77" s="2"/>
      <c r="E77" s="149"/>
      <c r="F77" s="2"/>
      <c r="G77" s="2"/>
      <c r="H77" s="2"/>
      <c r="I77" s="2"/>
      <c r="J77" s="2"/>
      <c r="K77" s="2"/>
      <c r="L77" s="2"/>
      <c r="M77" s="2"/>
      <c r="N77" s="2"/>
      <c r="O77" s="3"/>
    </row>
    <row r="78" spans="1:15" ht="16.5" customHeight="1">
      <c r="A78" s="11"/>
      <c r="B78" s="189" t="s">
        <v>292</v>
      </c>
      <c r="C78" s="178">
        <v>100</v>
      </c>
      <c r="D78" s="177">
        <v>100</v>
      </c>
      <c r="E78" s="177">
        <v>100</v>
      </c>
      <c r="F78" s="177">
        <v>100</v>
      </c>
      <c r="G78" s="177">
        <v>100</v>
      </c>
      <c r="H78" s="177">
        <v>100</v>
      </c>
      <c r="I78" s="177">
        <v>100</v>
      </c>
      <c r="J78" s="177">
        <v>100</v>
      </c>
      <c r="K78" s="177">
        <v>100</v>
      </c>
      <c r="L78" s="177">
        <v>100</v>
      </c>
      <c r="M78" s="177">
        <v>100</v>
      </c>
      <c r="N78" s="177">
        <v>100</v>
      </c>
      <c r="O78" s="184">
        <v>100</v>
      </c>
    </row>
    <row r="79" spans="1:15" ht="16.5" customHeight="1">
      <c r="A79" s="11"/>
      <c r="B79" s="15" t="s">
        <v>298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3"/>
    </row>
    <row r="80" spans="1:15" ht="16.5" customHeight="1">
      <c r="A80" s="11"/>
      <c r="B80" s="15" t="s">
        <v>16</v>
      </c>
      <c r="C80" s="185">
        <f ca="1">C7</f>
        <v>6409645</v>
      </c>
      <c r="D80" s="185">
        <f t="shared" ref="D80:O80" ca="1" si="50">D7</f>
        <v>6615196</v>
      </c>
      <c r="E80" s="185">
        <f t="shared" ca="1" si="50"/>
        <v>6837987</v>
      </c>
      <c r="F80" s="185">
        <f t="shared" ca="1" si="50"/>
        <v>7017397</v>
      </c>
      <c r="G80" s="185">
        <f t="shared" ca="1" si="50"/>
        <v>7132221</v>
      </c>
      <c r="H80" s="185">
        <f t="shared" ca="1" si="50"/>
        <v>7328277</v>
      </c>
      <c r="I80" s="185">
        <f t="shared" ca="1" si="50"/>
        <v>7549392</v>
      </c>
      <c r="J80" s="185">
        <f t="shared" ca="1" si="50"/>
        <v>7686508</v>
      </c>
      <c r="K80" s="185">
        <f t="shared" ca="1" si="50"/>
        <v>7745367</v>
      </c>
      <c r="L80" s="185">
        <f t="shared" ca="1" si="50"/>
        <v>6999839</v>
      </c>
      <c r="M80" s="185">
        <f t="shared" ca="1" si="50"/>
        <v>7534283</v>
      </c>
      <c r="N80" s="185">
        <f t="shared" ca="1" si="50"/>
        <v>8009786</v>
      </c>
      <c r="O80" s="186">
        <f t="shared" ca="1" si="50"/>
        <v>8151006</v>
      </c>
    </row>
    <row r="81" spans="1:15" ht="16.5" customHeight="1">
      <c r="A81" s="11"/>
      <c r="B81" s="15" t="s">
        <v>17</v>
      </c>
      <c r="C81" s="185">
        <f t="shared" ref="C81:O81" ca="1" si="51">C8</f>
        <v>2646362</v>
      </c>
      <c r="D81" s="185">
        <f t="shared" ca="1" si="51"/>
        <v>2834761</v>
      </c>
      <c r="E81" s="185">
        <f t="shared" ca="1" si="51"/>
        <v>2924563</v>
      </c>
      <c r="F81" s="185">
        <f t="shared" ca="1" si="51"/>
        <v>3034913</v>
      </c>
      <c r="G81" s="185">
        <f t="shared" ca="1" si="51"/>
        <v>2950847</v>
      </c>
      <c r="H81" s="185">
        <f t="shared" ca="1" si="51"/>
        <v>2984193</v>
      </c>
      <c r="I81" s="185">
        <f t="shared" ca="1" si="51"/>
        <v>3123800</v>
      </c>
      <c r="J81" s="185">
        <f t="shared" ca="1" si="51"/>
        <v>3233304</v>
      </c>
      <c r="K81" s="185">
        <f t="shared" ca="1" si="51"/>
        <v>3266375</v>
      </c>
      <c r="L81" s="185">
        <f t="shared" ca="1" si="51"/>
        <v>2798933</v>
      </c>
      <c r="M81" s="185">
        <f t="shared" ca="1" si="51"/>
        <v>3142184</v>
      </c>
      <c r="N81" s="185">
        <f t="shared" ca="1" si="51"/>
        <v>3574874</v>
      </c>
      <c r="O81" s="186">
        <f t="shared" ca="1" si="51"/>
        <v>3508046</v>
      </c>
    </row>
    <row r="82" spans="1:15" ht="16.5" customHeight="1">
      <c r="A82" s="11"/>
      <c r="B82" s="15" t="s">
        <v>18</v>
      </c>
      <c r="C82" s="185">
        <f t="shared" ref="C82:O82" ca="1" si="52">C9</f>
        <v>3763283</v>
      </c>
      <c r="D82" s="185">
        <f t="shared" ca="1" si="52"/>
        <v>3780435</v>
      </c>
      <c r="E82" s="185">
        <f t="shared" ca="1" si="52"/>
        <v>3913424</v>
      </c>
      <c r="F82" s="185">
        <f t="shared" ca="1" si="52"/>
        <v>3982484</v>
      </c>
      <c r="G82" s="185">
        <f t="shared" ca="1" si="52"/>
        <v>4181374</v>
      </c>
      <c r="H82" s="185">
        <f t="shared" ca="1" si="52"/>
        <v>4344084</v>
      </c>
      <c r="I82" s="185">
        <f t="shared" ca="1" si="52"/>
        <v>4425592</v>
      </c>
      <c r="J82" s="185">
        <f t="shared" ca="1" si="52"/>
        <v>4453204</v>
      </c>
      <c r="K82" s="185">
        <f t="shared" ca="1" si="52"/>
        <v>4478992</v>
      </c>
      <c r="L82" s="185">
        <f t="shared" ca="1" si="52"/>
        <v>4200906</v>
      </c>
      <c r="M82" s="185">
        <f t="shared" ca="1" si="52"/>
        <v>4392099</v>
      </c>
      <c r="N82" s="185">
        <f t="shared" ca="1" si="52"/>
        <v>4434912</v>
      </c>
      <c r="O82" s="186">
        <f t="shared" ca="1" si="52"/>
        <v>4642960</v>
      </c>
    </row>
    <row r="83" spans="1:15" ht="16.5" customHeight="1">
      <c r="A83" s="11"/>
      <c r="B83" s="15" t="s">
        <v>19</v>
      </c>
      <c r="C83" s="185">
        <f t="shared" ref="C83:O83" ca="1" si="53">C10</f>
        <v>873357</v>
      </c>
      <c r="D83" s="185">
        <f t="shared" ca="1" si="53"/>
        <v>873815</v>
      </c>
      <c r="E83" s="185">
        <f t="shared" ca="1" si="53"/>
        <v>893199</v>
      </c>
      <c r="F83" s="185">
        <f t="shared" ca="1" si="53"/>
        <v>931631</v>
      </c>
      <c r="G83" s="185">
        <f t="shared" ca="1" si="53"/>
        <v>956645</v>
      </c>
      <c r="H83" s="185">
        <f t="shared" ca="1" si="53"/>
        <v>969065</v>
      </c>
      <c r="I83" s="185">
        <f t="shared" ca="1" si="53"/>
        <v>993813</v>
      </c>
      <c r="J83" s="185">
        <f t="shared" ca="1" si="53"/>
        <v>1014796</v>
      </c>
      <c r="K83" s="185">
        <f t="shared" ca="1" si="53"/>
        <v>1038940</v>
      </c>
      <c r="L83" s="185">
        <f t="shared" ca="1" si="53"/>
        <v>1015645</v>
      </c>
      <c r="M83" s="185">
        <f t="shared" ca="1" si="53"/>
        <v>1105502</v>
      </c>
      <c r="N83" s="185">
        <f t="shared" ca="1" si="53"/>
        <v>1201651</v>
      </c>
      <c r="O83" s="186">
        <f t="shared" ca="1" si="53"/>
        <v>1191306</v>
      </c>
    </row>
    <row r="84" spans="1:15" ht="16.5" customHeight="1">
      <c r="A84" s="11"/>
      <c r="B84" s="15" t="s">
        <v>128</v>
      </c>
      <c r="C84" s="185">
        <f t="shared" ref="C84:O84" ca="1" si="54">C11</f>
        <v>2889926</v>
      </c>
      <c r="D84" s="185">
        <f t="shared" ca="1" si="54"/>
        <v>2906620</v>
      </c>
      <c r="E84" s="185">
        <f t="shared" ca="1" si="54"/>
        <v>3020225</v>
      </c>
      <c r="F84" s="185">
        <f t="shared" ca="1" si="54"/>
        <v>3050853</v>
      </c>
      <c r="G84" s="185">
        <f t="shared" ca="1" si="54"/>
        <v>3224729</v>
      </c>
      <c r="H84" s="185">
        <f t="shared" ca="1" si="54"/>
        <v>3375019</v>
      </c>
      <c r="I84" s="185">
        <f t="shared" ca="1" si="54"/>
        <v>3431779</v>
      </c>
      <c r="J84" s="185">
        <f t="shared" ca="1" si="54"/>
        <v>3438408</v>
      </c>
      <c r="K84" s="185">
        <f t="shared" ca="1" si="54"/>
        <v>3440052</v>
      </c>
      <c r="L84" s="185">
        <f t="shared" ca="1" si="54"/>
        <v>3185261</v>
      </c>
      <c r="M84" s="185">
        <f t="shared" ca="1" si="54"/>
        <v>3286597</v>
      </c>
      <c r="N84" s="185">
        <f t="shared" ca="1" si="54"/>
        <v>3233261</v>
      </c>
      <c r="O84" s="186">
        <f t="shared" ca="1" si="54"/>
        <v>3451654</v>
      </c>
    </row>
    <row r="85" spans="1:15" ht="16.5" customHeight="1">
      <c r="A85" s="11"/>
      <c r="B85" s="15" t="s">
        <v>20</v>
      </c>
      <c r="C85" s="185">
        <f t="shared" ref="C85:O85" ca="1" si="55">C12</f>
        <v>256408</v>
      </c>
      <c r="D85" s="185">
        <f t="shared" ca="1" si="55"/>
        <v>251538</v>
      </c>
      <c r="E85" s="185">
        <f t="shared" ca="1" si="55"/>
        <v>255703</v>
      </c>
      <c r="F85" s="185">
        <f t="shared" ca="1" si="55"/>
        <v>280753</v>
      </c>
      <c r="G85" s="185">
        <f t="shared" ca="1" si="55"/>
        <v>305599</v>
      </c>
      <c r="H85" s="185">
        <f t="shared" ca="1" si="55"/>
        <v>310209</v>
      </c>
      <c r="I85" s="185">
        <f t="shared" ca="1" si="55"/>
        <v>316589</v>
      </c>
      <c r="J85" s="185">
        <f t="shared" ca="1" si="55"/>
        <v>320141</v>
      </c>
      <c r="K85" s="185">
        <f t="shared" ca="1" si="55"/>
        <v>318778</v>
      </c>
      <c r="L85" s="185">
        <f t="shared" ca="1" si="55"/>
        <v>317665</v>
      </c>
      <c r="M85" s="185">
        <f t="shared" ca="1" si="55"/>
        <v>323993</v>
      </c>
      <c r="N85" s="185">
        <f t="shared" ca="1" si="55"/>
        <v>347060</v>
      </c>
      <c r="O85" s="186">
        <f t="shared" ca="1" si="55"/>
        <v>357481</v>
      </c>
    </row>
    <row r="86" spans="1:15" ht="16.5" customHeight="1">
      <c r="A86" s="11"/>
      <c r="B86" s="15" t="s">
        <v>21</v>
      </c>
      <c r="C86" s="185">
        <f t="shared" ref="C86:O86" ca="1" si="56">C13</f>
        <v>2633518</v>
      </c>
      <c r="D86" s="185">
        <f t="shared" ca="1" si="56"/>
        <v>2655082</v>
      </c>
      <c r="E86" s="185">
        <f t="shared" ca="1" si="56"/>
        <v>2764522</v>
      </c>
      <c r="F86" s="185">
        <f t="shared" ca="1" si="56"/>
        <v>2770100</v>
      </c>
      <c r="G86" s="185">
        <f t="shared" ca="1" si="56"/>
        <v>2919130</v>
      </c>
      <c r="H86" s="185">
        <f t="shared" ca="1" si="56"/>
        <v>3064810</v>
      </c>
      <c r="I86" s="185">
        <f t="shared" ca="1" si="56"/>
        <v>3115190</v>
      </c>
      <c r="J86" s="185">
        <f t="shared" ca="1" si="56"/>
        <v>3118267</v>
      </c>
      <c r="K86" s="185">
        <f t="shared" ca="1" si="56"/>
        <v>3121274</v>
      </c>
      <c r="L86" s="185">
        <f t="shared" ca="1" si="56"/>
        <v>2867596</v>
      </c>
      <c r="M86" s="185">
        <f t="shared" ca="1" si="56"/>
        <v>2962604</v>
      </c>
      <c r="N86" s="185">
        <f t="shared" ca="1" si="56"/>
        <v>2886201</v>
      </c>
      <c r="O86" s="186">
        <f t="shared" ca="1" si="56"/>
        <v>3094173</v>
      </c>
    </row>
    <row r="87" spans="1:15" ht="16.5" customHeight="1">
      <c r="A87" s="11"/>
      <c r="B87" s="15" t="s">
        <v>119</v>
      </c>
      <c r="C87" s="185">
        <f t="shared" ref="C87:O87" ca="1" si="57">C14</f>
        <v>1945247</v>
      </c>
      <c r="D87" s="185">
        <f t="shared" ca="1" si="57"/>
        <v>1937712</v>
      </c>
      <c r="E87" s="185">
        <f t="shared" ca="1" si="57"/>
        <v>1962478</v>
      </c>
      <c r="F87" s="185">
        <f t="shared" ca="1" si="57"/>
        <v>2059748</v>
      </c>
      <c r="G87" s="185">
        <f t="shared" ca="1" si="57"/>
        <v>2181279</v>
      </c>
      <c r="H87" s="185">
        <f t="shared" ca="1" si="57"/>
        <v>2240613</v>
      </c>
      <c r="I87" s="185">
        <f t="shared" ca="1" si="57"/>
        <v>2295520</v>
      </c>
      <c r="J87" s="185">
        <f t="shared" ca="1" si="57"/>
        <v>2324705</v>
      </c>
      <c r="K87" s="185">
        <f t="shared" ca="1" si="57"/>
        <v>2377065</v>
      </c>
      <c r="L87" s="185">
        <f t="shared" ca="1" si="57"/>
        <v>2356579</v>
      </c>
      <c r="M87" s="185">
        <f t="shared" ca="1" si="57"/>
        <v>2460074</v>
      </c>
      <c r="N87" s="185">
        <f t="shared" ca="1" si="57"/>
        <v>2469184</v>
      </c>
      <c r="O87" s="186">
        <f t="shared" ca="1" si="57"/>
        <v>2520789</v>
      </c>
    </row>
    <row r="88" spans="1:15" ht="16.5" customHeight="1">
      <c r="A88" s="11"/>
      <c r="B88" s="15" t="s">
        <v>22</v>
      </c>
      <c r="C88" s="185">
        <f t="shared" ref="C88:O88" ca="1" si="58">C15</f>
        <v>688271</v>
      </c>
      <c r="D88" s="185">
        <f t="shared" ca="1" si="58"/>
        <v>717370</v>
      </c>
      <c r="E88" s="185">
        <f t="shared" ca="1" si="58"/>
        <v>802044</v>
      </c>
      <c r="F88" s="185">
        <f t="shared" ca="1" si="58"/>
        <v>710352</v>
      </c>
      <c r="G88" s="185">
        <f t="shared" ca="1" si="58"/>
        <v>737851</v>
      </c>
      <c r="H88" s="185">
        <f t="shared" ca="1" si="58"/>
        <v>824197</v>
      </c>
      <c r="I88" s="185">
        <f t="shared" ca="1" si="58"/>
        <v>819670</v>
      </c>
      <c r="J88" s="185">
        <f t="shared" ca="1" si="58"/>
        <v>793562</v>
      </c>
      <c r="K88" s="185">
        <f t="shared" ca="1" si="58"/>
        <v>744209</v>
      </c>
      <c r="L88" s="185">
        <f t="shared" ca="1" si="58"/>
        <v>511017</v>
      </c>
      <c r="M88" s="185">
        <f t="shared" ca="1" si="58"/>
        <v>502530</v>
      </c>
      <c r="N88" s="185">
        <f t="shared" ca="1" si="58"/>
        <v>417017</v>
      </c>
      <c r="O88" s="186">
        <f t="shared" ca="1" si="58"/>
        <v>573384</v>
      </c>
    </row>
    <row r="90" spans="1:15" ht="16.5" customHeight="1">
      <c r="B90" s="1" t="s">
        <v>299</v>
      </c>
    </row>
    <row r="91" spans="1:15" ht="16.5" customHeight="1">
      <c r="B91" s="1" t="s">
        <v>16</v>
      </c>
      <c r="C91" s="197" cm="1">
        <f t="array" aca="1" ref="C91" ca="1">INDIRECT("'"&amp;'コード表 〔全国〕'!$C$3&amp;"'!"&amp;'コード表 〔全国〕'!$D48&amp;'コード表 〔全国〕'!C$67)</f>
        <v>943968.1</v>
      </c>
      <c r="D91" s="197" cm="1">
        <f t="array" aca="1" ref="D91" ca="1">INDIRECT("'"&amp;'コード表 〔全国〕'!$C$3&amp;"'!"&amp;'コード表 〔全国〕'!$D48&amp;'コード表 〔全国〕'!D$67)</f>
        <v>951906.8</v>
      </c>
      <c r="E91" s="197" cm="1">
        <f t="array" aca="1" ref="E91" ca="1">INDIRECT("'"&amp;'コード表 〔全国〕'!$C$3&amp;"'!"&amp;'コード表 〔全国〕'!$D48&amp;'コード表 〔全国〕'!E$67)</f>
        <v>972488.5</v>
      </c>
      <c r="F91" s="197" cm="1">
        <f t="array" aca="1" ref="F91" ca="1">INDIRECT("'"&amp;'コード表 〔全国〕'!$C$3&amp;"'!"&amp;'コード表 〔全国〕'!$D48&amp;'コード表 〔全国〕'!F$67)</f>
        <v>998138.9</v>
      </c>
      <c r="G91" s="197" cm="1">
        <f t="array" aca="1" ref="G91" ca="1">INDIRECT("'"&amp;'コード表 〔全国〕'!$C$3&amp;"'!"&amp;'コード表 〔全国〕'!$D48&amp;'コード表 〔全国〕'!G$67)</f>
        <v>1010374.3</v>
      </c>
      <c r="H91" s="197" cm="1">
        <f t="array" aca="1" ref="H91" ca="1">INDIRECT("'"&amp;'コード表 〔全国〕'!$C$3&amp;"'!"&amp;'コード表 〔全国〕'!$D48&amp;'コード表 〔全国〕'!H$67)</f>
        <v>998454</v>
      </c>
      <c r="I91" s="197" cm="1">
        <f t="array" aca="1" ref="I91" ca="1">INDIRECT("'"&amp;'コード表 〔全国〕'!$C$3&amp;"'!"&amp;'コード表 〔全国〕'!$D48&amp;'コード表 〔全国〕'!I$67)</f>
        <v>1028758.5</v>
      </c>
      <c r="J91" s="197" cm="1">
        <f t="array" aca="1" ref="J91" ca="1">INDIRECT("'"&amp;'コード表 〔全国〕'!$C$3&amp;"'!"&amp;'コード表 〔全国〕'!$D48&amp;'コード表 〔全国〕'!J$67)</f>
        <v>1049768</v>
      </c>
      <c r="K91" s="197" cm="1">
        <f t="array" aca="1" ref="K91" ca="1">INDIRECT("'"&amp;'コード表 〔全国〕'!$C$3&amp;"'!"&amp;'コード表 〔全国〕'!$D48&amp;'コード表 〔全国〕'!K$67)</f>
        <v>1047082.6</v>
      </c>
      <c r="L91" s="197" cm="1">
        <f t="array" aca="1" ref="L91" ca="1">INDIRECT("'"&amp;'コード表 〔全国〕'!$C$3&amp;"'!"&amp;'コード表 〔全国〕'!$D48&amp;'コード表 〔全国〕'!L$67)</f>
        <v>988756.9</v>
      </c>
      <c r="M91" s="197" cm="1">
        <f t="array" aca="1" ref="M91" ca="1">INDIRECT("'"&amp;'コード表 〔全国〕'!$C$3&amp;"'!"&amp;'コード表 〔全国〕'!$D48&amp;'コード表 〔全国〕'!M$67)</f>
        <v>1042461.4</v>
      </c>
      <c r="N91" s="197" cm="1">
        <f t="array" aca="1" ref="N91" ca="1">INDIRECT("'"&amp;'コード表 〔全国〕'!$C$3&amp;"'!"&amp;'コード表 〔全国〕'!$D48&amp;'コード表 〔全国〕'!N$67)</f>
        <v>1117503</v>
      </c>
      <c r="O91" s="197" cm="1">
        <f t="array" aca="1" ref="O91" ca="1">INDIRECT("'"&amp;'コード表 〔全国〕'!$C$3&amp;"'!"&amp;'コード表 〔全国〕'!$D48&amp;'コード表 〔全国〕'!O$67)</f>
        <v>1159855.3</v>
      </c>
    </row>
    <row r="92" spans="1:15" ht="16.5" customHeight="1">
      <c r="B92" s="1" t="s">
        <v>17</v>
      </c>
      <c r="C92" s="197" cm="1">
        <f t="array" aca="1" ref="C92" ca="1">INDIRECT("'"&amp;'コード表 〔全国〕'!$C$3&amp;"'!"&amp;'コード表 〔全国〕'!$D49&amp;'コード表 〔全国〕'!C$67)</f>
        <v>446322.5</v>
      </c>
      <c r="D92" s="197" cm="1">
        <f t="array" aca="1" ref="D92" ca="1">INDIRECT("'"&amp;'コード表 〔全国〕'!$C$3&amp;"'!"&amp;'コード表 〔全国〕'!$D49&amp;'コード表 〔全国〕'!D$67)</f>
        <v>451409.3</v>
      </c>
      <c r="E92" s="197" cm="1">
        <f t="array" aca="1" ref="E92" ca="1">INDIRECT("'"&amp;'コード表 〔全国〕'!$C$3&amp;"'!"&amp;'コード表 〔全国〕'!$D49&amp;'コード表 〔全国〕'!E$67)</f>
        <v>463627.4</v>
      </c>
      <c r="F92" s="197" cm="1">
        <f t="array" aca="1" ref="F92" ca="1">INDIRECT("'"&amp;'コード表 〔全国〕'!$C$3&amp;"'!"&amp;'コード表 〔全国〕'!$D49&amp;'コード表 〔全国〕'!F$67)</f>
        <v>479512.5</v>
      </c>
      <c r="G92" s="197" cm="1">
        <f t="array" aca="1" ref="G92" ca="1">INDIRECT("'"&amp;'コード表 〔全国〕'!$C$3&amp;"'!"&amp;'コード表 〔全国〕'!$D49&amp;'コード表 〔全国〕'!G$67)</f>
        <v>472393.5</v>
      </c>
      <c r="H92" s="197" cm="1">
        <f t="array" aca="1" ref="H92" ca="1">INDIRECT("'"&amp;'コード表 〔全国〕'!$C$3&amp;"'!"&amp;'コード表 〔全国〕'!$D49&amp;'コード表 〔全国〕'!H$67)</f>
        <v>454063.3</v>
      </c>
      <c r="I92" s="197" cm="1">
        <f t="array" aca="1" ref="I92" ca="1">INDIRECT("'"&amp;'コード表 〔全国〕'!$C$3&amp;"'!"&amp;'コード表 〔全国〕'!$D49&amp;'コード表 〔全国〕'!I$67)</f>
        <v>475552.8</v>
      </c>
      <c r="J92" s="197" cm="1">
        <f t="array" aca="1" ref="J92" ca="1">INDIRECT("'"&amp;'コード表 〔全国〕'!$C$3&amp;"'!"&amp;'コード表 〔全国〕'!$D49&amp;'コード表 〔全国〕'!J$67)</f>
        <v>493201.5</v>
      </c>
      <c r="K92" s="197" cm="1">
        <f t="array" aca="1" ref="K92" ca="1">INDIRECT("'"&amp;'コード表 〔全国〕'!$C$3&amp;"'!"&amp;'コード表 〔全国〕'!$D49&amp;'コード表 〔全国〕'!K$67)</f>
        <v>489616.8</v>
      </c>
      <c r="L92" s="197" cm="1">
        <f t="array" aca="1" ref="L92" ca="1">INDIRECT("'"&amp;'コード表 〔全国〕'!$C$3&amp;"'!"&amp;'コード表 〔全国〕'!$D49&amp;'コード表 〔全国〕'!L$67)</f>
        <v>449468.3</v>
      </c>
      <c r="M92" s="197" cm="1">
        <f t="array" aca="1" ref="M92" ca="1">INDIRECT("'"&amp;'コード表 〔全国〕'!$C$3&amp;"'!"&amp;'コード表 〔全国〕'!$D49&amp;'コード表 〔全国〕'!M$67)</f>
        <v>490284.3</v>
      </c>
      <c r="N92" s="197" cm="1">
        <f t="array" aca="1" ref="N92" ca="1">INDIRECT("'"&amp;'コード表 〔全国〕'!$C$3&amp;"'!"&amp;'コード表 〔全国〕'!$D49&amp;'コード表 〔全国〕'!N$67)</f>
        <v>556725.9</v>
      </c>
      <c r="O92" s="197" cm="1">
        <f t="array" aca="1" ref="O92" ca="1">INDIRECT("'"&amp;'コード表 〔全国〕'!$C$3&amp;"'!"&amp;'コード表 〔全国〕'!$D49&amp;'コード表 〔全国〕'!O$67)</f>
        <v>567273.30000000005</v>
      </c>
    </row>
    <row r="93" spans="1:15" ht="16.5" customHeight="1">
      <c r="B93" s="1" t="s">
        <v>18</v>
      </c>
      <c r="C93" s="197" cm="1">
        <f t="array" aca="1" ref="C93" ca="1">INDIRECT("'"&amp;'コード表 〔全国〕'!$C$3&amp;"'!"&amp;'コード表 〔全国〕'!$D50&amp;'コード表 〔全国〕'!C$67)</f>
        <v>497645.6</v>
      </c>
      <c r="D93" s="197" cm="1">
        <f t="array" aca="1" ref="D93" ca="1">INDIRECT("'"&amp;'コード表 〔全国〕'!$C$3&amp;"'!"&amp;'コード表 〔全国〕'!$D50&amp;'コード表 〔全国〕'!D$67)</f>
        <v>500497.5</v>
      </c>
      <c r="E93" s="197" cm="1">
        <f t="array" aca="1" ref="E93" ca="1">INDIRECT("'"&amp;'コード表 〔全国〕'!$C$3&amp;"'!"&amp;'コード表 〔全国〕'!$D50&amp;'コード表 〔全国〕'!E$67)</f>
        <v>508861.1</v>
      </c>
      <c r="F93" s="197" cm="1">
        <f t="array" aca="1" ref="F93" ca="1">INDIRECT("'"&amp;'コード表 〔全国〕'!$C$3&amp;"'!"&amp;'コード表 〔全国〕'!$D50&amp;'コード表 〔全国〕'!F$67)</f>
        <v>518626.4</v>
      </c>
      <c r="G93" s="197" cm="1">
        <f t="array" aca="1" ref="G93" ca="1">INDIRECT("'"&amp;'コード表 〔全国〕'!$C$3&amp;"'!"&amp;'コード表 〔全国〕'!$D50&amp;'コード表 〔全国〕'!G$67)</f>
        <v>537980.69999999995</v>
      </c>
      <c r="H93" s="197" cm="1">
        <f t="array" aca="1" ref="H93" ca="1">INDIRECT("'"&amp;'コード表 〔全国〕'!$C$3&amp;"'!"&amp;'コード表 〔全国〕'!$D50&amp;'コード表 〔全国〕'!H$67)</f>
        <v>544390.69999999995</v>
      </c>
      <c r="I93" s="197" cm="1">
        <f t="array" aca="1" ref="I93" ca="1">INDIRECT("'"&amp;'コード表 〔全国〕'!$C$3&amp;"'!"&amp;'コード表 〔全国〕'!$D50&amp;'コード表 〔全国〕'!I$67)</f>
        <v>553205.69999999995</v>
      </c>
      <c r="J93" s="197" cm="1">
        <f t="array" aca="1" ref="J93" ca="1">INDIRECT("'"&amp;'コード表 〔全国〕'!$C$3&amp;"'!"&amp;'コード表 〔全国〕'!$D50&amp;'コード表 〔全国〕'!J$67)</f>
        <v>556566.5</v>
      </c>
      <c r="K93" s="197" cm="1">
        <f t="array" aca="1" ref="K93" ca="1">INDIRECT("'"&amp;'コード表 〔全国〕'!$C$3&amp;"'!"&amp;'コード表 〔全国〕'!$D50&amp;'コード表 〔全国〕'!K$67)</f>
        <v>557465.69999999995</v>
      </c>
      <c r="L93" s="197" cm="1">
        <f t="array" aca="1" ref="L93" ca="1">INDIRECT("'"&amp;'コード表 〔全国〕'!$C$3&amp;"'!"&amp;'コード表 〔全国〕'!$D50&amp;'コード表 〔全国〕'!L$67)</f>
        <v>539288.6</v>
      </c>
      <c r="M93" s="197" cm="1">
        <f t="array" aca="1" ref="M93" ca="1">INDIRECT("'"&amp;'コード表 〔全国〕'!$C$3&amp;"'!"&amp;'コード表 〔全国〕'!$D50&amp;'コード表 〔全国〕'!M$67)</f>
        <v>552177.19999999995</v>
      </c>
      <c r="N93" s="197" cm="1">
        <f t="array" aca="1" ref="N93" ca="1">INDIRECT("'"&amp;'コード表 〔全国〕'!$C$3&amp;"'!"&amp;'コード表 〔全国〕'!$D50&amp;'コード表 〔全国〕'!N$67)</f>
        <v>560777</v>
      </c>
      <c r="O93" s="197" cm="1">
        <f t="array" aca="1" ref="O93" ca="1">INDIRECT("'"&amp;'コード表 〔全国〕'!$C$3&amp;"'!"&amp;'コード表 〔全国〕'!$D50&amp;'コード表 〔全国〕'!O$67)</f>
        <v>592582</v>
      </c>
    </row>
    <row r="94" spans="1:15" ht="16.5" customHeight="1">
      <c r="B94" s="1" t="s">
        <v>19</v>
      </c>
      <c r="C94" s="197" cm="1">
        <f t="array" aca="1" ref="C94" ca="1">INDIRECT("'"&amp;'コード表 〔全国〕'!$C$3&amp;"'!"&amp;'コード表 〔全国〕'!$D51&amp;'コード表 〔全国〕'!C$67)</f>
        <v>123638.7</v>
      </c>
      <c r="D94" s="197" cm="1">
        <f t="array" aca="1" ref="D94" ca="1">INDIRECT("'"&amp;'コード表 〔全国〕'!$C$3&amp;"'!"&amp;'コード表 〔全国〕'!$D51&amp;'コード表 〔全国〕'!D$67)</f>
        <v>122177.3</v>
      </c>
      <c r="E94" s="197" cm="1">
        <f t="array" aca="1" ref="E94" ca="1">INDIRECT("'"&amp;'コード表 〔全国〕'!$C$3&amp;"'!"&amp;'コード表 〔全国〕'!$D51&amp;'コード表 〔全国〕'!E$67)</f>
        <v>123292.5</v>
      </c>
      <c r="F94" s="197" cm="1">
        <f t="array" aca="1" ref="F94" ca="1">INDIRECT("'"&amp;'コード表 〔全国〕'!$C$3&amp;"'!"&amp;'コード表 〔全国〕'!$D51&amp;'コード表 〔全国〕'!F$67)</f>
        <v>126196.3</v>
      </c>
      <c r="G94" s="197" cm="1">
        <f t="array" aca="1" ref="G94" ca="1">INDIRECT("'"&amp;'コード表 〔全国〕'!$C$3&amp;"'!"&amp;'コード表 〔全国〕'!$D51&amp;'コード表 〔全国〕'!G$67)</f>
        <v>128136.3</v>
      </c>
      <c r="H94" s="197" cm="1">
        <f t="array" aca="1" ref="H94" ca="1">INDIRECT("'"&amp;'コード表 〔全国〕'!$C$3&amp;"'!"&amp;'コード表 〔全国〕'!$D51&amp;'コード表 〔全国〕'!H$67)</f>
        <v>128196.2</v>
      </c>
      <c r="I94" s="197" cm="1">
        <f t="array" aca="1" ref="I94" ca="1">INDIRECT("'"&amp;'コード表 〔全国〕'!$C$3&amp;"'!"&amp;'コード表 〔全国〕'!$D51&amp;'コード表 〔全国〕'!I$67)</f>
        <v>130074.1</v>
      </c>
      <c r="J94" s="197" cm="1">
        <f t="array" aca="1" ref="J94" ca="1">INDIRECT("'"&amp;'コード表 〔全国〕'!$C$3&amp;"'!"&amp;'コード表 〔全国〕'!$D51&amp;'コード表 〔全国〕'!J$67)</f>
        <v>132398.70000000001</v>
      </c>
      <c r="K94" s="197" cm="1">
        <f t="array" aca="1" ref="K94" ca="1">INDIRECT("'"&amp;'コード表 〔全国〕'!$C$3&amp;"'!"&amp;'コード表 〔全国〕'!$D51&amp;'コード表 〔全国〕'!K$67)</f>
        <v>134468.5</v>
      </c>
      <c r="L94" s="197" cm="1">
        <f t="array" aca="1" ref="L94" ca="1">INDIRECT("'"&amp;'コード表 〔全国〕'!$C$3&amp;"'!"&amp;'コード表 〔全国〕'!$D51&amp;'コード表 〔全国〕'!L$67)</f>
        <v>135600</v>
      </c>
      <c r="M94" s="197" cm="1">
        <f t="array" aca="1" ref="M94" ca="1">INDIRECT("'"&amp;'コード表 〔全国〕'!$C$3&amp;"'!"&amp;'コード表 〔全国〕'!$D51&amp;'コード表 〔全国〕'!M$67)</f>
        <v>138771.6</v>
      </c>
      <c r="N94" s="197" cm="1">
        <f t="array" aca="1" ref="N94" ca="1">INDIRECT("'"&amp;'コード表 〔全国〕'!$C$3&amp;"'!"&amp;'コード表 〔全国〕'!$D51&amp;'コード表 〔全国〕'!N$67)</f>
        <v>145677.1</v>
      </c>
      <c r="O94" s="197" cm="1">
        <f t="array" aca="1" ref="O94" ca="1">INDIRECT("'"&amp;'コード表 〔全国〕'!$C$3&amp;"'!"&amp;'コード表 〔全国〕'!$D51&amp;'コード表 〔全国〕'!O$67)</f>
        <v>150307.79999999999</v>
      </c>
    </row>
    <row r="95" spans="1:15" ht="16.5" customHeight="1">
      <c r="B95" s="1" t="s">
        <v>118</v>
      </c>
      <c r="C95" s="197" cm="1">
        <f t="array" aca="1" ref="C95" ca="1">INDIRECT("'"&amp;'コード表 〔全国〕'!$C$3&amp;"'!"&amp;'コード表 〔全国〕'!$D52&amp;'コード表 〔全国〕'!C$67)</f>
        <v>374007</v>
      </c>
      <c r="D95" s="197" cm="1">
        <f t="array" aca="1" ref="D95" ca="1">INDIRECT("'"&amp;'コード表 〔全国〕'!$C$3&amp;"'!"&amp;'コード表 〔全国〕'!$D52&amp;'コード表 〔全国〕'!D$67)</f>
        <v>378320.2</v>
      </c>
      <c r="E95" s="197" cm="1">
        <f t="array" aca="1" ref="E95" ca="1">INDIRECT("'"&amp;'コード表 〔全国〕'!$C$3&amp;"'!"&amp;'コード表 〔全国〕'!$D52&amp;'コード表 〔全国〕'!E$67)</f>
        <v>385568.7</v>
      </c>
      <c r="F95" s="197" cm="1">
        <f t="array" aca="1" ref="F95" ca="1">INDIRECT("'"&amp;'コード表 〔全国〕'!$C$3&amp;"'!"&amp;'コード表 〔全国〕'!$D52&amp;'コード表 〔全国〕'!F$67)</f>
        <v>392430.1</v>
      </c>
      <c r="G95" s="197" cm="1">
        <f t="array" aca="1" ref="G95" ca="1">INDIRECT("'"&amp;'コード表 〔全国〕'!$C$3&amp;"'!"&amp;'コード表 〔全国〕'!$D52&amp;'コード表 〔全国〕'!G$67)</f>
        <v>409844.4</v>
      </c>
      <c r="H95" s="197" cm="1">
        <f t="array" aca="1" ref="H95" ca="1">INDIRECT("'"&amp;'コード表 〔全国〕'!$C$3&amp;"'!"&amp;'コード表 〔全国〕'!$D52&amp;'コード表 〔全国〕'!H$67)</f>
        <v>416194.5</v>
      </c>
      <c r="I95" s="197" cm="1">
        <f t="array" aca="1" ref="I95" ca="1">INDIRECT("'"&amp;'コード表 〔全国〕'!$C$3&amp;"'!"&amp;'コード表 〔全国〕'!$D52&amp;'コード表 〔全国〕'!I$67)</f>
        <v>423131.6</v>
      </c>
      <c r="J95" s="197" cm="1">
        <f t="array" aca="1" ref="J95" ca="1">INDIRECT("'"&amp;'コード表 〔全国〕'!$C$3&amp;"'!"&amp;'コード表 〔全国〕'!$D52&amp;'コード表 〔全国〕'!J$67)</f>
        <v>424167.8</v>
      </c>
      <c r="K95" s="197" cm="1">
        <f t="array" aca="1" ref="K95" ca="1">INDIRECT("'"&amp;'コード表 〔全国〕'!$C$3&amp;"'!"&amp;'コード表 〔全国〕'!$D52&amp;'コード表 〔全国〕'!K$67)</f>
        <v>422997.2</v>
      </c>
      <c r="L95" s="197" cm="1">
        <f t="array" aca="1" ref="L95" ca="1">INDIRECT("'"&amp;'コード表 〔全国〕'!$C$3&amp;"'!"&amp;'コード表 〔全国〕'!$D52&amp;'コード表 〔全国〕'!L$67)</f>
        <v>403688.6</v>
      </c>
      <c r="M95" s="197" cm="1">
        <f t="array" aca="1" ref="M95" ca="1">INDIRECT("'"&amp;'コード表 〔全国〕'!$C$3&amp;"'!"&amp;'コード表 〔全国〕'!$D52&amp;'コード表 〔全国〕'!M$67)</f>
        <v>413405.6</v>
      </c>
      <c r="N95" s="197" cm="1">
        <f t="array" aca="1" ref="N95" ca="1">INDIRECT("'"&amp;'コード表 〔全国〕'!$C$3&amp;"'!"&amp;'コード表 〔全国〕'!$D52&amp;'コード表 〔全国〕'!N$67)</f>
        <v>415099.9</v>
      </c>
      <c r="O95" s="197" cm="1">
        <f t="array" aca="1" ref="O95" ca="1">INDIRECT("'"&amp;'コード表 〔全国〕'!$C$3&amp;"'!"&amp;'コード表 〔全国〕'!$D52&amp;'コード表 〔全国〕'!O$67)</f>
        <v>442274.2</v>
      </c>
    </row>
    <row r="96" spans="1:15" ht="16.5" customHeight="1">
      <c r="B96" s="1" t="s">
        <v>20</v>
      </c>
      <c r="C96" s="197" cm="1">
        <f t="array" aca="1" ref="C96" ca="1">INDIRECT("'"&amp;'コード表 〔全国〕'!$C$3&amp;"'!"&amp;'コード表 〔全国〕'!$D53&amp;'コード表 〔全国〕'!C$67)</f>
        <v>32414</v>
      </c>
      <c r="D96" s="197" cm="1">
        <f t="array" aca="1" ref="D96" ca="1">INDIRECT("'"&amp;'コード表 〔全国〕'!$C$3&amp;"'!"&amp;'コード表 〔全国〕'!$D53&amp;'コード表 〔全国〕'!D$67)</f>
        <v>32967.599999999999</v>
      </c>
      <c r="E96" s="197" cm="1">
        <f t="array" aca="1" ref="E96" ca="1">INDIRECT("'"&amp;'コード表 〔全国〕'!$C$3&amp;"'!"&amp;'コード表 〔全国〕'!$D53&amp;'コード表 〔全国〕'!E$67)</f>
        <v>33145.9</v>
      </c>
      <c r="F96" s="197" cm="1">
        <f t="array" aca="1" ref="F96" ca="1">INDIRECT("'"&amp;'コード表 〔全国〕'!$C$3&amp;"'!"&amp;'コード表 〔全国〕'!$D53&amp;'コード表 〔全国〕'!F$67)</f>
        <v>37718.199999999997</v>
      </c>
      <c r="G96" s="197" cm="1">
        <f t="array" aca="1" ref="G96" ca="1">INDIRECT("'"&amp;'コード表 〔全国〕'!$C$3&amp;"'!"&amp;'コード表 〔全国〕'!$D53&amp;'コード表 〔全国〕'!G$67)</f>
        <v>41563.300000000003</v>
      </c>
      <c r="H96" s="197" cm="1">
        <f t="array" aca="1" ref="H96" ca="1">INDIRECT("'"&amp;'コード表 〔全国〕'!$C$3&amp;"'!"&amp;'コード表 〔全国〕'!$D53&amp;'コード表 〔全国〕'!H$67)</f>
        <v>41940.5</v>
      </c>
      <c r="I96" s="197" cm="1">
        <f t="array" aca="1" ref="I96" ca="1">INDIRECT("'"&amp;'コード表 〔全国〕'!$C$3&amp;"'!"&amp;'コード表 〔全国〕'!$D53&amp;'コード表 〔全国〕'!I$67)</f>
        <v>42518.5</v>
      </c>
      <c r="J96" s="197" cm="1">
        <f t="array" aca="1" ref="J96" ca="1">INDIRECT("'"&amp;'コード表 〔全国〕'!$C$3&amp;"'!"&amp;'コード表 〔全国〕'!$D53&amp;'コード表 〔全国〕'!J$67)</f>
        <v>42976.5</v>
      </c>
      <c r="K96" s="197" cm="1">
        <f t="array" aca="1" ref="K96" ca="1">INDIRECT("'"&amp;'コード表 〔全国〕'!$C$3&amp;"'!"&amp;'コード表 〔全国〕'!$D53&amp;'コード表 〔全国〕'!K$67)</f>
        <v>43445.9</v>
      </c>
      <c r="L96" s="197" cm="1">
        <f t="array" aca="1" ref="L96" ca="1">INDIRECT("'"&amp;'コード表 〔全国〕'!$C$3&amp;"'!"&amp;'コード表 〔全国〕'!$D53&amp;'コード表 〔全国〕'!L$67)</f>
        <v>44703.199999999997</v>
      </c>
      <c r="M96" s="197" cm="1">
        <f t="array" aca="1" ref="M96" ca="1">INDIRECT("'"&amp;'コード表 〔全国〕'!$C$3&amp;"'!"&amp;'コード表 〔全国〕'!$D53&amp;'コード表 〔全国〕'!M$67)</f>
        <v>46993.5</v>
      </c>
      <c r="N96" s="197" cm="1">
        <f t="array" aca="1" ref="N96" ca="1">INDIRECT("'"&amp;'コード表 〔全国〕'!$C$3&amp;"'!"&amp;'コード表 〔全国〕'!$D53&amp;'コード表 〔全国〕'!N$67)</f>
        <v>46764.4</v>
      </c>
      <c r="O96" s="197" cm="1">
        <f t="array" aca="1" ref="O96" ca="1">INDIRECT("'"&amp;'コード表 〔全国〕'!$C$3&amp;"'!"&amp;'コード表 〔全国〕'!$D53&amp;'コード表 〔全国〕'!O$67)</f>
        <v>45284.800000000003</v>
      </c>
    </row>
    <row r="97" spans="1:15" ht="16.5" customHeight="1">
      <c r="B97" s="1" t="s">
        <v>21</v>
      </c>
      <c r="C97" s="197" cm="1">
        <f t="array" aca="1" ref="C97" ca="1">INDIRECT("'"&amp;'コード表 〔全国〕'!$C$3&amp;"'!"&amp;'コード表 〔全国〕'!$D54&amp;'コード表 〔全国〕'!C$67)</f>
        <v>341593</v>
      </c>
      <c r="D97" s="197" cm="1">
        <f t="array" aca="1" ref="D97" ca="1">INDIRECT("'"&amp;'コード表 〔全国〕'!$C$3&amp;"'!"&amp;'コード表 〔全国〕'!$D54&amp;'コード表 〔全国〕'!D$67)</f>
        <v>345352.5</v>
      </c>
      <c r="E97" s="197" cm="1">
        <f t="array" aca="1" ref="E97" ca="1">INDIRECT("'"&amp;'コード表 〔全国〕'!$C$3&amp;"'!"&amp;'コード表 〔全国〕'!$D54&amp;'コード表 〔全国〕'!E$67)</f>
        <v>352422.8</v>
      </c>
      <c r="F97" s="197" cm="1">
        <f t="array" aca="1" ref="F97" ca="1">INDIRECT("'"&amp;'コード表 〔全国〕'!$C$3&amp;"'!"&amp;'コード表 〔全国〕'!$D54&amp;'コード表 〔全国〕'!F$67)</f>
        <v>354711.9</v>
      </c>
      <c r="G97" s="197" cm="1">
        <f t="array" aca="1" ref="G97" ca="1">INDIRECT("'"&amp;'コード表 〔全国〕'!$C$3&amp;"'!"&amp;'コード表 〔全国〕'!$D54&amp;'コード表 〔全国〕'!G$67)</f>
        <v>368281.1</v>
      </c>
      <c r="H97" s="197" cm="1">
        <f t="array" aca="1" ref="H97" ca="1">INDIRECT("'"&amp;'コード表 〔全国〕'!$C$3&amp;"'!"&amp;'コード表 〔全国〕'!$D54&amp;'コード表 〔全国〕'!H$67)</f>
        <v>374253.9</v>
      </c>
      <c r="I97" s="197" cm="1">
        <f t="array" aca="1" ref="I97" ca="1">INDIRECT("'"&amp;'コード表 〔全国〕'!$C$3&amp;"'!"&amp;'コード表 〔全国〕'!$D54&amp;'コード表 〔全国〕'!I$67)</f>
        <v>380613.1</v>
      </c>
      <c r="J97" s="197" cm="1">
        <f t="array" aca="1" ref="J97" ca="1">INDIRECT("'"&amp;'コード表 〔全国〕'!$C$3&amp;"'!"&amp;'コード表 〔全国〕'!$D54&amp;'コード表 〔全国〕'!J$67)</f>
        <v>381191.3</v>
      </c>
      <c r="K97" s="197" cm="1">
        <f t="array" aca="1" ref="K97" ca="1">INDIRECT("'"&amp;'コード表 〔全国〕'!$C$3&amp;"'!"&amp;'コード表 〔全国〕'!$D54&amp;'コード表 〔全国〕'!K$67)</f>
        <v>379551.3</v>
      </c>
      <c r="L97" s="197" cm="1">
        <f t="array" aca="1" ref="L97" ca="1">INDIRECT("'"&amp;'コード表 〔全国〕'!$C$3&amp;"'!"&amp;'コード表 〔全国〕'!$D54&amp;'コード表 〔全国〕'!L$67)</f>
        <v>358985.4</v>
      </c>
      <c r="M97" s="197" cm="1">
        <f t="array" aca="1" ref="M97" ca="1">INDIRECT("'"&amp;'コード表 〔全国〕'!$C$3&amp;"'!"&amp;'コード表 〔全国〕'!$D54&amp;'コード表 〔全国〕'!M$67)</f>
        <v>366412.1</v>
      </c>
      <c r="N97" s="197" cm="1">
        <f t="array" aca="1" ref="N97" ca="1">INDIRECT("'"&amp;'コード表 〔全国〕'!$C$3&amp;"'!"&amp;'コード表 〔全国〕'!$D54&amp;'コード表 〔全国〕'!N$67)</f>
        <v>368335.5</v>
      </c>
      <c r="O97" s="197" cm="1">
        <f t="array" aca="1" ref="O97" ca="1">INDIRECT("'"&amp;'コード表 〔全国〕'!$C$3&amp;"'!"&amp;'コード表 〔全国〕'!$D54&amp;'コード表 〔全国〕'!O$67)</f>
        <v>396989.3</v>
      </c>
    </row>
    <row r="98" spans="1:15" ht="16.5" customHeight="1">
      <c r="B98" s="1" t="s">
        <v>119</v>
      </c>
      <c r="C98" s="197" cm="1">
        <f t="array" aca="1" ref="C98" ca="1">INDIRECT("'"&amp;'コード表 〔全国〕'!$C$3&amp;"'!"&amp;'コード表 〔全国〕'!$D55&amp;'コード表 〔全国〕'!C$67)</f>
        <v>251454</v>
      </c>
      <c r="D98" s="197" cm="1">
        <f t="array" aca="1" ref="D98" ca="1">INDIRECT("'"&amp;'コード表 〔全国〕'!$C$3&amp;"'!"&amp;'コード表 〔全国〕'!$D55&amp;'コード表 〔全国〕'!D$67)</f>
        <v>251514.1</v>
      </c>
      <c r="E98" s="197" cm="1">
        <f t="array" aca="1" ref="E98" ca="1">INDIRECT("'"&amp;'コード表 〔全国〕'!$C$3&amp;"'!"&amp;'コード表 〔全国〕'!$D55&amp;'コード表 〔全国〕'!E$67)</f>
        <v>253202.1</v>
      </c>
      <c r="F98" s="197" cm="1">
        <f t="array" aca="1" ref="F98" ca="1">INDIRECT("'"&amp;'コード表 〔全国〕'!$C$3&amp;"'!"&amp;'コード表 〔全国〕'!$D55&amp;'コード表 〔全国〕'!F$67)</f>
        <v>257408</v>
      </c>
      <c r="G98" s="197" cm="1">
        <f t="array" aca="1" ref="G98" ca="1">INDIRECT("'"&amp;'コード表 〔全国〕'!$C$3&amp;"'!"&amp;'コード表 〔全国〕'!$D55&amp;'コード表 〔全国〕'!G$67)</f>
        <v>260504.9</v>
      </c>
      <c r="H98" s="197" cm="1">
        <f t="array" aca="1" ref="H98" ca="1">INDIRECT("'"&amp;'コード表 〔全国〕'!$C$3&amp;"'!"&amp;'コード表 〔全国〕'!$D55&amp;'コード表 〔全国〕'!H$67)</f>
        <v>267291.8</v>
      </c>
      <c r="I98" s="197" cm="1">
        <f t="array" aca="1" ref="I98" ca="1">INDIRECT("'"&amp;'コード表 〔全国〕'!$C$3&amp;"'!"&amp;'コード表 〔全国〕'!$D55&amp;'コード表 〔全国〕'!I$67)</f>
        <v>271992.2</v>
      </c>
      <c r="J98" s="197" cm="1">
        <f t="array" aca="1" ref="J98" ca="1">INDIRECT("'"&amp;'コード表 〔全国〕'!$C$3&amp;"'!"&amp;'コード表 〔全国〕'!$D55&amp;'コード表 〔全国〕'!J$67)</f>
        <v>281235.3</v>
      </c>
      <c r="K98" s="197" cm="1">
        <f t="array" aca="1" ref="K98" ca="1">INDIRECT("'"&amp;'コード表 〔全国〕'!$C$3&amp;"'!"&amp;'コード表 〔全国〕'!$D55&amp;'コード表 〔全国〕'!K$67)</f>
        <v>286784.59999999998</v>
      </c>
      <c r="L98" s="197" cm="1">
        <f t="array" aca="1" ref="L98" ca="1">INDIRECT("'"&amp;'コード表 〔全国〕'!$C$3&amp;"'!"&amp;'コード表 〔全国〕'!$D55&amp;'コード表 〔全国〕'!L$67)</f>
        <v>283079</v>
      </c>
      <c r="M98" s="197" cm="1">
        <f t="array" aca="1" ref="M98" ca="1">INDIRECT("'"&amp;'コード表 〔全国〕'!$C$3&amp;"'!"&amp;'コード表 〔全国〕'!$D55&amp;'コード表 〔全国〕'!M$67)</f>
        <v>288639.59999999998</v>
      </c>
      <c r="N98" s="197" cm="1">
        <f t="array" aca="1" ref="N98" ca="1">INDIRECT("'"&amp;'コード表 〔全国〕'!$C$3&amp;"'!"&amp;'コード表 〔全国〕'!$D55&amp;'コード表 〔全国〕'!N$67)</f>
        <v>295260.40000000002</v>
      </c>
      <c r="O98" s="197" cm="1">
        <f t="array" aca="1" ref="O98" ca="1">INDIRECT("'"&amp;'コード表 〔全国〕'!$C$3&amp;"'!"&amp;'コード表 〔全国〕'!$D55&amp;'コード表 〔全国〕'!O$67)</f>
        <v>301191.90000000002</v>
      </c>
    </row>
    <row r="99" spans="1:15" ht="16.5" customHeight="1">
      <c r="B99" s="1" t="s">
        <v>22</v>
      </c>
      <c r="C99" s="197" cm="1">
        <f t="array" aca="1" ref="C99" ca="1">INDIRECT("'"&amp;'コード表 〔全国〕'!$C$3&amp;"'!"&amp;'コード表 〔全国〕'!$D56&amp;'コード表 〔全国〕'!C$67)</f>
        <v>90139</v>
      </c>
      <c r="D99" s="197" cm="1">
        <f t="array" aca="1" ref="D99" ca="1">INDIRECT("'"&amp;'コード表 〔全国〕'!$C$3&amp;"'!"&amp;'コード表 〔全国〕'!$D56&amp;'コード表 〔全国〕'!D$67)</f>
        <v>93838.399999999994</v>
      </c>
      <c r="E99" s="197" cm="1">
        <f t="array" aca="1" ref="E99" ca="1">INDIRECT("'"&amp;'コード表 〔全国〕'!$C$3&amp;"'!"&amp;'コード表 〔全国〕'!$D56&amp;'コード表 〔全国〕'!E$67)</f>
        <v>99220.7</v>
      </c>
      <c r="F99" s="197" cm="1">
        <f t="array" aca="1" ref="F99" ca="1">INDIRECT("'"&amp;'コード表 〔全国〕'!$C$3&amp;"'!"&amp;'コード表 〔全国〕'!$D56&amp;'コード表 〔全国〕'!F$67)</f>
        <v>97303.9</v>
      </c>
      <c r="G99" s="197" cm="1">
        <f t="array" aca="1" ref="G99" ca="1">INDIRECT("'"&amp;'コード表 〔全国〕'!$C$3&amp;"'!"&amp;'コード表 〔全国〕'!$D56&amp;'コード表 〔全国〕'!G$67)</f>
        <v>107776.2</v>
      </c>
      <c r="H99" s="197" cm="1">
        <f t="array" aca="1" ref="H99" ca="1">INDIRECT("'"&amp;'コード表 〔全国〕'!$C$3&amp;"'!"&amp;'コード表 〔全国〕'!$D56&amp;'コード表 〔全国〕'!H$67)</f>
        <v>106962.2</v>
      </c>
      <c r="I99" s="197" cm="1">
        <f t="array" aca="1" ref="I99" ca="1">INDIRECT("'"&amp;'コード表 〔全国〕'!$C$3&amp;"'!"&amp;'コード表 〔全国〕'!$D56&amp;'コード表 〔全国〕'!I$67)</f>
        <v>108621</v>
      </c>
      <c r="J99" s="197" cm="1">
        <f t="array" aca="1" ref="J99" ca="1">INDIRECT("'"&amp;'コード表 〔全国〕'!$C$3&amp;"'!"&amp;'コード表 〔全国〕'!$D56&amp;'コード表 〔全国〕'!J$67)</f>
        <v>99956</v>
      </c>
      <c r="K99" s="197" cm="1">
        <f t="array" aca="1" ref="K99" ca="1">INDIRECT("'"&amp;'コード表 〔全国〕'!$C$3&amp;"'!"&amp;'コード表 〔全国〕'!$D56&amp;'コード表 〔全国〕'!K$67)</f>
        <v>92766.6</v>
      </c>
      <c r="L99" s="197" cm="1">
        <f t="array" aca="1" ref="L99" ca="1">INDIRECT("'"&amp;'コード表 〔全国〕'!$C$3&amp;"'!"&amp;'コード表 〔全国〕'!$D56&amp;'コード表 〔全国〕'!L$67)</f>
        <v>75906.399999999994</v>
      </c>
      <c r="M99" s="197" cm="1">
        <f t="array" aca="1" ref="M99" ca="1">INDIRECT("'"&amp;'コード表 〔全国〕'!$C$3&amp;"'!"&amp;'コード表 〔全国〕'!$D56&amp;'コード表 〔全国〕'!M$67)</f>
        <v>77772.5</v>
      </c>
      <c r="N99" s="197" cm="1">
        <f t="array" aca="1" ref="N99" ca="1">INDIRECT("'"&amp;'コード表 〔全国〕'!$C$3&amp;"'!"&amp;'コード表 〔全国〕'!$D56&amp;'コード表 〔全国〕'!N$67)</f>
        <v>73075.100000000006</v>
      </c>
      <c r="O99" s="197" cm="1">
        <f t="array" aca="1" ref="O99" ca="1">INDIRECT("'"&amp;'コード表 〔全国〕'!$C$3&amp;"'!"&amp;'コード表 〔全国〕'!$D56&amp;'コード表 〔全国〕'!O$67)</f>
        <v>95797.4</v>
      </c>
    </row>
    <row r="101" spans="1:15" ht="16.5" customHeight="1">
      <c r="A101" s="155" t="s">
        <v>304</v>
      </c>
    </row>
    <row r="102" spans="1:15" ht="16.5" customHeight="1">
      <c r="A102" s="49" t="str">
        <f>A63</f>
        <v>22</v>
      </c>
      <c r="B102" s="169" t="str">
        <f>B50</f>
        <v>合計</v>
      </c>
    </row>
    <row r="103" spans="1:15" ht="16.5" customHeight="1">
      <c r="B103" s="1" t="str">
        <f>"【総人口当たり値の対全国水準】
 "&amp;$B$102</f>
        <v>【総人口当たり値の対全国水準】
 合計</v>
      </c>
    </row>
    <row r="104" spans="1:15" ht="16.5" customHeight="1">
      <c r="A104" s="49">
        <f>A52</f>
        <v>3</v>
      </c>
      <c r="B104" s="169" t="str">
        <f>B52</f>
        <v>県内総生産</v>
      </c>
    </row>
    <row r="105" spans="1:15" ht="16.5" customHeight="1">
      <c r="A105" s="50"/>
      <c r="B105" s="56"/>
      <c r="C105" s="14">
        <f>C4</f>
        <v>23</v>
      </c>
      <c r="D105" s="14">
        <f t="shared" ref="D105:O105" si="59">D4</f>
        <v>24</v>
      </c>
      <c r="E105" s="14">
        <f t="shared" si="59"/>
        <v>25</v>
      </c>
      <c r="F105" s="14">
        <f t="shared" si="59"/>
        <v>26</v>
      </c>
      <c r="G105" s="14">
        <f t="shared" si="59"/>
        <v>27</v>
      </c>
      <c r="H105" s="14">
        <f t="shared" si="59"/>
        <v>28</v>
      </c>
      <c r="I105" s="14">
        <f t="shared" si="59"/>
        <v>29</v>
      </c>
      <c r="J105" s="14">
        <f t="shared" si="59"/>
        <v>30</v>
      </c>
      <c r="K105" s="14">
        <f t="shared" si="59"/>
        <v>1</v>
      </c>
      <c r="L105" s="14">
        <f t="shared" si="59"/>
        <v>2</v>
      </c>
      <c r="M105" s="14">
        <f t="shared" si="59"/>
        <v>3</v>
      </c>
      <c r="N105" s="14">
        <f t="shared" si="59"/>
        <v>4</v>
      </c>
      <c r="O105" s="14">
        <f t="shared" si="59"/>
        <v>5</v>
      </c>
    </row>
    <row r="106" spans="1:15" ht="16.5" customHeight="1">
      <c r="A106" s="11"/>
      <c r="B106" s="3" t="s">
        <v>129</v>
      </c>
      <c r="C106" s="39" t="str">
        <f t="shared" ref="C106:O107" si="60">C5</f>
        <v>平成23年度</v>
      </c>
      <c r="D106" s="39" t="str">
        <f t="shared" si="60"/>
        <v>平成24年度</v>
      </c>
      <c r="E106" s="39" t="str">
        <f t="shared" si="60"/>
        <v>平成25年度</v>
      </c>
      <c r="F106" s="39" t="str">
        <f t="shared" si="60"/>
        <v>平成26年度</v>
      </c>
      <c r="G106" s="39" t="str">
        <f t="shared" si="60"/>
        <v>平成27年度</v>
      </c>
      <c r="H106" s="39" t="str">
        <f t="shared" si="60"/>
        <v>平成28年度</v>
      </c>
      <c r="I106" s="39" t="str">
        <f t="shared" si="60"/>
        <v>平成29年度</v>
      </c>
      <c r="J106" s="39" t="str">
        <f t="shared" si="60"/>
        <v>平成30年度</v>
      </c>
      <c r="K106" s="39" t="str">
        <f t="shared" si="60"/>
        <v>令和元年度</v>
      </c>
      <c r="L106" s="39" t="str">
        <f t="shared" si="60"/>
        <v>令和２年度</v>
      </c>
      <c r="M106" s="39" t="str">
        <f t="shared" si="60"/>
        <v>令和３年度</v>
      </c>
      <c r="N106" s="39" t="str">
        <f t="shared" si="60"/>
        <v>令和４年度</v>
      </c>
      <c r="O106" s="39" t="str">
        <f t="shared" si="60"/>
        <v>令和５年度</v>
      </c>
    </row>
    <row r="107" spans="1:15" ht="16.5" customHeight="1">
      <c r="A107" s="12"/>
      <c r="B107" s="13"/>
      <c r="C107" s="41">
        <f t="shared" si="60"/>
        <v>2011</v>
      </c>
      <c r="D107" s="41">
        <f t="shared" si="60"/>
        <v>2012</v>
      </c>
      <c r="E107" s="41">
        <f t="shared" si="60"/>
        <v>2013</v>
      </c>
      <c r="F107" s="41">
        <f t="shared" si="60"/>
        <v>2014</v>
      </c>
      <c r="G107" s="41">
        <f t="shared" si="60"/>
        <v>2015</v>
      </c>
      <c r="H107" s="41">
        <f t="shared" si="60"/>
        <v>2016</v>
      </c>
      <c r="I107" s="41">
        <f t="shared" si="60"/>
        <v>2017</v>
      </c>
      <c r="J107" s="41">
        <f t="shared" si="60"/>
        <v>2018</v>
      </c>
      <c r="K107" s="41">
        <f t="shared" si="60"/>
        <v>2019</v>
      </c>
      <c r="L107" s="41">
        <f t="shared" si="60"/>
        <v>2020</v>
      </c>
      <c r="M107" s="41">
        <f t="shared" si="60"/>
        <v>2021</v>
      </c>
      <c r="N107" s="41">
        <f t="shared" si="60"/>
        <v>2022</v>
      </c>
      <c r="O107" s="41">
        <f t="shared" si="60"/>
        <v>2023</v>
      </c>
    </row>
    <row r="108" spans="1:15" ht="16.5" customHeight="1">
      <c r="A108" s="11"/>
      <c r="B108" s="15" t="s">
        <v>305</v>
      </c>
      <c r="C108" s="205">
        <f ca="1">C72</f>
        <v>3763283</v>
      </c>
      <c r="D108" s="205">
        <f t="shared" ref="D108:O108" ca="1" si="61">D72</f>
        <v>3780435</v>
      </c>
      <c r="E108" s="205">
        <f t="shared" ca="1" si="61"/>
        <v>3913424</v>
      </c>
      <c r="F108" s="205">
        <f t="shared" ca="1" si="61"/>
        <v>3982484</v>
      </c>
      <c r="G108" s="205">
        <f t="shared" ca="1" si="61"/>
        <v>4181374</v>
      </c>
      <c r="H108" s="205">
        <f t="shared" ca="1" si="61"/>
        <v>4344084</v>
      </c>
      <c r="I108" s="205">
        <f t="shared" ca="1" si="61"/>
        <v>4425592</v>
      </c>
      <c r="J108" s="205">
        <f t="shared" ca="1" si="61"/>
        <v>4453204</v>
      </c>
      <c r="K108" s="205">
        <f t="shared" ca="1" si="61"/>
        <v>4478992</v>
      </c>
      <c r="L108" s="205">
        <f t="shared" ca="1" si="61"/>
        <v>4200906</v>
      </c>
      <c r="M108" s="205">
        <f t="shared" ca="1" si="61"/>
        <v>4392099</v>
      </c>
      <c r="N108" s="205">
        <f t="shared" ca="1" si="61"/>
        <v>4434912</v>
      </c>
      <c r="O108" s="206">
        <f t="shared" ca="1" si="61"/>
        <v>4642960</v>
      </c>
    </row>
    <row r="109" spans="1:15" ht="16.5" customHeight="1">
      <c r="A109" s="11"/>
      <c r="B109" s="15" t="s">
        <v>306</v>
      </c>
      <c r="C109" s="207">
        <v>1402260</v>
      </c>
      <c r="D109" s="207">
        <v>1411329</v>
      </c>
      <c r="E109" s="207">
        <v>1418731</v>
      </c>
      <c r="F109" s="207">
        <v>1425618</v>
      </c>
      <c r="G109" s="207">
        <v>1433566</v>
      </c>
      <c r="H109" s="207">
        <v>1441630</v>
      </c>
      <c r="I109" s="207">
        <v>1447594</v>
      </c>
      <c r="J109" s="207">
        <v>1454074</v>
      </c>
      <c r="K109" s="207">
        <v>1461543</v>
      </c>
      <c r="L109" s="207">
        <v>1467480</v>
      </c>
      <c r="M109" s="207">
        <v>1468463</v>
      </c>
      <c r="N109" s="207">
        <v>1468318</v>
      </c>
      <c r="O109" s="208">
        <v>1467963</v>
      </c>
    </row>
    <row r="110" spans="1:15" ht="16.5" customHeight="1">
      <c r="A110" s="11"/>
      <c r="B110" s="15" t="s">
        <v>307</v>
      </c>
      <c r="C110" s="205">
        <f ca="1">C108/C109*1000000</f>
        <v>2683726.9835836436</v>
      </c>
      <c r="D110" s="205">
        <f t="shared" ref="D110:O110" ca="1" si="62">D108/D109*1000000</f>
        <v>2678634.8186709122</v>
      </c>
      <c r="E110" s="205">
        <f t="shared" ca="1" si="62"/>
        <v>2758397.4692876944</v>
      </c>
      <c r="F110" s="205">
        <f t="shared" ca="1" si="62"/>
        <v>2793514.1110732327</v>
      </c>
      <c r="G110" s="205">
        <f t="shared" ca="1" si="62"/>
        <v>2916764.20897259</v>
      </c>
      <c r="H110" s="205">
        <f t="shared" ca="1" si="62"/>
        <v>3013314.0958498367</v>
      </c>
      <c r="I110" s="205">
        <f t="shared" ca="1" si="62"/>
        <v>3057205.2661174336</v>
      </c>
      <c r="J110" s="205">
        <f t="shared" ca="1" si="62"/>
        <v>3062570.4056327255</v>
      </c>
      <c r="K110" s="205">
        <f t="shared" ca="1" si="62"/>
        <v>3064563.9574066587</v>
      </c>
      <c r="L110" s="205">
        <f t="shared" ca="1" si="62"/>
        <v>2862666.612151443</v>
      </c>
      <c r="M110" s="205">
        <f t="shared" ca="1" si="62"/>
        <v>2990949.7208986538</v>
      </c>
      <c r="N110" s="205">
        <f t="shared" ca="1" si="62"/>
        <v>3020402.937238391</v>
      </c>
      <c r="O110" s="206">
        <f t="shared" ca="1" si="62"/>
        <v>3162859.0093892012</v>
      </c>
    </row>
    <row r="111" spans="1:15" ht="16.5" customHeight="1">
      <c r="A111" s="11"/>
      <c r="B111" s="15" t="s">
        <v>309</v>
      </c>
      <c r="C111" s="205">
        <f ca="1">C75</f>
        <v>497645.6</v>
      </c>
      <c r="D111" s="205">
        <f t="shared" ref="D111:O111" ca="1" si="63">D75</f>
        <v>500497.5</v>
      </c>
      <c r="E111" s="205">
        <f t="shared" ca="1" si="63"/>
        <v>508861.1</v>
      </c>
      <c r="F111" s="205">
        <f t="shared" ca="1" si="63"/>
        <v>518626.4</v>
      </c>
      <c r="G111" s="205">
        <f t="shared" ca="1" si="63"/>
        <v>537980.69999999995</v>
      </c>
      <c r="H111" s="205">
        <f t="shared" ca="1" si="63"/>
        <v>544390.69999999995</v>
      </c>
      <c r="I111" s="205">
        <f t="shared" ca="1" si="63"/>
        <v>553205.69999999995</v>
      </c>
      <c r="J111" s="205">
        <f t="shared" ca="1" si="63"/>
        <v>556566.5</v>
      </c>
      <c r="K111" s="205">
        <f t="shared" ca="1" si="63"/>
        <v>557465.69999999995</v>
      </c>
      <c r="L111" s="205">
        <f t="shared" ca="1" si="63"/>
        <v>539288.6</v>
      </c>
      <c r="M111" s="205">
        <f t="shared" ca="1" si="63"/>
        <v>552177.19999999995</v>
      </c>
      <c r="N111" s="205">
        <f t="shared" ca="1" si="63"/>
        <v>560777</v>
      </c>
      <c r="O111" s="206">
        <f t="shared" ca="1" si="63"/>
        <v>592582</v>
      </c>
    </row>
    <row r="112" spans="1:15" ht="16.5" customHeight="1">
      <c r="A112" s="11"/>
      <c r="B112" s="15" t="s">
        <v>308</v>
      </c>
      <c r="C112" s="209">
        <v>127771</v>
      </c>
      <c r="D112" s="209">
        <v>127571</v>
      </c>
      <c r="E112" s="209">
        <v>127393</v>
      </c>
      <c r="F112" s="209">
        <v>127217</v>
      </c>
      <c r="G112" s="209">
        <v>127086</v>
      </c>
      <c r="H112" s="209">
        <v>127012</v>
      </c>
      <c r="I112" s="209">
        <v>126896</v>
      </c>
      <c r="J112" s="209">
        <v>126727</v>
      </c>
      <c r="K112" s="209">
        <v>126525</v>
      </c>
      <c r="L112" s="209">
        <v>126161</v>
      </c>
      <c r="M112" s="209">
        <v>125513</v>
      </c>
      <c r="N112" s="209">
        <v>124925</v>
      </c>
      <c r="O112" s="210">
        <v>124341</v>
      </c>
    </row>
    <row r="113" spans="1:15" ht="16.5" customHeight="1">
      <c r="A113" s="11"/>
      <c r="B113" s="15" t="s">
        <v>310</v>
      </c>
      <c r="C113" s="185">
        <f ca="1">C111/C112*1000000</f>
        <v>3894824.3341603335</v>
      </c>
      <c r="D113" s="185">
        <f t="shared" ref="D113:O113" ca="1" si="64">D111/D112*1000000</f>
        <v>3923285.8565034373</v>
      </c>
      <c r="E113" s="185">
        <f t="shared" ca="1" si="64"/>
        <v>3994419.6305919476</v>
      </c>
      <c r="F113" s="185">
        <f t="shared" ca="1" si="64"/>
        <v>4076706.7294465369</v>
      </c>
      <c r="G113" s="185">
        <f t="shared" ca="1" si="64"/>
        <v>4233201.9262546618</v>
      </c>
      <c r="H113" s="185">
        <f t="shared" ca="1" si="64"/>
        <v>4286135.9556577336</v>
      </c>
      <c r="I113" s="185">
        <f t="shared" ca="1" si="64"/>
        <v>4359520.3946538903</v>
      </c>
      <c r="J113" s="185">
        <f t="shared" ca="1" si="64"/>
        <v>4391854.1431581276</v>
      </c>
      <c r="K113" s="185">
        <f t="shared" ca="1" si="64"/>
        <v>4405972.7326615294</v>
      </c>
      <c r="L113" s="185">
        <f t="shared" ca="1" si="64"/>
        <v>4274606.2570842011</v>
      </c>
      <c r="M113" s="185">
        <f t="shared" ca="1" si="64"/>
        <v>4399362.6158246556</v>
      </c>
      <c r="N113" s="185">
        <f t="shared" ca="1" si="64"/>
        <v>4488909.3456073646</v>
      </c>
      <c r="O113" s="186">
        <f t="shared" ca="1" si="64"/>
        <v>4765781.1984783784</v>
      </c>
    </row>
    <row r="114" spans="1:15" ht="16.5" customHeight="1">
      <c r="A114" s="12"/>
      <c r="B114" s="13" t="s">
        <v>311</v>
      </c>
      <c r="C114" s="211">
        <f ca="1">C110/C113*100</f>
        <v>68.904955739479206</v>
      </c>
      <c r="D114" s="211">
        <f t="shared" ref="D114:O114" ca="1" si="65">D110/D113*100</f>
        <v>68.275290576409859</v>
      </c>
      <c r="E114" s="211">
        <f t="shared" ca="1" si="65"/>
        <v>69.056276615557223</v>
      </c>
      <c r="F114" s="211">
        <f t="shared" ca="1" si="65"/>
        <v>68.523793749875324</v>
      </c>
      <c r="G114" s="211">
        <f t="shared" ca="1" si="65"/>
        <v>68.902080736630637</v>
      </c>
      <c r="H114" s="211">
        <f t="shared" ca="1" si="65"/>
        <v>70.30374507538049</v>
      </c>
      <c r="I114" s="211">
        <f t="shared" ca="1" si="65"/>
        <v>70.127100904643214</v>
      </c>
      <c r="J114" s="211">
        <f t="shared" ca="1" si="65"/>
        <v>69.732971674475266</v>
      </c>
      <c r="K114" s="211">
        <f t="shared" ca="1" si="65"/>
        <v>69.554764483425174</v>
      </c>
      <c r="L114" s="211">
        <f t="shared" ca="1" si="65"/>
        <v>66.969129786099373</v>
      </c>
      <c r="M114" s="211">
        <f t="shared" ca="1" si="65"/>
        <v>67.985978471974704</v>
      </c>
      <c r="N114" s="211">
        <f t="shared" ca="1" si="65"/>
        <v>67.28589741278725</v>
      </c>
      <c r="O114" s="212">
        <f t="shared" ca="1" si="65"/>
        <v>66.366013832087816</v>
      </c>
    </row>
  </sheetData>
  <phoneticPr fontId="2"/>
  <pageMargins left="0.7" right="0.7" top="0.75" bottom="0.75" header="0.3" footer="0.3"/>
  <pageSetup paperSize="9" scale="50" orientation="landscape" r:id="rId1"/>
  <rowBreaks count="2" manualBreakCount="2">
    <brk id="48" max="15" man="1"/>
    <brk id="99" max="15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F917A-E66C-4FD2-B290-ABE817968629}">
  <dimension ref="A1:CD36"/>
  <sheetViews>
    <sheetView showGridLines="0" tabSelected="1" view="pageBreakPreview" zoomScale="85" zoomScaleNormal="100" zoomScaleSheetLayoutView="85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2" sqref="B2"/>
    </sheetView>
  </sheetViews>
  <sheetFormatPr defaultColWidth="12.58203125" defaultRowHeight="16.5" customHeight="1"/>
  <cols>
    <col min="1" max="1" width="4.33203125" style="219" customWidth="1"/>
    <col min="2" max="2" width="42.83203125" style="218" customWidth="1"/>
    <col min="3" max="3" width="12.58203125" style="218" customWidth="1"/>
    <col min="4" max="16" width="12.58203125" style="218"/>
    <col min="17" max="17" width="3.58203125" style="218" customWidth="1"/>
    <col min="18" max="18" width="10.58203125" style="218" customWidth="1"/>
    <col min="19" max="28" width="12.58203125" style="218"/>
    <col min="29" max="29" width="3.58203125" style="218" customWidth="1"/>
    <col min="30" max="30" width="10.58203125" style="218" customWidth="1"/>
    <col min="31" max="40" width="12.58203125" style="218"/>
    <col min="41" max="41" width="3.58203125" style="218" customWidth="1"/>
    <col min="42" max="42" width="10.58203125" style="218" customWidth="1"/>
    <col min="43" max="52" width="12.58203125" style="218"/>
    <col min="53" max="53" width="3.58203125" style="218" customWidth="1"/>
    <col min="54" max="54" width="10.58203125" style="218" customWidth="1"/>
    <col min="55" max="64" width="12.58203125" style="218"/>
    <col min="65" max="65" width="3.58203125" style="218" customWidth="1"/>
    <col min="66" max="66" width="10.58203125" style="218" customWidth="1"/>
    <col min="67" max="76" width="12.58203125" style="218"/>
    <col min="77" max="77" width="3.58203125" style="218" customWidth="1"/>
    <col min="78" max="78" width="10.58203125" style="218" customWidth="1"/>
    <col min="79" max="81" width="12.58203125" style="218"/>
    <col min="82" max="82" width="12.58203125" style="219"/>
    <col min="83" max="16384" width="12.58203125" style="218"/>
  </cols>
  <sheetData>
    <row r="1" spans="1:11" ht="16.5" customHeight="1">
      <c r="A1" s="294" t="str">
        <f ca="1">RIGHT(CELL("filename",A1),LEN(CELL("filename",A1))-FIND("]",CELL("filename",A1)))</f>
        <v>分析</v>
      </c>
      <c r="B1" s="217"/>
    </row>
    <row r="2" spans="1:11" ht="31.5" customHeight="1">
      <c r="B2" s="215" t="s">
        <v>75</v>
      </c>
      <c r="C2" s="295" t="s">
        <v>246</v>
      </c>
      <c r="F2" s="215" t="s">
        <v>168</v>
      </c>
      <c r="G2" s="221" t="s">
        <v>248</v>
      </c>
    </row>
    <row r="4" spans="1:11" ht="33" customHeight="1">
      <c r="B4" s="215" t="s">
        <v>18</v>
      </c>
      <c r="C4" s="221" t="s">
        <v>247</v>
      </c>
      <c r="F4" s="216" t="s">
        <v>1</v>
      </c>
      <c r="G4" s="296" t="s">
        <v>277</v>
      </c>
    </row>
    <row r="5" spans="1:11" ht="16.5" customHeight="1">
      <c r="A5" s="297"/>
      <c r="B5" s="224"/>
      <c r="C5" s="298" t="s">
        <v>23</v>
      </c>
      <c r="D5" s="298"/>
      <c r="E5" s="298"/>
      <c r="F5" s="299" t="s">
        <v>140</v>
      </c>
      <c r="G5" s="300"/>
      <c r="H5" s="299" t="s">
        <v>35</v>
      </c>
      <c r="I5" s="300"/>
      <c r="J5" s="299" t="s">
        <v>139</v>
      </c>
      <c r="K5" s="300"/>
    </row>
    <row r="6" spans="1:11" ht="16.5" customHeight="1">
      <c r="A6" s="231"/>
      <c r="B6" s="240"/>
      <c r="C6" s="297" t="str">
        <f>'コード表 〔県〕'!H108</f>
        <v>令和３年度</v>
      </c>
      <c r="D6" s="297" t="str">
        <f>'コード表 〔県〕'!I108</f>
        <v>令和４年度</v>
      </c>
      <c r="E6" s="297" t="str">
        <f>'コード表 〔県〕'!J108</f>
        <v>令和５年度</v>
      </c>
      <c r="F6" s="297" t="str">
        <f>'コード表 〔県〕'!I109</f>
        <v>R4</v>
      </c>
      <c r="G6" s="297" t="str">
        <f>'コード表 〔県〕'!J109</f>
        <v>R5</v>
      </c>
      <c r="H6" s="297" t="str">
        <f>'コード表 〔県〕'!I109</f>
        <v>R4</v>
      </c>
      <c r="I6" s="297" t="str">
        <f>'コード表 〔県〕'!J109</f>
        <v>R5</v>
      </c>
      <c r="J6" s="297" t="str">
        <f>'コード表 〔県〕'!I109</f>
        <v>R4</v>
      </c>
      <c r="K6" s="297" t="str">
        <f>'コード表 〔県〕'!J109</f>
        <v>R5</v>
      </c>
    </row>
    <row r="7" spans="1:11" ht="16.5" customHeight="1">
      <c r="A7" s="301">
        <v>1</v>
      </c>
      <c r="B7" s="302" t="s">
        <v>134</v>
      </c>
      <c r="C7" s="303">
        <f ca="1">IF(C$6="","",HLOOKUP('コード表 〔県〕'!H$107,分析BD〔項目別_県〕!$C$4:$O$37,INDEX('コード表 〔県〕'!$B$107:$C$135,MATCH('コード表 〔県〕'!$B107,'コード表 〔県〕'!$B$107:$B$135,0),2),FALSE))</f>
        <v>53671</v>
      </c>
      <c r="D7" s="303">
        <f ca="1">IF(D$6="","",HLOOKUP('コード表 〔県〕'!I$107,分析BD〔項目別_県〕!$C$4:$O$37,INDEX('コード表 〔県〕'!$B$107:$C$135,MATCH('コード表 〔県〕'!$B107,'コード表 〔県〕'!$B$107:$B$135,0),2),FALSE))</f>
        <v>40647</v>
      </c>
      <c r="E7" s="303">
        <f ca="1">IF(E$6="","",HLOOKUP('コード表 〔県〕'!J$107,分析BD〔項目別_県〕!$C$4:$O$37,INDEX('コード表 〔県〕'!$B$107:$C$135,MATCH('コード表 〔県〕'!$B107,'コード表 〔県〕'!$B$107:$B$135,0),2),FALSE))</f>
        <v>43976</v>
      </c>
      <c r="F7" s="304">
        <f ca="1">IF(F$6="","",HLOOKUP('コード表 〔県〕'!I$107,分析BD〔項目別_県〕!$C$42:$O$75,INDEX('コード表 〔県〕'!$B$107:$C$135,MATCH('コード表 〔県〕'!$B107,'コード表 〔県〕'!$B$107:$B$135,0),2),FALSE))</f>
        <v>-24.265999999999998</v>
      </c>
      <c r="G7" s="304">
        <f ca="1">IF(G$6="","",HLOOKUP('コード表 〔県〕'!J$107,分析BD〔項目別_県〕!$C$42:$O$75,INDEX('コード表 〔県〕'!$B$107:$C$135,MATCH('コード表 〔県〕'!$B107,'コード表 〔県〕'!$B$107:$B$135,0),2),FALSE))</f>
        <v>8.19</v>
      </c>
      <c r="H7" s="304">
        <f ca="1">IF(H$6="","",HLOOKUP('コード表 〔県〕'!I$107,分析BD〔項目別_県〕!$C$80:$O$113,INDEX('コード表 〔県〕'!$B$107:$C$135,MATCH('コード表 〔県〕'!$B107,'コード表 〔県〕'!$B$107:$B$135,0),2),FALSE))</f>
        <v>0.9</v>
      </c>
      <c r="I7" s="304">
        <f ca="1">IF(I$6="","",HLOOKUP('コード表 〔県〕'!J$107,分析BD〔項目別_県〕!$C$80:$O$113,INDEX('コード表 〔県〕'!$B$107:$C$135,MATCH('コード表 〔県〕'!$B107,'コード表 〔県〕'!$B$107:$B$135,0),2),FALSE))</f>
        <v>0.9</v>
      </c>
      <c r="J7" s="304">
        <f ca="1">IF(J$6="","",HLOOKUP('コード表 〔県〕'!I$107,分析BD〔項目別_県〕!$C$118:$O$151,INDEX('コード表 〔県〕'!$B$107:$C$135,MATCH('コード表 〔県〕'!$B107,'コード表 〔県〕'!$B$107:$B$135,0),2),FALSE))</f>
        <v>-0.29653247797920768</v>
      </c>
      <c r="K7" s="304">
        <f ca="1">IF(K$6="","",HLOOKUP('コード表 〔県〕'!J$107,分析BD〔項目別_県〕!$C$118:$O$151,INDEX('コード表 〔県〕'!$B$107:$C$135,MATCH('コード表 〔県〕'!$B107,'コード表 〔県〕'!$B$107:$B$135,0),2),FALSE))</f>
        <v>7.5063496186621059E-2</v>
      </c>
    </row>
    <row r="8" spans="1:11" ht="16.5" customHeight="1">
      <c r="A8" s="231"/>
      <c r="B8" s="240" t="s">
        <v>141</v>
      </c>
      <c r="C8" s="305">
        <f ca="1">IF(C$6="","",HLOOKUP('コード表 〔県〕'!H$107,分析BD〔項目別_県〕!$C$4:$O$37,INDEX('コード表 〔県〕'!$B$107:$C$135,MATCH('コード表 〔県〕'!$B108,'コード表 〔県〕'!$B$107:$B$135,0),2),FALSE))</f>
        <v>45040</v>
      </c>
      <c r="D8" s="305">
        <f ca="1">IF(D$6="","",HLOOKUP('コード表 〔県〕'!I$107,分析BD〔項目別_県〕!$C$4:$O$37,INDEX('コード表 〔県〕'!$B$107:$C$135,MATCH('コード表 〔県〕'!$B108,'コード表 〔県〕'!$B$107:$B$135,0),2),FALSE))</f>
        <v>32225</v>
      </c>
      <c r="E8" s="305">
        <f ca="1">IF(E$6="","",HLOOKUP('コード表 〔県〕'!J$107,分析BD〔項目別_県〕!$C$4:$O$37,INDEX('コード表 〔県〕'!$B$107:$C$135,MATCH('コード表 〔県〕'!$B108,'コード表 〔県〕'!$B$107:$B$135,0),2),FALSE))</f>
        <v>34275</v>
      </c>
      <c r="F8" s="306">
        <f ca="1">IF(F$6="","",HLOOKUP('コード表 〔県〕'!I$107,分析BD〔項目別_県〕!$C$42:$O$75,INDEX('コード表 〔県〕'!$B$107:$C$135,MATCH('コード表 〔県〕'!$B108,'コード表 〔県〕'!$B$107:$B$135,0),2),FALSE))</f>
        <v>-28.452000000000002</v>
      </c>
      <c r="G8" s="306">
        <f ca="1">IF(G$6="","",HLOOKUP('コード表 〔県〕'!J$107,分析BD〔項目別_県〕!$C$42:$O$75,INDEX('コード表 〔県〕'!$B$107:$C$135,MATCH('コード表 〔県〕'!$B108,'コード表 〔県〕'!$B$107:$B$135,0),2),FALSE))</f>
        <v>6.3620000000000001</v>
      </c>
      <c r="H8" s="306">
        <f ca="1">IF(H$6="","",HLOOKUP('コード表 〔県〕'!I$107,分析BD〔項目別_県〕!$C$80:$O$113,INDEX('コード表 〔県〕'!$B$107:$C$135,MATCH('コード表 〔県〕'!$B108,'コード表 〔県〕'!$B$107:$B$135,0),2),FALSE))</f>
        <v>0.7</v>
      </c>
      <c r="I8" s="306">
        <f ca="1">IF(I$6="","",HLOOKUP('コード表 〔県〕'!J$107,分析BD〔項目別_県〕!$C$80:$O$113,INDEX('コード表 〔県〕'!$B$107:$C$135,MATCH('コード表 〔県〕'!$B108,'コード表 〔県〕'!$B$107:$B$135,0),2),FALSE))</f>
        <v>0.7</v>
      </c>
      <c r="J8" s="306">
        <f ca="1">IF(J$6="","",HLOOKUP('コード表 〔県〕'!I$107,分析BD〔項目別_県〕!$C$118:$O$151,INDEX('コード表 〔県〕'!$B$107:$C$135,MATCH('コード表 〔県〕'!$B108,'コード表 〔県〕'!$B$107:$B$135,0),2),FALSE))</f>
        <v>-0.29177393314677103</v>
      </c>
      <c r="K8" s="306">
        <f ca="1">IF(K$6="","",HLOOKUP('コード表 〔県〕'!J$107,分析BD〔項目別_県〕!$C$118:$O$151,INDEX('コード表 〔県〕'!$B$107:$C$135,MATCH('コード表 〔県〕'!$B108,'コード表 〔県〕'!$B$107:$B$135,0),2),FALSE))</f>
        <v>4.6224141538772356E-2</v>
      </c>
    </row>
    <row r="9" spans="1:11" ht="16.5" customHeight="1">
      <c r="A9" s="231"/>
      <c r="B9" s="240" t="s">
        <v>142</v>
      </c>
      <c r="C9" s="305">
        <f ca="1">IF(C$6="","",HLOOKUP('コード表 〔県〕'!H$107,分析BD〔項目別_県〕!$C$4:$O$37,INDEX('コード表 〔県〕'!$B$107:$C$135,MATCH('コード表 〔県〕'!$B109,'コード表 〔県〕'!$B$107:$B$135,0),2),FALSE))</f>
        <v>425</v>
      </c>
      <c r="D9" s="305">
        <f ca="1">IF(D$6="","",HLOOKUP('コード表 〔県〕'!I$107,分析BD〔項目別_県〕!$C$4:$O$37,INDEX('コード表 〔県〕'!$B$107:$C$135,MATCH('コード表 〔県〕'!$B109,'コード表 〔県〕'!$B$107:$B$135,0),2),FALSE))</f>
        <v>360</v>
      </c>
      <c r="E9" s="305">
        <f ca="1">IF(E$6="","",HLOOKUP('コード表 〔県〕'!J$107,分析BD〔項目別_県〕!$C$4:$O$37,INDEX('コード表 〔県〕'!$B$107:$C$135,MATCH('コード表 〔県〕'!$B109,'コード表 〔県〕'!$B$107:$B$135,0),2),FALSE))</f>
        <v>353</v>
      </c>
      <c r="F9" s="306">
        <f ca="1">IF(F$6="","",HLOOKUP('コード表 〔県〕'!I$107,分析BD〔項目別_県〕!$C$42:$O$75,INDEX('コード表 〔県〕'!$B$107:$C$135,MATCH('コード表 〔県〕'!$B109,'コード表 〔県〕'!$B$107:$B$135,0),2),FALSE))</f>
        <v>-15.294</v>
      </c>
      <c r="G9" s="306">
        <f ca="1">IF(G$6="","",HLOOKUP('コード表 〔県〕'!J$107,分析BD〔項目別_県〕!$C$42:$O$75,INDEX('コード表 〔県〕'!$B$107:$C$135,MATCH('コード表 〔県〕'!$B109,'コード表 〔県〕'!$B$107:$B$135,0),2),FALSE))</f>
        <v>-1.944</v>
      </c>
      <c r="H9" s="306">
        <f ca="1">IF(H$6="","",HLOOKUP('コード表 〔県〕'!I$107,分析BD〔項目別_県〕!$C$80:$O$113,INDEX('コード表 〔県〕'!$B$107:$C$135,MATCH('コード表 〔県〕'!$B109,'コード表 〔県〕'!$B$107:$B$135,0),2),FALSE))</f>
        <v>0</v>
      </c>
      <c r="I9" s="306">
        <f ca="1">IF(I$6="","",HLOOKUP('コード表 〔県〕'!J$107,分析BD〔項目別_県〕!$C$80:$O$113,INDEX('コード表 〔県〕'!$B$107:$C$135,MATCH('コード表 〔県〕'!$B109,'コード表 〔県〕'!$B$107:$B$135,0),2),FALSE))</f>
        <v>0</v>
      </c>
      <c r="J9" s="306">
        <f ca="1">IF(J$6="","",HLOOKUP('コード表 〔県〕'!I$107,分析BD〔項目別_県〕!$C$118:$O$151,INDEX('コード表 〔県〕'!$B$107:$C$135,MATCH('コード表 〔県〕'!$B109,'コード表 〔県〕'!$B$107:$B$135,0),2),FALSE))</f>
        <v>-1.4799302110448786E-3</v>
      </c>
      <c r="K9" s="306">
        <f ca="1">IF(K$6="","",HLOOKUP('コード表 〔県〕'!J$107,分析BD〔項目別_県〕!$C$118:$O$151,INDEX('コード表 〔県〕'!$B$107:$C$135,MATCH('コード表 〔県〕'!$B109,'コード表 〔県〕'!$B$107:$B$135,0),2),FALSE))</f>
        <v>-1.5783853208361294E-4</v>
      </c>
    </row>
    <row r="10" spans="1:11" ht="16.5" customHeight="1">
      <c r="A10" s="231"/>
      <c r="B10" s="240" t="s">
        <v>143</v>
      </c>
      <c r="C10" s="305">
        <f ca="1">IF(C$6="","",HLOOKUP('コード表 〔県〕'!H$107,分析BD〔項目別_県〕!$C$4:$O$37,INDEX('コード表 〔県〕'!$B$107:$C$135,MATCH('コード表 〔県〕'!$B110,'コード表 〔県〕'!$B$107:$B$135,0),2),FALSE))</f>
        <v>8206</v>
      </c>
      <c r="D10" s="305">
        <f ca="1">IF(D$6="","",HLOOKUP('コード表 〔県〕'!I$107,分析BD〔項目別_県〕!$C$4:$O$37,INDEX('コード表 〔県〕'!$B$107:$C$135,MATCH('コード表 〔県〕'!$B110,'コード表 〔県〕'!$B$107:$B$135,0),2),FALSE))</f>
        <v>8062</v>
      </c>
      <c r="E10" s="305">
        <f ca="1">IF(E$6="","",HLOOKUP('コード表 〔県〕'!J$107,分析BD〔項目別_県〕!$C$4:$O$37,INDEX('コード表 〔県〕'!$B$107:$C$135,MATCH('コード表 〔県〕'!$B110,'コード表 〔県〕'!$B$107:$B$135,0),2),FALSE))</f>
        <v>9348</v>
      </c>
      <c r="F10" s="306">
        <f ca="1">IF(F$6="","",HLOOKUP('コード表 〔県〕'!I$107,分析BD〔項目別_県〕!$C$42:$O$75,INDEX('コード表 〔県〕'!$B$107:$C$135,MATCH('コード表 〔県〕'!$B110,'コード表 〔県〕'!$B$107:$B$135,0),2),FALSE))</f>
        <v>-1.7549999999999999</v>
      </c>
      <c r="G10" s="306">
        <f ca="1">IF(G$6="","",HLOOKUP('コード表 〔県〕'!J$107,分析BD〔項目別_県〕!$C$42:$O$75,INDEX('コード表 〔県〕'!$B$107:$C$135,MATCH('コード表 〔県〕'!$B110,'コード表 〔県〕'!$B$107:$B$135,0),2),FALSE))</f>
        <v>15.951000000000001</v>
      </c>
      <c r="H10" s="306">
        <f ca="1">IF(H$6="","",HLOOKUP('コード表 〔県〕'!I$107,分析BD〔項目別_県〕!$C$80:$O$113,INDEX('コード表 〔県〕'!$B$107:$C$135,MATCH('コード表 〔県〕'!$B110,'コード表 〔県〕'!$B$107:$B$135,0),2),FALSE))</f>
        <v>0.2</v>
      </c>
      <c r="I10" s="306">
        <f ca="1">IF(I$6="","",HLOOKUP('コード表 〔県〕'!J$107,分析BD〔項目別_県〕!$C$80:$O$113,INDEX('コード表 〔県〕'!$B$107:$C$135,MATCH('コード表 〔県〕'!$B110,'コード表 〔県〕'!$B$107:$B$135,0),2),FALSE))</f>
        <v>0.2</v>
      </c>
      <c r="J10" s="306">
        <f ca="1">IF(J$6="","",HLOOKUP('コード表 〔県〕'!I$107,分析BD〔項目別_県〕!$C$118:$O$151,INDEX('コード表 〔県〕'!$B$107:$C$135,MATCH('コード表 〔県〕'!$B110,'コード表 〔県〕'!$B$107:$B$135,0),2),FALSE))</f>
        <v>-3.278614621391731E-3</v>
      </c>
      <c r="K10" s="306">
        <f ca="1">IF(K$6="","",HLOOKUP('コード表 〔県〕'!J$107,分析BD〔項目別_県〕!$C$118:$O$151,INDEX('コード表 〔県〕'!$B$107:$C$135,MATCH('コード表 〔県〕'!$B110,'コード表 〔県〕'!$B$107:$B$135,0),2),FALSE))</f>
        <v>2.8997193179932317E-2</v>
      </c>
    </row>
    <row r="11" spans="1:11" ht="16.5" customHeight="1">
      <c r="A11" s="301">
        <v>2</v>
      </c>
      <c r="B11" s="302" t="s">
        <v>135</v>
      </c>
      <c r="C11" s="303">
        <f ca="1">IF(C$6="","",HLOOKUP('コード表 〔県〕'!H$107,分析BD〔項目別_県〕!$C$4:$O$37,INDEX('コード表 〔県〕'!$B$107:$C$135,MATCH('コード表 〔県〕'!$B111,'コード表 〔県〕'!$B$107:$B$135,0),2),FALSE))</f>
        <v>659714</v>
      </c>
      <c r="D11" s="303">
        <f ca="1">IF(D$6="","",HLOOKUP('コード表 〔県〕'!I$107,分析BD〔項目別_県〕!$C$4:$O$37,INDEX('コード表 〔県〕'!$B$107:$C$135,MATCH('コード表 〔県〕'!$B111,'コード表 〔県〕'!$B$107:$B$135,0),2),FALSE))</f>
        <v>578991</v>
      </c>
      <c r="E11" s="303">
        <f ca="1">IF(E$6="","",HLOOKUP('コード表 〔県〕'!J$107,分析BD〔項目別_県〕!$C$4:$O$37,INDEX('コード表 〔県〕'!$B$107:$C$135,MATCH('コード表 〔県〕'!$B111,'コード表 〔県〕'!$B$107:$B$135,0),2),FALSE))</f>
        <v>590921</v>
      </c>
      <c r="F11" s="304">
        <f ca="1">IF(F$6="","",HLOOKUP('コード表 〔県〕'!I$107,分析BD〔項目別_県〕!$C$42:$O$75,INDEX('コード表 〔県〕'!$B$107:$C$135,MATCH('コード表 〔県〕'!$B111,'コード表 〔県〕'!$B$107:$B$135,0),2),FALSE))</f>
        <v>-12.236000000000001</v>
      </c>
      <c r="G11" s="304">
        <f ca="1">IF(G$6="","",HLOOKUP('コード表 〔県〕'!J$107,分析BD〔項目別_県〕!$C$42:$O$75,INDEX('コード表 〔県〕'!$B$107:$C$135,MATCH('コード表 〔県〕'!$B111,'コード表 〔県〕'!$B$107:$B$135,0),2),FALSE))</f>
        <v>2.06</v>
      </c>
      <c r="H11" s="304">
        <f ca="1">IF(H$6="","",HLOOKUP('コード表 〔県〕'!I$107,分析BD〔項目別_県〕!$C$80:$O$113,INDEX('コード表 〔県〕'!$B$107:$C$135,MATCH('コード表 〔県〕'!$B111,'コード表 〔県〕'!$B$107:$B$135,0),2),FALSE))</f>
        <v>13.1</v>
      </c>
      <c r="I11" s="304">
        <f ca="1">IF(I$6="","",HLOOKUP('コード表 〔県〕'!J$107,分析BD〔項目別_県〕!$C$80:$O$113,INDEX('コード表 〔県〕'!$B$107:$C$135,MATCH('コード表 〔県〕'!$B111,'コード表 〔県〕'!$B$107:$B$135,0),2),FALSE))</f>
        <v>12.7</v>
      </c>
      <c r="J11" s="304">
        <f ca="1">IF(J$6="","",HLOOKUP('コード表 〔県〕'!I$107,分析BD〔項目別_県〕!$C$118:$O$151,INDEX('コード表 〔県〕'!$B$107:$C$135,MATCH('コード表 〔県〕'!$B111,'コード表 〔県〕'!$B$107:$B$135,0),2),FALSE))</f>
        <v>-1.8379139450180881</v>
      </c>
      <c r="K11" s="304">
        <f ca="1">IF(K$6="","",HLOOKUP('コード表 〔県〕'!J$107,分析BD〔項目別_県〕!$C$118:$O$151,INDEX('コード表 〔県〕'!$B$107:$C$135,MATCH('コード表 〔県〕'!$B111,'コード表 〔県〕'!$B$107:$B$135,0),2),FALSE))</f>
        <v>0.2690019553939289</v>
      </c>
    </row>
    <row r="12" spans="1:11" ht="16.5" customHeight="1">
      <c r="A12" s="231"/>
      <c r="B12" s="240" t="s">
        <v>144</v>
      </c>
      <c r="C12" s="305">
        <f ca="1">IF(C$6="","",HLOOKUP('コード表 〔県〕'!H$107,分析BD〔項目別_県〕!$C$4:$O$37,INDEX('コード表 〔県〕'!$B$107:$C$135,MATCH('コード表 〔県〕'!$B112,'コード表 〔県〕'!$B$107:$B$135,0),2),FALSE))</f>
        <v>8756</v>
      </c>
      <c r="D12" s="305">
        <f ca="1">IF(D$6="","",HLOOKUP('コード表 〔県〕'!I$107,分析BD〔項目別_県〕!$C$4:$O$37,INDEX('コード表 〔県〕'!$B$107:$C$135,MATCH('コード表 〔県〕'!$B112,'コード表 〔県〕'!$B$107:$B$135,0),2),FALSE))</f>
        <v>10909</v>
      </c>
      <c r="E12" s="305">
        <f ca="1">IF(E$6="","",HLOOKUP('コード表 〔県〕'!J$107,分析BD〔項目別_県〕!$C$4:$O$37,INDEX('コード表 〔県〕'!$B$107:$C$135,MATCH('コード表 〔県〕'!$B112,'コード表 〔県〕'!$B$107:$B$135,0),2),FALSE))</f>
        <v>10846</v>
      </c>
      <c r="F12" s="306">
        <f ca="1">IF(F$6="","",HLOOKUP('コード表 〔県〕'!I$107,分析BD〔項目別_県〕!$C$42:$O$75,INDEX('コード表 〔県〕'!$B$107:$C$135,MATCH('コード表 〔県〕'!$B112,'コード表 〔県〕'!$B$107:$B$135,0),2),FALSE))</f>
        <v>24.588999999999999</v>
      </c>
      <c r="G12" s="306">
        <f ca="1">IF(G$6="","",HLOOKUP('コード表 〔県〕'!J$107,分析BD〔項目別_県〕!$C$42:$O$75,INDEX('コード表 〔県〕'!$B$107:$C$135,MATCH('コード表 〔県〕'!$B112,'コード表 〔県〕'!$B$107:$B$135,0),2),FALSE))</f>
        <v>-0.57799999999999996</v>
      </c>
      <c r="H12" s="306">
        <f ca="1">IF(H$6="","",HLOOKUP('コード表 〔県〕'!I$107,分析BD〔項目別_県〕!$C$80:$O$113,INDEX('コード表 〔県〕'!$B$107:$C$135,MATCH('コード表 〔県〕'!$B112,'コード表 〔県〕'!$B$107:$B$135,0),2),FALSE))</f>
        <v>0.2</v>
      </c>
      <c r="I12" s="306">
        <f ca="1">IF(I$6="","",HLOOKUP('コード表 〔県〕'!J$107,分析BD〔項目別_県〕!$C$80:$O$113,INDEX('コード表 〔県〕'!$B$107:$C$135,MATCH('コード表 〔県〕'!$B112,'コード表 〔県〕'!$B$107:$B$135,0),2),FALSE))</f>
        <v>0.2</v>
      </c>
      <c r="J12" s="306">
        <f ca="1">IF(J$6="","",HLOOKUP('コード表 〔県〕'!I$107,分析BD〔項目別_県〕!$C$118:$O$151,INDEX('コード表 〔県〕'!$B$107:$C$135,MATCH('コード表 〔県〕'!$B112,'コード表 〔県〕'!$B$107:$B$135,0),2),FALSE))</f>
        <v>4.9019842221224984E-2</v>
      </c>
      <c r="K12" s="306">
        <f ca="1">IF(K$6="","",HLOOKUP('コード表 〔県〕'!J$107,分析BD〔項目別_県〕!$C$118:$O$151,INDEX('コード表 〔県〕'!$B$107:$C$135,MATCH('コード表 〔県〕'!$B112,'コード表 〔県〕'!$B$107:$B$135,0),2),FALSE))</f>
        <v>-1.4205467887525164E-3</v>
      </c>
    </row>
    <row r="13" spans="1:11" ht="16.5" customHeight="1">
      <c r="A13" s="231"/>
      <c r="B13" s="240" t="s">
        <v>145</v>
      </c>
      <c r="C13" s="305">
        <f ca="1">IF(C$6="","",HLOOKUP('コード表 〔県〕'!H$107,分析BD〔項目別_県〕!$C$4:$O$37,INDEX('コード表 〔県〕'!$B$107:$C$135,MATCH('コード表 〔県〕'!$B113,'コード表 〔県〕'!$B$107:$B$135,0),2),FALSE))</f>
        <v>184490</v>
      </c>
      <c r="D13" s="305">
        <f ca="1">IF(D$6="","",HLOOKUP('コード表 〔県〕'!I$107,分析BD〔項目別_県〕!$C$4:$O$37,INDEX('コード表 〔県〕'!$B$107:$C$135,MATCH('コード表 〔県〕'!$B113,'コード表 〔県〕'!$B$107:$B$135,0),2),FALSE))</f>
        <v>178929</v>
      </c>
      <c r="E13" s="305">
        <f ca="1">IF(E$6="","",HLOOKUP('コード表 〔県〕'!J$107,分析BD〔項目別_県〕!$C$4:$O$37,INDEX('コード表 〔県〕'!$B$107:$C$135,MATCH('コード表 〔県〕'!$B113,'コード表 〔県〕'!$B$107:$B$135,0),2),FALSE))</f>
        <v>199105</v>
      </c>
      <c r="F13" s="306">
        <f ca="1">IF(F$6="","",HLOOKUP('コード表 〔県〕'!I$107,分析BD〔項目別_県〕!$C$42:$O$75,INDEX('コード表 〔県〕'!$B$107:$C$135,MATCH('コード表 〔県〕'!$B113,'コード表 〔県〕'!$B$107:$B$135,0),2),FALSE))</f>
        <v>-3.0139999999999998</v>
      </c>
      <c r="G13" s="306">
        <f ca="1">IF(G$6="","",HLOOKUP('コード表 〔県〕'!J$107,分析BD〔項目別_県〕!$C$42:$O$75,INDEX('コード表 〔県〕'!$B$107:$C$135,MATCH('コード表 〔県〕'!$B113,'コード表 〔県〕'!$B$107:$B$135,0),2),FALSE))</f>
        <v>11.276</v>
      </c>
      <c r="H13" s="306">
        <f ca="1">IF(H$6="","",HLOOKUP('コード表 〔県〕'!I$107,分析BD〔項目別_県〕!$C$80:$O$113,INDEX('コード表 〔県〕'!$B$107:$C$135,MATCH('コード表 〔県〕'!$B113,'コード表 〔県〕'!$B$107:$B$135,0),2),FALSE))</f>
        <v>4</v>
      </c>
      <c r="I13" s="306">
        <f ca="1">IF(I$6="","",HLOOKUP('コード表 〔県〕'!J$107,分析BD〔項目別_県〕!$C$80:$O$113,INDEX('コード表 〔県〕'!$B$107:$C$135,MATCH('コード表 〔県〕'!$B113,'コード表 〔県〕'!$B$107:$B$135,0),2),FALSE))</f>
        <v>4.3</v>
      </c>
      <c r="J13" s="306">
        <f ca="1">IF(J$6="","",HLOOKUP('コード表 〔県〕'!I$107,分析BD〔項目別_県〕!$C$118:$O$151,INDEX('コード表 〔県〕'!$B$107:$C$135,MATCH('コード表 〔県〕'!$B113,'コード表 〔県〕'!$B$107:$B$135,0),2),FALSE))</f>
        <v>-0.12661372159416259</v>
      </c>
      <c r="K13" s="306">
        <f ca="1">IF(K$6="","",HLOOKUP('コード表 〔県〕'!J$107,分析BD〔項目別_県〕!$C$118:$O$151,INDEX('コード表 〔県〕'!$B$107:$C$135,MATCH('コード表 〔県〕'!$B113,'コード表 〔県〕'!$B$107:$B$135,0),2),FALSE))</f>
        <v>0.45493574618842492</v>
      </c>
    </row>
    <row r="14" spans="1:11" ht="16.5" customHeight="1">
      <c r="A14" s="231"/>
      <c r="B14" s="240" t="s">
        <v>147</v>
      </c>
      <c r="C14" s="305">
        <f ca="1">IF(C$6="","",HLOOKUP('コード表 〔県〕'!H$107,分析BD〔項目別_県〕!$C$4:$O$37,INDEX('コード表 〔県〕'!$B$107:$C$135,MATCH('コード表 〔県〕'!$B114,'コード表 〔県〕'!$B$107:$B$135,0),2),FALSE))</f>
        <v>466468</v>
      </c>
      <c r="D14" s="305">
        <f ca="1">IF(D$6="","",HLOOKUP('コード表 〔県〕'!I$107,分析BD〔項目別_県〕!$C$4:$O$37,INDEX('コード表 〔県〕'!$B$107:$C$135,MATCH('コード表 〔県〕'!$B114,'コード表 〔県〕'!$B$107:$B$135,0),2),FALSE))</f>
        <v>389153</v>
      </c>
      <c r="E14" s="305">
        <f ca="1">IF(E$6="","",HLOOKUP('コード表 〔県〕'!J$107,分析BD〔項目別_県〕!$C$4:$O$37,INDEX('コード表 〔県〕'!$B$107:$C$135,MATCH('コード表 〔県〕'!$B114,'コード表 〔県〕'!$B$107:$B$135,0),2),FALSE))</f>
        <v>380970</v>
      </c>
      <c r="F14" s="306">
        <f ca="1">IF(F$6="","",HLOOKUP('コード表 〔県〕'!I$107,分析BD〔項目別_県〕!$C$42:$O$75,INDEX('コード表 〔県〕'!$B$107:$C$135,MATCH('コード表 〔県〕'!$B114,'コード表 〔県〕'!$B$107:$B$135,0),2),FALSE))</f>
        <v>-16.574999999999999</v>
      </c>
      <c r="G14" s="306">
        <f ca="1">IF(G$6="","",HLOOKUP('コード表 〔県〕'!J$107,分析BD〔項目別_県〕!$C$42:$O$75,INDEX('コード表 〔県〕'!$B$107:$C$135,MATCH('コード表 〔県〕'!$B114,'コード表 〔県〕'!$B$107:$B$135,0),2),FALSE))</f>
        <v>-2.1030000000000002</v>
      </c>
      <c r="H14" s="306">
        <f ca="1">IF(H$6="","",HLOOKUP('コード表 〔県〕'!I$107,分析BD〔項目別_県〕!$C$80:$O$113,INDEX('コード表 〔県〕'!$B$107:$C$135,MATCH('コード表 〔県〕'!$B114,'コード表 〔県〕'!$B$107:$B$135,0),2),FALSE))</f>
        <v>8.8000000000000007</v>
      </c>
      <c r="I14" s="306">
        <f ca="1">IF(I$6="","",HLOOKUP('コード表 〔県〕'!J$107,分析BD〔項目別_県〕!$C$80:$O$113,INDEX('コード表 〔県〕'!$B$107:$C$135,MATCH('コード表 〔県〕'!$B114,'コード表 〔県〕'!$B$107:$B$135,0),2),FALSE))</f>
        <v>8.1999999999999993</v>
      </c>
      <c r="J14" s="306">
        <f ca="1">IF(J$6="","",HLOOKUP('コード表 〔県〕'!I$107,分析BD〔項目別_県〕!$C$118:$O$151,INDEX('コード表 〔県〕'!$B$107:$C$135,MATCH('コード表 〔県〕'!$B114,'コード表 〔県〕'!$B$107:$B$135,0),2),FALSE))</f>
        <v>-1.7603200656451503</v>
      </c>
      <c r="K14" s="306">
        <f ca="1">IF(K$6="","",HLOOKUP('コード表 〔県〕'!J$107,分析BD〔項目別_県〕!$C$118:$O$151,INDEX('コード表 〔県〕'!$B$107:$C$135,MATCH('コード表 〔県〕'!$B114,'コード表 〔県〕'!$B$107:$B$135,0),2),FALSE))</f>
        <v>-0.18451324400574351</v>
      </c>
    </row>
    <row r="15" spans="1:11" ht="16.5" customHeight="1">
      <c r="A15" s="301">
        <v>3</v>
      </c>
      <c r="B15" s="302" t="s">
        <v>136</v>
      </c>
      <c r="C15" s="303">
        <f ca="1">IF(C$6="","",HLOOKUP('コード表 〔県〕'!H$107,分析BD〔項目別_県〕!$C$4:$O$37,INDEX('コード表 〔県〕'!$B$107:$C$135,MATCH('コード表 〔県〕'!$B115,'コード表 〔県〕'!$B$107:$B$135,0),2),FALSE))</f>
        <v>3714317</v>
      </c>
      <c r="D15" s="303">
        <f ca="1">IF(D$6="","",HLOOKUP('コード表 〔県〕'!I$107,分析BD〔項目別_県〕!$C$4:$O$37,INDEX('コード表 〔県〕'!$B$107:$C$135,MATCH('コード表 〔県〕'!$B115,'コード表 〔県〕'!$B$107:$B$135,0),2),FALSE))</f>
        <v>3846089</v>
      </c>
      <c r="E15" s="303">
        <f ca="1">IF(E$6="","",HLOOKUP('コード表 〔県〕'!J$107,分析BD〔項目別_県〕!$C$4:$O$37,INDEX('コード表 〔県〕'!$B$107:$C$135,MATCH('コード表 〔県〕'!$B115,'コード表 〔県〕'!$B$107:$B$135,0),2),FALSE))</f>
        <v>4040620</v>
      </c>
      <c r="F15" s="304">
        <f ca="1">IF(F$6="","",HLOOKUP('コード表 〔県〕'!I$107,分析BD〔項目別_県〕!$C$42:$O$75,INDEX('コード表 〔県〕'!$B$107:$C$135,MATCH('コード表 〔県〕'!$B115,'コード表 〔県〕'!$B$107:$B$135,0),2),FALSE))</f>
        <v>3.548</v>
      </c>
      <c r="G15" s="304">
        <f ca="1">IF(G$6="","",HLOOKUP('コード表 〔県〕'!J$107,分析BD〔項目別_県〕!$C$42:$O$75,INDEX('コード表 〔県〕'!$B$107:$C$135,MATCH('コード表 〔県〕'!$B115,'コード表 〔県〕'!$B$107:$B$135,0),2),FALSE))</f>
        <v>5.0579999999999998</v>
      </c>
      <c r="H15" s="304">
        <f ca="1">IF(H$6="","",HLOOKUP('コード表 〔県〕'!I$107,分析BD〔項目別_県〕!$C$80:$O$113,INDEX('コード表 〔県〕'!$B$107:$C$135,MATCH('コード表 〔県〕'!$B115,'コード表 〔県〕'!$B$107:$B$135,0),2),FALSE))</f>
        <v>86.7</v>
      </c>
      <c r="I15" s="304">
        <f ca="1">IF(I$6="","",HLOOKUP('コード表 〔県〕'!J$107,分析BD〔項目別_県〕!$C$80:$O$113,INDEX('コード表 〔県〕'!$B$107:$C$135,MATCH('コード表 〔県〕'!$B115,'コード表 〔県〕'!$B$107:$B$135,0),2),FALSE))</f>
        <v>87</v>
      </c>
      <c r="J15" s="304">
        <f ca="1">IF(J$6="","",HLOOKUP('コード表 〔県〕'!I$107,分析BD〔項目別_県〕!$C$118:$O$151,INDEX('コード表 〔県〕'!$B$107:$C$135,MATCH('コード表 〔県〕'!$B115,'コード表 〔県〕'!$B$107:$B$135,0),2),FALSE))</f>
        <v>3.0002055964585499</v>
      </c>
      <c r="K15" s="304">
        <f ca="1">IF(K$6="","",HLOOKUP('コード表 〔県〕'!J$107,分析BD〔項目別_県〕!$C$118:$O$151,INDEX('コード表 〔県〕'!$B$107:$C$135,MATCH('コード表 〔県〕'!$B115,'コード表 〔県〕'!$B$107:$B$135,0),2),FALSE))</f>
        <v>4.3863553549653291</v>
      </c>
    </row>
    <row r="16" spans="1:11" ht="16.5" customHeight="1">
      <c r="A16" s="231"/>
      <c r="B16" s="240" t="s">
        <v>146</v>
      </c>
      <c r="C16" s="305">
        <f ca="1">IF(C$6="","",HLOOKUP('コード表 〔県〕'!H$107,分析BD〔項目別_県〕!$C$4:$O$37,INDEX('コード表 〔県〕'!$B$107:$C$135,MATCH('コード表 〔県〕'!$B116,'コード表 〔県〕'!$B$107:$B$135,0),2),FALSE))</f>
        <v>182319</v>
      </c>
      <c r="D16" s="305">
        <f ca="1">IF(D$6="","",HLOOKUP('コード表 〔県〕'!I$107,分析BD〔項目別_県〕!$C$4:$O$37,INDEX('コード表 〔県〕'!$B$107:$C$135,MATCH('コード表 〔県〕'!$B116,'コード表 〔県〕'!$B$107:$B$135,0),2),FALSE))</f>
        <v>88174</v>
      </c>
      <c r="E16" s="305">
        <f ca="1">IF(E$6="","",HLOOKUP('コード表 〔県〕'!J$107,分析BD〔項目別_県〕!$C$4:$O$37,INDEX('コード表 〔県〕'!$B$107:$C$135,MATCH('コード表 〔県〕'!$B116,'コード表 〔県〕'!$B$107:$B$135,0),2),FALSE))</f>
        <v>133850</v>
      </c>
      <c r="F16" s="306">
        <f ca="1">IF(F$6="","",HLOOKUP('コード表 〔県〕'!I$107,分析BD〔項目別_県〕!$C$42:$O$75,INDEX('コード表 〔県〕'!$B$107:$C$135,MATCH('コード表 〔県〕'!$B116,'コード表 〔県〕'!$B$107:$B$135,0),2),FALSE))</f>
        <v>-51.637999999999998</v>
      </c>
      <c r="G16" s="306">
        <f ca="1">IF(G$6="","",HLOOKUP('コード表 〔県〕'!J$107,分析BD〔項目別_県〕!$C$42:$O$75,INDEX('コード表 〔県〕'!$B$107:$C$135,MATCH('コード表 〔県〕'!$B116,'コード表 〔県〕'!$B$107:$B$135,0),2),FALSE))</f>
        <v>51.802</v>
      </c>
      <c r="H16" s="306">
        <f ca="1">IF(H$6="","",HLOOKUP('コード表 〔県〕'!I$107,分析BD〔項目別_県〕!$C$80:$O$113,INDEX('コード表 〔県〕'!$B$107:$C$135,MATCH('コード表 〔県〕'!$B116,'コード表 〔県〕'!$B$107:$B$135,0),2),FALSE))</f>
        <v>2</v>
      </c>
      <c r="I16" s="306">
        <f ca="1">IF(I$6="","",HLOOKUP('コード表 〔県〕'!J$107,分析BD〔項目別_県〕!$C$80:$O$113,INDEX('コード表 〔県〕'!$B$107:$C$135,MATCH('コード表 〔県〕'!$B116,'コード表 〔県〕'!$B$107:$B$135,0),2),FALSE))</f>
        <v>2.9</v>
      </c>
      <c r="J16" s="306">
        <f ca="1">IF(J$6="","",HLOOKUP('コード表 〔県〕'!I$107,分析BD〔項目別_県〕!$C$118:$O$151,INDEX('コード表 〔県〕'!$B$107:$C$135,MATCH('コード表 〔県〕'!$B116,'コード表 〔県〕'!$B$107:$B$135,0),2),FALSE))</f>
        <v>-2.1435081495203092</v>
      </c>
      <c r="K16" s="306">
        <f ca="1">IF(K$6="","",HLOOKUP('コード表 〔県〕'!J$107,分析BD〔項目別_県〕!$C$118:$O$151,INDEX('コード表 〔県〕'!$B$107:$C$135,MATCH('コード表 〔県〕'!$B116,'コード表 〔県〕'!$B$107:$B$135,0),2),FALSE))</f>
        <v>1.0299189702073006</v>
      </c>
    </row>
    <row r="17" spans="1:11" ht="16.5" customHeight="1">
      <c r="A17" s="231"/>
      <c r="B17" s="240" t="s">
        <v>61</v>
      </c>
      <c r="C17" s="305">
        <f ca="1">IF(C$6="","",HLOOKUP('コード表 〔県〕'!H$107,分析BD〔項目別_県〕!$C$4:$O$37,INDEX('コード表 〔県〕'!$B$107:$C$135,MATCH('コード表 〔県〕'!$B117,'コード表 〔県〕'!$B$107:$B$135,0),2),FALSE))</f>
        <v>403487</v>
      </c>
      <c r="D17" s="305">
        <f ca="1">IF(D$6="","",HLOOKUP('コード表 〔県〕'!I$107,分析BD〔項目別_県〕!$C$4:$O$37,INDEX('コード表 〔県〕'!$B$107:$C$135,MATCH('コード表 〔県〕'!$B117,'コード表 〔県〕'!$B$107:$B$135,0),2),FALSE))</f>
        <v>413952</v>
      </c>
      <c r="E17" s="305">
        <f ca="1">IF(E$6="","",HLOOKUP('コード表 〔県〕'!J$107,分析BD〔項目別_県〕!$C$4:$O$37,INDEX('コード表 〔県〕'!$B$107:$C$135,MATCH('コード表 〔県〕'!$B117,'コード表 〔県〕'!$B$107:$B$135,0),2),FALSE))</f>
        <v>433103</v>
      </c>
      <c r="F17" s="306">
        <f ca="1">IF(F$6="","",HLOOKUP('コード表 〔県〕'!I$107,分析BD〔項目別_県〕!$C$42:$O$75,INDEX('コード表 〔県〕'!$B$107:$C$135,MATCH('コード表 〔県〕'!$B117,'コード表 〔県〕'!$B$107:$B$135,0),2),FALSE))</f>
        <v>2.5939999999999999</v>
      </c>
      <c r="G17" s="306">
        <f ca="1">IF(G$6="","",HLOOKUP('コード表 〔県〕'!J$107,分析BD〔項目別_県〕!$C$42:$O$75,INDEX('コード表 〔県〕'!$B$107:$C$135,MATCH('コード表 〔県〕'!$B117,'コード表 〔県〕'!$B$107:$B$135,0),2),FALSE))</f>
        <v>4.6260000000000003</v>
      </c>
      <c r="H17" s="306">
        <f ca="1">IF(H$6="","",HLOOKUP('コード表 〔県〕'!I$107,分析BD〔項目別_県〕!$C$80:$O$113,INDEX('コード表 〔県〕'!$B$107:$C$135,MATCH('コード表 〔県〕'!$B117,'コード表 〔県〕'!$B$107:$B$135,0),2),FALSE))</f>
        <v>9.3000000000000007</v>
      </c>
      <c r="I17" s="306">
        <f ca="1">IF(I$6="","",HLOOKUP('コード表 〔県〕'!J$107,分析BD〔項目別_県〕!$C$80:$O$113,INDEX('コード表 〔県〕'!$B$107:$C$135,MATCH('コード表 〔県〕'!$B117,'コード表 〔県〕'!$B$107:$B$135,0),2),FALSE))</f>
        <v>9.3000000000000007</v>
      </c>
      <c r="J17" s="306">
        <f ca="1">IF(J$6="","",HLOOKUP('コード表 〔県〕'!I$107,分析BD〔項目別_県〕!$C$118:$O$151,INDEX('コード表 〔県〕'!$B$107:$C$135,MATCH('コード表 〔県〕'!$B117,'コード表 〔県〕'!$B$107:$B$135,0),2),FALSE))</f>
        <v>0.23826876397822547</v>
      </c>
      <c r="K17" s="306">
        <f ca="1">IF(K$6="","",HLOOKUP('コード表 〔県〕'!J$107,分析BD〔項目別_県〕!$C$118:$O$151,INDEX('コード表 〔県〕'!$B$107:$C$135,MATCH('コード表 〔県〕'!$B117,'コード表 〔県〕'!$B$107:$B$135,0),2),FALSE))</f>
        <v>0.43182367541903877</v>
      </c>
    </row>
    <row r="18" spans="1:11" ht="16.5" customHeight="1">
      <c r="A18" s="231"/>
      <c r="B18" s="240" t="s">
        <v>62</v>
      </c>
      <c r="C18" s="305">
        <f ca="1">IF(C$6="","",HLOOKUP('コード表 〔県〕'!H$107,分析BD〔項目別_県〕!$C$4:$O$37,INDEX('コード表 〔県〕'!$B$107:$C$135,MATCH('コード表 〔県〕'!$B118,'コード表 〔県〕'!$B$107:$B$135,0),2),FALSE))</f>
        <v>200729</v>
      </c>
      <c r="D18" s="305">
        <f ca="1">IF(D$6="","",HLOOKUP('コード表 〔県〕'!I$107,分析BD〔項目別_県〕!$C$4:$O$37,INDEX('コード表 〔県〕'!$B$107:$C$135,MATCH('コード表 〔県〕'!$B118,'コード表 〔県〕'!$B$107:$B$135,0),2),FALSE))</f>
        <v>253359</v>
      </c>
      <c r="E18" s="305">
        <f ca="1">IF(E$6="","",HLOOKUP('コード表 〔県〕'!J$107,分析BD〔項目別_県〕!$C$4:$O$37,INDEX('コード表 〔県〕'!$B$107:$C$135,MATCH('コード表 〔県〕'!$B118,'コード表 〔県〕'!$B$107:$B$135,0),2),FALSE))</f>
        <v>313364</v>
      </c>
      <c r="F18" s="306">
        <f ca="1">IF(F$6="","",HLOOKUP('コード表 〔県〕'!I$107,分析BD〔項目別_県〕!$C$42:$O$75,INDEX('コード表 〔県〕'!$B$107:$C$135,MATCH('コード表 〔県〕'!$B118,'コード表 〔県〕'!$B$107:$B$135,0),2),FALSE))</f>
        <v>26.219000000000001</v>
      </c>
      <c r="G18" s="306">
        <f ca="1">IF(G$6="","",HLOOKUP('コード表 〔県〕'!J$107,分析BD〔項目別_県〕!$C$42:$O$75,INDEX('コード表 〔県〕'!$B$107:$C$135,MATCH('コード表 〔県〕'!$B118,'コード表 〔県〕'!$B$107:$B$135,0),2),FALSE))</f>
        <v>23.684000000000001</v>
      </c>
      <c r="H18" s="306">
        <f ca="1">IF(H$6="","",HLOOKUP('コード表 〔県〕'!I$107,分析BD〔項目別_県〕!$C$80:$O$113,INDEX('コード表 〔県〕'!$B$107:$C$135,MATCH('コード表 〔県〕'!$B118,'コード表 〔県〕'!$B$107:$B$135,0),2),FALSE))</f>
        <v>5.7</v>
      </c>
      <c r="I18" s="306">
        <f ca="1">IF(I$6="","",HLOOKUP('コード表 〔県〕'!J$107,分析BD〔項目別_県〕!$C$80:$O$113,INDEX('コード表 〔県〕'!$B$107:$C$135,MATCH('コード表 〔県〕'!$B118,'コード表 〔県〕'!$B$107:$B$135,0),2),FALSE))</f>
        <v>6.7</v>
      </c>
      <c r="J18" s="306">
        <f ca="1">IF(J$6="","",HLOOKUP('コード表 〔県〕'!I$107,分析BD〔項目別_県〕!$C$118:$O$151,INDEX('コード表 〔県〕'!$B$107:$C$135,MATCH('コード表 〔県〕'!$B118,'コード表 〔県〕'!$B$107:$B$135,0),2),FALSE))</f>
        <v>1.1982881078044916</v>
      </c>
      <c r="K18" s="306">
        <f ca="1">IF(K$6="","",HLOOKUP('コード表 〔県〕'!J$107,分析BD〔項目別_県〕!$C$118:$O$151,INDEX('コード表 〔県〕'!$B$107:$C$135,MATCH('コード表 〔県〕'!$B118,'コード表 〔県〕'!$B$107:$B$135,0),2),FALSE))</f>
        <v>1.3530144453824562</v>
      </c>
    </row>
    <row r="19" spans="1:11" ht="16.5" customHeight="1">
      <c r="A19" s="231"/>
      <c r="B19" s="240" t="s">
        <v>63</v>
      </c>
      <c r="C19" s="305">
        <f ca="1">IF(C$6="","",HLOOKUP('コード表 〔県〕'!H$107,分析BD〔項目別_県〕!$C$4:$O$37,INDEX('コード表 〔県〕'!$B$107:$C$135,MATCH('コード表 〔県〕'!$B119,'コード表 〔県〕'!$B$107:$B$135,0),2),FALSE))</f>
        <v>109883</v>
      </c>
      <c r="D19" s="305">
        <f ca="1">IF(D$6="","",HLOOKUP('コード表 〔県〕'!I$107,分析BD〔項目別_県〕!$C$4:$O$37,INDEX('コード表 〔県〕'!$B$107:$C$135,MATCH('コード表 〔県〕'!$B119,'コード表 〔県〕'!$B$107:$B$135,0),2),FALSE))</f>
        <v>165855</v>
      </c>
      <c r="E19" s="305">
        <f ca="1">IF(E$6="","",HLOOKUP('コード表 〔県〕'!J$107,分析BD〔項目別_県〕!$C$4:$O$37,INDEX('コード表 〔県〕'!$B$107:$C$135,MATCH('コード表 〔県〕'!$B119,'コード表 〔県〕'!$B$107:$B$135,0),2),FALSE))</f>
        <v>223046</v>
      </c>
      <c r="F19" s="306">
        <f ca="1">IF(F$6="","",HLOOKUP('コード表 〔県〕'!I$107,分析BD〔項目別_県〕!$C$42:$O$75,INDEX('コード表 〔県〕'!$B$107:$C$135,MATCH('コード表 〔県〕'!$B119,'コード表 〔県〕'!$B$107:$B$135,0),2),FALSE))</f>
        <v>50.938000000000002</v>
      </c>
      <c r="G19" s="306">
        <f ca="1">IF(G$6="","",HLOOKUP('コード表 〔県〕'!J$107,分析BD〔項目別_県〕!$C$42:$O$75,INDEX('コード表 〔県〕'!$B$107:$C$135,MATCH('コード表 〔県〕'!$B119,'コード表 〔県〕'!$B$107:$B$135,0),2),FALSE))</f>
        <v>34.482999999999997</v>
      </c>
      <c r="H19" s="306">
        <f ca="1">IF(H$6="","",HLOOKUP('コード表 〔県〕'!I$107,分析BD〔項目別_県〕!$C$80:$O$113,INDEX('コード表 〔県〕'!$B$107:$C$135,MATCH('コード表 〔県〕'!$B119,'コード表 〔県〕'!$B$107:$B$135,0),2),FALSE))</f>
        <v>3.7</v>
      </c>
      <c r="I19" s="306">
        <f ca="1">IF(I$6="","",HLOOKUP('コード表 〔県〕'!J$107,分析BD〔項目別_県〕!$C$80:$O$113,INDEX('コード表 〔県〕'!$B$107:$C$135,MATCH('コード表 〔県〕'!$B119,'コード表 〔県〕'!$B$107:$B$135,0),2),FALSE))</f>
        <v>4.8</v>
      </c>
      <c r="J19" s="306">
        <f ca="1">IF(J$6="","",HLOOKUP('コード表 〔県〕'!I$107,分析BD〔項目別_県〕!$C$118:$O$151,INDEX('コード表 〔県〕'!$B$107:$C$135,MATCH('コード表 〔県〕'!$B119,'コード表 〔県〕'!$B$107:$B$135,0),2),FALSE))</f>
        <v>1.2743792888092913</v>
      </c>
      <c r="K19" s="306">
        <f ca="1">IF(K$6="","",HLOOKUP('コード表 〔県〕'!J$107,分析BD〔項目別_県〕!$C$118:$O$151,INDEX('コード表 〔県〕'!$B$107:$C$135,MATCH('コード表 〔県〕'!$B119,'コード表 〔県〕'!$B$107:$B$135,0),2),FALSE))</f>
        <v>1.2895633554848438</v>
      </c>
    </row>
    <row r="20" spans="1:11" ht="16.5" customHeight="1">
      <c r="A20" s="231"/>
      <c r="B20" s="240" t="s">
        <v>64</v>
      </c>
      <c r="C20" s="305">
        <f ca="1">IF(C$6="","",HLOOKUP('コード表 〔県〕'!H$107,分析BD〔項目別_県〕!$C$4:$O$37,INDEX('コード表 〔県〕'!$B$107:$C$135,MATCH('コード表 〔県〕'!$B120,'コード表 〔県〕'!$B$107:$B$135,0),2),FALSE))</f>
        <v>175901</v>
      </c>
      <c r="D20" s="305">
        <f ca="1">IF(D$6="","",HLOOKUP('コード表 〔県〕'!I$107,分析BD〔項目別_県〕!$C$4:$O$37,INDEX('コード表 〔県〕'!$B$107:$C$135,MATCH('コード表 〔県〕'!$B120,'コード表 〔県〕'!$B$107:$B$135,0),2),FALSE))</f>
        <v>171820</v>
      </c>
      <c r="E20" s="305">
        <f ca="1">IF(E$6="","",HLOOKUP('コード表 〔県〕'!J$107,分析BD〔項目別_県〕!$C$4:$O$37,INDEX('コード表 〔県〕'!$B$107:$C$135,MATCH('コード表 〔県〕'!$B120,'コード表 〔県〕'!$B$107:$B$135,0),2),FALSE))</f>
        <v>174380</v>
      </c>
      <c r="F20" s="306">
        <f ca="1">IF(F$6="","",HLOOKUP('コード表 〔県〕'!I$107,分析BD〔項目別_県〕!$C$42:$O$75,INDEX('コード表 〔県〕'!$B$107:$C$135,MATCH('コード表 〔県〕'!$B120,'コード表 〔県〕'!$B$107:$B$135,0),2),FALSE))</f>
        <v>-2.3199999999999998</v>
      </c>
      <c r="G20" s="306">
        <f ca="1">IF(G$6="","",HLOOKUP('コード表 〔県〕'!J$107,分析BD〔項目別_県〕!$C$42:$O$75,INDEX('コード表 〔県〕'!$B$107:$C$135,MATCH('コード表 〔県〕'!$B120,'コード表 〔県〕'!$B$107:$B$135,0),2),FALSE))</f>
        <v>1.49</v>
      </c>
      <c r="H20" s="306">
        <f ca="1">IF(H$6="","",HLOOKUP('コード表 〔県〕'!I$107,分析BD〔項目別_県〕!$C$80:$O$113,INDEX('コード表 〔県〕'!$B$107:$C$135,MATCH('コード表 〔県〕'!$B120,'コード表 〔県〕'!$B$107:$B$135,0),2),FALSE))</f>
        <v>3.9</v>
      </c>
      <c r="I20" s="306">
        <f ca="1">IF(I$6="","",HLOOKUP('コード表 〔県〕'!J$107,分析BD〔項目別_県〕!$C$80:$O$113,INDEX('コード表 〔県〕'!$B$107:$C$135,MATCH('コード表 〔県〕'!$B120,'コード表 〔県〕'!$B$107:$B$135,0),2),FALSE))</f>
        <v>3.8</v>
      </c>
      <c r="J20" s="306">
        <f ca="1">IF(J$6="","",HLOOKUP('コード表 〔県〕'!I$107,分析BD〔項目別_県〕!$C$118:$O$151,INDEX('コード表 〔県〕'!$B$107:$C$135,MATCH('コード表 〔県〕'!$B120,'コード表 〔県〕'!$B$107:$B$135,0),2),FALSE))</f>
        <v>-9.2916849096525381E-2</v>
      </c>
      <c r="K20" s="306">
        <f ca="1">IF(K$6="","",HLOOKUP('コード表 〔県〕'!J$107,分析BD〔項目別_県〕!$C$118:$O$151,INDEX('コード表 〔県〕'!$B$107:$C$135,MATCH('コード表 〔県〕'!$B120,'コード表 〔県〕'!$B$107:$B$135,0),2),FALSE))</f>
        <v>5.7723806019149872E-2</v>
      </c>
    </row>
    <row r="21" spans="1:11" ht="16.5" customHeight="1">
      <c r="A21" s="231"/>
      <c r="B21" s="240" t="s">
        <v>65</v>
      </c>
      <c r="C21" s="305">
        <f ca="1">IF(C$6="","",HLOOKUP('コード表 〔県〕'!H$107,分析BD〔項目別_県〕!$C$4:$O$37,INDEX('コード表 〔県〕'!$B$107:$C$135,MATCH('コード表 〔県〕'!$B121,'コード表 〔県〕'!$B$107:$B$135,0),2),FALSE))</f>
        <v>155639</v>
      </c>
      <c r="D21" s="305">
        <f ca="1">IF(D$6="","",HLOOKUP('コード表 〔県〕'!I$107,分析BD〔項目別_県〕!$C$4:$O$37,INDEX('コード表 〔県〕'!$B$107:$C$135,MATCH('コード表 〔県〕'!$B121,'コード表 〔県〕'!$B$107:$B$135,0),2),FALSE))</f>
        <v>175435</v>
      </c>
      <c r="E21" s="305">
        <f ca="1">IF(E$6="","",HLOOKUP('コード表 〔県〕'!J$107,分析BD〔項目別_県〕!$C$4:$O$37,INDEX('コード表 〔県〕'!$B$107:$C$135,MATCH('コード表 〔県〕'!$B121,'コード表 〔県〕'!$B$107:$B$135,0),2),FALSE))</f>
        <v>184172</v>
      </c>
      <c r="F21" s="306">
        <f ca="1">IF(F$6="","",HLOOKUP('コード表 〔県〕'!I$107,分析BD〔項目別_県〕!$C$42:$O$75,INDEX('コード表 〔県〕'!$B$107:$C$135,MATCH('コード表 〔県〕'!$B121,'コード表 〔県〕'!$B$107:$B$135,0),2),FALSE))</f>
        <v>12.718999999999999</v>
      </c>
      <c r="G21" s="306">
        <f ca="1">IF(G$6="","",HLOOKUP('コード表 〔県〕'!J$107,分析BD〔項目別_県〕!$C$42:$O$75,INDEX('コード表 〔県〕'!$B$107:$C$135,MATCH('コード表 〔県〕'!$B121,'コード表 〔県〕'!$B$107:$B$135,0),2),FALSE))</f>
        <v>4.9800000000000004</v>
      </c>
      <c r="H21" s="306">
        <f ca="1">IF(H$6="","",HLOOKUP('コード表 〔県〕'!I$107,分析BD〔項目別_県〕!$C$80:$O$113,INDEX('コード表 〔県〕'!$B$107:$C$135,MATCH('コード表 〔県〕'!$B121,'コード表 〔県〕'!$B$107:$B$135,0),2),FALSE))</f>
        <v>4</v>
      </c>
      <c r="I21" s="306">
        <f ca="1">IF(I$6="","",HLOOKUP('コード表 〔県〕'!J$107,分析BD〔項目別_県〕!$C$80:$O$113,INDEX('コード表 〔県〕'!$B$107:$C$135,MATCH('コード表 〔県〕'!$B121,'コード表 〔県〕'!$B$107:$B$135,0),2),FALSE))</f>
        <v>4</v>
      </c>
      <c r="J21" s="306">
        <f ca="1">IF(J$6="","",HLOOKUP('コード表 〔県〕'!I$107,分析BD〔項目別_県〕!$C$118:$O$151,INDEX('コード表 〔県〕'!$B$107:$C$135,MATCH('コード表 〔県〕'!$B121,'コード表 〔県〕'!$B$107:$B$135,0),2),FALSE))</f>
        <v>0.45071843781299104</v>
      </c>
      <c r="K21" s="306">
        <f ca="1">IF(K$6="","",HLOOKUP('コード表 〔県〕'!J$107,分析BD〔項目別_県〕!$C$118:$O$151,INDEX('コード表 〔県〕'!$B$107:$C$135,MATCH('コード表 〔県〕'!$B121,'コード表 〔県〕'!$B$107:$B$135,0),2),FALSE))</f>
        <v>0.19700503640207515</v>
      </c>
    </row>
    <row r="22" spans="1:11" ht="16.5" customHeight="1">
      <c r="A22" s="231"/>
      <c r="B22" s="240" t="s">
        <v>66</v>
      </c>
      <c r="C22" s="305">
        <f ca="1">IF(C$6="","",HLOOKUP('コード表 〔県〕'!H$107,分析BD〔項目別_県〕!$C$4:$O$37,INDEX('コード表 〔県〕'!$B$107:$C$135,MATCH('コード表 〔県〕'!$B122,'コード表 〔県〕'!$B$107:$B$135,0),2),FALSE))</f>
        <v>568910</v>
      </c>
      <c r="D22" s="305">
        <f ca="1">IF(D$6="","",HLOOKUP('コード表 〔県〕'!I$107,分析BD〔項目別_県〕!$C$4:$O$37,INDEX('コード表 〔県〕'!$B$107:$C$135,MATCH('コード表 〔県〕'!$B122,'コード表 〔県〕'!$B$107:$B$135,0),2),FALSE))</f>
        <v>590513</v>
      </c>
      <c r="E22" s="305">
        <f ca="1">IF(E$6="","",HLOOKUP('コード表 〔県〕'!J$107,分析BD〔項目別_県〕!$C$4:$O$37,INDEX('コード表 〔県〕'!$B$107:$C$135,MATCH('コード表 〔県〕'!$B122,'コード表 〔県〕'!$B$107:$B$135,0),2),FALSE))</f>
        <v>589201</v>
      </c>
      <c r="F22" s="306">
        <f ca="1">IF(F$6="","",HLOOKUP('コード表 〔県〕'!I$107,分析BD〔項目別_県〕!$C$42:$O$75,INDEX('コード表 〔県〕'!$B$107:$C$135,MATCH('コード表 〔県〕'!$B122,'コード表 〔県〕'!$B$107:$B$135,0),2),FALSE))</f>
        <v>3.7970000000000002</v>
      </c>
      <c r="G22" s="306">
        <f ca="1">IF(G$6="","",HLOOKUP('コード表 〔県〕'!J$107,分析BD〔項目別_県〕!$C$42:$O$75,INDEX('コード表 〔県〕'!$B$107:$C$135,MATCH('コード表 〔県〕'!$B122,'コード表 〔県〕'!$B$107:$B$135,0),2),FALSE))</f>
        <v>-0.222</v>
      </c>
      <c r="H22" s="306">
        <f ca="1">IF(H$6="","",HLOOKUP('コード表 〔県〕'!I$107,分析BD〔項目別_県〕!$C$80:$O$113,INDEX('コード表 〔県〕'!$B$107:$C$135,MATCH('コード表 〔県〕'!$B122,'コード表 〔県〕'!$B$107:$B$135,0),2),FALSE))</f>
        <v>13.3</v>
      </c>
      <c r="I22" s="306">
        <f ca="1">IF(I$6="","",HLOOKUP('コード表 〔県〕'!J$107,分析BD〔項目別_県〕!$C$80:$O$113,INDEX('コード表 〔県〕'!$B$107:$C$135,MATCH('コード表 〔県〕'!$B122,'コード表 〔県〕'!$B$107:$B$135,0),2),FALSE))</f>
        <v>12.7</v>
      </c>
      <c r="J22" s="306">
        <f ca="1">IF(J$6="","",HLOOKUP('コード表 〔県〕'!I$107,分析BD〔項目別_県〕!$C$118:$O$151,INDEX('コード表 〔県〕'!$B$107:$C$135,MATCH('コード表 〔県〕'!$B122,'コード表 〔県〕'!$B$107:$B$135,0),2),FALSE))</f>
        <v>0.49186049768003864</v>
      </c>
      <c r="K22" s="306">
        <f ca="1">IF(K$6="","",HLOOKUP('コード表 〔県〕'!J$107,分析BD〔項目別_県〕!$C$118:$O$151,INDEX('コード表 〔県〕'!$B$107:$C$135,MATCH('コード表 〔県〕'!$B122,'コード表 〔県〕'!$B$107:$B$135,0),2),FALSE))</f>
        <v>-2.9583450584814309E-2</v>
      </c>
    </row>
    <row r="23" spans="1:11" ht="16.5" customHeight="1">
      <c r="A23" s="231"/>
      <c r="B23" s="240" t="s">
        <v>67</v>
      </c>
      <c r="C23" s="305">
        <f ca="1">IF(C$6="","",HLOOKUP('コード表 〔県〕'!H$107,分析BD〔項目別_県〕!$C$4:$O$37,INDEX('コード表 〔県〕'!$B$107:$C$135,MATCH('コード表 〔県〕'!$B123,'コード表 〔県〕'!$B$107:$B$135,0),2),FALSE))</f>
        <v>460138</v>
      </c>
      <c r="D23" s="305">
        <f ca="1">IF(D$6="","",HLOOKUP('コード表 〔県〕'!I$107,分析BD〔項目別_県〕!$C$4:$O$37,INDEX('コード表 〔県〕'!$B$107:$C$135,MATCH('コード表 〔県〕'!$B123,'コード表 〔県〕'!$B$107:$B$135,0),2),FALSE))</f>
        <v>489367</v>
      </c>
      <c r="E23" s="305">
        <f ca="1">IF(E$6="","",HLOOKUP('コード表 〔県〕'!J$107,分析BD〔項目別_県〕!$C$4:$O$37,INDEX('コード表 〔県〕'!$B$107:$C$135,MATCH('コード表 〔県〕'!$B123,'コード表 〔県〕'!$B$107:$B$135,0),2),FALSE))</f>
        <v>474326</v>
      </c>
      <c r="F23" s="306">
        <f ca="1">IF(F$6="","",HLOOKUP('コード表 〔県〕'!I$107,分析BD〔項目別_県〕!$C$42:$O$75,INDEX('コード表 〔県〕'!$B$107:$C$135,MATCH('コード表 〔県〕'!$B123,'コード表 〔県〕'!$B$107:$B$135,0),2),FALSE))</f>
        <v>6.3520000000000003</v>
      </c>
      <c r="G23" s="306">
        <f ca="1">IF(G$6="","",HLOOKUP('コード表 〔県〕'!J$107,分析BD〔項目別_県〕!$C$42:$O$75,INDEX('コード表 〔県〕'!$B$107:$C$135,MATCH('コード表 〔県〕'!$B123,'コード表 〔県〕'!$B$107:$B$135,0),2),FALSE))</f>
        <v>-3.0739999999999998</v>
      </c>
      <c r="H23" s="306">
        <f ca="1">IF(H$6="","",HLOOKUP('コード表 〔県〕'!I$107,分析BD〔項目別_県〕!$C$80:$O$113,INDEX('コード表 〔県〕'!$B$107:$C$135,MATCH('コード表 〔県〕'!$B123,'コード表 〔県〕'!$B$107:$B$135,0),2),FALSE))</f>
        <v>11</v>
      </c>
      <c r="I23" s="306">
        <f ca="1">IF(I$6="","",HLOOKUP('コード表 〔県〕'!J$107,分析BD〔項目別_県〕!$C$80:$O$113,INDEX('コード表 〔県〕'!$B$107:$C$135,MATCH('コード表 〔県〕'!$B123,'コード表 〔県〕'!$B$107:$B$135,0),2),FALSE))</f>
        <v>10.199999999999999</v>
      </c>
      <c r="J23" s="306">
        <f ca="1">IF(J$6="","",HLOOKUP('コード表 〔県〕'!I$107,分析BD〔項目別_県〕!$C$118:$O$151,INDEX('コード表 〔県〕'!$B$107:$C$135,MATCH('コード表 〔県〕'!$B123,'コード表 〔県〕'!$B$107:$B$135,0),2),FALSE))</f>
        <v>0.66549046367124243</v>
      </c>
      <c r="K23" s="306">
        <f ca="1">IF(K$6="","",HLOOKUP('コード表 〔県〕'!J$107,分析BD〔項目別_県〕!$C$118:$O$151,INDEX('コード表 〔県〕'!$B$107:$C$135,MATCH('コード表 〔県〕'!$B123,'コード表 〔県〕'!$B$107:$B$135,0),2),FALSE))</f>
        <v>-0.33914990872423173</v>
      </c>
    </row>
    <row r="24" spans="1:11" ht="16.5" customHeight="1">
      <c r="A24" s="231"/>
      <c r="B24" s="240" t="s">
        <v>68</v>
      </c>
      <c r="C24" s="305">
        <f ca="1">IF(C$6="","",HLOOKUP('コード表 〔県〕'!H$107,分析BD〔項目別_県〕!$C$4:$O$37,INDEX('コード表 〔県〕'!$B$107:$C$135,MATCH('コード表 〔県〕'!$B124,'コード表 〔県〕'!$B$107:$B$135,0),2),FALSE))</f>
        <v>426510</v>
      </c>
      <c r="D24" s="305">
        <f ca="1">IF(D$6="","",HLOOKUP('コード表 〔県〕'!I$107,分析BD〔項目別_県〕!$C$4:$O$37,INDEX('コード表 〔県〕'!$B$107:$C$135,MATCH('コード表 〔県〕'!$B124,'コード表 〔県〕'!$B$107:$B$135,0),2),FALSE))</f>
        <v>441146</v>
      </c>
      <c r="E24" s="305">
        <f ca="1">IF(E$6="","",HLOOKUP('コード表 〔県〕'!J$107,分析BD〔項目別_県〕!$C$4:$O$37,INDEX('コード表 〔県〕'!$B$107:$C$135,MATCH('コード表 〔県〕'!$B124,'コード表 〔県〕'!$B$107:$B$135,0),2),FALSE))</f>
        <v>459420</v>
      </c>
      <c r="F24" s="306">
        <f ca="1">IF(F$6="","",HLOOKUP('コード表 〔県〕'!I$107,分析BD〔項目別_県〕!$C$42:$O$75,INDEX('コード表 〔県〕'!$B$107:$C$135,MATCH('コード表 〔県〕'!$B124,'コード表 〔県〕'!$B$107:$B$135,0),2),FALSE))</f>
        <v>3.4319999999999999</v>
      </c>
      <c r="G24" s="306">
        <f ca="1">IF(G$6="","",HLOOKUP('コード表 〔県〕'!J$107,分析BD〔項目別_県〕!$C$42:$O$75,INDEX('コード表 〔県〕'!$B$107:$C$135,MATCH('コード表 〔県〕'!$B124,'コード表 〔県〕'!$B$107:$B$135,0),2),FALSE))</f>
        <v>4.1420000000000003</v>
      </c>
      <c r="H24" s="306">
        <f ca="1">IF(H$6="","",HLOOKUP('コード表 〔県〕'!I$107,分析BD〔項目別_県〕!$C$80:$O$113,INDEX('コード表 〔県〕'!$B$107:$C$135,MATCH('コード表 〔県〕'!$B124,'コード表 〔県〕'!$B$107:$B$135,0),2),FALSE))</f>
        <v>9.9</v>
      </c>
      <c r="I24" s="306">
        <f ca="1">IF(I$6="","",HLOOKUP('コード表 〔県〕'!J$107,分析BD〔項目別_県〕!$C$80:$O$113,INDEX('コード表 〔県〕'!$B$107:$C$135,MATCH('コード表 〔県〕'!$B124,'コード表 〔県〕'!$B$107:$B$135,0),2),FALSE))</f>
        <v>9.9</v>
      </c>
      <c r="J24" s="306">
        <f ca="1">IF(J$6="","",HLOOKUP('コード表 〔県〕'!I$107,分析BD〔項目別_県〕!$C$118:$O$151,INDEX('コード表 〔県〕'!$B$107:$C$135,MATCH('コード表 〔県〕'!$B124,'コード表 〔県〕'!$B$107:$B$135,0),2),FALSE))</f>
        <v>0.33323474721312063</v>
      </c>
      <c r="K24" s="306">
        <f ca="1">IF(K$6="","",HLOOKUP('コード表 〔県〕'!J$107,分析BD〔項目別_県〕!$C$118:$O$151,INDEX('コード表 〔県〕'!$B$107:$C$135,MATCH('コード表 〔県〕'!$B124,'コード表 〔県〕'!$B$107:$B$135,0),2),FALSE))</f>
        <v>0.41204876218513464</v>
      </c>
    </row>
    <row r="25" spans="1:11" ht="16.5" customHeight="1">
      <c r="A25" s="231"/>
      <c r="B25" s="240" t="s">
        <v>69</v>
      </c>
      <c r="C25" s="305">
        <f ca="1">IF(C$6="","",HLOOKUP('コード表 〔県〕'!H$107,分析BD〔項目別_県〕!$C$4:$O$37,INDEX('コード表 〔県〕'!$B$107:$C$135,MATCH('コード表 〔県〕'!$B125,'コード表 〔県〕'!$B$107:$B$135,0),2),FALSE))</f>
        <v>255224</v>
      </c>
      <c r="D25" s="305">
        <f ca="1">IF(D$6="","",HLOOKUP('コード表 〔県〕'!I$107,分析BD〔項目別_県〕!$C$4:$O$37,INDEX('コード表 〔県〕'!$B$107:$C$135,MATCH('コード表 〔県〕'!$B125,'コード表 〔県〕'!$B$107:$B$135,0),2),FALSE))</f>
        <v>262149</v>
      </c>
      <c r="E25" s="305">
        <f ca="1">IF(E$6="","",HLOOKUP('コード表 〔県〕'!J$107,分析BD〔項目別_県〕!$C$4:$O$37,INDEX('コード表 〔県〕'!$B$107:$C$135,MATCH('コード表 〔県〕'!$B125,'コード表 〔県〕'!$B$107:$B$135,0),2),FALSE))</f>
        <v>261094</v>
      </c>
      <c r="F25" s="306">
        <f ca="1">IF(F$6="","",HLOOKUP('コード表 〔県〕'!I$107,分析BD〔項目別_県〕!$C$42:$O$75,INDEX('コード表 〔県〕'!$B$107:$C$135,MATCH('コード表 〔県〕'!$B125,'コード表 〔県〕'!$B$107:$B$135,0),2),FALSE))</f>
        <v>2.7130000000000001</v>
      </c>
      <c r="G25" s="306">
        <f ca="1">IF(G$6="","",HLOOKUP('コード表 〔県〕'!J$107,分析BD〔項目別_県〕!$C$42:$O$75,INDEX('コード表 〔県〕'!$B$107:$C$135,MATCH('コード表 〔県〕'!$B125,'コード表 〔県〕'!$B$107:$B$135,0),2),FALSE))</f>
        <v>-0.40200000000000002</v>
      </c>
      <c r="H25" s="306">
        <f ca="1">IF(H$6="","",HLOOKUP('コード表 〔県〕'!I$107,分析BD〔項目別_県〕!$C$80:$O$113,INDEX('コード表 〔県〕'!$B$107:$C$135,MATCH('コード表 〔県〕'!$B125,'コード表 〔県〕'!$B$107:$B$135,0),2),FALSE))</f>
        <v>5.9</v>
      </c>
      <c r="I25" s="306">
        <f ca="1">IF(I$6="","",HLOOKUP('コード表 〔県〕'!J$107,分析BD〔項目別_県〕!$C$80:$O$113,INDEX('コード表 〔県〕'!$B$107:$C$135,MATCH('コード表 〔県〕'!$B125,'コード表 〔県〕'!$B$107:$B$135,0),2),FALSE))</f>
        <v>5.6</v>
      </c>
      <c r="J25" s="306">
        <f ca="1">IF(J$6="","",HLOOKUP('コード表 〔県〕'!I$107,分析BD〔項目別_県〕!$C$118:$O$151,INDEX('コード表 〔県〕'!$B$107:$C$135,MATCH('コード表 〔県〕'!$B125,'コード表 〔県〕'!$B$107:$B$135,0),2),FALSE))</f>
        <v>0.15766948786901208</v>
      </c>
      <c r="K25" s="306">
        <f ca="1">IF(K$6="","",HLOOKUP('コード表 〔県〕'!J$107,分析BD〔項目別_県〕!$C$118:$O$151,INDEX('コード表 〔県〕'!$B$107:$C$135,MATCH('コード表 〔県〕'!$B125,'コード表 〔県〕'!$B$107:$B$135,0),2),FALSE))</f>
        <v>-2.3788521621173092E-2</v>
      </c>
    </row>
    <row r="26" spans="1:11" ht="16.5" customHeight="1">
      <c r="A26" s="231"/>
      <c r="B26" s="240" t="s">
        <v>70</v>
      </c>
      <c r="C26" s="305">
        <f ca="1">IF(C$6="","",HLOOKUP('コード表 〔県〕'!H$107,分析BD〔項目別_県〕!$C$4:$O$37,INDEX('コード表 〔県〕'!$B$107:$C$135,MATCH('コード表 〔県〕'!$B126,'コード表 〔県〕'!$B$107:$B$135,0),2),FALSE))</f>
        <v>546375</v>
      </c>
      <c r="D26" s="305">
        <f ca="1">IF(D$6="","",HLOOKUP('コード表 〔県〕'!I$107,分析BD〔項目別_県〕!$C$4:$O$37,INDEX('コード表 〔県〕'!$B$107:$C$135,MATCH('コード表 〔県〕'!$B126,'コード表 〔県〕'!$B$107:$B$135,0),2),FALSE))</f>
        <v>550301</v>
      </c>
      <c r="E26" s="305">
        <f ca="1">IF(E$6="","",HLOOKUP('コード表 〔県〕'!J$107,分析BD〔項目別_県〕!$C$4:$O$37,INDEX('コード表 〔県〕'!$B$107:$C$135,MATCH('コード表 〔県〕'!$B126,'コード表 〔県〕'!$B$107:$B$135,0),2),FALSE))</f>
        <v>559111</v>
      </c>
      <c r="F26" s="306">
        <f ca="1">IF(F$6="","",HLOOKUP('コード表 〔県〕'!I$107,分析BD〔項目別_県〕!$C$42:$O$75,INDEX('コード表 〔県〕'!$B$107:$C$135,MATCH('コード表 〔県〕'!$B126,'コード表 〔県〕'!$B$107:$B$135,0),2),FALSE))</f>
        <v>0.71899999999999997</v>
      </c>
      <c r="G26" s="306">
        <f ca="1">IF(G$6="","",HLOOKUP('コード表 〔県〕'!J$107,分析BD〔項目別_県〕!$C$42:$O$75,INDEX('コード表 〔県〕'!$B$107:$C$135,MATCH('コード表 〔県〕'!$B126,'コード表 〔県〕'!$B$107:$B$135,0),2),FALSE))</f>
        <v>1.601</v>
      </c>
      <c r="H26" s="306">
        <f ca="1">IF(H$6="","",HLOOKUP('コード表 〔県〕'!I$107,分析BD〔項目別_県〕!$C$80:$O$113,INDEX('コード表 〔県〕'!$B$107:$C$135,MATCH('コード表 〔県〕'!$B126,'コード表 〔県〕'!$B$107:$B$135,0),2),FALSE))</f>
        <v>12.4</v>
      </c>
      <c r="I26" s="306">
        <f ca="1">IF(I$6="","",HLOOKUP('コード表 〔県〕'!J$107,分析BD〔項目別_県〕!$C$80:$O$113,INDEX('コード表 〔県〕'!$B$107:$C$135,MATCH('コード表 〔県〕'!$B126,'コード表 〔県〕'!$B$107:$B$135,0),2),FALSE))</f>
        <v>12</v>
      </c>
      <c r="J26" s="306">
        <f ca="1">IF(J$6="","",HLOOKUP('コード表 〔県〕'!I$107,分析BD〔項目別_県〕!$C$118:$O$151,INDEX('コード表 〔県〕'!$B$107:$C$135,MATCH('コード表 〔県〕'!$B126,'コード表 〔県〕'!$B$107:$B$135,0),2),FALSE))</f>
        <v>8.9387784747110663E-2</v>
      </c>
      <c r="K26" s="306">
        <f ca="1">IF(K$6="","",HLOOKUP('コード表 〔県〕'!J$107,分析BD〔項目別_県〕!$C$118:$O$151,INDEX('コード表 〔県〕'!$B$107:$C$135,MATCH('コード表 〔県〕'!$B126,'コード表 〔県〕'!$B$107:$B$135,0),2),FALSE))</f>
        <v>0.19865106680809</v>
      </c>
    </row>
    <row r="27" spans="1:11" ht="16.5" customHeight="1">
      <c r="A27" s="231"/>
      <c r="B27" s="240" t="s">
        <v>71</v>
      </c>
      <c r="C27" s="305">
        <f ca="1">IF(C$6="","",HLOOKUP('コード表 〔県〕'!H$107,分析BD〔項目別_県〕!$C$4:$O$37,INDEX('コード表 〔県〕'!$B$107:$C$135,MATCH('コード表 〔県〕'!$B127,'コード表 〔県〕'!$B$107:$B$135,0),2),FALSE))</f>
        <v>229202</v>
      </c>
      <c r="D27" s="305">
        <f ca="1">IF(D$6="","",HLOOKUP('コード表 〔県〕'!I$107,分析BD〔項目別_県〕!$C$4:$O$37,INDEX('コード表 〔県〕'!$B$107:$C$135,MATCH('コード表 〔県〕'!$B127,'コード表 〔県〕'!$B$107:$B$135,0),2),FALSE))</f>
        <v>244018</v>
      </c>
      <c r="E27" s="305">
        <f ca="1">IF(E$6="","",HLOOKUP('コード表 〔県〕'!J$107,分析BD〔項目別_県〕!$C$4:$O$37,INDEX('コード表 〔県〕'!$B$107:$C$135,MATCH('コード表 〔県〕'!$B127,'コード表 〔県〕'!$B$107:$B$135,0),2),FALSE))</f>
        <v>235553</v>
      </c>
      <c r="F27" s="306">
        <f ca="1">IF(F$6="","",HLOOKUP('コード表 〔県〕'!I$107,分析BD〔項目別_県〕!$C$42:$O$75,INDEX('コード表 〔県〕'!$B$107:$C$135,MATCH('コード表 〔県〕'!$B127,'コード表 〔県〕'!$B$107:$B$135,0),2),FALSE))</f>
        <v>6.4640000000000004</v>
      </c>
      <c r="G27" s="306">
        <f ca="1">IF(G$6="","",HLOOKUP('コード表 〔県〕'!J$107,分析BD〔項目別_県〕!$C$42:$O$75,INDEX('コード表 〔県〕'!$B$107:$C$135,MATCH('コード表 〔県〕'!$B127,'コード表 〔県〕'!$B$107:$B$135,0),2),FALSE))</f>
        <v>-3.4689999999999999</v>
      </c>
      <c r="H27" s="306">
        <f ca="1">IF(H$6="","",HLOOKUP('コード表 〔県〕'!I$107,分析BD〔項目別_県〕!$C$80:$O$113,INDEX('コード表 〔県〕'!$B$107:$C$135,MATCH('コード表 〔県〕'!$B127,'コード表 〔県〕'!$B$107:$B$135,0),2),FALSE))</f>
        <v>5.5</v>
      </c>
      <c r="I27" s="306">
        <f ca="1">IF(I$6="","",HLOOKUP('コード表 〔県〕'!J$107,分析BD〔項目別_県〕!$C$80:$O$113,INDEX('コード表 〔県〕'!$B$107:$C$135,MATCH('コード表 〔県〕'!$B127,'コード表 〔県〕'!$B$107:$B$135,0),2),FALSE))</f>
        <v>5.0999999999999996</v>
      </c>
      <c r="J27" s="306">
        <f ca="1">IF(J$6="","",HLOOKUP('コード表 〔県〕'!I$107,分析BD〔項目別_県〕!$C$118:$O$151,INDEX('コード表 〔県〕'!$B$107:$C$135,MATCH('コード表 〔県〕'!$B127,'コード表 〔県〕'!$B$107:$B$135,0),2),FALSE))</f>
        <v>0.33733301548986028</v>
      </c>
      <c r="K27" s="306">
        <f ca="1">IF(K$6="","",HLOOKUP('コード表 〔県〕'!J$107,分析BD〔項目別_県〕!$C$118:$O$151,INDEX('コード表 〔県〕'!$B$107:$C$135,MATCH('コード表 〔県〕'!$B127,'コード表 〔県〕'!$B$107:$B$135,0),2),FALSE))</f>
        <v>-0.19087188201254049</v>
      </c>
    </row>
    <row r="28" spans="1:11" ht="16.5" customHeight="1">
      <c r="A28" s="301">
        <v>4</v>
      </c>
      <c r="B28" s="307" t="s">
        <v>148</v>
      </c>
      <c r="C28" s="303">
        <f ca="1">IF(C$6="","",HLOOKUP('コード表 〔県〕'!H$107,分析BD〔項目別_県〕!$C$4:$O$37,INDEX('コード表 〔県〕'!$B$107:$C$135,MATCH('コード表 〔県〕'!$B128,'コード表 〔県〕'!$B$107:$B$135,0),2),FALSE))</f>
        <v>4427702</v>
      </c>
      <c r="D28" s="303">
        <f ca="1">IF(D$6="","",HLOOKUP('コード表 〔県〕'!I$107,分析BD〔項目別_県〕!$C$4:$O$37,INDEX('コード表 〔県〕'!$B$107:$C$135,MATCH('コード表 〔県〕'!$B128,'コード表 〔県〕'!$B$107:$B$135,0),2),FALSE))</f>
        <v>4465727</v>
      </c>
      <c r="E28" s="303">
        <f ca="1">IF(E$6="","",HLOOKUP('コード表 〔県〕'!J$107,分析BD〔項目別_県〕!$C$4:$O$37,INDEX('コード表 〔県〕'!$B$107:$C$135,MATCH('コード表 〔県〕'!$B128,'コード表 〔県〕'!$B$107:$B$135,0),2),FALSE))</f>
        <v>4675517</v>
      </c>
      <c r="F28" s="304">
        <f ca="1">IF(F$6="","",HLOOKUP('コード表 〔県〕'!I$107,分析BD〔項目別_県〕!$C$42:$O$75,INDEX('コード表 〔県〕'!$B$107:$C$135,MATCH('コード表 〔県〕'!$B128,'コード表 〔県〕'!$B$107:$B$135,0),2),FALSE))</f>
        <v>0.85899999999999999</v>
      </c>
      <c r="G28" s="304">
        <f ca="1">IF(G$6="","",HLOOKUP('コード表 〔県〕'!J$107,分析BD〔項目別_県〕!$C$42:$O$75,INDEX('コード表 〔県〕'!$B$107:$C$135,MATCH('コード表 〔県〕'!$B128,'コード表 〔県〕'!$B$107:$B$135,0),2),FALSE))</f>
        <v>4.6980000000000004</v>
      </c>
      <c r="H28" s="304">
        <f ca="1">IF(H$6="","",HLOOKUP('コード表 〔県〕'!I$107,分析BD〔項目別_県〕!$C$80:$O$113,INDEX('コード表 〔県〕'!$B$107:$C$135,MATCH('コード表 〔県〕'!$B128,'コード表 〔県〕'!$B$107:$B$135,0),2),FALSE))</f>
        <v>100.7</v>
      </c>
      <c r="I28" s="304">
        <f ca="1">IF(I$6="","",HLOOKUP('コード表 〔県〕'!J$107,分析BD〔項目別_県〕!$C$80:$O$113,INDEX('コード表 〔県〕'!$B$107:$C$135,MATCH('コード表 〔県〕'!$B128,'コード表 〔県〕'!$B$107:$B$135,0),2),FALSE))</f>
        <v>100.7</v>
      </c>
      <c r="J28" s="304">
        <f ca="1">IF(J$6="","",HLOOKUP('コード表 〔県〕'!I$107,分析BD〔項目別_県〕!$C$118:$O$151,INDEX('コード表 〔県〕'!$B$107:$C$135,MATCH('コード表 〔県〕'!$B128,'コード表 〔県〕'!$B$107:$B$135,0),2),FALSE))</f>
        <v>0.86575917346125397</v>
      </c>
      <c r="K28" s="304">
        <f ca="1">IF(K$6="","",HLOOKUP('コード表 〔県〕'!J$107,分析BD〔項目別_県〕!$C$118:$O$151,INDEX('コード表 〔県〕'!$B$107:$C$135,MATCH('コード表 〔県〕'!$B128,'コード表 〔県〕'!$B$107:$B$135,0),2),FALSE))</f>
        <v>4.7304208065458795</v>
      </c>
    </row>
    <row r="29" spans="1:11" ht="16.5" customHeight="1">
      <c r="A29" s="231">
        <v>5</v>
      </c>
      <c r="B29" s="240" t="s">
        <v>73</v>
      </c>
      <c r="C29" s="305">
        <f ca="1">IF(C$6="","",HLOOKUP('コード表 〔県〕'!H$107,分析BD〔項目別_県〕!$C$4:$O$37,INDEX('コード表 〔県〕'!$B$107:$C$135,MATCH('コード表 〔県〕'!$B129,'コード表 〔県〕'!$B$107:$B$135,0),2),FALSE))</f>
        <v>16265</v>
      </c>
      <c r="D29" s="305">
        <f ca="1">IF(D$6="","",HLOOKUP('コード表 〔県〕'!I$107,分析BD〔項目別_県〕!$C$4:$O$37,INDEX('コード表 〔県〕'!$B$107:$C$135,MATCH('コード表 〔県〕'!$B129,'コード表 〔県〕'!$B$107:$B$135,0),2),FALSE))</f>
        <v>29778</v>
      </c>
      <c r="E29" s="305">
        <f ca="1">IF(E$6="","",HLOOKUP('コード表 〔県〕'!J$107,分析BD〔項目別_県〕!$C$4:$O$37,INDEX('コード表 〔県〕'!$B$107:$C$135,MATCH('コード表 〔県〕'!$B129,'コード表 〔県〕'!$B$107:$B$135,0),2),FALSE))</f>
        <v>26057</v>
      </c>
      <c r="F29" s="306">
        <f ca="1">IF(F$6="","",HLOOKUP('コード表 〔県〕'!I$107,分析BD〔項目別_県〕!$C$42:$O$75,INDEX('コード表 〔県〕'!$B$107:$C$135,MATCH('コード表 〔県〕'!$B129,'コード表 〔県〕'!$B$107:$B$135,0),2),FALSE))</f>
        <v>83.08</v>
      </c>
      <c r="G29" s="306">
        <f ca="1">IF(G$6="","",HLOOKUP('コード表 〔県〕'!J$107,分析BD〔項目別_県〕!$C$42:$O$75,INDEX('コード表 〔県〕'!$B$107:$C$135,MATCH('コード表 〔県〕'!$B129,'コード表 〔県〕'!$B$107:$B$135,0),2),FALSE))</f>
        <v>-12.496</v>
      </c>
      <c r="H29" s="306">
        <f ca="1">IF(H$6="","",HLOOKUP('コード表 〔県〕'!I$107,分析BD〔項目別_県〕!$C$80:$O$113,INDEX('コード表 〔県〕'!$B$107:$C$135,MATCH('コード表 〔県〕'!$B129,'コード表 〔県〕'!$B$107:$B$135,0),2),FALSE))</f>
        <v>0.7</v>
      </c>
      <c r="I29" s="306">
        <f ca="1">IF(I$6="","",HLOOKUP('コード表 〔県〕'!J$107,分析BD〔項目別_県〕!$C$80:$O$113,INDEX('コード表 〔県〕'!$B$107:$C$135,MATCH('コード表 〔県〕'!$B129,'コード表 〔県〕'!$B$107:$B$135,0),2),FALSE))</f>
        <v>0.6</v>
      </c>
      <c r="J29" s="306">
        <f ca="1">IF(J$6="","",HLOOKUP('コード表 〔県〕'!I$107,分析BD〔項目別_県〕!$C$118:$O$151,INDEX('コード表 〔県〕'!$B$107:$C$135,MATCH('コード表 〔県〕'!$B129,'コード表 〔県〕'!$B$107:$B$135,0),2),FALSE))</f>
        <v>0.30766610679768375</v>
      </c>
      <c r="K29" s="306">
        <f ca="1">IF(K$6="","",HLOOKUP('コード表 〔県〕'!J$107,分析BD〔項目別_県〕!$C$118:$O$151,INDEX('コード表 〔県〕'!$B$107:$C$135,MATCH('コード表 〔県〕'!$B129,'コード表 〔県〕'!$B$107:$B$135,0),2),FALSE))</f>
        <v>-8.3902453983303385E-2</v>
      </c>
    </row>
    <row r="30" spans="1:11" ht="16.5" customHeight="1">
      <c r="A30" s="231">
        <v>6</v>
      </c>
      <c r="B30" s="240" t="s">
        <v>74</v>
      </c>
      <c r="C30" s="305">
        <f ca="1">IF(C$6="","",HLOOKUP('コード表 〔県〕'!H$107,分析BD〔項目別_県〕!$C$4:$O$37,INDEX('コード表 〔県〕'!$B$107:$C$135,MATCH('コード表 〔県〕'!$B130,'コード表 〔県〕'!$B$107:$B$135,0),2),FALSE))</f>
        <v>51868</v>
      </c>
      <c r="D30" s="305">
        <f ca="1">IF(D$6="","",HLOOKUP('コード表 〔県〕'!I$107,分析BD〔項目別_県〕!$C$4:$O$37,INDEX('コード表 〔県〕'!$B$107:$C$135,MATCH('コード表 〔県〕'!$B130,'コード表 〔県〕'!$B$107:$B$135,0),2),FALSE))</f>
        <v>60593</v>
      </c>
      <c r="E30" s="305">
        <f ca="1">IF(E$6="","",HLOOKUP('コード表 〔県〕'!J$107,分析BD〔項目別_県〕!$C$4:$O$37,INDEX('コード表 〔県〕'!$B$107:$C$135,MATCH('コード表 〔県〕'!$B130,'コード表 〔県〕'!$B$107:$B$135,0),2),FALSE))</f>
        <v>58614</v>
      </c>
      <c r="F30" s="306">
        <f ca="1">IF(F$6="","",HLOOKUP('コード表 〔県〕'!I$107,分析BD〔項目別_県〕!$C$42:$O$75,INDEX('コード表 〔県〕'!$B$107:$C$135,MATCH('コード表 〔県〕'!$B130,'コード表 〔県〕'!$B$107:$B$135,0),2),FALSE))</f>
        <v>16.821999999999999</v>
      </c>
      <c r="G30" s="306">
        <f ca="1">IF(G$6="","",HLOOKUP('コード表 〔県〕'!J$107,分析BD〔項目別_県〕!$C$42:$O$75,INDEX('コード表 〔県〕'!$B$107:$C$135,MATCH('コード表 〔県〕'!$B130,'コード表 〔県〕'!$B$107:$B$135,0),2),FALSE))</f>
        <v>-3.266</v>
      </c>
      <c r="H30" s="306">
        <f ca="1">IF(H$6="","",HLOOKUP('コード表 〔県〕'!I$107,分析BD〔項目別_県〕!$C$80:$O$113,INDEX('コード表 〔県〕'!$B$107:$C$135,MATCH('コード表 〔県〕'!$B130,'コード表 〔県〕'!$B$107:$B$135,0),2),FALSE))</f>
        <v>1.4</v>
      </c>
      <c r="I30" s="306">
        <f ca="1">IF(I$6="","",HLOOKUP('コード表 〔県〕'!J$107,分析BD〔項目別_県〕!$C$80:$O$113,INDEX('コード表 〔県〕'!$B$107:$C$135,MATCH('コード表 〔県〕'!$B130,'コード表 〔県〕'!$B$107:$B$135,0),2),FALSE))</f>
        <v>1.3</v>
      </c>
      <c r="J30" s="306">
        <f ca="1">IF(J$6="","",HLOOKUP('コード表 〔県〕'!I$107,分析BD〔項目別_県〕!$C$118:$O$151,INDEX('コード表 〔県〕'!$B$107:$C$135,MATCH('コード表 〔県〕'!$B130,'コード表 〔県〕'!$B$107:$B$135,0),2),FALSE))</f>
        <v>-0.19865217063640866</v>
      </c>
      <c r="K30" s="306">
        <f ca="1">IF(K$6="","",HLOOKUP('コード表 〔県〕'!J$107,分析BD〔項目別_県〕!$C$118:$O$151,INDEX('コード表 〔県〕'!$B$107:$C$135,MATCH('コード表 〔県〕'!$B130,'コード表 〔県〕'!$B$107:$B$135,0),2),FALSE))</f>
        <v>4.4623207856209997E-2</v>
      </c>
    </row>
    <row r="31" spans="1:11" ht="16.5" customHeight="1">
      <c r="A31" s="301">
        <v>7</v>
      </c>
      <c r="B31" s="307" t="s">
        <v>149</v>
      </c>
      <c r="C31" s="303">
        <f ca="1">IF(C$6="","",HLOOKUP('コード表 〔県〕'!H$107,分析BD〔項目別_県〕!$C$4:$O$37,INDEX('コード表 〔県〕'!$B$107:$C$135,MATCH('コード表 〔県〕'!$B131,'コード表 〔県〕'!$B$107:$B$135,0),2),FALSE))</f>
        <v>4392099</v>
      </c>
      <c r="D31" s="303">
        <f ca="1">IF(D$6="","",HLOOKUP('コード表 〔県〕'!I$107,分析BD〔項目別_県〕!$C$4:$O$37,INDEX('コード表 〔県〕'!$B$107:$C$135,MATCH('コード表 〔県〕'!$B131,'コード表 〔県〕'!$B$107:$B$135,0),2),FALSE))</f>
        <v>4434912</v>
      </c>
      <c r="E31" s="303">
        <f ca="1">IF(E$6="","",HLOOKUP('コード表 〔県〕'!J$107,分析BD〔項目別_県〕!$C$4:$O$37,INDEX('コード表 〔県〕'!$B$107:$C$135,MATCH('コード表 〔県〕'!$B131,'コード表 〔県〕'!$B$107:$B$135,0),2),FALSE))</f>
        <v>4642960</v>
      </c>
      <c r="F31" s="304">
        <f ca="1">IF(F$6="","",HLOOKUP('コード表 〔県〕'!I$107,分析BD〔項目別_県〕!$C$42:$O$75,INDEX('コード表 〔県〕'!$B$107:$C$135,MATCH('コード表 〔県〕'!$B131,'コード表 〔県〕'!$B$107:$B$135,0),2),FALSE))</f>
        <v>0.97499999999999998</v>
      </c>
      <c r="G31" s="304">
        <f ca="1">IF(G$6="","",HLOOKUP('コード表 〔県〕'!J$107,分析BD〔項目別_県〕!$C$42:$O$75,INDEX('コード表 〔県〕'!$B$107:$C$135,MATCH('コード表 〔県〕'!$B131,'コード表 〔県〕'!$B$107:$B$135,0),2),FALSE))</f>
        <v>4.6909999999999998</v>
      </c>
      <c r="H31" s="304">
        <f ca="1">IF(H$6="","",HLOOKUP('コード表 〔県〕'!I$107,分析BD〔項目別_県〕!$C$80:$O$113,INDEX('コード表 〔県〕'!$B$107:$C$135,MATCH('コード表 〔県〕'!$B131,'コード表 〔県〕'!$B$107:$B$135,0),2),FALSE))</f>
        <v>100</v>
      </c>
      <c r="I31" s="304">
        <f ca="1">IF(I$6="","",HLOOKUP('コード表 〔県〕'!J$107,分析BD〔項目別_県〕!$C$80:$O$113,INDEX('コード表 〔県〕'!$B$107:$C$135,MATCH('コード表 〔県〕'!$B131,'コード表 〔県〕'!$B$107:$B$135,0),2),FALSE))</f>
        <v>100</v>
      </c>
      <c r="J31" s="304">
        <f ca="1">IF(J$6="","",HLOOKUP('コード表 〔県〕'!I$107,分析BD〔項目別_県〕!$C$118:$O$151,INDEX('コード表 〔県〕'!$B$107:$C$135,MATCH('コード表 〔県〕'!$B131,'コード表 〔県〕'!$B$107:$B$135,0),2),FALSE))</f>
        <v>0.97477310962252905</v>
      </c>
      <c r="K31" s="304">
        <f ca="1">IF(K$6="","",HLOOKUP('コード表 〔県〕'!J$107,分析BD〔項目別_県〕!$C$118:$O$151,INDEX('コード表 〔県〕'!$B$107:$C$135,MATCH('コード表 〔県〕'!$B131,'コード表 〔県〕'!$B$107:$B$135,0),2),FALSE))</f>
        <v>4.691141560418786</v>
      </c>
    </row>
    <row r="32" spans="1:11" ht="16.5" customHeight="1">
      <c r="A32" s="231"/>
      <c r="B32" s="240" t="s">
        <v>76</v>
      </c>
      <c r="C32" s="261"/>
      <c r="D32" s="261"/>
      <c r="E32" s="261"/>
      <c r="F32" s="261"/>
      <c r="G32" s="261"/>
      <c r="H32" s="261"/>
      <c r="I32" s="261"/>
      <c r="J32" s="261"/>
      <c r="K32" s="261"/>
    </row>
    <row r="33" spans="1:11" ht="16.5" customHeight="1">
      <c r="A33" s="231"/>
      <c r="B33" s="240" t="s">
        <v>32</v>
      </c>
      <c r="C33" s="305">
        <f ca="1">IF(C$6="","",HLOOKUP('コード表 〔県〕'!H$107,分析BD〔項目別_県〕!$C$4:$O$37,INDEX('コード表 〔県〕'!$B$107:$C$135,MATCH('コード表 〔県〕'!$B132,'コード表 〔県〕'!$B$107:$B$135,0),2),FALSE))</f>
        <v>3581073</v>
      </c>
      <c r="D33" s="305">
        <f ca="1">IF(D$6="","",HLOOKUP('コード表 〔県〕'!I$107,分析BD〔項目別_県〕!$C$4:$O$37,INDEX('コード表 〔県〕'!$B$107:$C$135,MATCH('コード表 〔県〕'!$B132,'コード表 〔県〕'!$B$107:$B$135,0),2),FALSE))</f>
        <v>3595258</v>
      </c>
      <c r="E33" s="305">
        <f ca="1">IF(E$6="","",HLOOKUP('コード表 〔県〕'!J$107,分析BD〔項目別_県〕!$C$4:$O$37,INDEX('コード表 〔県〕'!$B$107:$C$135,MATCH('コード表 〔県〕'!$B132,'コード表 〔県〕'!$B$107:$B$135,0),2),FALSE))</f>
        <v>3789069</v>
      </c>
      <c r="F33" s="306">
        <f ca="1">IF(F$6="","",HLOOKUP('コード表 〔県〕'!I$107,分析BD〔項目別_県〕!$C$42:$O$75,INDEX('コード表 〔県〕'!$B$107:$C$135,MATCH('コード表 〔県〕'!$B132,'コード表 〔県〕'!$B$107:$B$135,0),2),FALSE))</f>
        <v>0.39600000000000002</v>
      </c>
      <c r="G33" s="306">
        <f ca="1">IF(G$6="","",HLOOKUP('コード表 〔県〕'!J$107,分析BD〔項目別_県〕!$C$42:$O$75,INDEX('コード表 〔県〕'!$B$107:$C$135,MATCH('コード表 〔県〕'!$B132,'コード表 〔県〕'!$B$107:$B$135,0),2),FALSE))</f>
        <v>5.391</v>
      </c>
      <c r="H33" s="306">
        <f ca="1">IF(H$6="","",HLOOKUP('コード表 〔県〕'!I$107,分析BD〔項目別_県〕!$C$80:$O$113,INDEX('コード表 〔県〕'!$B$107:$C$135,MATCH('コード表 〔県〕'!$B132,'コード表 〔県〕'!$B$107:$B$135,0),2),FALSE))</f>
        <v>81.099999999999994</v>
      </c>
      <c r="I33" s="306">
        <f ca="1">IF(I$6="","",HLOOKUP('コード表 〔県〕'!J$107,分析BD〔項目別_県〕!$C$80:$O$113,INDEX('コード表 〔県〕'!$B$107:$C$135,MATCH('コード表 〔県〕'!$B132,'コード表 〔県〕'!$B$107:$B$135,0),2),FALSE))</f>
        <v>81.599999999999994</v>
      </c>
      <c r="J33" s="306">
        <f ca="1">IF(J$6="","",HLOOKUP('コード表 〔県〕'!I$107,分析BD〔項目別_県〕!$C$118:$O$151,INDEX('コード表 〔県〕'!$B$107:$C$135,MATCH('コード表 〔県〕'!$B132,'コード表 〔県〕'!$B$107:$B$135,0),2),FALSE))</f>
        <v>0.3229663083641785</v>
      </c>
      <c r="K33" s="306">
        <f ca="1">IF(K$6="","",HLOOKUP('コード表 〔県〕'!J$107,分析BD〔項目別_県〕!$C$118:$O$151,INDEX('コード表 〔県〕'!$B$107:$C$135,MATCH('コード表 〔県〕'!$B132,'コード表 〔県〕'!$B$107:$B$135,0),2),FALSE))</f>
        <v>4.3701205345224441</v>
      </c>
    </row>
    <row r="34" spans="1:11" ht="16.5" customHeight="1">
      <c r="A34" s="231"/>
      <c r="B34" s="240" t="s">
        <v>33</v>
      </c>
      <c r="C34" s="305">
        <f ca="1">IF(C$6="","",HLOOKUP('コード表 〔県〕'!H$107,分析BD〔項目別_県〕!$C$4:$O$37,INDEX('コード表 〔県〕'!$B$107:$C$135,MATCH('コード表 〔県〕'!$B133,'コード表 〔県〕'!$B$107:$B$135,0),2),FALSE))</f>
        <v>733487</v>
      </c>
      <c r="D34" s="305">
        <f ca="1">IF(D$6="","",HLOOKUP('コード表 〔県〕'!I$107,分析BD〔項目別_県〕!$C$4:$O$37,INDEX('コード表 〔県〕'!$B$107:$C$135,MATCH('コード表 〔県〕'!$B133,'コード表 〔県〕'!$B$107:$B$135,0),2),FALSE))</f>
        <v>758649</v>
      </c>
      <c r="E34" s="305">
        <f ca="1">IF(E$6="","",HLOOKUP('コード表 〔県〕'!J$107,分析BD〔項目別_県〕!$C$4:$O$37,INDEX('コード表 〔県〕'!$B$107:$C$135,MATCH('コード表 〔県〕'!$B133,'コード表 〔県〕'!$B$107:$B$135,0),2),FALSE))</f>
        <v>777887</v>
      </c>
      <c r="F34" s="306">
        <f ca="1">IF(F$6="","",HLOOKUP('コード表 〔県〕'!I$107,分析BD〔項目別_県〕!$C$42:$O$75,INDEX('コード表 〔県〕'!$B$107:$C$135,MATCH('コード表 〔県〕'!$B133,'コード表 〔県〕'!$B$107:$B$135,0),2),FALSE))</f>
        <v>3.43</v>
      </c>
      <c r="G34" s="306">
        <f ca="1">IF(G$6="","",HLOOKUP('コード表 〔県〕'!J$107,分析BD〔項目別_県〕!$C$42:$O$75,INDEX('コード表 〔県〕'!$B$107:$C$135,MATCH('コード表 〔県〕'!$B133,'コード表 〔県〕'!$B$107:$B$135,0),2),FALSE))</f>
        <v>2.536</v>
      </c>
      <c r="H34" s="306">
        <f ca="1">IF(H$6="","",HLOOKUP('コード表 〔県〕'!I$107,分析BD〔項目別_県〕!$C$80:$O$113,INDEX('コード表 〔県〕'!$B$107:$C$135,MATCH('コード表 〔県〕'!$B133,'コード表 〔県〕'!$B$107:$B$135,0),2),FALSE))</f>
        <v>17.100000000000001</v>
      </c>
      <c r="I34" s="306">
        <f ca="1">IF(I$6="","",HLOOKUP('コード表 〔県〕'!J$107,分析BD〔項目別_県〕!$C$80:$O$113,INDEX('コード表 〔県〕'!$B$107:$C$135,MATCH('コード表 〔県〕'!$B133,'コード表 〔県〕'!$B$107:$B$135,0),2),FALSE))</f>
        <v>16.8</v>
      </c>
      <c r="J34" s="306">
        <f ca="1">IF(J$6="","",HLOOKUP('コード表 〔県〕'!I$107,分析BD〔項目別_県〕!$C$118:$O$151,INDEX('コード表 〔県〕'!$B$107:$C$135,MATCH('コード表 〔県〕'!$B133,'コード表 〔県〕'!$B$107:$B$135,0),2),FALSE))</f>
        <v>0.57289236877401895</v>
      </c>
      <c r="K34" s="306">
        <f ca="1">IF(K$6="","",HLOOKUP('コード表 〔県〕'!J$107,分析BD〔項目別_県〕!$C$118:$O$151,INDEX('コード表 〔県〕'!$B$107:$C$135,MATCH('コード表 〔県〕'!$B133,'コード表 〔県〕'!$B$107:$B$135,0),2),FALSE))</f>
        <v>0.43378538288922086</v>
      </c>
    </row>
    <row r="35" spans="1:11" ht="16.5" customHeight="1">
      <c r="A35" s="231"/>
      <c r="B35" s="240" t="s">
        <v>34</v>
      </c>
      <c r="C35" s="305">
        <f ca="1">IF(C$6="","",HLOOKUP('コード表 〔県〕'!H$107,分析BD〔項目別_県〕!$C$4:$O$37,INDEX('コード表 〔県〕'!$B$107:$C$135,MATCH('コード表 〔県〕'!$B134,'コード表 〔県〕'!$B$107:$B$135,0),2),FALSE))</f>
        <v>113142</v>
      </c>
      <c r="D35" s="305">
        <f ca="1">IF(D$6="","",HLOOKUP('コード表 〔県〕'!I$107,分析BD〔項目別_県〕!$C$4:$O$37,INDEX('コード表 〔県〕'!$B$107:$C$135,MATCH('コード表 〔県〕'!$B134,'コード表 〔県〕'!$B$107:$B$135,0),2),FALSE))</f>
        <v>111820</v>
      </c>
      <c r="E35" s="305">
        <f ca="1">IF(E$6="","",HLOOKUP('コード表 〔県〕'!J$107,分析BD〔項目別_県〕!$C$4:$O$37,INDEX('コード表 〔県〕'!$B$107:$C$135,MATCH('コード表 〔県〕'!$B134,'コード表 〔県〕'!$B$107:$B$135,0),2),FALSE))</f>
        <v>108561</v>
      </c>
      <c r="F35" s="306">
        <f ca="1">IF(F$6="","",HLOOKUP('コード表 〔県〕'!I$107,分析BD〔項目別_県〕!$C$42:$O$75,INDEX('コード表 〔県〕'!$B$107:$C$135,MATCH('コード表 〔県〕'!$B134,'コード表 〔県〕'!$B$107:$B$135,0),2),FALSE))</f>
        <v>-1.1679999999999999</v>
      </c>
      <c r="G35" s="306">
        <f ca="1">IF(G$6="","",HLOOKUP('コード表 〔県〕'!J$107,分析BD〔項目別_県〕!$C$42:$O$75,INDEX('コード表 〔県〕'!$B$107:$C$135,MATCH('コード表 〔県〕'!$B134,'コード表 〔県〕'!$B$107:$B$135,0),2),FALSE))</f>
        <v>-2.915</v>
      </c>
      <c r="H35" s="306">
        <f ca="1">IF(H$6="","",HLOOKUP('コード表 〔県〕'!I$107,分析BD〔項目別_県〕!$C$80:$O$113,INDEX('コード表 〔県〕'!$B$107:$C$135,MATCH('コード表 〔県〕'!$B134,'コード表 〔県〕'!$B$107:$B$135,0),2),FALSE))</f>
        <v>2.5</v>
      </c>
      <c r="I35" s="306">
        <f ca="1">IF(I$6="","",HLOOKUP('コード表 〔県〕'!J$107,分析BD〔項目別_県〕!$C$80:$O$113,INDEX('コード表 〔県〕'!$B$107:$C$135,MATCH('コード表 〔県〕'!$B134,'コード表 〔県〕'!$B$107:$B$135,0),2),FALSE))</f>
        <v>2.2999999999999998</v>
      </c>
      <c r="J35" s="306">
        <f ca="1">IF(J$6="","",HLOOKUP('コード表 〔県〕'!I$107,分析BD〔項目別_県〕!$C$118:$O$151,INDEX('コード表 〔県〕'!$B$107:$C$135,MATCH('コード表 〔県〕'!$B134,'コード表 〔県〕'!$B$107:$B$135,0),2),FALSE))</f>
        <v>-3.0099503676943529E-2</v>
      </c>
      <c r="K35" s="306">
        <f ca="1">IF(K$6="","",HLOOKUP('コード表 〔県〕'!J$107,分析BD〔項目別_県〕!$C$118:$O$151,INDEX('コード表 〔県〕'!$B$107:$C$135,MATCH('コード表 〔県〕'!$B134,'コード表 〔県〕'!$B$107:$B$135,0),2),FALSE))</f>
        <v>-7.3485110865784936E-2</v>
      </c>
    </row>
    <row r="36" spans="1:11" ht="16.5" customHeight="1">
      <c r="A36" s="308"/>
      <c r="B36" s="233" t="s">
        <v>193</v>
      </c>
      <c r="C36" s="309">
        <f ca="1">IF(C$6="","",HLOOKUP('コード表 〔県〕'!H$107,分析BD〔項目別_県〕!$C$4:$O$37,INDEX('コード表 〔県〕'!$B$107:$C$135,MATCH('コード表 〔県〕'!$B135,'コード表 〔県〕'!$B$107:$B$135,0),2),FALSE))</f>
        <v>4427702</v>
      </c>
      <c r="D36" s="309">
        <f ca="1">IF(D$6="","",HLOOKUP('コード表 〔県〕'!I$107,分析BD〔項目別_県〕!$C$4:$O$37,INDEX('コード表 〔県〕'!$B$107:$C$135,MATCH('コード表 〔県〕'!$B135,'コード表 〔県〕'!$B$107:$B$135,0),2),FALSE))</f>
        <v>4465727</v>
      </c>
      <c r="E36" s="309">
        <f ca="1">IF(E$6="","",HLOOKUP('コード表 〔県〕'!J$107,分析BD〔項目別_県〕!$C$4:$O$37,INDEX('コード表 〔県〕'!$B$107:$C$135,MATCH('コード表 〔県〕'!$B135,'コード表 〔県〕'!$B$107:$B$135,0),2),FALSE))</f>
        <v>4675517</v>
      </c>
      <c r="F36" s="310">
        <f ca="1">IF(F$6="","",HLOOKUP('コード表 〔県〕'!I$107,分析BD〔項目別_県〕!$C$42:$O$75,INDEX('コード表 〔県〕'!$B$107:$C$135,MATCH('コード表 〔県〕'!$B135,'コード表 〔県〕'!$B$107:$B$135,0),2),FALSE))</f>
        <v>0.85899999999999999</v>
      </c>
      <c r="G36" s="310">
        <f ca="1">IF(G$6="","",HLOOKUP('コード表 〔県〕'!J$107,分析BD〔項目別_県〕!$C$42:$O$75,INDEX('コード表 〔県〕'!$B$107:$C$135,MATCH('コード表 〔県〕'!$B135,'コード表 〔県〕'!$B$107:$B$135,0),2),FALSE))</f>
        <v>4.6980000000000004</v>
      </c>
      <c r="H36" s="310">
        <f ca="1">IF(H$6="","",HLOOKUP('コード表 〔県〕'!I$107,分析BD〔項目別_県〕!$C$80:$O$113,INDEX('コード表 〔県〕'!$B$107:$C$135,MATCH('コード表 〔県〕'!$B135,'コード表 〔県〕'!$B$107:$B$135,0),2),FALSE))</f>
        <v>100.7</v>
      </c>
      <c r="I36" s="310">
        <f ca="1">IF(I$6="","",HLOOKUP('コード表 〔県〕'!J$107,分析BD〔項目別_県〕!$C$80:$O$113,INDEX('コード表 〔県〕'!$B$107:$C$135,MATCH('コード表 〔県〕'!$B135,'コード表 〔県〕'!$B$107:$B$135,0),2),FALSE))</f>
        <v>100.7</v>
      </c>
      <c r="J36" s="310">
        <f ca="1">IF(J$6="","",HLOOKUP('コード表 〔県〕'!I$107,分析BD〔項目別_県〕!$C$118:$O$151,INDEX('コード表 〔県〕'!$B$107:$C$135,MATCH('コード表 〔県〕'!$B135,'コード表 〔県〕'!$B$107:$B$135,0),2),FALSE))</f>
        <v>0.86575917346125397</v>
      </c>
      <c r="K36" s="310">
        <f ca="1">IF(K$6="","",HLOOKUP('コード表 〔県〕'!J$107,分析BD〔項目別_県〕!$C$118:$O$151,INDEX('コード表 〔県〕'!$B$107:$C$135,MATCH('コード表 〔県〕'!$B135,'コード表 〔県〕'!$B$107:$B$135,0),2),FALSE))</f>
        <v>4.7304208065458795</v>
      </c>
    </row>
  </sheetData>
  <sheetProtection algorithmName="SHA-512" hashValue="1uu/CuXHChG4fJ4wGnJjj7yhrL4TPDagSCKkuk2h8oyF70EhTg2cZTtthSp9XijeSiKnAjjCSnLZxlNVyLR5xA==" saltValue="7oonmSLJJKbhBdfy+mCHpA==" spinCount="100000" sheet="1" objects="1" scenarios="1"/>
  <phoneticPr fontId="2"/>
  <conditionalFormatting sqref="C6:D31 F6:F31 H6:H31 J6:J31 C33:D36 F33:F36 H33:H36 J33:J36">
    <cfRule type="containsBlanks" dxfId="0" priority="1">
      <formula>LEN(TRIM(C6))=0</formula>
    </cfRule>
  </conditionalFormatting>
  <pageMargins left="0.7" right="0.7" top="0.75" bottom="0.75" header="0.3" footer="0.3"/>
  <pageSetup paperSize="9" scale="28" orientation="portrait" r:id="rId1"/>
  <ignoredErrors>
    <ignoredError sqref="G6 H6:J6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6D80DF9-7E03-4A41-8DA6-065B3DCB55E8}">
          <x14:formula1>
            <xm:f>'コード表 〔県〕'!$E$107:$E$119</xm:f>
          </x14:formula1>
          <xm:sqref>F4 F2</xm:sqref>
        </x14:dataValidation>
        <x14:dataValidation type="list" allowBlank="1" showInputMessage="1" showErrorMessage="1" xr:uid="{CA8D8E31-115A-4450-9292-E36CC1F1EB60}">
          <x14:formula1>
            <xm:f>'コード表 〔県〕'!$B$107:$B$135</xm:f>
          </x14:formula1>
          <xm:sqref>B2</xm:sqref>
        </x14:dataValidation>
        <x14:dataValidation type="list" allowBlank="1" showInputMessage="1" showErrorMessage="1" xr:uid="{B0A36E6F-2E45-4860-B57C-AC956529F8AD}">
          <x14:formula1>
            <xm:f>'コード表 〔県〕'!$B$50:$B$58</xm:f>
          </x14:formula1>
          <xm:sqref>B4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1A0D-DCA9-4BC4-8312-C63B025A2F41}">
  <dimension ref="A1:P181"/>
  <sheetViews>
    <sheetView showGridLines="0" view="pageBreakPreview" topLeftCell="A34" zoomScaleNormal="100" zoomScaleSheetLayoutView="100" workbookViewId="0"/>
  </sheetViews>
  <sheetFormatPr defaultColWidth="12.58203125" defaultRowHeight="16.5" customHeight="1"/>
  <cols>
    <col min="1" max="1" width="3.58203125" style="1" customWidth="1"/>
    <col min="2" max="2" width="33.33203125" style="1" customWidth="1"/>
    <col min="3" max="15" width="11.58203125" style="1" customWidth="1"/>
    <col min="16" max="17" width="10.58203125" style="1" customWidth="1"/>
    <col min="18" max="16384" width="12.58203125" style="1"/>
  </cols>
  <sheetData>
    <row r="1" spans="1:15" ht="16.5" customHeight="1">
      <c r="A1" s="44" t="s">
        <v>116</v>
      </c>
      <c r="B1" s="7"/>
    </row>
    <row r="3" spans="1:15" ht="16.5" customHeight="1">
      <c r="B3" s="47" t="s">
        <v>121</v>
      </c>
      <c r="C3" s="35" t="str">
        <f ca="1">経済活動別統計表〔県〕!A1</f>
        <v>経済活動別統計表〔県〕</v>
      </c>
      <c r="D3" s="26"/>
    </row>
    <row r="5" spans="1:15" ht="16.5" customHeight="1" thickBot="1">
      <c r="B5" s="22" t="s">
        <v>123</v>
      </c>
    </row>
    <row r="6" spans="1:15" ht="16.5" customHeight="1">
      <c r="A6" s="44"/>
      <c r="C6" s="27">
        <v>8</v>
      </c>
      <c r="D6" s="8" t="str">
        <f ca="1">" ← "&amp;C3&amp; "シートの「開始年」（H23）における開始行（農林水産業）の行番号を入力"</f>
        <v xml:space="preserve"> ← 経済活動別統計表〔県〕シートの「開始年」（H23）における開始行（農林水産業）の行番号を入力</v>
      </c>
    </row>
    <row r="7" spans="1:15" ht="16.5" customHeight="1" thickBot="1">
      <c r="A7" s="44"/>
      <c r="C7" s="28">
        <v>47</v>
      </c>
      <c r="D7" s="8" t="str">
        <f ca="1">" ← "&amp;C3&amp;" シートの「開始年＋１」（H24）における開始行（農林水産業）の行番号を入力"</f>
        <v xml:space="preserve"> ← 経済活動別統計表〔県〕 シートの「開始年＋１」（H24）における開始行（農林水産業）の行番号を入力</v>
      </c>
    </row>
    <row r="8" spans="1:15" ht="16.5" customHeight="1">
      <c r="A8" s="44"/>
      <c r="D8" s="8"/>
    </row>
    <row r="9" spans="1:15" ht="16.5" customHeight="1">
      <c r="A9" s="44"/>
      <c r="C9" s="45">
        <f>C6</f>
        <v>8</v>
      </c>
      <c r="D9" s="45">
        <f>C7-C6</f>
        <v>39</v>
      </c>
      <c r="E9" s="45">
        <f>D9</f>
        <v>39</v>
      </c>
      <c r="F9" s="45">
        <f t="shared" ref="F9:L9" si="0">E9</f>
        <v>39</v>
      </c>
      <c r="G9" s="45">
        <f t="shared" si="0"/>
        <v>39</v>
      </c>
      <c r="H9" s="45">
        <f t="shared" si="0"/>
        <v>39</v>
      </c>
      <c r="I9" s="45">
        <f t="shared" si="0"/>
        <v>39</v>
      </c>
      <c r="J9" s="45">
        <f t="shared" si="0"/>
        <v>39</v>
      </c>
      <c r="K9" s="45">
        <f t="shared" si="0"/>
        <v>39</v>
      </c>
      <c r="L9" s="45">
        <f t="shared" si="0"/>
        <v>39</v>
      </c>
      <c r="M9" s="45">
        <f t="shared" ref="M9" si="1">L9</f>
        <v>39</v>
      </c>
      <c r="N9" s="45">
        <f t="shared" ref="N9" si="2">M9</f>
        <v>39</v>
      </c>
      <c r="O9" s="45">
        <f t="shared" ref="O9" si="3">N9</f>
        <v>39</v>
      </c>
    </row>
    <row r="10" spans="1:15" ht="16.5" customHeight="1">
      <c r="A10" s="44"/>
      <c r="B10" s="50"/>
      <c r="C10" s="29">
        <v>23</v>
      </c>
      <c r="D10" s="30">
        <f>C10+1</f>
        <v>24</v>
      </c>
      <c r="E10" s="30">
        <f t="shared" ref="E10:I10" si="4">D10+1</f>
        <v>25</v>
      </c>
      <c r="F10" s="30">
        <f t="shared" si="4"/>
        <v>26</v>
      </c>
      <c r="G10" s="30">
        <f t="shared" si="4"/>
        <v>27</v>
      </c>
      <c r="H10" s="30">
        <f t="shared" si="4"/>
        <v>28</v>
      </c>
      <c r="I10" s="30">
        <f t="shared" si="4"/>
        <v>29</v>
      </c>
      <c r="J10" s="30">
        <f>I10+1</f>
        <v>30</v>
      </c>
      <c r="K10" s="29">
        <v>1</v>
      </c>
      <c r="L10" s="30">
        <f>K10+1</f>
        <v>2</v>
      </c>
      <c r="M10" s="30">
        <f t="shared" ref="M10" si="5">L10+1</f>
        <v>3</v>
      </c>
      <c r="N10" s="30">
        <f t="shared" ref="N10" si="6">M10+1</f>
        <v>4</v>
      </c>
      <c r="O10" s="30">
        <f t="shared" ref="O10" si="7">N10+1</f>
        <v>5</v>
      </c>
    </row>
    <row r="11" spans="1:15" ht="16.5" customHeight="1">
      <c r="A11" s="44"/>
      <c r="B11" s="11"/>
      <c r="C11" s="17" t="s">
        <v>3</v>
      </c>
      <c r="D11" s="17" t="s">
        <v>4</v>
      </c>
      <c r="E11" s="17" t="s">
        <v>5</v>
      </c>
      <c r="F11" s="17" t="s">
        <v>6</v>
      </c>
      <c r="G11" s="17" t="s">
        <v>7</v>
      </c>
      <c r="H11" s="17" t="s">
        <v>8</v>
      </c>
      <c r="I11" s="17" t="s">
        <v>9</v>
      </c>
      <c r="J11" s="17" t="s">
        <v>10</v>
      </c>
      <c r="K11" s="17" t="s">
        <v>79</v>
      </c>
      <c r="L11" s="17" t="s">
        <v>2</v>
      </c>
      <c r="M11" s="17" t="s">
        <v>0</v>
      </c>
      <c r="N11" s="17" t="s">
        <v>166</v>
      </c>
      <c r="O11" s="17" t="s">
        <v>168</v>
      </c>
    </row>
    <row r="12" spans="1:15" ht="16.5" customHeight="1">
      <c r="A12" s="44"/>
      <c r="B12" s="12"/>
      <c r="C12" s="33">
        <v>2011</v>
      </c>
      <c r="D12" s="36">
        <f>C12+1</f>
        <v>2012</v>
      </c>
      <c r="E12" s="36">
        <f t="shared" ref="E12:L12" si="8">D12+1</f>
        <v>2013</v>
      </c>
      <c r="F12" s="36">
        <f t="shared" si="8"/>
        <v>2014</v>
      </c>
      <c r="G12" s="36">
        <f t="shared" si="8"/>
        <v>2015</v>
      </c>
      <c r="H12" s="36">
        <f t="shared" si="8"/>
        <v>2016</v>
      </c>
      <c r="I12" s="36">
        <f t="shared" si="8"/>
        <v>2017</v>
      </c>
      <c r="J12" s="36">
        <f t="shared" si="8"/>
        <v>2018</v>
      </c>
      <c r="K12" s="36">
        <f t="shared" si="8"/>
        <v>2019</v>
      </c>
      <c r="L12" s="36">
        <f t="shared" si="8"/>
        <v>2020</v>
      </c>
      <c r="M12" s="36">
        <f t="shared" ref="M12" si="9">L12+1</f>
        <v>2021</v>
      </c>
      <c r="N12" s="36">
        <f t="shared" ref="N12" si="10">M12+1</f>
        <v>2022</v>
      </c>
      <c r="O12" s="36">
        <f t="shared" ref="O12" si="11">N12+1</f>
        <v>2023</v>
      </c>
    </row>
    <row r="13" spans="1:15" ht="16.5" customHeight="1">
      <c r="A13" s="44"/>
      <c r="B13" s="4" t="s">
        <v>53</v>
      </c>
      <c r="C13" s="45">
        <f>C9</f>
        <v>8</v>
      </c>
      <c r="D13" s="45">
        <f>C13+D9</f>
        <v>47</v>
      </c>
      <c r="E13" s="45">
        <f t="shared" ref="E13:L13" si="12">D13+E9</f>
        <v>86</v>
      </c>
      <c r="F13" s="45">
        <f t="shared" si="12"/>
        <v>125</v>
      </c>
      <c r="G13" s="45">
        <f t="shared" si="12"/>
        <v>164</v>
      </c>
      <c r="H13" s="45">
        <f t="shared" si="12"/>
        <v>203</v>
      </c>
      <c r="I13" s="45">
        <f t="shared" si="12"/>
        <v>242</v>
      </c>
      <c r="J13" s="45">
        <f t="shared" si="12"/>
        <v>281</v>
      </c>
      <c r="K13" s="45">
        <f t="shared" si="12"/>
        <v>320</v>
      </c>
      <c r="L13" s="45">
        <f t="shared" si="12"/>
        <v>359</v>
      </c>
      <c r="M13" s="45">
        <f t="shared" ref="M13" si="13">L13+M9</f>
        <v>398</v>
      </c>
      <c r="N13" s="45">
        <f t="shared" ref="N13" si="14">M13+N9</f>
        <v>437</v>
      </c>
      <c r="O13" s="45">
        <f t="shared" ref="O13" si="15">N13+O9</f>
        <v>476</v>
      </c>
    </row>
    <row r="14" spans="1:15" ht="16.5" customHeight="1">
      <c r="A14" s="44"/>
      <c r="B14" s="5" t="s">
        <v>54</v>
      </c>
      <c r="C14" s="45">
        <f>C13+1</f>
        <v>9</v>
      </c>
      <c r="D14" s="45">
        <f>D13+1</f>
        <v>48</v>
      </c>
      <c r="E14" s="45">
        <f t="shared" ref="E14:L29" si="16">E13+1</f>
        <v>87</v>
      </c>
      <c r="F14" s="45">
        <f t="shared" si="16"/>
        <v>126</v>
      </c>
      <c r="G14" s="45">
        <f t="shared" si="16"/>
        <v>165</v>
      </c>
      <c r="H14" s="45">
        <f t="shared" si="16"/>
        <v>204</v>
      </c>
      <c r="I14" s="45">
        <f t="shared" si="16"/>
        <v>243</v>
      </c>
      <c r="J14" s="45">
        <f t="shared" si="16"/>
        <v>282</v>
      </c>
      <c r="K14" s="45">
        <f t="shared" si="16"/>
        <v>321</v>
      </c>
      <c r="L14" s="45">
        <f t="shared" si="16"/>
        <v>360</v>
      </c>
      <c r="M14" s="45">
        <f t="shared" ref="M14" si="17">M13+1</f>
        <v>399</v>
      </c>
      <c r="N14" s="45">
        <f t="shared" ref="N14:O14" si="18">N13+1</f>
        <v>438</v>
      </c>
      <c r="O14" s="45">
        <f t="shared" si="18"/>
        <v>477</v>
      </c>
    </row>
    <row r="15" spans="1:15" ht="16.5" customHeight="1">
      <c r="A15" s="44"/>
      <c r="B15" s="5" t="s">
        <v>55</v>
      </c>
      <c r="C15" s="45">
        <f t="shared" ref="C15:L30" si="19">C14+1</f>
        <v>10</v>
      </c>
      <c r="D15" s="45">
        <f t="shared" si="19"/>
        <v>49</v>
      </c>
      <c r="E15" s="45">
        <f t="shared" si="16"/>
        <v>88</v>
      </c>
      <c r="F15" s="45">
        <f t="shared" si="16"/>
        <v>127</v>
      </c>
      <c r="G15" s="45">
        <f t="shared" si="16"/>
        <v>166</v>
      </c>
      <c r="H15" s="45">
        <f t="shared" si="16"/>
        <v>205</v>
      </c>
      <c r="I15" s="45">
        <f t="shared" si="16"/>
        <v>244</v>
      </c>
      <c r="J15" s="45">
        <f t="shared" si="16"/>
        <v>283</v>
      </c>
      <c r="K15" s="45">
        <f t="shared" si="16"/>
        <v>322</v>
      </c>
      <c r="L15" s="45">
        <f t="shared" si="16"/>
        <v>361</v>
      </c>
      <c r="M15" s="45">
        <f t="shared" ref="M15" si="20">M14+1</f>
        <v>400</v>
      </c>
      <c r="N15" s="45">
        <f t="shared" ref="N15:O15" si="21">N14+1</f>
        <v>439</v>
      </c>
      <c r="O15" s="45">
        <f t="shared" si="21"/>
        <v>478</v>
      </c>
    </row>
    <row r="16" spans="1:15" ht="16.5" customHeight="1">
      <c r="A16" s="44"/>
      <c r="B16" s="5" t="s">
        <v>56</v>
      </c>
      <c r="C16" s="45">
        <f t="shared" si="19"/>
        <v>11</v>
      </c>
      <c r="D16" s="45">
        <f t="shared" si="19"/>
        <v>50</v>
      </c>
      <c r="E16" s="45">
        <f t="shared" si="16"/>
        <v>89</v>
      </c>
      <c r="F16" s="45">
        <f t="shared" si="16"/>
        <v>128</v>
      </c>
      <c r="G16" s="45">
        <f t="shared" si="16"/>
        <v>167</v>
      </c>
      <c r="H16" s="45">
        <f t="shared" si="16"/>
        <v>206</v>
      </c>
      <c r="I16" s="45">
        <f t="shared" si="16"/>
        <v>245</v>
      </c>
      <c r="J16" s="45">
        <f t="shared" si="16"/>
        <v>284</v>
      </c>
      <c r="K16" s="45">
        <f t="shared" si="16"/>
        <v>323</v>
      </c>
      <c r="L16" s="45">
        <f t="shared" si="16"/>
        <v>362</v>
      </c>
      <c r="M16" s="45">
        <f t="shared" ref="M16" si="22">M15+1</f>
        <v>401</v>
      </c>
      <c r="N16" s="45">
        <f t="shared" ref="N16:O16" si="23">N15+1</f>
        <v>440</v>
      </c>
      <c r="O16" s="45">
        <f t="shared" si="23"/>
        <v>479</v>
      </c>
    </row>
    <row r="17" spans="1:15" ht="16.5" customHeight="1">
      <c r="A17" s="44"/>
      <c r="B17" s="5" t="s">
        <v>57</v>
      </c>
      <c r="C17" s="45">
        <f t="shared" si="19"/>
        <v>12</v>
      </c>
      <c r="D17" s="45">
        <f t="shared" si="19"/>
        <v>51</v>
      </c>
      <c r="E17" s="45">
        <f t="shared" si="16"/>
        <v>90</v>
      </c>
      <c r="F17" s="45">
        <f t="shared" si="16"/>
        <v>129</v>
      </c>
      <c r="G17" s="45">
        <f t="shared" si="16"/>
        <v>168</v>
      </c>
      <c r="H17" s="45">
        <f t="shared" si="16"/>
        <v>207</v>
      </c>
      <c r="I17" s="45">
        <f t="shared" si="16"/>
        <v>246</v>
      </c>
      <c r="J17" s="45">
        <f t="shared" si="16"/>
        <v>285</v>
      </c>
      <c r="K17" s="45">
        <f t="shared" si="16"/>
        <v>324</v>
      </c>
      <c r="L17" s="45">
        <f t="shared" si="16"/>
        <v>363</v>
      </c>
      <c r="M17" s="45">
        <f t="shared" ref="M17" si="24">M16+1</f>
        <v>402</v>
      </c>
      <c r="N17" s="45">
        <f t="shared" ref="N17:O17" si="25">N16+1</f>
        <v>441</v>
      </c>
      <c r="O17" s="45">
        <f t="shared" si="25"/>
        <v>480</v>
      </c>
    </row>
    <row r="18" spans="1:15" ht="16.5" customHeight="1">
      <c r="A18" s="44"/>
      <c r="B18" s="5" t="s">
        <v>58</v>
      </c>
      <c r="C18" s="45">
        <f t="shared" si="19"/>
        <v>13</v>
      </c>
      <c r="D18" s="45">
        <f t="shared" si="19"/>
        <v>52</v>
      </c>
      <c r="E18" s="45">
        <f t="shared" si="16"/>
        <v>91</v>
      </c>
      <c r="F18" s="45">
        <f t="shared" si="16"/>
        <v>130</v>
      </c>
      <c r="G18" s="45">
        <f t="shared" si="16"/>
        <v>169</v>
      </c>
      <c r="H18" s="45">
        <f t="shared" si="16"/>
        <v>208</v>
      </c>
      <c r="I18" s="45">
        <f t="shared" si="16"/>
        <v>247</v>
      </c>
      <c r="J18" s="45">
        <f t="shared" si="16"/>
        <v>286</v>
      </c>
      <c r="K18" s="45">
        <f t="shared" si="16"/>
        <v>325</v>
      </c>
      <c r="L18" s="45">
        <f t="shared" si="16"/>
        <v>364</v>
      </c>
      <c r="M18" s="45">
        <f t="shared" ref="M18" si="26">M17+1</f>
        <v>403</v>
      </c>
      <c r="N18" s="45">
        <f t="shared" ref="N18:O18" si="27">N17+1</f>
        <v>442</v>
      </c>
      <c r="O18" s="45">
        <f t="shared" si="27"/>
        <v>481</v>
      </c>
    </row>
    <row r="19" spans="1:15" ht="16.5" customHeight="1">
      <c r="A19" s="44"/>
      <c r="B19" s="5" t="s">
        <v>59</v>
      </c>
      <c r="C19" s="45">
        <f t="shared" si="19"/>
        <v>14</v>
      </c>
      <c r="D19" s="45">
        <f t="shared" si="19"/>
        <v>53</v>
      </c>
      <c r="E19" s="45">
        <f t="shared" si="16"/>
        <v>92</v>
      </c>
      <c r="F19" s="45">
        <f t="shared" si="16"/>
        <v>131</v>
      </c>
      <c r="G19" s="45">
        <f t="shared" si="16"/>
        <v>170</v>
      </c>
      <c r="H19" s="45">
        <f t="shared" si="16"/>
        <v>209</v>
      </c>
      <c r="I19" s="45">
        <f t="shared" si="16"/>
        <v>248</v>
      </c>
      <c r="J19" s="45">
        <f t="shared" si="16"/>
        <v>287</v>
      </c>
      <c r="K19" s="45">
        <f t="shared" si="16"/>
        <v>326</v>
      </c>
      <c r="L19" s="45">
        <f t="shared" si="16"/>
        <v>365</v>
      </c>
      <c r="M19" s="45">
        <f t="shared" ref="M19" si="28">M18+1</f>
        <v>404</v>
      </c>
      <c r="N19" s="45">
        <f t="shared" ref="N19:O19" si="29">N18+1</f>
        <v>443</v>
      </c>
      <c r="O19" s="45">
        <f t="shared" si="29"/>
        <v>482</v>
      </c>
    </row>
    <row r="20" spans="1:15" ht="16.5" customHeight="1">
      <c r="A20" s="44"/>
      <c r="B20" s="5" t="s">
        <v>60</v>
      </c>
      <c r="C20" s="45">
        <f t="shared" si="19"/>
        <v>15</v>
      </c>
      <c r="D20" s="45">
        <f t="shared" si="19"/>
        <v>54</v>
      </c>
      <c r="E20" s="45">
        <f t="shared" si="16"/>
        <v>93</v>
      </c>
      <c r="F20" s="45">
        <f t="shared" si="16"/>
        <v>132</v>
      </c>
      <c r="G20" s="45">
        <f t="shared" si="16"/>
        <v>171</v>
      </c>
      <c r="H20" s="45">
        <f t="shared" si="16"/>
        <v>210</v>
      </c>
      <c r="I20" s="45">
        <f t="shared" si="16"/>
        <v>249</v>
      </c>
      <c r="J20" s="45">
        <f t="shared" si="16"/>
        <v>288</v>
      </c>
      <c r="K20" s="45">
        <f t="shared" si="16"/>
        <v>327</v>
      </c>
      <c r="L20" s="45">
        <f t="shared" si="16"/>
        <v>366</v>
      </c>
      <c r="M20" s="45">
        <f t="shared" ref="M20" si="30">M19+1</f>
        <v>405</v>
      </c>
      <c r="N20" s="45">
        <f t="shared" ref="N20:O20" si="31">N19+1</f>
        <v>444</v>
      </c>
      <c r="O20" s="45">
        <f t="shared" si="31"/>
        <v>483</v>
      </c>
    </row>
    <row r="21" spans="1:15" ht="16.5" customHeight="1">
      <c r="A21" s="44"/>
      <c r="B21" s="5" t="s">
        <v>61</v>
      </c>
      <c r="C21" s="45">
        <f t="shared" si="19"/>
        <v>16</v>
      </c>
      <c r="D21" s="45">
        <f t="shared" si="19"/>
        <v>55</v>
      </c>
      <c r="E21" s="45">
        <f t="shared" si="16"/>
        <v>94</v>
      </c>
      <c r="F21" s="45">
        <f t="shared" si="16"/>
        <v>133</v>
      </c>
      <c r="G21" s="45">
        <f t="shared" si="16"/>
        <v>172</v>
      </c>
      <c r="H21" s="45">
        <f t="shared" si="16"/>
        <v>211</v>
      </c>
      <c r="I21" s="45">
        <f t="shared" si="16"/>
        <v>250</v>
      </c>
      <c r="J21" s="45">
        <f t="shared" si="16"/>
        <v>289</v>
      </c>
      <c r="K21" s="45">
        <f t="shared" si="16"/>
        <v>328</v>
      </c>
      <c r="L21" s="45">
        <f t="shared" si="16"/>
        <v>367</v>
      </c>
      <c r="M21" s="45">
        <f t="shared" ref="M21" si="32">M20+1</f>
        <v>406</v>
      </c>
      <c r="N21" s="45">
        <f t="shared" ref="N21:O21" si="33">N20+1</f>
        <v>445</v>
      </c>
      <c r="O21" s="45">
        <f t="shared" si="33"/>
        <v>484</v>
      </c>
    </row>
    <row r="22" spans="1:15" ht="16.5" customHeight="1">
      <c r="A22" s="44"/>
      <c r="B22" s="5" t="s">
        <v>62</v>
      </c>
      <c r="C22" s="45">
        <f t="shared" si="19"/>
        <v>17</v>
      </c>
      <c r="D22" s="45">
        <f t="shared" si="19"/>
        <v>56</v>
      </c>
      <c r="E22" s="45">
        <f t="shared" si="16"/>
        <v>95</v>
      </c>
      <c r="F22" s="45">
        <f t="shared" si="16"/>
        <v>134</v>
      </c>
      <c r="G22" s="45">
        <f t="shared" si="16"/>
        <v>173</v>
      </c>
      <c r="H22" s="45">
        <f t="shared" si="16"/>
        <v>212</v>
      </c>
      <c r="I22" s="45">
        <f t="shared" si="16"/>
        <v>251</v>
      </c>
      <c r="J22" s="45">
        <f t="shared" si="16"/>
        <v>290</v>
      </c>
      <c r="K22" s="45">
        <f t="shared" si="16"/>
        <v>329</v>
      </c>
      <c r="L22" s="45">
        <f t="shared" si="16"/>
        <v>368</v>
      </c>
      <c r="M22" s="45">
        <f t="shared" ref="M22" si="34">M21+1</f>
        <v>407</v>
      </c>
      <c r="N22" s="45">
        <f t="shared" ref="N22:O22" si="35">N21+1</f>
        <v>446</v>
      </c>
      <c r="O22" s="45">
        <f t="shared" si="35"/>
        <v>485</v>
      </c>
    </row>
    <row r="23" spans="1:15" ht="16.5" customHeight="1">
      <c r="A23" s="44"/>
      <c r="B23" s="5" t="s">
        <v>63</v>
      </c>
      <c r="C23" s="45">
        <f t="shared" si="19"/>
        <v>18</v>
      </c>
      <c r="D23" s="45">
        <f t="shared" si="19"/>
        <v>57</v>
      </c>
      <c r="E23" s="45">
        <f t="shared" si="16"/>
        <v>96</v>
      </c>
      <c r="F23" s="45">
        <f t="shared" si="16"/>
        <v>135</v>
      </c>
      <c r="G23" s="45">
        <f t="shared" si="16"/>
        <v>174</v>
      </c>
      <c r="H23" s="45">
        <f t="shared" si="16"/>
        <v>213</v>
      </c>
      <c r="I23" s="45">
        <f t="shared" si="16"/>
        <v>252</v>
      </c>
      <c r="J23" s="45">
        <f t="shared" si="16"/>
        <v>291</v>
      </c>
      <c r="K23" s="45">
        <f t="shared" si="16"/>
        <v>330</v>
      </c>
      <c r="L23" s="45">
        <f t="shared" si="16"/>
        <v>369</v>
      </c>
      <c r="M23" s="45">
        <f t="shared" ref="M23" si="36">M22+1</f>
        <v>408</v>
      </c>
      <c r="N23" s="45">
        <f t="shared" ref="N23:O23" si="37">N22+1</f>
        <v>447</v>
      </c>
      <c r="O23" s="45">
        <f t="shared" si="37"/>
        <v>486</v>
      </c>
    </row>
    <row r="24" spans="1:15" ht="16.5" customHeight="1">
      <c r="A24" s="44"/>
      <c r="B24" s="5" t="s">
        <v>64</v>
      </c>
      <c r="C24" s="45">
        <f t="shared" si="19"/>
        <v>19</v>
      </c>
      <c r="D24" s="45">
        <f t="shared" si="19"/>
        <v>58</v>
      </c>
      <c r="E24" s="45">
        <f t="shared" si="16"/>
        <v>97</v>
      </c>
      <c r="F24" s="45">
        <f t="shared" si="16"/>
        <v>136</v>
      </c>
      <c r="G24" s="45">
        <f t="shared" si="16"/>
        <v>175</v>
      </c>
      <c r="H24" s="45">
        <f t="shared" si="16"/>
        <v>214</v>
      </c>
      <c r="I24" s="45">
        <f t="shared" si="16"/>
        <v>253</v>
      </c>
      <c r="J24" s="45">
        <f t="shared" si="16"/>
        <v>292</v>
      </c>
      <c r="K24" s="45">
        <f t="shared" si="16"/>
        <v>331</v>
      </c>
      <c r="L24" s="45">
        <f t="shared" si="16"/>
        <v>370</v>
      </c>
      <c r="M24" s="45">
        <f t="shared" ref="M24" si="38">M23+1</f>
        <v>409</v>
      </c>
      <c r="N24" s="45">
        <f t="shared" ref="N24:O24" si="39">N23+1</f>
        <v>448</v>
      </c>
      <c r="O24" s="45">
        <f t="shared" si="39"/>
        <v>487</v>
      </c>
    </row>
    <row r="25" spans="1:15" ht="16.5" customHeight="1">
      <c r="A25" s="44"/>
      <c r="B25" s="5" t="s">
        <v>65</v>
      </c>
      <c r="C25" s="45">
        <f t="shared" si="19"/>
        <v>20</v>
      </c>
      <c r="D25" s="45">
        <f t="shared" si="19"/>
        <v>59</v>
      </c>
      <c r="E25" s="45">
        <f t="shared" si="16"/>
        <v>98</v>
      </c>
      <c r="F25" s="45">
        <f t="shared" si="16"/>
        <v>137</v>
      </c>
      <c r="G25" s="45">
        <f t="shared" si="16"/>
        <v>176</v>
      </c>
      <c r="H25" s="45">
        <f t="shared" si="16"/>
        <v>215</v>
      </c>
      <c r="I25" s="45">
        <f t="shared" si="16"/>
        <v>254</v>
      </c>
      <c r="J25" s="45">
        <f t="shared" si="16"/>
        <v>293</v>
      </c>
      <c r="K25" s="45">
        <f t="shared" si="16"/>
        <v>332</v>
      </c>
      <c r="L25" s="45">
        <f t="shared" si="16"/>
        <v>371</v>
      </c>
      <c r="M25" s="45">
        <f t="shared" ref="M25" si="40">M24+1</f>
        <v>410</v>
      </c>
      <c r="N25" s="45">
        <f t="shared" ref="N25:O25" si="41">N24+1</f>
        <v>449</v>
      </c>
      <c r="O25" s="45">
        <f t="shared" si="41"/>
        <v>488</v>
      </c>
    </row>
    <row r="26" spans="1:15" ht="16.5" customHeight="1">
      <c r="A26" s="44"/>
      <c r="B26" s="5" t="s">
        <v>66</v>
      </c>
      <c r="C26" s="45">
        <f t="shared" si="19"/>
        <v>21</v>
      </c>
      <c r="D26" s="45">
        <f t="shared" si="19"/>
        <v>60</v>
      </c>
      <c r="E26" s="45">
        <f t="shared" si="16"/>
        <v>99</v>
      </c>
      <c r="F26" s="45">
        <f t="shared" si="16"/>
        <v>138</v>
      </c>
      <c r="G26" s="45">
        <f t="shared" si="16"/>
        <v>177</v>
      </c>
      <c r="H26" s="45">
        <f t="shared" si="16"/>
        <v>216</v>
      </c>
      <c r="I26" s="45">
        <f t="shared" si="16"/>
        <v>255</v>
      </c>
      <c r="J26" s="45">
        <f t="shared" si="16"/>
        <v>294</v>
      </c>
      <c r="K26" s="45">
        <f t="shared" si="16"/>
        <v>333</v>
      </c>
      <c r="L26" s="45">
        <f t="shared" si="16"/>
        <v>372</v>
      </c>
      <c r="M26" s="45">
        <f t="shared" ref="M26" si="42">M25+1</f>
        <v>411</v>
      </c>
      <c r="N26" s="45">
        <f t="shared" ref="N26:O26" si="43">N25+1</f>
        <v>450</v>
      </c>
      <c r="O26" s="45">
        <f t="shared" si="43"/>
        <v>489</v>
      </c>
    </row>
    <row r="27" spans="1:15" ht="16.5" customHeight="1">
      <c r="A27" s="44"/>
      <c r="B27" s="5" t="s">
        <v>67</v>
      </c>
      <c r="C27" s="45">
        <f t="shared" si="19"/>
        <v>22</v>
      </c>
      <c r="D27" s="45">
        <f t="shared" si="19"/>
        <v>61</v>
      </c>
      <c r="E27" s="45">
        <f t="shared" si="16"/>
        <v>100</v>
      </c>
      <c r="F27" s="45">
        <f t="shared" si="16"/>
        <v>139</v>
      </c>
      <c r="G27" s="45">
        <f t="shared" si="16"/>
        <v>178</v>
      </c>
      <c r="H27" s="45">
        <f t="shared" si="16"/>
        <v>217</v>
      </c>
      <c r="I27" s="45">
        <f t="shared" si="16"/>
        <v>256</v>
      </c>
      <c r="J27" s="45">
        <f t="shared" si="16"/>
        <v>295</v>
      </c>
      <c r="K27" s="45">
        <f t="shared" si="16"/>
        <v>334</v>
      </c>
      <c r="L27" s="45">
        <f t="shared" si="16"/>
        <v>373</v>
      </c>
      <c r="M27" s="45">
        <f t="shared" ref="M27" si="44">M26+1</f>
        <v>412</v>
      </c>
      <c r="N27" s="45">
        <f t="shared" ref="N27:O27" si="45">N26+1</f>
        <v>451</v>
      </c>
      <c r="O27" s="45">
        <f t="shared" si="45"/>
        <v>490</v>
      </c>
    </row>
    <row r="28" spans="1:15" ht="16.5" customHeight="1">
      <c r="A28" s="44"/>
      <c r="B28" s="5" t="s">
        <v>68</v>
      </c>
      <c r="C28" s="45">
        <f t="shared" si="19"/>
        <v>23</v>
      </c>
      <c r="D28" s="45">
        <f t="shared" si="19"/>
        <v>62</v>
      </c>
      <c r="E28" s="45">
        <f t="shared" si="16"/>
        <v>101</v>
      </c>
      <c r="F28" s="45">
        <f t="shared" si="16"/>
        <v>140</v>
      </c>
      <c r="G28" s="45">
        <f t="shared" si="16"/>
        <v>179</v>
      </c>
      <c r="H28" s="45">
        <f t="shared" si="16"/>
        <v>218</v>
      </c>
      <c r="I28" s="45">
        <f t="shared" si="16"/>
        <v>257</v>
      </c>
      <c r="J28" s="45">
        <f t="shared" si="16"/>
        <v>296</v>
      </c>
      <c r="K28" s="45">
        <f t="shared" si="16"/>
        <v>335</v>
      </c>
      <c r="L28" s="45">
        <f t="shared" si="16"/>
        <v>374</v>
      </c>
      <c r="M28" s="45">
        <f t="shared" ref="M28" si="46">M27+1</f>
        <v>413</v>
      </c>
      <c r="N28" s="45">
        <f t="shared" ref="N28:O28" si="47">N27+1</f>
        <v>452</v>
      </c>
      <c r="O28" s="45">
        <f t="shared" si="47"/>
        <v>491</v>
      </c>
    </row>
    <row r="29" spans="1:15" ht="16.5" customHeight="1">
      <c r="A29" s="44"/>
      <c r="B29" s="5" t="s">
        <v>69</v>
      </c>
      <c r="C29" s="45">
        <f t="shared" si="19"/>
        <v>24</v>
      </c>
      <c r="D29" s="45">
        <f t="shared" si="19"/>
        <v>63</v>
      </c>
      <c r="E29" s="45">
        <f t="shared" si="16"/>
        <v>102</v>
      </c>
      <c r="F29" s="45">
        <f t="shared" si="16"/>
        <v>141</v>
      </c>
      <c r="G29" s="45">
        <f t="shared" si="16"/>
        <v>180</v>
      </c>
      <c r="H29" s="45">
        <f t="shared" si="16"/>
        <v>219</v>
      </c>
      <c r="I29" s="45">
        <f t="shared" si="16"/>
        <v>258</v>
      </c>
      <c r="J29" s="45">
        <f t="shared" si="16"/>
        <v>297</v>
      </c>
      <c r="K29" s="45">
        <f t="shared" si="16"/>
        <v>336</v>
      </c>
      <c r="L29" s="45">
        <f t="shared" si="16"/>
        <v>375</v>
      </c>
      <c r="M29" s="45">
        <f t="shared" ref="M29" si="48">M28+1</f>
        <v>414</v>
      </c>
      <c r="N29" s="45">
        <f t="shared" ref="N29:O29" si="49">N28+1</f>
        <v>453</v>
      </c>
      <c r="O29" s="45">
        <f t="shared" si="49"/>
        <v>492</v>
      </c>
    </row>
    <row r="30" spans="1:15" ht="16.5" customHeight="1">
      <c r="A30" s="44"/>
      <c r="B30" s="5" t="s">
        <v>70</v>
      </c>
      <c r="C30" s="45">
        <f t="shared" si="19"/>
        <v>25</v>
      </c>
      <c r="D30" s="45">
        <f t="shared" si="19"/>
        <v>64</v>
      </c>
      <c r="E30" s="45">
        <f t="shared" si="19"/>
        <v>103</v>
      </c>
      <c r="F30" s="45">
        <f t="shared" si="19"/>
        <v>142</v>
      </c>
      <c r="G30" s="45">
        <f t="shared" si="19"/>
        <v>181</v>
      </c>
      <c r="H30" s="45">
        <f t="shared" si="19"/>
        <v>220</v>
      </c>
      <c r="I30" s="45">
        <f t="shared" si="19"/>
        <v>259</v>
      </c>
      <c r="J30" s="45">
        <f t="shared" si="19"/>
        <v>298</v>
      </c>
      <c r="K30" s="45">
        <f t="shared" si="19"/>
        <v>337</v>
      </c>
      <c r="L30" s="45">
        <f t="shared" si="19"/>
        <v>376</v>
      </c>
      <c r="M30" s="45">
        <f t="shared" ref="M30" si="50">M29+1</f>
        <v>415</v>
      </c>
      <c r="N30" s="45">
        <f t="shared" ref="N30:O30" si="51">N29+1</f>
        <v>454</v>
      </c>
      <c r="O30" s="45">
        <f t="shared" si="51"/>
        <v>493</v>
      </c>
    </row>
    <row r="31" spans="1:15" ht="16.5" customHeight="1">
      <c r="A31" s="44"/>
      <c r="B31" s="5" t="s">
        <v>71</v>
      </c>
      <c r="C31" s="45">
        <f t="shared" ref="C31:L43" si="52">C30+1</f>
        <v>26</v>
      </c>
      <c r="D31" s="45">
        <f t="shared" si="52"/>
        <v>65</v>
      </c>
      <c r="E31" s="45">
        <f t="shared" si="52"/>
        <v>104</v>
      </c>
      <c r="F31" s="45">
        <f t="shared" si="52"/>
        <v>143</v>
      </c>
      <c r="G31" s="45">
        <f t="shared" si="52"/>
        <v>182</v>
      </c>
      <c r="H31" s="45">
        <f t="shared" si="52"/>
        <v>221</v>
      </c>
      <c r="I31" s="45">
        <f t="shared" si="52"/>
        <v>260</v>
      </c>
      <c r="J31" s="45">
        <f t="shared" si="52"/>
        <v>299</v>
      </c>
      <c r="K31" s="45">
        <f t="shared" si="52"/>
        <v>338</v>
      </c>
      <c r="L31" s="45">
        <f t="shared" si="52"/>
        <v>377</v>
      </c>
      <c r="M31" s="45">
        <f t="shared" ref="M31" si="53">M30+1</f>
        <v>416</v>
      </c>
      <c r="N31" s="45">
        <f t="shared" ref="N31:O31" si="54">N30+1</f>
        <v>455</v>
      </c>
      <c r="O31" s="45">
        <f t="shared" si="54"/>
        <v>494</v>
      </c>
    </row>
    <row r="32" spans="1:15" ht="16.5" customHeight="1">
      <c r="A32" s="44"/>
      <c r="B32" s="32" t="s">
        <v>72</v>
      </c>
      <c r="C32" s="38">
        <f t="shared" si="52"/>
        <v>27</v>
      </c>
      <c r="D32" s="38">
        <f t="shared" si="52"/>
        <v>66</v>
      </c>
      <c r="E32" s="38">
        <f t="shared" si="52"/>
        <v>105</v>
      </c>
      <c r="F32" s="38">
        <f t="shared" si="52"/>
        <v>144</v>
      </c>
      <c r="G32" s="38">
        <f t="shared" si="52"/>
        <v>183</v>
      </c>
      <c r="H32" s="38">
        <f t="shared" si="52"/>
        <v>222</v>
      </c>
      <c r="I32" s="38">
        <f t="shared" si="52"/>
        <v>261</v>
      </c>
      <c r="J32" s="38">
        <f t="shared" si="52"/>
        <v>300</v>
      </c>
      <c r="K32" s="38">
        <f t="shared" si="52"/>
        <v>339</v>
      </c>
      <c r="L32" s="38">
        <f t="shared" si="52"/>
        <v>378</v>
      </c>
      <c r="M32" s="38">
        <f t="shared" ref="M32" si="55">M31+1</f>
        <v>417</v>
      </c>
      <c r="N32" s="38">
        <f t="shared" ref="N32:O32" si="56">N31+1</f>
        <v>456</v>
      </c>
      <c r="O32" s="38">
        <f t="shared" si="56"/>
        <v>495</v>
      </c>
    </row>
    <row r="33" spans="1:15" ht="16.5" customHeight="1">
      <c r="A33" s="44"/>
      <c r="B33" s="5" t="s">
        <v>73</v>
      </c>
      <c r="C33" s="45">
        <f t="shared" si="52"/>
        <v>28</v>
      </c>
      <c r="D33" s="45">
        <f t="shared" si="52"/>
        <v>67</v>
      </c>
      <c r="E33" s="45">
        <f t="shared" si="52"/>
        <v>106</v>
      </c>
      <c r="F33" s="45">
        <f t="shared" si="52"/>
        <v>145</v>
      </c>
      <c r="G33" s="45">
        <f t="shared" si="52"/>
        <v>184</v>
      </c>
      <c r="H33" s="45">
        <f t="shared" si="52"/>
        <v>223</v>
      </c>
      <c r="I33" s="45">
        <f t="shared" si="52"/>
        <v>262</v>
      </c>
      <c r="J33" s="45">
        <f t="shared" si="52"/>
        <v>301</v>
      </c>
      <c r="K33" s="45">
        <f t="shared" si="52"/>
        <v>340</v>
      </c>
      <c r="L33" s="45">
        <f t="shared" si="52"/>
        <v>379</v>
      </c>
      <c r="M33" s="45">
        <f t="shared" ref="M33" si="57">M32+1</f>
        <v>418</v>
      </c>
      <c r="N33" s="45">
        <f t="shared" ref="N33:O33" si="58">N32+1</f>
        <v>457</v>
      </c>
      <c r="O33" s="45">
        <f t="shared" si="58"/>
        <v>496</v>
      </c>
    </row>
    <row r="34" spans="1:15" ht="16.5" customHeight="1">
      <c r="A34" s="44"/>
      <c r="B34" s="5" t="s">
        <v>74</v>
      </c>
      <c r="C34" s="45">
        <f t="shared" si="52"/>
        <v>29</v>
      </c>
      <c r="D34" s="45">
        <f t="shared" si="52"/>
        <v>68</v>
      </c>
      <c r="E34" s="45">
        <f t="shared" si="52"/>
        <v>107</v>
      </c>
      <c r="F34" s="45">
        <f t="shared" si="52"/>
        <v>146</v>
      </c>
      <c r="G34" s="45">
        <f t="shared" si="52"/>
        <v>185</v>
      </c>
      <c r="H34" s="45">
        <f t="shared" si="52"/>
        <v>224</v>
      </c>
      <c r="I34" s="45">
        <f t="shared" si="52"/>
        <v>263</v>
      </c>
      <c r="J34" s="45">
        <f t="shared" si="52"/>
        <v>302</v>
      </c>
      <c r="K34" s="45">
        <f t="shared" si="52"/>
        <v>341</v>
      </c>
      <c r="L34" s="45">
        <f t="shared" si="52"/>
        <v>380</v>
      </c>
      <c r="M34" s="45">
        <f t="shared" ref="M34" si="59">M33+1</f>
        <v>419</v>
      </c>
      <c r="N34" s="45">
        <f t="shared" ref="N34:O34" si="60">N33+1</f>
        <v>458</v>
      </c>
      <c r="O34" s="45">
        <f t="shared" si="60"/>
        <v>497</v>
      </c>
    </row>
    <row r="35" spans="1:15" ht="16.5" customHeight="1">
      <c r="A35" s="44"/>
      <c r="B35" s="32" t="s">
        <v>75</v>
      </c>
      <c r="C35" s="38">
        <f t="shared" si="52"/>
        <v>30</v>
      </c>
      <c r="D35" s="38">
        <f t="shared" si="52"/>
        <v>69</v>
      </c>
      <c r="E35" s="38">
        <f t="shared" si="52"/>
        <v>108</v>
      </c>
      <c r="F35" s="38">
        <f t="shared" si="52"/>
        <v>147</v>
      </c>
      <c r="G35" s="38">
        <f t="shared" si="52"/>
        <v>186</v>
      </c>
      <c r="H35" s="38">
        <f t="shared" si="52"/>
        <v>225</v>
      </c>
      <c r="I35" s="38">
        <f t="shared" si="52"/>
        <v>264</v>
      </c>
      <c r="J35" s="38">
        <f t="shared" si="52"/>
        <v>303</v>
      </c>
      <c r="K35" s="38">
        <f t="shared" si="52"/>
        <v>342</v>
      </c>
      <c r="L35" s="38">
        <f t="shared" si="52"/>
        <v>381</v>
      </c>
      <c r="M35" s="38">
        <f t="shared" ref="M35" si="61">M34+1</f>
        <v>420</v>
      </c>
      <c r="N35" s="38">
        <f t="shared" ref="N35:O35" si="62">N34+1</f>
        <v>459</v>
      </c>
      <c r="O35" s="38">
        <f t="shared" si="62"/>
        <v>498</v>
      </c>
    </row>
    <row r="36" spans="1:15" ht="16.5" customHeight="1">
      <c r="A36" s="44"/>
      <c r="B36" s="4" t="s">
        <v>76</v>
      </c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</row>
    <row r="37" spans="1:15" ht="16.5" customHeight="1">
      <c r="A37" s="44"/>
      <c r="B37" s="5" t="s">
        <v>32</v>
      </c>
      <c r="C37" s="134">
        <v>32</v>
      </c>
      <c r="D37" s="45">
        <f>C37+D9</f>
        <v>71</v>
      </c>
      <c r="E37" s="45">
        <f t="shared" ref="E37:L37" si="63">D37+E9</f>
        <v>110</v>
      </c>
      <c r="F37" s="45">
        <f t="shared" si="63"/>
        <v>149</v>
      </c>
      <c r="G37" s="45">
        <f t="shared" si="63"/>
        <v>188</v>
      </c>
      <c r="H37" s="45">
        <f t="shared" si="63"/>
        <v>227</v>
      </c>
      <c r="I37" s="45">
        <f t="shared" si="63"/>
        <v>266</v>
      </c>
      <c r="J37" s="45">
        <f t="shared" si="63"/>
        <v>305</v>
      </c>
      <c r="K37" s="45">
        <f t="shared" si="63"/>
        <v>344</v>
      </c>
      <c r="L37" s="45">
        <f t="shared" si="63"/>
        <v>383</v>
      </c>
      <c r="M37" s="45">
        <f t="shared" ref="M37" si="64">L37+M9</f>
        <v>422</v>
      </c>
      <c r="N37" s="45">
        <f t="shared" ref="N37" si="65">M37+N9</f>
        <v>461</v>
      </c>
      <c r="O37" s="45">
        <f t="shared" ref="O37" si="66">N37+O9</f>
        <v>500</v>
      </c>
    </row>
    <row r="38" spans="1:15" ht="16.5" customHeight="1">
      <c r="A38" s="44"/>
      <c r="B38" s="5" t="s">
        <v>33</v>
      </c>
      <c r="C38" s="45">
        <f t="shared" si="52"/>
        <v>33</v>
      </c>
      <c r="D38" s="45">
        <f t="shared" si="52"/>
        <v>72</v>
      </c>
      <c r="E38" s="45">
        <f t="shared" si="52"/>
        <v>111</v>
      </c>
      <c r="F38" s="45">
        <f t="shared" si="52"/>
        <v>150</v>
      </c>
      <c r="G38" s="45">
        <f t="shared" si="52"/>
        <v>189</v>
      </c>
      <c r="H38" s="45">
        <f t="shared" si="52"/>
        <v>228</v>
      </c>
      <c r="I38" s="45">
        <f t="shared" si="52"/>
        <v>267</v>
      </c>
      <c r="J38" s="45">
        <f t="shared" si="52"/>
        <v>306</v>
      </c>
      <c r="K38" s="45">
        <f t="shared" si="52"/>
        <v>345</v>
      </c>
      <c r="L38" s="45">
        <f t="shared" si="52"/>
        <v>384</v>
      </c>
      <c r="M38" s="45">
        <f t="shared" ref="M38" si="67">M37+1</f>
        <v>423</v>
      </c>
      <c r="N38" s="45">
        <f t="shared" ref="N38:O38" si="68">N37+1</f>
        <v>462</v>
      </c>
      <c r="O38" s="45">
        <f t="shared" si="68"/>
        <v>501</v>
      </c>
    </row>
    <row r="39" spans="1:15" ht="16.5" customHeight="1">
      <c r="A39" s="44"/>
      <c r="B39" s="5" t="s">
        <v>34</v>
      </c>
      <c r="C39" s="45">
        <f t="shared" si="52"/>
        <v>34</v>
      </c>
      <c r="D39" s="45">
        <f t="shared" si="52"/>
        <v>73</v>
      </c>
      <c r="E39" s="45">
        <f t="shared" si="52"/>
        <v>112</v>
      </c>
      <c r="F39" s="45">
        <f t="shared" si="52"/>
        <v>151</v>
      </c>
      <c r="G39" s="45">
        <f t="shared" si="52"/>
        <v>190</v>
      </c>
      <c r="H39" s="45">
        <f t="shared" si="52"/>
        <v>229</v>
      </c>
      <c r="I39" s="45">
        <f t="shared" si="52"/>
        <v>268</v>
      </c>
      <c r="J39" s="45">
        <f t="shared" si="52"/>
        <v>307</v>
      </c>
      <c r="K39" s="45">
        <f t="shared" si="52"/>
        <v>346</v>
      </c>
      <c r="L39" s="45">
        <f t="shared" si="52"/>
        <v>385</v>
      </c>
      <c r="M39" s="45">
        <f t="shared" ref="M39" si="69">M38+1</f>
        <v>424</v>
      </c>
      <c r="N39" s="45">
        <f t="shared" ref="N39:O39" si="70">N38+1</f>
        <v>463</v>
      </c>
      <c r="O39" s="45">
        <f t="shared" si="70"/>
        <v>502</v>
      </c>
    </row>
    <row r="40" spans="1:15" ht="16.5" customHeight="1">
      <c r="A40" s="44"/>
      <c r="B40" s="5" t="s">
        <v>11</v>
      </c>
      <c r="C40" s="45">
        <f t="shared" si="52"/>
        <v>35</v>
      </c>
      <c r="D40" s="45">
        <f t="shared" si="52"/>
        <v>74</v>
      </c>
      <c r="E40" s="45">
        <f t="shared" si="52"/>
        <v>113</v>
      </c>
      <c r="F40" s="45">
        <f t="shared" si="52"/>
        <v>152</v>
      </c>
      <c r="G40" s="45">
        <f t="shared" si="52"/>
        <v>191</v>
      </c>
      <c r="H40" s="45">
        <f t="shared" si="52"/>
        <v>230</v>
      </c>
      <c r="I40" s="45">
        <f t="shared" si="52"/>
        <v>269</v>
      </c>
      <c r="J40" s="45">
        <f t="shared" si="52"/>
        <v>308</v>
      </c>
      <c r="K40" s="45">
        <f t="shared" si="52"/>
        <v>347</v>
      </c>
      <c r="L40" s="45">
        <f t="shared" si="52"/>
        <v>386</v>
      </c>
      <c r="M40" s="45">
        <f t="shared" ref="M40" si="71">M39+1</f>
        <v>425</v>
      </c>
      <c r="N40" s="45">
        <f t="shared" ref="N40:O40" si="72">N39+1</f>
        <v>464</v>
      </c>
      <c r="O40" s="45">
        <f t="shared" si="72"/>
        <v>503</v>
      </c>
    </row>
    <row r="41" spans="1:15" ht="16.5" customHeight="1">
      <c r="A41" s="44"/>
      <c r="B41" s="5" t="s">
        <v>134</v>
      </c>
      <c r="C41" s="45">
        <f t="shared" si="52"/>
        <v>36</v>
      </c>
      <c r="D41" s="45">
        <f t="shared" si="52"/>
        <v>75</v>
      </c>
      <c r="E41" s="45">
        <f t="shared" si="52"/>
        <v>114</v>
      </c>
      <c r="F41" s="45">
        <f t="shared" si="52"/>
        <v>153</v>
      </c>
      <c r="G41" s="45">
        <f t="shared" si="52"/>
        <v>192</v>
      </c>
      <c r="H41" s="45">
        <f t="shared" si="52"/>
        <v>231</v>
      </c>
      <c r="I41" s="45">
        <f t="shared" si="52"/>
        <v>270</v>
      </c>
      <c r="J41" s="45">
        <f t="shared" si="52"/>
        <v>309</v>
      </c>
      <c r="K41" s="45">
        <f t="shared" si="52"/>
        <v>348</v>
      </c>
      <c r="L41" s="45">
        <f t="shared" si="52"/>
        <v>387</v>
      </c>
      <c r="M41" s="45">
        <f t="shared" ref="M41" si="73">M40+1</f>
        <v>426</v>
      </c>
      <c r="N41" s="45">
        <f t="shared" ref="N41:O41" si="74">N40+1</f>
        <v>465</v>
      </c>
      <c r="O41" s="45">
        <f t="shared" si="74"/>
        <v>504</v>
      </c>
    </row>
    <row r="42" spans="1:15" ht="16.5" customHeight="1">
      <c r="A42" s="44"/>
      <c r="B42" s="5" t="s">
        <v>135</v>
      </c>
      <c r="C42" s="45">
        <f t="shared" si="52"/>
        <v>37</v>
      </c>
      <c r="D42" s="45">
        <f t="shared" si="52"/>
        <v>76</v>
      </c>
      <c r="E42" s="45">
        <f t="shared" si="52"/>
        <v>115</v>
      </c>
      <c r="F42" s="45">
        <f t="shared" si="52"/>
        <v>154</v>
      </c>
      <c r="G42" s="45">
        <f t="shared" si="52"/>
        <v>193</v>
      </c>
      <c r="H42" s="45">
        <f t="shared" si="52"/>
        <v>232</v>
      </c>
      <c r="I42" s="45">
        <f t="shared" si="52"/>
        <v>271</v>
      </c>
      <c r="J42" s="45">
        <f t="shared" si="52"/>
        <v>310</v>
      </c>
      <c r="K42" s="45">
        <f t="shared" si="52"/>
        <v>349</v>
      </c>
      <c r="L42" s="45">
        <f t="shared" si="52"/>
        <v>388</v>
      </c>
      <c r="M42" s="45">
        <f t="shared" ref="M42" si="75">M41+1</f>
        <v>427</v>
      </c>
      <c r="N42" s="45">
        <f t="shared" ref="N42:O42" si="76">N41+1</f>
        <v>466</v>
      </c>
      <c r="O42" s="45">
        <f t="shared" si="76"/>
        <v>505</v>
      </c>
    </row>
    <row r="43" spans="1:15" ht="16.5" customHeight="1">
      <c r="A43" s="44"/>
      <c r="B43" s="6" t="s">
        <v>136</v>
      </c>
      <c r="C43" s="40">
        <f t="shared" si="52"/>
        <v>38</v>
      </c>
      <c r="D43" s="40">
        <f t="shared" si="52"/>
        <v>77</v>
      </c>
      <c r="E43" s="40">
        <f t="shared" si="52"/>
        <v>116</v>
      </c>
      <c r="F43" s="40">
        <f t="shared" si="52"/>
        <v>155</v>
      </c>
      <c r="G43" s="40">
        <f t="shared" si="52"/>
        <v>194</v>
      </c>
      <c r="H43" s="40">
        <f t="shared" si="52"/>
        <v>233</v>
      </c>
      <c r="I43" s="40">
        <f t="shared" si="52"/>
        <v>272</v>
      </c>
      <c r="J43" s="40">
        <f t="shared" si="52"/>
        <v>311</v>
      </c>
      <c r="K43" s="40">
        <f t="shared" si="52"/>
        <v>350</v>
      </c>
      <c r="L43" s="40">
        <f t="shared" si="52"/>
        <v>389</v>
      </c>
      <c r="M43" s="40">
        <f t="shared" ref="M43" si="77">M42+1</f>
        <v>428</v>
      </c>
      <c r="N43" s="40">
        <f t="shared" ref="N43:O43" si="78">N42+1</f>
        <v>467</v>
      </c>
      <c r="O43" s="40">
        <f t="shared" si="78"/>
        <v>506</v>
      </c>
    </row>
    <row r="44" spans="1:15" ht="16.5" customHeight="1">
      <c r="A44" s="44"/>
      <c r="D44" s="8"/>
    </row>
    <row r="45" spans="1:15" ht="16.5" customHeight="1">
      <c r="A45" s="44" t="s">
        <v>117</v>
      </c>
      <c r="D45" s="8"/>
    </row>
    <row r="46" spans="1:15" ht="16.5" customHeight="1" thickBot="1"/>
    <row r="47" spans="1:15" ht="16.5" customHeight="1" thickBot="1">
      <c r="B47" s="113" t="s">
        <v>120</v>
      </c>
      <c r="C47" s="43" t="str">
        <f>INDEX(B50:D58,MATCH(分析BD〔項目別_県〕!A2,'コード表 〔県〕'!C50:C58,0),3)</f>
        <v>E</v>
      </c>
      <c r="D47" s="45"/>
      <c r="H47" s="45"/>
      <c r="I47" s="45"/>
      <c r="J47" s="45"/>
      <c r="K47" s="45"/>
      <c r="L47" s="45"/>
      <c r="M47" s="45"/>
      <c r="N47" s="45"/>
      <c r="O47" s="45"/>
    </row>
    <row r="48" spans="1:15" ht="16.5" customHeight="1">
      <c r="D48" s="8"/>
      <c r="H48" s="8"/>
      <c r="I48" s="8"/>
      <c r="J48" s="8"/>
      <c r="L48" s="8"/>
      <c r="M48" s="8"/>
      <c r="N48" s="8"/>
      <c r="O48" s="8"/>
    </row>
    <row r="49" spans="1:15" ht="16.5" customHeight="1">
      <c r="B49" s="37" t="s">
        <v>80</v>
      </c>
      <c r="C49" s="37" t="s">
        <v>81</v>
      </c>
      <c r="D49" s="37" t="s">
        <v>82</v>
      </c>
      <c r="H49" s="2"/>
      <c r="I49" s="2"/>
      <c r="J49" s="2"/>
      <c r="K49" s="2"/>
      <c r="L49" s="2"/>
      <c r="M49" s="2"/>
      <c r="N49" s="2"/>
      <c r="O49" s="2"/>
    </row>
    <row r="50" spans="1:15" ht="16.5" customHeight="1">
      <c r="B50" s="5" t="s">
        <v>16</v>
      </c>
      <c r="C50" s="31">
        <v>1</v>
      </c>
      <c r="D50" s="31" t="s">
        <v>24</v>
      </c>
      <c r="E50" s="1" t="s">
        <v>132</v>
      </c>
      <c r="H50" s="8"/>
      <c r="I50" s="8"/>
      <c r="J50" s="8"/>
      <c r="K50" s="8"/>
      <c r="L50" s="8"/>
      <c r="M50" s="8"/>
      <c r="N50" s="8"/>
      <c r="O50" s="8"/>
    </row>
    <row r="51" spans="1:15" ht="16.5" customHeight="1">
      <c r="B51" s="5" t="s">
        <v>17</v>
      </c>
      <c r="C51" s="42">
        <f>C50+1</f>
        <v>2</v>
      </c>
      <c r="D51" s="31" t="s">
        <v>25</v>
      </c>
      <c r="E51" s="1" t="s">
        <v>133</v>
      </c>
      <c r="H51" s="45"/>
      <c r="I51" s="45"/>
      <c r="J51" s="45"/>
      <c r="K51" s="45"/>
      <c r="L51" s="45"/>
      <c r="M51" s="45"/>
      <c r="N51" s="45"/>
      <c r="O51" s="45"/>
    </row>
    <row r="52" spans="1:15" ht="16.5" customHeight="1">
      <c r="B52" s="5" t="s">
        <v>18</v>
      </c>
      <c r="C52" s="42">
        <f t="shared" ref="C52:C58" si="79">C51+1</f>
        <v>3</v>
      </c>
      <c r="D52" s="31" t="s">
        <v>26</v>
      </c>
      <c r="H52" s="45"/>
      <c r="I52" s="45"/>
      <c r="J52" s="45"/>
      <c r="K52" s="45"/>
      <c r="L52" s="45"/>
      <c r="M52" s="45"/>
      <c r="N52" s="45"/>
      <c r="O52" s="45"/>
    </row>
    <row r="53" spans="1:15" ht="16.5" customHeight="1">
      <c r="B53" s="5" t="s">
        <v>19</v>
      </c>
      <c r="C53" s="42">
        <f t="shared" si="79"/>
        <v>4</v>
      </c>
      <c r="D53" s="31" t="s">
        <v>27</v>
      </c>
      <c r="H53" s="45"/>
      <c r="I53" s="45"/>
      <c r="J53" s="45"/>
      <c r="K53" s="45"/>
      <c r="L53" s="45"/>
      <c r="M53" s="45"/>
      <c r="N53" s="45"/>
      <c r="O53" s="45"/>
    </row>
    <row r="54" spans="1:15" ht="16.5" customHeight="1">
      <c r="B54" s="5" t="s">
        <v>118</v>
      </c>
      <c r="C54" s="42">
        <f t="shared" si="79"/>
        <v>5</v>
      </c>
      <c r="D54" s="31" t="s">
        <v>28</v>
      </c>
      <c r="H54" s="45"/>
      <c r="I54" s="45"/>
      <c r="J54" s="45"/>
      <c r="K54" s="45"/>
      <c r="L54" s="45"/>
      <c r="M54" s="45"/>
      <c r="N54" s="45"/>
      <c r="O54" s="45"/>
    </row>
    <row r="55" spans="1:15" ht="16.5" customHeight="1">
      <c r="B55" s="5" t="s">
        <v>20</v>
      </c>
      <c r="C55" s="42">
        <f t="shared" si="79"/>
        <v>6</v>
      </c>
      <c r="D55" s="31" t="s">
        <v>29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>
      <c r="B56" s="5" t="s">
        <v>21</v>
      </c>
      <c r="C56" s="42">
        <f t="shared" si="79"/>
        <v>7</v>
      </c>
      <c r="D56" s="31" t="s">
        <v>30</v>
      </c>
      <c r="H56" s="45"/>
      <c r="I56" s="45"/>
      <c r="J56" s="45"/>
      <c r="K56" s="45"/>
      <c r="L56" s="45"/>
      <c r="M56" s="45"/>
      <c r="N56" s="45"/>
      <c r="O56" s="45"/>
    </row>
    <row r="57" spans="1:15" ht="16.5" customHeight="1">
      <c r="B57" s="5" t="s">
        <v>119</v>
      </c>
      <c r="C57" s="42">
        <f t="shared" si="79"/>
        <v>8</v>
      </c>
      <c r="D57" s="31" t="s">
        <v>31</v>
      </c>
      <c r="F57" s="45"/>
      <c r="G57" s="45"/>
      <c r="H57" s="45"/>
      <c r="I57" s="45"/>
      <c r="J57" s="45"/>
      <c r="K57" s="45"/>
      <c r="L57" s="45"/>
      <c r="M57" s="45"/>
      <c r="N57" s="45"/>
      <c r="O57" s="45"/>
    </row>
    <row r="58" spans="1:15" ht="16.5" customHeight="1">
      <c r="B58" s="6" t="s">
        <v>22</v>
      </c>
      <c r="C58" s="34">
        <f t="shared" si="79"/>
        <v>9</v>
      </c>
      <c r="D58" s="69" t="s">
        <v>83</v>
      </c>
      <c r="F58" s="45"/>
      <c r="G58" s="45"/>
      <c r="H58" s="45"/>
      <c r="I58" s="45"/>
      <c r="J58" s="45"/>
      <c r="K58" s="45"/>
      <c r="L58" s="45"/>
      <c r="M58" s="45"/>
      <c r="N58" s="45"/>
      <c r="O58" s="45"/>
    </row>
    <row r="59" spans="1:15" ht="16.5" customHeight="1">
      <c r="B59" s="2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</row>
    <row r="60" spans="1:15" ht="16.5" customHeight="1">
      <c r="A60" s="44" t="s">
        <v>84</v>
      </c>
      <c r="B60" s="2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</row>
    <row r="61" spans="1:15" ht="16.5" customHeight="1">
      <c r="B61" s="2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</row>
    <row r="62" spans="1:15" ht="16.5" customHeight="1">
      <c r="B62" s="1" t="s">
        <v>126</v>
      </c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</row>
    <row r="63" spans="1:15" ht="16.5" customHeight="1" thickBot="1">
      <c r="B63" s="2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</row>
    <row r="64" spans="1:15" ht="16.5" customHeight="1" thickBot="1">
      <c r="B64" s="113" t="s">
        <v>130</v>
      </c>
      <c r="C64" s="43">
        <f>INDEX(B72:D101,MATCH(分析BD〔経済活動別_県〕!A2,'コード表 〔県〕'!C72:C101,0),3)</f>
        <v>30</v>
      </c>
      <c r="D64" s="45"/>
      <c r="E64" s="114" t="s">
        <v>85</v>
      </c>
      <c r="F64" s="43">
        <f>C7-C6</f>
        <v>39</v>
      </c>
      <c r="G64" s="45"/>
      <c r="H64" s="45"/>
      <c r="I64" s="45"/>
      <c r="J64" s="45"/>
      <c r="K64" s="45"/>
      <c r="L64" s="45"/>
      <c r="M64" s="45"/>
      <c r="N64" s="45"/>
      <c r="O64" s="45"/>
    </row>
    <row r="65" spans="2:15" ht="16.5" customHeight="1">
      <c r="B65" s="2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</row>
    <row r="66" spans="2:15" ht="16.5" customHeight="1">
      <c r="B66" s="16"/>
      <c r="C66" s="55">
        <f>C10</f>
        <v>23</v>
      </c>
      <c r="D66" s="55">
        <f t="shared" ref="D66:L68" si="80">D10</f>
        <v>24</v>
      </c>
      <c r="E66" s="55">
        <f t="shared" si="80"/>
        <v>25</v>
      </c>
      <c r="F66" s="55">
        <f t="shared" si="80"/>
        <v>26</v>
      </c>
      <c r="G66" s="55">
        <f t="shared" si="80"/>
        <v>27</v>
      </c>
      <c r="H66" s="55">
        <f t="shared" si="80"/>
        <v>28</v>
      </c>
      <c r="I66" s="55">
        <f t="shared" si="80"/>
        <v>29</v>
      </c>
      <c r="J66" s="55">
        <f t="shared" si="80"/>
        <v>30</v>
      </c>
      <c r="K66" s="55">
        <f t="shared" si="80"/>
        <v>1</v>
      </c>
      <c r="L66" s="55">
        <f t="shared" si="80"/>
        <v>2</v>
      </c>
      <c r="M66" s="55">
        <f t="shared" ref="M66" si="81">M10</f>
        <v>3</v>
      </c>
      <c r="N66" s="55">
        <f t="shared" ref="N66:O66" si="82">N10</f>
        <v>4</v>
      </c>
      <c r="O66" s="55">
        <f t="shared" si="82"/>
        <v>5</v>
      </c>
    </row>
    <row r="67" spans="2:15" ht="16.5" customHeight="1">
      <c r="B67" s="17"/>
      <c r="C67" s="42" t="str">
        <f>C11</f>
        <v>平成23年度</v>
      </c>
      <c r="D67" s="42" t="str">
        <f t="shared" si="80"/>
        <v>平成24年度</v>
      </c>
      <c r="E67" s="42" t="str">
        <f t="shared" si="80"/>
        <v>平成25年度</v>
      </c>
      <c r="F67" s="42" t="str">
        <f t="shared" si="80"/>
        <v>平成26年度</v>
      </c>
      <c r="G67" s="42" t="str">
        <f t="shared" si="80"/>
        <v>平成27年度</v>
      </c>
      <c r="H67" s="42" t="str">
        <f t="shared" si="80"/>
        <v>平成28年度</v>
      </c>
      <c r="I67" s="42" t="str">
        <f t="shared" si="80"/>
        <v>平成29年度</v>
      </c>
      <c r="J67" s="42" t="str">
        <f t="shared" si="80"/>
        <v>平成30年度</v>
      </c>
      <c r="K67" s="42" t="str">
        <f t="shared" si="80"/>
        <v>令和元年度</v>
      </c>
      <c r="L67" s="42" t="str">
        <f t="shared" si="80"/>
        <v>令和２年度</v>
      </c>
      <c r="M67" s="42" t="str">
        <f t="shared" ref="M67" si="83">M11</f>
        <v>令和３年度</v>
      </c>
      <c r="N67" s="42" t="str">
        <f t="shared" ref="N67:O67" si="84">N11</f>
        <v>令和４年度</v>
      </c>
      <c r="O67" s="42" t="str">
        <f t="shared" si="84"/>
        <v>令和５年度</v>
      </c>
    </row>
    <row r="68" spans="2:15" ht="16.5" customHeight="1">
      <c r="B68" s="18"/>
      <c r="C68" s="34">
        <f>C12</f>
        <v>2011</v>
      </c>
      <c r="D68" s="34">
        <f t="shared" si="80"/>
        <v>2012</v>
      </c>
      <c r="E68" s="34">
        <f t="shared" si="80"/>
        <v>2013</v>
      </c>
      <c r="F68" s="34">
        <f t="shared" si="80"/>
        <v>2014</v>
      </c>
      <c r="G68" s="34">
        <f t="shared" si="80"/>
        <v>2015</v>
      </c>
      <c r="H68" s="34">
        <f t="shared" si="80"/>
        <v>2016</v>
      </c>
      <c r="I68" s="34">
        <f t="shared" si="80"/>
        <v>2017</v>
      </c>
      <c r="J68" s="34">
        <f t="shared" si="80"/>
        <v>2018</v>
      </c>
      <c r="K68" s="34">
        <f t="shared" si="80"/>
        <v>2019</v>
      </c>
      <c r="L68" s="34">
        <f t="shared" si="80"/>
        <v>2020</v>
      </c>
      <c r="M68" s="34">
        <f t="shared" ref="M68" si="85">M12</f>
        <v>2021</v>
      </c>
      <c r="N68" s="34">
        <f t="shared" ref="N68:O68" si="86">N12</f>
        <v>2022</v>
      </c>
      <c r="O68" s="34">
        <f t="shared" si="86"/>
        <v>2023</v>
      </c>
    </row>
    <row r="69" spans="2:15" ht="16.5" customHeight="1">
      <c r="B69" s="32" t="s">
        <v>86</v>
      </c>
      <c r="C69" s="38">
        <f>C64</f>
        <v>30</v>
      </c>
      <c r="D69" s="38">
        <f>C$69+$F$64</f>
        <v>69</v>
      </c>
      <c r="E69" s="38">
        <f t="shared" ref="E69:L69" si="87">D$69+$F$64</f>
        <v>108</v>
      </c>
      <c r="F69" s="38">
        <f t="shared" si="87"/>
        <v>147</v>
      </c>
      <c r="G69" s="38">
        <f t="shared" si="87"/>
        <v>186</v>
      </c>
      <c r="H69" s="38">
        <f t="shared" si="87"/>
        <v>225</v>
      </c>
      <c r="I69" s="38">
        <f t="shared" si="87"/>
        <v>264</v>
      </c>
      <c r="J69" s="38">
        <f t="shared" si="87"/>
        <v>303</v>
      </c>
      <c r="K69" s="38">
        <f t="shared" si="87"/>
        <v>342</v>
      </c>
      <c r="L69" s="38">
        <f t="shared" si="87"/>
        <v>381</v>
      </c>
      <c r="M69" s="38">
        <f t="shared" ref="M69" si="88">L$69+$F$64</f>
        <v>420</v>
      </c>
      <c r="N69" s="38">
        <f t="shared" ref="N69" si="89">M$69+$F$64</f>
        <v>459</v>
      </c>
      <c r="O69" s="38">
        <f t="shared" ref="O69" si="90">N$69+$F$64</f>
        <v>498</v>
      </c>
    </row>
    <row r="70" spans="2:15" ht="16.5" customHeight="1">
      <c r="B70" s="2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</row>
    <row r="71" spans="2:15" ht="16.5" customHeight="1">
      <c r="B71" s="37" t="s">
        <v>51</v>
      </c>
      <c r="C71" s="103" t="s">
        <v>87</v>
      </c>
      <c r="D71" s="103" t="s">
        <v>88</v>
      </c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</row>
    <row r="72" spans="2:15" ht="16.5" customHeight="1">
      <c r="B72" s="5" t="s">
        <v>53</v>
      </c>
      <c r="C72" s="111" t="s">
        <v>127</v>
      </c>
      <c r="D72" s="110">
        <f>C13</f>
        <v>8</v>
      </c>
      <c r="E72" s="8" t="str">
        <f ca="1">" ← "&amp;C3&amp;" シートの「開始年」（H23）における開始行（農林水産業）の行番号を入力"</f>
        <v xml:space="preserve"> ← 経済活動別統計表〔県〕 シートの「開始年」（H23）における開始行（農林水産業）の行番号を入力</v>
      </c>
      <c r="F72" s="45"/>
      <c r="G72" s="45"/>
      <c r="H72" s="45"/>
      <c r="I72" s="45"/>
      <c r="J72" s="45"/>
      <c r="K72" s="45"/>
      <c r="L72" s="45"/>
      <c r="M72" s="45"/>
      <c r="N72" s="45"/>
      <c r="O72" s="45"/>
    </row>
    <row r="73" spans="2:15" ht="16.5" customHeight="1">
      <c r="B73" s="5" t="s">
        <v>54</v>
      </c>
      <c r="C73" s="111" t="s">
        <v>89</v>
      </c>
      <c r="D73" s="42">
        <f t="shared" ref="D73:D94" si="91">C14</f>
        <v>9</v>
      </c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</row>
    <row r="74" spans="2:15" ht="16.5" customHeight="1">
      <c r="B74" s="5" t="s">
        <v>55</v>
      </c>
      <c r="C74" s="111" t="s">
        <v>90</v>
      </c>
      <c r="D74" s="42">
        <f t="shared" si="91"/>
        <v>10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</row>
    <row r="75" spans="2:15" ht="16.5" customHeight="1">
      <c r="B75" s="5" t="s">
        <v>56</v>
      </c>
      <c r="C75" s="111" t="s">
        <v>91</v>
      </c>
      <c r="D75" s="42">
        <f t="shared" si="91"/>
        <v>11</v>
      </c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</row>
    <row r="76" spans="2:15" ht="16.5" customHeight="1">
      <c r="B76" s="5" t="s">
        <v>57</v>
      </c>
      <c r="C76" s="111" t="s">
        <v>92</v>
      </c>
      <c r="D76" s="42">
        <f t="shared" si="91"/>
        <v>12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</row>
    <row r="77" spans="2:15" ht="16.5" customHeight="1">
      <c r="B77" s="5" t="s">
        <v>58</v>
      </c>
      <c r="C77" s="111" t="s">
        <v>93</v>
      </c>
      <c r="D77" s="42">
        <f t="shared" si="91"/>
        <v>13</v>
      </c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</row>
    <row r="78" spans="2:15" ht="16.5" customHeight="1">
      <c r="B78" s="5" t="s">
        <v>59</v>
      </c>
      <c r="C78" s="111" t="s">
        <v>94</v>
      </c>
      <c r="D78" s="42">
        <f t="shared" si="91"/>
        <v>14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</row>
    <row r="79" spans="2:15" ht="16.5" customHeight="1">
      <c r="B79" s="5" t="s">
        <v>60</v>
      </c>
      <c r="C79" s="111" t="s">
        <v>95</v>
      </c>
      <c r="D79" s="42">
        <f t="shared" si="91"/>
        <v>15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</row>
    <row r="80" spans="2:15" ht="16.5" customHeight="1">
      <c r="B80" s="5" t="s">
        <v>61</v>
      </c>
      <c r="C80" s="111" t="s">
        <v>96</v>
      </c>
      <c r="D80" s="42">
        <f t="shared" si="91"/>
        <v>16</v>
      </c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</row>
    <row r="81" spans="2:15" ht="16.5" customHeight="1">
      <c r="B81" s="5" t="s">
        <v>62</v>
      </c>
      <c r="C81" s="111" t="s">
        <v>97</v>
      </c>
      <c r="D81" s="42">
        <f t="shared" si="91"/>
        <v>17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</row>
    <row r="82" spans="2:15" ht="16.5" customHeight="1">
      <c r="B82" s="5" t="s">
        <v>63</v>
      </c>
      <c r="C82" s="111" t="s">
        <v>98</v>
      </c>
      <c r="D82" s="42">
        <f t="shared" si="91"/>
        <v>18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</row>
    <row r="83" spans="2:15" ht="16.5" customHeight="1">
      <c r="B83" s="5" t="s">
        <v>64</v>
      </c>
      <c r="C83" s="111" t="s">
        <v>99</v>
      </c>
      <c r="D83" s="42">
        <f t="shared" si="91"/>
        <v>19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</row>
    <row r="84" spans="2:15" ht="16.5" customHeight="1">
      <c r="B84" s="5" t="s">
        <v>65</v>
      </c>
      <c r="C84" s="111" t="s">
        <v>100</v>
      </c>
      <c r="D84" s="42">
        <f t="shared" si="91"/>
        <v>20</v>
      </c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</row>
    <row r="85" spans="2:15" ht="16.5" customHeight="1">
      <c r="B85" s="5" t="s">
        <v>66</v>
      </c>
      <c r="C85" s="111" t="s">
        <v>101</v>
      </c>
      <c r="D85" s="42">
        <f t="shared" si="91"/>
        <v>21</v>
      </c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</row>
    <row r="86" spans="2:15" ht="16.5" customHeight="1">
      <c r="B86" s="5" t="s">
        <v>67</v>
      </c>
      <c r="C86" s="111" t="s">
        <v>102</v>
      </c>
      <c r="D86" s="42">
        <f t="shared" si="91"/>
        <v>22</v>
      </c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</row>
    <row r="87" spans="2:15" ht="16.5" customHeight="1">
      <c r="B87" s="5" t="s">
        <v>68</v>
      </c>
      <c r="C87" s="111" t="s">
        <v>103</v>
      </c>
      <c r="D87" s="42">
        <f t="shared" si="91"/>
        <v>23</v>
      </c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</row>
    <row r="88" spans="2:15" ht="16.5" customHeight="1">
      <c r="B88" s="5" t="s">
        <v>69</v>
      </c>
      <c r="C88" s="111" t="s">
        <v>104</v>
      </c>
      <c r="D88" s="42">
        <f t="shared" si="91"/>
        <v>24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</row>
    <row r="89" spans="2:15" ht="16.5" customHeight="1">
      <c r="B89" s="5" t="s">
        <v>70</v>
      </c>
      <c r="C89" s="111" t="s">
        <v>105</v>
      </c>
      <c r="D89" s="42">
        <f t="shared" si="91"/>
        <v>25</v>
      </c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</row>
    <row r="90" spans="2:15" ht="16.5" customHeight="1">
      <c r="B90" s="5" t="s">
        <v>71</v>
      </c>
      <c r="C90" s="111" t="s">
        <v>106</v>
      </c>
      <c r="D90" s="42">
        <f t="shared" si="91"/>
        <v>26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</row>
    <row r="91" spans="2:15" ht="16.5" customHeight="1">
      <c r="B91" s="5" t="s">
        <v>72</v>
      </c>
      <c r="C91" s="111" t="s">
        <v>107</v>
      </c>
      <c r="D91" s="42">
        <f t="shared" si="91"/>
        <v>27</v>
      </c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</row>
    <row r="92" spans="2:15" ht="16.5" customHeight="1">
      <c r="B92" s="5" t="s">
        <v>73</v>
      </c>
      <c r="C92" s="111" t="s">
        <v>108</v>
      </c>
      <c r="D92" s="42">
        <f t="shared" si="91"/>
        <v>28</v>
      </c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</row>
    <row r="93" spans="2:15" ht="16.5" customHeight="1">
      <c r="B93" s="5" t="s">
        <v>74</v>
      </c>
      <c r="C93" s="111" t="s">
        <v>109</v>
      </c>
      <c r="D93" s="42">
        <f t="shared" si="91"/>
        <v>29</v>
      </c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</row>
    <row r="94" spans="2:15" ht="16.5" customHeight="1">
      <c r="B94" s="5" t="s">
        <v>75</v>
      </c>
      <c r="C94" s="111" t="s">
        <v>110</v>
      </c>
      <c r="D94" s="42">
        <f t="shared" si="91"/>
        <v>30</v>
      </c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</row>
    <row r="95" spans="2:15" ht="16.5" customHeight="1">
      <c r="B95" s="5" t="s">
        <v>191</v>
      </c>
      <c r="C95" s="111" t="s">
        <v>111</v>
      </c>
      <c r="D95" s="42">
        <f>C37</f>
        <v>32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</row>
    <row r="96" spans="2:15" ht="16.5" customHeight="1">
      <c r="B96" s="5" t="s">
        <v>152</v>
      </c>
      <c r="C96" s="111" t="s">
        <v>112</v>
      </c>
      <c r="D96" s="42">
        <f t="shared" ref="D96:D101" si="92">C38</f>
        <v>33</v>
      </c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</row>
    <row r="97" spans="1:15" ht="16.5" customHeight="1">
      <c r="B97" s="5" t="s">
        <v>194</v>
      </c>
      <c r="C97" s="111" t="s">
        <v>113</v>
      </c>
      <c r="D97" s="42">
        <f t="shared" si="92"/>
        <v>34</v>
      </c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</row>
    <row r="98" spans="1:15" ht="16.5" customHeight="1">
      <c r="B98" s="5" t="s">
        <v>154</v>
      </c>
      <c r="C98" s="111" t="s">
        <v>114</v>
      </c>
      <c r="D98" s="42">
        <f t="shared" si="92"/>
        <v>35</v>
      </c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</row>
    <row r="99" spans="1:15" ht="16.5" customHeight="1">
      <c r="B99" s="11" t="s">
        <v>134</v>
      </c>
      <c r="C99" s="111" t="s">
        <v>115</v>
      </c>
      <c r="D99" s="39">
        <f t="shared" si="92"/>
        <v>36</v>
      </c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</row>
    <row r="100" spans="1:15" ht="16.5" customHeight="1">
      <c r="B100" s="11" t="s">
        <v>135</v>
      </c>
      <c r="C100" s="111" t="s">
        <v>137</v>
      </c>
      <c r="D100" s="39">
        <f t="shared" si="92"/>
        <v>37</v>
      </c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</row>
    <row r="101" spans="1:15" ht="16.5" customHeight="1">
      <c r="B101" s="12" t="s">
        <v>136</v>
      </c>
      <c r="C101" s="112" t="s">
        <v>138</v>
      </c>
      <c r="D101" s="41">
        <f t="shared" si="92"/>
        <v>38</v>
      </c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</row>
    <row r="102" spans="1:15" ht="16.5" customHeight="1">
      <c r="B102" s="2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</row>
    <row r="103" spans="1:15" ht="16.5" customHeight="1">
      <c r="A103" s="44" t="s">
        <v>150</v>
      </c>
      <c r="B103" s="2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</row>
    <row r="104" spans="1:15" ht="16.5" customHeight="1">
      <c r="B104" s="2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</row>
    <row r="105" spans="1:15" ht="16.5" customHeight="1" thickBot="1">
      <c r="B105" s="22" t="s">
        <v>195</v>
      </c>
      <c r="C105" s="45"/>
      <c r="D105" s="45"/>
      <c r="E105" s="136" t="s">
        <v>199</v>
      </c>
      <c r="F105" s="46"/>
      <c r="G105" s="46"/>
      <c r="H105" s="137" t="s">
        <v>279</v>
      </c>
      <c r="I105" s="45"/>
      <c r="J105" s="45"/>
      <c r="K105" s="45"/>
      <c r="L105" s="45"/>
      <c r="M105" s="45"/>
      <c r="N105" s="45"/>
      <c r="O105" s="45"/>
    </row>
    <row r="106" spans="1:15" ht="16.5" customHeight="1">
      <c r="B106" s="37" t="s">
        <v>51</v>
      </c>
      <c r="C106" s="103" t="s">
        <v>192</v>
      </c>
      <c r="D106" s="45"/>
      <c r="E106" s="103" t="s">
        <v>201</v>
      </c>
      <c r="F106" s="103" t="s">
        <v>200</v>
      </c>
      <c r="G106" s="139" t="s">
        <v>81</v>
      </c>
      <c r="H106" s="141" t="s">
        <v>202</v>
      </c>
      <c r="I106" s="142" t="s">
        <v>203</v>
      </c>
      <c r="J106" s="143" t="s">
        <v>204</v>
      </c>
      <c r="K106" s="45"/>
      <c r="L106" s="45"/>
      <c r="M106" s="45"/>
      <c r="N106" s="45"/>
      <c r="O106" s="45"/>
    </row>
    <row r="107" spans="1:15" ht="16.5" customHeight="1">
      <c r="B107" s="5" t="s">
        <v>134</v>
      </c>
      <c r="C107" s="42">
        <f>INDEX($B$138:$C$168,MATCH($B107,$B$138:$B$168,0),2)</f>
        <v>32</v>
      </c>
      <c r="D107" s="45"/>
      <c r="E107" s="31" t="s">
        <v>3</v>
      </c>
      <c r="F107" s="31" t="s">
        <v>155</v>
      </c>
      <c r="G107" s="140">
        <v>23</v>
      </c>
      <c r="H107" s="144">
        <f>IF(I107="","",IF(I107=23,"",IF(I107=1,30,(I107-1))))</f>
        <v>3</v>
      </c>
      <c r="I107" s="42">
        <f>IF(J107="","",IF(J107=23,"",IF(J107=1,30,(J107-1))))</f>
        <v>4</v>
      </c>
      <c r="J107" s="145">
        <f>INDEX(E107:G129,MATCH(分析!F2,'コード表 〔県〕'!E107:E129,0),3)</f>
        <v>5</v>
      </c>
      <c r="K107" s="45"/>
      <c r="L107" s="45"/>
      <c r="M107" s="45"/>
      <c r="N107" s="45"/>
      <c r="O107" s="45"/>
    </row>
    <row r="108" spans="1:15" ht="16.5" customHeight="1">
      <c r="B108" s="5" t="s">
        <v>141</v>
      </c>
      <c r="C108" s="42">
        <f t="shared" ref="C108:C135" si="93">INDEX($B$138:$C$168,MATCH($B108,$B$138:$B$168,0),2)</f>
        <v>5</v>
      </c>
      <c r="D108" s="45"/>
      <c r="E108" s="31" t="s">
        <v>4</v>
      </c>
      <c r="F108" s="31" t="s">
        <v>156</v>
      </c>
      <c r="G108" s="138">
        <f>G107+1</f>
        <v>24</v>
      </c>
      <c r="H108" s="144" t="str">
        <f>IF(H107="","",INDEX(E107:G129,MATCH(H107,G107:G129,0),1))</f>
        <v>令和３年度</v>
      </c>
      <c r="I108" s="42" t="str">
        <f>IF(I107="","",INDEX(E107:G129,MATCH(I107,G107:G129,0),1))</f>
        <v>令和４年度</v>
      </c>
      <c r="J108" s="145" t="str">
        <f>INDEX(E107:G129,MATCH(J107,G107:G129,0),1)</f>
        <v>令和５年度</v>
      </c>
      <c r="K108" s="45"/>
      <c r="L108" s="45"/>
      <c r="M108" s="45"/>
      <c r="N108" s="45"/>
      <c r="O108" s="45"/>
    </row>
    <row r="109" spans="1:15" ht="16.5" customHeight="1" thickBot="1">
      <c r="B109" s="5" t="s">
        <v>142</v>
      </c>
      <c r="C109" s="42">
        <f t="shared" si="93"/>
        <v>6</v>
      </c>
      <c r="D109" s="45"/>
      <c r="E109" s="31" t="s">
        <v>5</v>
      </c>
      <c r="F109" s="31" t="s">
        <v>157</v>
      </c>
      <c r="G109" s="138">
        <f t="shared" ref="G109:G114" si="94">G108+1</f>
        <v>25</v>
      </c>
      <c r="H109" s="146" t="str">
        <f>IF(H107="","",INDEX(E107:G129,MATCH(H107,G107:G129,0),2))</f>
        <v>R3</v>
      </c>
      <c r="I109" s="147" t="str">
        <f>IF(I107="","",INDEX(E107:G129,MATCH(I107,G107:G129,0),2))</f>
        <v>R4</v>
      </c>
      <c r="J109" s="148" t="str">
        <f>INDEX(E107:G129,MATCH(J107,G107:G129,0),2)</f>
        <v>R5</v>
      </c>
      <c r="K109" s="45"/>
      <c r="L109" s="45"/>
      <c r="M109" s="45"/>
      <c r="N109" s="45"/>
      <c r="O109" s="45"/>
    </row>
    <row r="110" spans="1:15" ht="16.5" customHeight="1">
      <c r="B110" s="5" t="s">
        <v>143</v>
      </c>
      <c r="C110" s="42">
        <f t="shared" si="93"/>
        <v>7</v>
      </c>
      <c r="E110" s="31" t="s">
        <v>6</v>
      </c>
      <c r="F110" s="31" t="s">
        <v>158</v>
      </c>
      <c r="G110" s="42">
        <f t="shared" si="94"/>
        <v>26</v>
      </c>
      <c r="J110" s="149" t="s">
        <v>205</v>
      </c>
    </row>
    <row r="111" spans="1:15" ht="16.5" customHeight="1">
      <c r="A111" s="44"/>
      <c r="B111" s="5" t="s">
        <v>135</v>
      </c>
      <c r="C111" s="42">
        <f t="shared" si="93"/>
        <v>33</v>
      </c>
      <c r="E111" s="31" t="s">
        <v>7</v>
      </c>
      <c r="F111" s="31" t="s">
        <v>159</v>
      </c>
      <c r="G111" s="42">
        <f t="shared" si="94"/>
        <v>27</v>
      </c>
    </row>
    <row r="112" spans="1:15" ht="16.5" customHeight="1" thickBot="1">
      <c r="B112" s="5" t="s">
        <v>144</v>
      </c>
      <c r="C112" s="42">
        <f t="shared" si="93"/>
        <v>8</v>
      </c>
      <c r="E112" s="31" t="s">
        <v>8</v>
      </c>
      <c r="F112" s="31" t="s">
        <v>160</v>
      </c>
      <c r="G112" s="42">
        <f t="shared" si="94"/>
        <v>28</v>
      </c>
      <c r="J112" s="1" t="s">
        <v>278</v>
      </c>
    </row>
    <row r="113" spans="2:10" ht="16.5" customHeight="1">
      <c r="B113" s="5" t="s">
        <v>145</v>
      </c>
      <c r="C113" s="42">
        <f t="shared" si="93"/>
        <v>9</v>
      </c>
      <c r="E113" s="31" t="s">
        <v>9</v>
      </c>
      <c r="F113" s="31" t="s">
        <v>161</v>
      </c>
      <c r="G113" s="42">
        <f t="shared" si="94"/>
        <v>29</v>
      </c>
      <c r="J113" s="166">
        <f>INDEX(E107:G129,MATCH(分析!F4,'コード表 〔県〕'!E107:E129,0),3)</f>
        <v>1</v>
      </c>
    </row>
    <row r="114" spans="2:10" ht="16.5" customHeight="1">
      <c r="B114" s="5" t="s">
        <v>147</v>
      </c>
      <c r="C114" s="42">
        <f t="shared" si="93"/>
        <v>11</v>
      </c>
      <c r="E114" s="31" t="s">
        <v>10</v>
      </c>
      <c r="F114" s="31" t="s">
        <v>162</v>
      </c>
      <c r="G114" s="42">
        <f t="shared" si="94"/>
        <v>30</v>
      </c>
      <c r="J114" s="167" t="str">
        <f>INDEX(E107:G129,MATCH(J113,G107:G129,0),1)</f>
        <v>令和元年度</v>
      </c>
    </row>
    <row r="115" spans="2:10" ht="16.5" customHeight="1" thickBot="1">
      <c r="B115" s="5" t="s">
        <v>136</v>
      </c>
      <c r="C115" s="42">
        <f t="shared" si="93"/>
        <v>34</v>
      </c>
      <c r="E115" s="31" t="s">
        <v>1</v>
      </c>
      <c r="F115" s="31" t="s">
        <v>163</v>
      </c>
      <c r="G115" s="135">
        <v>1</v>
      </c>
      <c r="J115" s="168" t="str">
        <f>INDEX(E107:G129,MATCH(J113,G107:G129,0),2)</f>
        <v>R1</v>
      </c>
    </row>
    <row r="116" spans="2:10" ht="16.5" customHeight="1">
      <c r="B116" s="5" t="s">
        <v>146</v>
      </c>
      <c r="C116" s="42">
        <f t="shared" si="93"/>
        <v>10</v>
      </c>
      <c r="E116" s="31" t="s">
        <v>2</v>
      </c>
      <c r="F116" s="31" t="s">
        <v>164</v>
      </c>
      <c r="G116" s="42">
        <f>G115+1</f>
        <v>2</v>
      </c>
    </row>
    <row r="117" spans="2:10" ht="16.5" customHeight="1">
      <c r="B117" s="5" t="s">
        <v>61</v>
      </c>
      <c r="C117" s="42">
        <f t="shared" si="93"/>
        <v>12</v>
      </c>
      <c r="D117" s="2"/>
      <c r="E117" s="31" t="s">
        <v>0</v>
      </c>
      <c r="F117" s="31" t="s">
        <v>165</v>
      </c>
      <c r="G117" s="42">
        <f t="shared" ref="G117:G129" si="95">G116+1</f>
        <v>3</v>
      </c>
    </row>
    <row r="118" spans="2:10" ht="16.5" customHeight="1">
      <c r="B118" s="5" t="s">
        <v>62</v>
      </c>
      <c r="C118" s="42">
        <f t="shared" si="93"/>
        <v>13</v>
      </c>
      <c r="D118" s="2"/>
      <c r="E118" s="31" t="s">
        <v>166</v>
      </c>
      <c r="F118" s="31" t="s">
        <v>167</v>
      </c>
      <c r="G118" s="42">
        <f t="shared" si="95"/>
        <v>4</v>
      </c>
    </row>
    <row r="119" spans="2:10" ht="16.5" customHeight="1">
      <c r="B119" s="5" t="s">
        <v>63</v>
      </c>
      <c r="C119" s="42">
        <f t="shared" si="93"/>
        <v>14</v>
      </c>
      <c r="D119" s="2"/>
      <c r="E119" s="31" t="s">
        <v>168</v>
      </c>
      <c r="F119" s="31" t="s">
        <v>169</v>
      </c>
      <c r="G119" s="42">
        <f t="shared" si="95"/>
        <v>5</v>
      </c>
    </row>
    <row r="120" spans="2:10" ht="16.5" customHeight="1">
      <c r="B120" s="5" t="s">
        <v>64</v>
      </c>
      <c r="C120" s="42">
        <f t="shared" si="93"/>
        <v>15</v>
      </c>
      <c r="D120" s="2"/>
      <c r="E120" s="31" t="s">
        <v>170</v>
      </c>
      <c r="F120" s="31" t="s">
        <v>171</v>
      </c>
      <c r="G120" s="42">
        <f t="shared" si="95"/>
        <v>6</v>
      </c>
    </row>
    <row r="121" spans="2:10" ht="16.5" customHeight="1">
      <c r="B121" s="5" t="s">
        <v>65</v>
      </c>
      <c r="C121" s="42">
        <f t="shared" si="93"/>
        <v>16</v>
      </c>
      <c r="D121" s="2"/>
      <c r="E121" s="31" t="s">
        <v>172</v>
      </c>
      <c r="F121" s="31" t="s">
        <v>173</v>
      </c>
      <c r="G121" s="42">
        <f t="shared" si="95"/>
        <v>7</v>
      </c>
    </row>
    <row r="122" spans="2:10" ht="16.5" customHeight="1">
      <c r="B122" s="5" t="s">
        <v>66</v>
      </c>
      <c r="C122" s="42">
        <f t="shared" si="93"/>
        <v>17</v>
      </c>
      <c r="D122" s="2"/>
      <c r="E122" s="31" t="s">
        <v>174</v>
      </c>
      <c r="F122" s="31" t="s">
        <v>175</v>
      </c>
      <c r="G122" s="42">
        <f t="shared" si="95"/>
        <v>8</v>
      </c>
    </row>
    <row r="123" spans="2:10" ht="16.5" customHeight="1">
      <c r="B123" s="5" t="s">
        <v>67</v>
      </c>
      <c r="C123" s="42">
        <f t="shared" si="93"/>
        <v>18</v>
      </c>
      <c r="D123" s="2"/>
      <c r="E123" s="31" t="s">
        <v>176</v>
      </c>
      <c r="F123" s="31" t="s">
        <v>177</v>
      </c>
      <c r="G123" s="42">
        <f t="shared" si="95"/>
        <v>9</v>
      </c>
    </row>
    <row r="124" spans="2:10" ht="16.5" customHeight="1">
      <c r="B124" s="5" t="s">
        <v>68</v>
      </c>
      <c r="C124" s="42">
        <f t="shared" si="93"/>
        <v>19</v>
      </c>
      <c r="D124" s="2"/>
      <c r="E124" s="31" t="s">
        <v>178</v>
      </c>
      <c r="F124" s="31" t="s">
        <v>179</v>
      </c>
      <c r="G124" s="42">
        <f t="shared" si="95"/>
        <v>10</v>
      </c>
    </row>
    <row r="125" spans="2:10" ht="16.5" customHeight="1">
      <c r="B125" s="5" t="s">
        <v>69</v>
      </c>
      <c r="C125" s="42">
        <f t="shared" si="93"/>
        <v>20</v>
      </c>
      <c r="D125" s="2"/>
      <c r="E125" s="31" t="s">
        <v>180</v>
      </c>
      <c r="F125" s="31" t="s">
        <v>181</v>
      </c>
      <c r="G125" s="42">
        <f t="shared" si="95"/>
        <v>11</v>
      </c>
    </row>
    <row r="126" spans="2:10" ht="16.5" customHeight="1">
      <c r="B126" s="5" t="s">
        <v>70</v>
      </c>
      <c r="C126" s="42">
        <f t="shared" si="93"/>
        <v>21</v>
      </c>
      <c r="D126" s="2"/>
      <c r="E126" s="31" t="s">
        <v>182</v>
      </c>
      <c r="F126" s="31" t="s">
        <v>183</v>
      </c>
      <c r="G126" s="42">
        <f t="shared" si="95"/>
        <v>12</v>
      </c>
    </row>
    <row r="127" spans="2:10" ht="16.5" customHeight="1">
      <c r="B127" s="5" t="s">
        <v>71</v>
      </c>
      <c r="C127" s="42">
        <f t="shared" si="93"/>
        <v>22</v>
      </c>
      <c r="E127" s="31" t="s">
        <v>184</v>
      </c>
      <c r="F127" s="31" t="s">
        <v>185</v>
      </c>
      <c r="G127" s="42">
        <f t="shared" si="95"/>
        <v>13</v>
      </c>
    </row>
    <row r="128" spans="2:10" ht="16.5" customHeight="1">
      <c r="B128" s="5" t="s">
        <v>72</v>
      </c>
      <c r="C128" s="42">
        <f t="shared" si="93"/>
        <v>23</v>
      </c>
      <c r="E128" s="31" t="s">
        <v>186</v>
      </c>
      <c r="F128" s="31" t="s">
        <v>187</v>
      </c>
      <c r="G128" s="42">
        <f t="shared" si="95"/>
        <v>14</v>
      </c>
    </row>
    <row r="129" spans="2:16" ht="16.5" customHeight="1">
      <c r="B129" s="5" t="s">
        <v>73</v>
      </c>
      <c r="C129" s="42">
        <f t="shared" si="93"/>
        <v>24</v>
      </c>
      <c r="E129" s="69" t="s">
        <v>188</v>
      </c>
      <c r="F129" s="69" t="s">
        <v>189</v>
      </c>
      <c r="G129" s="34">
        <f t="shared" si="95"/>
        <v>15</v>
      </c>
    </row>
    <row r="130" spans="2:16" ht="16.5" customHeight="1">
      <c r="B130" s="5" t="s">
        <v>74</v>
      </c>
      <c r="C130" s="42">
        <f t="shared" si="93"/>
        <v>25</v>
      </c>
    </row>
    <row r="131" spans="2:16" ht="16.5" customHeight="1">
      <c r="B131" s="5" t="s">
        <v>75</v>
      </c>
      <c r="C131" s="42">
        <f t="shared" si="93"/>
        <v>26</v>
      </c>
    </row>
    <row r="132" spans="2:16" ht="16.5" customHeight="1">
      <c r="B132" s="5" t="s">
        <v>151</v>
      </c>
      <c r="C132" s="42">
        <f t="shared" si="93"/>
        <v>28</v>
      </c>
      <c r="F132" s="45"/>
    </row>
    <row r="133" spans="2:16" ht="16.5" customHeight="1">
      <c r="B133" s="5" t="s">
        <v>152</v>
      </c>
      <c r="C133" s="42">
        <f t="shared" si="93"/>
        <v>29</v>
      </c>
    </row>
    <row r="134" spans="2:16" ht="16.5" customHeight="1">
      <c r="B134" s="5" t="s">
        <v>153</v>
      </c>
      <c r="C134" s="42">
        <f t="shared" si="93"/>
        <v>30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</row>
    <row r="135" spans="2:16" ht="16.5" customHeight="1">
      <c r="B135" s="6" t="s">
        <v>196</v>
      </c>
      <c r="C135" s="34">
        <f t="shared" si="93"/>
        <v>31</v>
      </c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8"/>
    </row>
    <row r="136" spans="2:16" ht="16.5" customHeight="1">
      <c r="C136" s="8"/>
      <c r="D136" s="137" t="s">
        <v>197</v>
      </c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</row>
    <row r="137" spans="2:16" ht="16.5" customHeight="1">
      <c r="B137" s="103" t="s">
        <v>51</v>
      </c>
      <c r="C137" s="103" t="s">
        <v>190</v>
      </c>
      <c r="D137" s="8" t="str">
        <f ca="1">" ← "&amp;分析BD〔項目別_県〕!A1&amp;"の行数を "&amp;分析!A1&amp;" シートの表章順に上で並び替え"</f>
        <v xml:space="preserve"> ← 分析BD〔項目別_県〕の行数を 分析 シートの表章順に上で並び替え</v>
      </c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</row>
    <row r="138" spans="2:16" ht="16.5" customHeight="1">
      <c r="B138" s="5" t="s">
        <v>53</v>
      </c>
      <c r="C138" s="135">
        <v>4</v>
      </c>
    </row>
    <row r="139" spans="2:16" ht="16.5" customHeight="1">
      <c r="B139" s="5" t="s">
        <v>54</v>
      </c>
      <c r="C139" s="42">
        <f>C138+1</f>
        <v>5</v>
      </c>
      <c r="D139" s="2"/>
    </row>
    <row r="140" spans="2:16" ht="16.5" customHeight="1">
      <c r="B140" s="5" t="s">
        <v>55</v>
      </c>
      <c r="C140" s="42">
        <f t="shared" ref="C140:C168" si="96">C139+1</f>
        <v>6</v>
      </c>
      <c r="D140" s="45"/>
      <c r="E140" s="8"/>
    </row>
    <row r="141" spans="2:16" ht="16.5" customHeight="1">
      <c r="B141" s="5" t="s">
        <v>56</v>
      </c>
      <c r="C141" s="42">
        <f t="shared" si="96"/>
        <v>7</v>
      </c>
      <c r="D141" s="45"/>
    </row>
    <row r="142" spans="2:16" ht="16.5" customHeight="1">
      <c r="B142" s="5" t="s">
        <v>57</v>
      </c>
      <c r="C142" s="42">
        <f t="shared" si="96"/>
        <v>8</v>
      </c>
      <c r="D142" s="45"/>
    </row>
    <row r="143" spans="2:16" ht="16.5" customHeight="1">
      <c r="B143" s="5" t="s">
        <v>58</v>
      </c>
      <c r="C143" s="42">
        <f t="shared" si="96"/>
        <v>9</v>
      </c>
      <c r="D143" s="45"/>
    </row>
    <row r="144" spans="2:16" ht="16.5" customHeight="1">
      <c r="B144" s="5" t="s">
        <v>59</v>
      </c>
      <c r="C144" s="42">
        <f t="shared" si="96"/>
        <v>10</v>
      </c>
      <c r="D144" s="45"/>
    </row>
    <row r="145" spans="2:4" ht="16.5" customHeight="1">
      <c r="B145" s="5" t="s">
        <v>60</v>
      </c>
      <c r="C145" s="42">
        <f t="shared" si="96"/>
        <v>11</v>
      </c>
      <c r="D145" s="45"/>
    </row>
    <row r="146" spans="2:4" ht="16.5" customHeight="1">
      <c r="B146" s="5" t="s">
        <v>61</v>
      </c>
      <c r="C146" s="42">
        <f t="shared" si="96"/>
        <v>12</v>
      </c>
      <c r="D146" s="45"/>
    </row>
    <row r="147" spans="2:4" ht="16.5" customHeight="1">
      <c r="B147" s="5" t="s">
        <v>62</v>
      </c>
      <c r="C147" s="42">
        <f t="shared" si="96"/>
        <v>13</v>
      </c>
      <c r="D147" s="45"/>
    </row>
    <row r="148" spans="2:4" ht="16.5" customHeight="1">
      <c r="B148" s="5" t="s">
        <v>63</v>
      </c>
      <c r="C148" s="42">
        <f t="shared" si="96"/>
        <v>14</v>
      </c>
      <c r="D148" s="45"/>
    </row>
    <row r="149" spans="2:4" ht="16.5" customHeight="1">
      <c r="B149" s="5" t="s">
        <v>64</v>
      </c>
      <c r="C149" s="42">
        <f t="shared" si="96"/>
        <v>15</v>
      </c>
      <c r="D149" s="45"/>
    </row>
    <row r="150" spans="2:4" ht="16.5" customHeight="1">
      <c r="B150" s="5" t="s">
        <v>65</v>
      </c>
      <c r="C150" s="42">
        <f t="shared" si="96"/>
        <v>16</v>
      </c>
      <c r="D150" s="45"/>
    </row>
    <row r="151" spans="2:4" ht="16.5" customHeight="1">
      <c r="B151" s="5" t="s">
        <v>66</v>
      </c>
      <c r="C151" s="42">
        <f t="shared" si="96"/>
        <v>17</v>
      </c>
      <c r="D151" s="45"/>
    </row>
    <row r="152" spans="2:4" ht="16.5" customHeight="1">
      <c r="B152" s="5" t="s">
        <v>67</v>
      </c>
      <c r="C152" s="42">
        <f t="shared" si="96"/>
        <v>18</v>
      </c>
      <c r="D152" s="45"/>
    </row>
    <row r="153" spans="2:4" ht="16.5" customHeight="1">
      <c r="B153" s="5" t="s">
        <v>68</v>
      </c>
      <c r="C153" s="42">
        <f t="shared" si="96"/>
        <v>19</v>
      </c>
      <c r="D153" s="45"/>
    </row>
    <row r="154" spans="2:4" ht="16.5" customHeight="1">
      <c r="B154" s="5" t="s">
        <v>69</v>
      </c>
      <c r="C154" s="42">
        <f t="shared" si="96"/>
        <v>20</v>
      </c>
      <c r="D154" s="45"/>
    </row>
    <row r="155" spans="2:4" ht="16.5" customHeight="1">
      <c r="B155" s="5" t="s">
        <v>70</v>
      </c>
      <c r="C155" s="42">
        <f t="shared" si="96"/>
        <v>21</v>
      </c>
      <c r="D155" s="45"/>
    </row>
    <row r="156" spans="2:4" ht="16.5" customHeight="1">
      <c r="B156" s="5" t="s">
        <v>71</v>
      </c>
      <c r="C156" s="42">
        <f t="shared" si="96"/>
        <v>22</v>
      </c>
      <c r="D156" s="45"/>
    </row>
    <row r="157" spans="2:4" ht="16.5" customHeight="1">
      <c r="B157" s="5" t="s">
        <v>72</v>
      </c>
      <c r="C157" s="42">
        <f t="shared" si="96"/>
        <v>23</v>
      </c>
      <c r="D157" s="45"/>
    </row>
    <row r="158" spans="2:4" ht="16.5" customHeight="1">
      <c r="B158" s="5" t="s">
        <v>73</v>
      </c>
      <c r="C158" s="42">
        <f t="shared" si="96"/>
        <v>24</v>
      </c>
      <c r="D158" s="45"/>
    </row>
    <row r="159" spans="2:4" ht="16.5" customHeight="1">
      <c r="B159" s="5" t="s">
        <v>74</v>
      </c>
      <c r="C159" s="42">
        <f t="shared" si="96"/>
        <v>25</v>
      </c>
      <c r="D159" s="45"/>
    </row>
    <row r="160" spans="2:4" ht="16.5" customHeight="1">
      <c r="B160" s="5" t="s">
        <v>75</v>
      </c>
      <c r="C160" s="42">
        <f t="shared" si="96"/>
        <v>26</v>
      </c>
      <c r="D160" s="45"/>
    </row>
    <row r="161" spans="1:5" ht="16.5" customHeight="1">
      <c r="B161" s="5" t="s">
        <v>76</v>
      </c>
      <c r="C161" s="42">
        <f t="shared" si="96"/>
        <v>27</v>
      </c>
      <c r="D161" s="45"/>
    </row>
    <row r="162" spans="1:5" ht="16.5" customHeight="1">
      <c r="B162" s="5" t="s">
        <v>151</v>
      </c>
      <c r="C162" s="42">
        <f t="shared" si="96"/>
        <v>28</v>
      </c>
      <c r="D162" s="45"/>
    </row>
    <row r="163" spans="1:5" ht="16.5" customHeight="1">
      <c r="B163" s="5" t="s">
        <v>152</v>
      </c>
      <c r="C163" s="42">
        <f t="shared" si="96"/>
        <v>29</v>
      </c>
      <c r="D163" s="45"/>
    </row>
    <row r="164" spans="1:5" ht="16.5" customHeight="1">
      <c r="B164" s="5" t="s">
        <v>153</v>
      </c>
      <c r="C164" s="42">
        <f t="shared" si="96"/>
        <v>30</v>
      </c>
      <c r="D164" s="45"/>
    </row>
    <row r="165" spans="1:5" ht="16.5" customHeight="1">
      <c r="B165" s="5" t="s">
        <v>196</v>
      </c>
      <c r="C165" s="42">
        <f t="shared" si="96"/>
        <v>31</v>
      </c>
      <c r="D165" s="45"/>
    </row>
    <row r="166" spans="1:5" ht="16.5" customHeight="1">
      <c r="B166" s="5" t="s">
        <v>134</v>
      </c>
      <c r="C166" s="42">
        <f t="shared" si="96"/>
        <v>32</v>
      </c>
      <c r="D166" s="45"/>
    </row>
    <row r="167" spans="1:5" ht="16.5" customHeight="1">
      <c r="B167" s="5" t="s">
        <v>135</v>
      </c>
      <c r="C167" s="42">
        <f t="shared" si="96"/>
        <v>33</v>
      </c>
      <c r="D167" s="45"/>
    </row>
    <row r="168" spans="1:5" ht="16.5" customHeight="1">
      <c r="B168" s="6" t="s">
        <v>136</v>
      </c>
      <c r="C168" s="34">
        <f t="shared" si="96"/>
        <v>34</v>
      </c>
      <c r="D168" s="45"/>
    </row>
    <row r="169" spans="1:5" ht="16.5" customHeight="1">
      <c r="A169" s="44" t="s">
        <v>198</v>
      </c>
      <c r="B169" s="2"/>
      <c r="C169" s="2"/>
      <c r="D169" s="45"/>
    </row>
    <row r="170" spans="1:5" ht="16.5" customHeight="1">
      <c r="B170" s="2"/>
      <c r="C170" s="2"/>
      <c r="D170" s="45"/>
    </row>
    <row r="171" spans="1:5" ht="16.5" customHeight="1">
      <c r="B171" s="22" t="s">
        <v>221</v>
      </c>
      <c r="C171" s="2"/>
      <c r="D171" s="45"/>
    </row>
    <row r="172" spans="1:5" ht="16.5" customHeight="1">
      <c r="B172" s="103" t="s">
        <v>222</v>
      </c>
      <c r="C172" s="103" t="s">
        <v>223</v>
      </c>
      <c r="D172" s="103" t="s">
        <v>224</v>
      </c>
    </row>
    <row r="173" spans="1:5" ht="16.5" customHeight="1">
      <c r="B173" s="5" t="s">
        <v>16</v>
      </c>
      <c r="C173" s="135">
        <v>7</v>
      </c>
      <c r="D173" s="135">
        <v>39</v>
      </c>
      <c r="E173" s="8" t="str">
        <f ca="1">" ← "&amp;分析BD〔経済活動別_県〕!A1&amp;" シートの実数、増加率の開始行の行番号を入力〔基本は固定〕"</f>
        <v xml:space="preserve"> ← 分析BD〔経済活動別_県〕 シートの実数、増加率の開始行の行番号を入力〔基本は固定〕</v>
      </c>
    </row>
    <row r="174" spans="1:5" ht="16.5" customHeight="1">
      <c r="B174" s="5" t="s">
        <v>17</v>
      </c>
      <c r="C174" s="42">
        <f>C173+1</f>
        <v>8</v>
      </c>
      <c r="D174" s="42">
        <f>D173+1</f>
        <v>40</v>
      </c>
    </row>
    <row r="175" spans="1:5" ht="16.5" customHeight="1">
      <c r="B175" s="5" t="s">
        <v>18</v>
      </c>
      <c r="C175" s="42">
        <f t="shared" ref="C175:C181" si="97">C174+1</f>
        <v>9</v>
      </c>
      <c r="D175" s="42">
        <f t="shared" ref="D175:D181" si="98">D174+1</f>
        <v>41</v>
      </c>
    </row>
    <row r="176" spans="1:5" ht="16.5" customHeight="1">
      <c r="B176" s="5" t="s">
        <v>19</v>
      </c>
      <c r="C176" s="42">
        <f t="shared" si="97"/>
        <v>10</v>
      </c>
      <c r="D176" s="42">
        <f t="shared" si="98"/>
        <v>42</v>
      </c>
    </row>
    <row r="177" spans="2:4" ht="16.5" customHeight="1">
      <c r="B177" s="5" t="s">
        <v>118</v>
      </c>
      <c r="C177" s="42">
        <f t="shared" si="97"/>
        <v>11</v>
      </c>
      <c r="D177" s="42">
        <f t="shared" si="98"/>
        <v>43</v>
      </c>
    </row>
    <row r="178" spans="2:4" ht="16.5" customHeight="1">
      <c r="B178" s="5" t="s">
        <v>20</v>
      </c>
      <c r="C178" s="42">
        <f t="shared" si="97"/>
        <v>12</v>
      </c>
      <c r="D178" s="42">
        <f t="shared" si="98"/>
        <v>44</v>
      </c>
    </row>
    <row r="179" spans="2:4" ht="16.5" customHeight="1">
      <c r="B179" s="5" t="s">
        <v>21</v>
      </c>
      <c r="C179" s="42">
        <f t="shared" si="97"/>
        <v>13</v>
      </c>
      <c r="D179" s="42">
        <f t="shared" si="98"/>
        <v>45</v>
      </c>
    </row>
    <row r="180" spans="2:4" ht="16.5" customHeight="1">
      <c r="B180" s="5" t="s">
        <v>119</v>
      </c>
      <c r="C180" s="42">
        <f t="shared" si="97"/>
        <v>14</v>
      </c>
      <c r="D180" s="42">
        <f t="shared" si="98"/>
        <v>46</v>
      </c>
    </row>
    <row r="181" spans="2:4" ht="16.5" customHeight="1">
      <c r="B181" s="6" t="s">
        <v>22</v>
      </c>
      <c r="C181" s="34">
        <f t="shared" si="97"/>
        <v>15</v>
      </c>
      <c r="D181" s="34">
        <f t="shared" si="98"/>
        <v>47</v>
      </c>
    </row>
  </sheetData>
  <phoneticPr fontId="2"/>
  <pageMargins left="0.7" right="0.7" top="0.75" bottom="0.75" header="0.3" footer="0.3"/>
  <pageSetup paperSize="9" scale="28" orientation="portrait" r:id="rId1"/>
  <rowBreaks count="4" manualBreakCount="4">
    <brk id="44" max="12" man="1"/>
    <brk id="59" max="12" man="1"/>
    <brk id="102" max="12" man="1"/>
    <brk id="168" max="12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D539D-6CD0-43E7-ABC8-F3C397C4110B}">
  <dimension ref="A1:O100"/>
  <sheetViews>
    <sheetView showGridLines="0" view="pageBreakPreview" topLeftCell="A48" zoomScaleNormal="100" zoomScaleSheetLayoutView="100" workbookViewId="0"/>
  </sheetViews>
  <sheetFormatPr defaultColWidth="12.58203125" defaultRowHeight="16.5" customHeight="1"/>
  <cols>
    <col min="1" max="1" width="3.58203125" style="1" customWidth="1"/>
    <col min="2" max="2" width="33.33203125" style="1" customWidth="1"/>
    <col min="3" max="15" width="11.58203125" style="1" customWidth="1"/>
    <col min="16" max="17" width="10.58203125" style="1" customWidth="1"/>
    <col min="18" max="16384" width="12.58203125" style="1"/>
  </cols>
  <sheetData>
    <row r="1" spans="1:15" ht="16.5" customHeight="1">
      <c r="A1" s="44" t="s">
        <v>116</v>
      </c>
      <c r="B1" s="7"/>
    </row>
    <row r="3" spans="1:15" ht="16.5" customHeight="1">
      <c r="B3" s="47" t="s">
        <v>121</v>
      </c>
      <c r="C3" s="35" t="str">
        <f ca="1">経済活動別統計表〔全国〕!A1</f>
        <v>経済活動別統計表〔全国〕</v>
      </c>
      <c r="D3" s="26"/>
    </row>
    <row r="5" spans="1:15" ht="16.5" customHeight="1" thickBot="1">
      <c r="B5" s="22" t="s">
        <v>123</v>
      </c>
    </row>
    <row r="6" spans="1:15" ht="16.5" customHeight="1">
      <c r="A6" s="44"/>
      <c r="C6" s="27">
        <v>8</v>
      </c>
      <c r="D6" s="8" t="str">
        <f ca="1">" ← "&amp;C3&amp; "シートの「開始年」（H23）における開始行（農林水産業）の行番号を入力"</f>
        <v xml:space="preserve"> ← 経済活動別統計表〔全国〕シートの「開始年」（H23）における開始行（農林水産業）の行番号を入力</v>
      </c>
    </row>
    <row r="7" spans="1:15" ht="16.5" customHeight="1" thickBot="1">
      <c r="A7" s="44"/>
      <c r="C7" s="28">
        <v>43</v>
      </c>
      <c r="D7" s="8" t="str">
        <f ca="1">" ← "&amp;C3&amp;" シートの「開始年＋１」（H24）における開始行（農林水産業）の行番号を入力"</f>
        <v xml:space="preserve"> ← 経済活動別統計表〔全国〕 シートの「開始年＋１」（H24）における開始行（農林水産業）の行番号を入力</v>
      </c>
    </row>
    <row r="8" spans="1:15" ht="16.5" customHeight="1">
      <c r="A8" s="44"/>
      <c r="D8" s="8"/>
    </row>
    <row r="9" spans="1:15" ht="16.5" customHeight="1">
      <c r="A9" s="44"/>
      <c r="C9" s="45">
        <f>C6</f>
        <v>8</v>
      </c>
      <c r="D9" s="45">
        <f>C7-C6</f>
        <v>35</v>
      </c>
      <c r="E9" s="45">
        <f>D9</f>
        <v>35</v>
      </c>
      <c r="F9" s="45">
        <f t="shared" ref="F9:O9" si="0">E9</f>
        <v>35</v>
      </c>
      <c r="G9" s="45">
        <f t="shared" si="0"/>
        <v>35</v>
      </c>
      <c r="H9" s="45">
        <f t="shared" si="0"/>
        <v>35</v>
      </c>
      <c r="I9" s="45">
        <f t="shared" si="0"/>
        <v>35</v>
      </c>
      <c r="J9" s="45">
        <f t="shared" si="0"/>
        <v>35</v>
      </c>
      <c r="K9" s="45">
        <f t="shared" si="0"/>
        <v>35</v>
      </c>
      <c r="L9" s="45">
        <f t="shared" si="0"/>
        <v>35</v>
      </c>
      <c r="M9" s="45">
        <f t="shared" si="0"/>
        <v>35</v>
      </c>
      <c r="N9" s="45">
        <f t="shared" si="0"/>
        <v>35</v>
      </c>
      <c r="O9" s="45">
        <f t="shared" si="0"/>
        <v>35</v>
      </c>
    </row>
    <row r="10" spans="1:15" ht="16.5" customHeight="1">
      <c r="A10" s="44"/>
      <c r="B10" s="4"/>
      <c r="C10" s="29">
        <v>23</v>
      </c>
      <c r="D10" s="30">
        <f>C10+1</f>
        <v>24</v>
      </c>
      <c r="E10" s="30">
        <f t="shared" ref="E10:I10" si="1">D10+1</f>
        <v>25</v>
      </c>
      <c r="F10" s="30">
        <f t="shared" si="1"/>
        <v>26</v>
      </c>
      <c r="G10" s="30">
        <f t="shared" si="1"/>
        <v>27</v>
      </c>
      <c r="H10" s="30">
        <f t="shared" si="1"/>
        <v>28</v>
      </c>
      <c r="I10" s="30">
        <f t="shared" si="1"/>
        <v>29</v>
      </c>
      <c r="J10" s="30">
        <f>I10+1</f>
        <v>30</v>
      </c>
      <c r="K10" s="29">
        <v>1</v>
      </c>
      <c r="L10" s="30">
        <f>K10+1</f>
        <v>2</v>
      </c>
      <c r="M10" s="30">
        <f t="shared" ref="M10:O10" si="2">L10+1</f>
        <v>3</v>
      </c>
      <c r="N10" s="30">
        <f t="shared" si="2"/>
        <v>4</v>
      </c>
      <c r="O10" s="30">
        <f t="shared" si="2"/>
        <v>5</v>
      </c>
    </row>
    <row r="11" spans="1:15" ht="16.5" customHeight="1">
      <c r="A11" s="44"/>
      <c r="B11" s="5"/>
      <c r="C11" s="17" t="s">
        <v>3</v>
      </c>
      <c r="D11" s="17" t="s">
        <v>4</v>
      </c>
      <c r="E11" s="17" t="s">
        <v>5</v>
      </c>
      <c r="F11" s="17" t="s">
        <v>6</v>
      </c>
      <c r="G11" s="17" t="s">
        <v>7</v>
      </c>
      <c r="H11" s="17" t="s">
        <v>8</v>
      </c>
      <c r="I11" s="17" t="s">
        <v>9</v>
      </c>
      <c r="J11" s="17" t="s">
        <v>10</v>
      </c>
      <c r="K11" s="17" t="s">
        <v>79</v>
      </c>
      <c r="L11" s="17" t="s">
        <v>2</v>
      </c>
      <c r="M11" s="17" t="s">
        <v>0</v>
      </c>
      <c r="N11" s="17" t="s">
        <v>166</v>
      </c>
      <c r="O11" s="17" t="s">
        <v>168</v>
      </c>
    </row>
    <row r="12" spans="1:15" ht="16.5" customHeight="1">
      <c r="A12" s="44"/>
      <c r="B12" s="6"/>
      <c r="C12" s="33">
        <v>2011</v>
      </c>
      <c r="D12" s="36">
        <f>C12+1</f>
        <v>2012</v>
      </c>
      <c r="E12" s="36">
        <f t="shared" ref="E12:O12" si="3">D12+1</f>
        <v>2013</v>
      </c>
      <c r="F12" s="36">
        <f t="shared" si="3"/>
        <v>2014</v>
      </c>
      <c r="G12" s="36">
        <f t="shared" si="3"/>
        <v>2015</v>
      </c>
      <c r="H12" s="36">
        <f t="shared" si="3"/>
        <v>2016</v>
      </c>
      <c r="I12" s="36">
        <f t="shared" si="3"/>
        <v>2017</v>
      </c>
      <c r="J12" s="36">
        <f t="shared" si="3"/>
        <v>2018</v>
      </c>
      <c r="K12" s="36">
        <f t="shared" si="3"/>
        <v>2019</v>
      </c>
      <c r="L12" s="36">
        <f t="shared" si="3"/>
        <v>2020</v>
      </c>
      <c r="M12" s="36">
        <f t="shared" si="3"/>
        <v>2021</v>
      </c>
      <c r="N12" s="36">
        <f t="shared" si="3"/>
        <v>2022</v>
      </c>
      <c r="O12" s="36">
        <f t="shared" si="3"/>
        <v>2023</v>
      </c>
    </row>
    <row r="13" spans="1:15" ht="16.5" customHeight="1">
      <c r="A13" s="44"/>
      <c r="B13" s="5" t="s">
        <v>53</v>
      </c>
      <c r="C13" s="45">
        <f>C9</f>
        <v>8</v>
      </c>
      <c r="D13" s="45">
        <f>C13+D9</f>
        <v>43</v>
      </c>
      <c r="E13" s="45">
        <f t="shared" ref="E13:O13" si="4">D13+E9</f>
        <v>78</v>
      </c>
      <c r="F13" s="45">
        <f t="shared" si="4"/>
        <v>113</v>
      </c>
      <c r="G13" s="45">
        <f t="shared" si="4"/>
        <v>148</v>
      </c>
      <c r="H13" s="45">
        <f t="shared" si="4"/>
        <v>183</v>
      </c>
      <c r="I13" s="45">
        <f t="shared" si="4"/>
        <v>218</v>
      </c>
      <c r="J13" s="45">
        <f t="shared" si="4"/>
        <v>253</v>
      </c>
      <c r="K13" s="45">
        <f t="shared" si="4"/>
        <v>288</v>
      </c>
      <c r="L13" s="45">
        <f t="shared" si="4"/>
        <v>323</v>
      </c>
      <c r="M13" s="45">
        <f t="shared" si="4"/>
        <v>358</v>
      </c>
      <c r="N13" s="45">
        <f t="shared" si="4"/>
        <v>393</v>
      </c>
      <c r="O13" s="39">
        <f t="shared" si="4"/>
        <v>428</v>
      </c>
    </row>
    <row r="14" spans="1:15" ht="16.5" customHeight="1">
      <c r="A14" s="44"/>
      <c r="B14" s="5" t="s">
        <v>57</v>
      </c>
      <c r="C14" s="45">
        <f>C13+1</f>
        <v>9</v>
      </c>
      <c r="D14" s="45">
        <f>D13+1</f>
        <v>44</v>
      </c>
      <c r="E14" s="45">
        <f t="shared" ref="E14:O14" si="5">E13+1</f>
        <v>79</v>
      </c>
      <c r="F14" s="45">
        <f t="shared" si="5"/>
        <v>114</v>
      </c>
      <c r="G14" s="45">
        <f t="shared" si="5"/>
        <v>149</v>
      </c>
      <c r="H14" s="45">
        <f t="shared" si="5"/>
        <v>184</v>
      </c>
      <c r="I14" s="45">
        <f t="shared" si="5"/>
        <v>219</v>
      </c>
      <c r="J14" s="45">
        <f t="shared" si="5"/>
        <v>254</v>
      </c>
      <c r="K14" s="45">
        <f t="shared" si="5"/>
        <v>289</v>
      </c>
      <c r="L14" s="45">
        <f t="shared" si="5"/>
        <v>324</v>
      </c>
      <c r="M14" s="45">
        <f t="shared" si="5"/>
        <v>359</v>
      </c>
      <c r="N14" s="45">
        <f t="shared" si="5"/>
        <v>394</v>
      </c>
      <c r="O14" s="39">
        <f t="shared" si="5"/>
        <v>429</v>
      </c>
    </row>
    <row r="15" spans="1:15" ht="16.5" customHeight="1">
      <c r="A15" s="44"/>
      <c r="B15" s="5" t="s">
        <v>145</v>
      </c>
      <c r="C15" s="45">
        <f t="shared" ref="C15:C40" si="6">C14+1</f>
        <v>10</v>
      </c>
      <c r="D15" s="45">
        <f t="shared" ref="D15:D40" si="7">D14+1</f>
        <v>45</v>
      </c>
      <c r="E15" s="45">
        <f t="shared" ref="E15:E40" si="8">E14+1</f>
        <v>80</v>
      </c>
      <c r="F15" s="45">
        <f t="shared" ref="F15:F40" si="9">F14+1</f>
        <v>115</v>
      </c>
      <c r="G15" s="45">
        <f t="shared" ref="G15:G40" si="10">G14+1</f>
        <v>150</v>
      </c>
      <c r="H15" s="45">
        <f t="shared" ref="H15:H40" si="11">H14+1</f>
        <v>185</v>
      </c>
      <c r="I15" s="45">
        <f t="shared" ref="I15:I40" si="12">I14+1</f>
        <v>220</v>
      </c>
      <c r="J15" s="45">
        <f t="shared" ref="J15:J40" si="13">J14+1</f>
        <v>255</v>
      </c>
      <c r="K15" s="45">
        <f t="shared" ref="K15:K40" si="14">K14+1</f>
        <v>290</v>
      </c>
      <c r="L15" s="45">
        <f t="shared" ref="L15:L40" si="15">L14+1</f>
        <v>325</v>
      </c>
      <c r="M15" s="45">
        <f t="shared" ref="M15:M40" si="16">M14+1</f>
        <v>360</v>
      </c>
      <c r="N15" s="45">
        <f t="shared" ref="N15:N40" si="17">N14+1</f>
        <v>395</v>
      </c>
      <c r="O15" s="39">
        <f t="shared" ref="O15:O40" si="18">O14+1</f>
        <v>430</v>
      </c>
    </row>
    <row r="16" spans="1:15" ht="16.5" customHeight="1">
      <c r="A16" s="44"/>
      <c r="B16" s="5" t="s">
        <v>256</v>
      </c>
      <c r="C16" s="45">
        <f t="shared" si="6"/>
        <v>11</v>
      </c>
      <c r="D16" s="45">
        <f t="shared" si="7"/>
        <v>46</v>
      </c>
      <c r="E16" s="45">
        <f t="shared" si="8"/>
        <v>81</v>
      </c>
      <c r="F16" s="45">
        <f t="shared" si="9"/>
        <v>116</v>
      </c>
      <c r="G16" s="45">
        <f t="shared" si="10"/>
        <v>151</v>
      </c>
      <c r="H16" s="45">
        <f t="shared" si="11"/>
        <v>186</v>
      </c>
      <c r="I16" s="45">
        <f t="shared" si="12"/>
        <v>221</v>
      </c>
      <c r="J16" s="45">
        <f t="shared" si="13"/>
        <v>256</v>
      </c>
      <c r="K16" s="45">
        <f t="shared" si="14"/>
        <v>291</v>
      </c>
      <c r="L16" s="45">
        <f t="shared" si="15"/>
        <v>326</v>
      </c>
      <c r="M16" s="45">
        <f t="shared" si="16"/>
        <v>361</v>
      </c>
      <c r="N16" s="45">
        <f t="shared" si="17"/>
        <v>396</v>
      </c>
      <c r="O16" s="39">
        <f t="shared" si="18"/>
        <v>431</v>
      </c>
    </row>
    <row r="17" spans="1:15" ht="16.5" customHeight="1">
      <c r="A17" s="44"/>
      <c r="B17" s="5" t="s">
        <v>147</v>
      </c>
      <c r="C17" s="45">
        <f t="shared" si="6"/>
        <v>12</v>
      </c>
      <c r="D17" s="45">
        <f t="shared" si="7"/>
        <v>47</v>
      </c>
      <c r="E17" s="45">
        <f t="shared" si="8"/>
        <v>82</v>
      </c>
      <c r="F17" s="45">
        <f t="shared" si="9"/>
        <v>117</v>
      </c>
      <c r="G17" s="45">
        <f t="shared" si="10"/>
        <v>152</v>
      </c>
      <c r="H17" s="45">
        <f t="shared" si="11"/>
        <v>187</v>
      </c>
      <c r="I17" s="45">
        <f t="shared" si="12"/>
        <v>222</v>
      </c>
      <c r="J17" s="45">
        <f t="shared" si="13"/>
        <v>257</v>
      </c>
      <c r="K17" s="45">
        <f t="shared" si="14"/>
        <v>292</v>
      </c>
      <c r="L17" s="45">
        <f t="shared" si="15"/>
        <v>327</v>
      </c>
      <c r="M17" s="45">
        <f t="shared" si="16"/>
        <v>362</v>
      </c>
      <c r="N17" s="45">
        <f t="shared" si="17"/>
        <v>397</v>
      </c>
      <c r="O17" s="39">
        <f t="shared" si="18"/>
        <v>432</v>
      </c>
    </row>
    <row r="18" spans="1:15" ht="16.5" customHeight="1">
      <c r="A18" s="44"/>
      <c r="B18" s="5" t="s">
        <v>238</v>
      </c>
      <c r="C18" s="45">
        <f t="shared" si="6"/>
        <v>13</v>
      </c>
      <c r="D18" s="45">
        <f t="shared" si="7"/>
        <v>48</v>
      </c>
      <c r="E18" s="45">
        <f t="shared" si="8"/>
        <v>83</v>
      </c>
      <c r="F18" s="45">
        <f t="shared" si="9"/>
        <v>118</v>
      </c>
      <c r="G18" s="45">
        <f t="shared" si="10"/>
        <v>153</v>
      </c>
      <c r="H18" s="45">
        <f t="shared" si="11"/>
        <v>188</v>
      </c>
      <c r="I18" s="45">
        <f t="shared" si="12"/>
        <v>223</v>
      </c>
      <c r="J18" s="45">
        <f t="shared" si="13"/>
        <v>258</v>
      </c>
      <c r="K18" s="45">
        <f t="shared" si="14"/>
        <v>293</v>
      </c>
      <c r="L18" s="45">
        <f t="shared" si="15"/>
        <v>328</v>
      </c>
      <c r="M18" s="45">
        <f t="shared" si="16"/>
        <v>363</v>
      </c>
      <c r="N18" s="45">
        <f t="shared" si="17"/>
        <v>398</v>
      </c>
      <c r="O18" s="39">
        <f t="shared" si="18"/>
        <v>433</v>
      </c>
    </row>
    <row r="19" spans="1:15" ht="16.5" customHeight="1">
      <c r="A19" s="44"/>
      <c r="B19" s="5" t="s">
        <v>237</v>
      </c>
      <c r="C19" s="45">
        <f t="shared" si="6"/>
        <v>14</v>
      </c>
      <c r="D19" s="45">
        <f t="shared" si="7"/>
        <v>49</v>
      </c>
      <c r="E19" s="45">
        <f t="shared" si="8"/>
        <v>84</v>
      </c>
      <c r="F19" s="45">
        <f t="shared" si="9"/>
        <v>119</v>
      </c>
      <c r="G19" s="45">
        <f t="shared" si="10"/>
        <v>154</v>
      </c>
      <c r="H19" s="45">
        <f t="shared" si="11"/>
        <v>189</v>
      </c>
      <c r="I19" s="45">
        <f t="shared" si="12"/>
        <v>224</v>
      </c>
      <c r="J19" s="45">
        <f t="shared" si="13"/>
        <v>259</v>
      </c>
      <c r="K19" s="45">
        <f t="shared" si="14"/>
        <v>294</v>
      </c>
      <c r="L19" s="45">
        <f t="shared" si="15"/>
        <v>329</v>
      </c>
      <c r="M19" s="45">
        <f t="shared" si="16"/>
        <v>364</v>
      </c>
      <c r="N19" s="45">
        <f t="shared" si="17"/>
        <v>399</v>
      </c>
      <c r="O19" s="39">
        <f t="shared" si="18"/>
        <v>434</v>
      </c>
    </row>
    <row r="20" spans="1:15" ht="16.5" customHeight="1">
      <c r="A20" s="44"/>
      <c r="B20" s="5" t="s">
        <v>236</v>
      </c>
      <c r="C20" s="45">
        <f t="shared" si="6"/>
        <v>15</v>
      </c>
      <c r="D20" s="45">
        <f t="shared" si="7"/>
        <v>50</v>
      </c>
      <c r="E20" s="45">
        <f t="shared" si="8"/>
        <v>85</v>
      </c>
      <c r="F20" s="45">
        <f t="shared" si="9"/>
        <v>120</v>
      </c>
      <c r="G20" s="45">
        <f t="shared" si="10"/>
        <v>155</v>
      </c>
      <c r="H20" s="45">
        <f t="shared" si="11"/>
        <v>190</v>
      </c>
      <c r="I20" s="45">
        <f t="shared" si="12"/>
        <v>225</v>
      </c>
      <c r="J20" s="45">
        <f t="shared" si="13"/>
        <v>260</v>
      </c>
      <c r="K20" s="45">
        <f t="shared" si="14"/>
        <v>295</v>
      </c>
      <c r="L20" s="45">
        <f t="shared" si="15"/>
        <v>330</v>
      </c>
      <c r="M20" s="45">
        <f t="shared" si="16"/>
        <v>365</v>
      </c>
      <c r="N20" s="45">
        <f t="shared" si="17"/>
        <v>400</v>
      </c>
      <c r="O20" s="39">
        <f t="shared" si="18"/>
        <v>435</v>
      </c>
    </row>
    <row r="21" spans="1:15" ht="16.5" customHeight="1">
      <c r="A21" s="44"/>
      <c r="B21" s="5" t="s">
        <v>235</v>
      </c>
      <c r="C21" s="45">
        <f t="shared" si="6"/>
        <v>16</v>
      </c>
      <c r="D21" s="45">
        <f t="shared" si="7"/>
        <v>51</v>
      </c>
      <c r="E21" s="45">
        <f t="shared" si="8"/>
        <v>86</v>
      </c>
      <c r="F21" s="45">
        <f t="shared" si="9"/>
        <v>121</v>
      </c>
      <c r="G21" s="45">
        <f t="shared" si="10"/>
        <v>156</v>
      </c>
      <c r="H21" s="45">
        <f t="shared" si="11"/>
        <v>191</v>
      </c>
      <c r="I21" s="45">
        <f t="shared" si="12"/>
        <v>226</v>
      </c>
      <c r="J21" s="45">
        <f t="shared" si="13"/>
        <v>261</v>
      </c>
      <c r="K21" s="45">
        <f t="shared" si="14"/>
        <v>296</v>
      </c>
      <c r="L21" s="45">
        <f t="shared" si="15"/>
        <v>331</v>
      </c>
      <c r="M21" s="45">
        <f t="shared" si="16"/>
        <v>366</v>
      </c>
      <c r="N21" s="45">
        <f t="shared" si="17"/>
        <v>401</v>
      </c>
      <c r="O21" s="39">
        <f t="shared" si="18"/>
        <v>436</v>
      </c>
    </row>
    <row r="22" spans="1:15" ht="16.5" customHeight="1">
      <c r="A22" s="44"/>
      <c r="B22" s="5" t="s">
        <v>234</v>
      </c>
      <c r="C22" s="45">
        <f t="shared" si="6"/>
        <v>17</v>
      </c>
      <c r="D22" s="45">
        <f t="shared" si="7"/>
        <v>52</v>
      </c>
      <c r="E22" s="45">
        <f t="shared" si="8"/>
        <v>87</v>
      </c>
      <c r="F22" s="45">
        <f t="shared" si="9"/>
        <v>122</v>
      </c>
      <c r="G22" s="45">
        <f t="shared" si="10"/>
        <v>157</v>
      </c>
      <c r="H22" s="45">
        <f t="shared" si="11"/>
        <v>192</v>
      </c>
      <c r="I22" s="45">
        <f t="shared" si="12"/>
        <v>227</v>
      </c>
      <c r="J22" s="45">
        <f t="shared" si="13"/>
        <v>262</v>
      </c>
      <c r="K22" s="45">
        <f t="shared" si="14"/>
        <v>297</v>
      </c>
      <c r="L22" s="45">
        <f t="shared" si="15"/>
        <v>332</v>
      </c>
      <c r="M22" s="45">
        <f t="shared" si="16"/>
        <v>367</v>
      </c>
      <c r="N22" s="45">
        <f t="shared" si="17"/>
        <v>402</v>
      </c>
      <c r="O22" s="39">
        <f t="shared" si="18"/>
        <v>437</v>
      </c>
    </row>
    <row r="23" spans="1:15" ht="16.5" customHeight="1">
      <c r="A23" s="44"/>
      <c r="B23" s="5" t="s">
        <v>233</v>
      </c>
      <c r="C23" s="45">
        <f t="shared" si="6"/>
        <v>18</v>
      </c>
      <c r="D23" s="45">
        <f t="shared" si="7"/>
        <v>53</v>
      </c>
      <c r="E23" s="45">
        <f t="shared" si="8"/>
        <v>88</v>
      </c>
      <c r="F23" s="45">
        <f t="shared" si="9"/>
        <v>123</v>
      </c>
      <c r="G23" s="45">
        <f t="shared" si="10"/>
        <v>158</v>
      </c>
      <c r="H23" s="45">
        <f t="shared" si="11"/>
        <v>193</v>
      </c>
      <c r="I23" s="45">
        <f t="shared" si="12"/>
        <v>228</v>
      </c>
      <c r="J23" s="45">
        <f t="shared" si="13"/>
        <v>263</v>
      </c>
      <c r="K23" s="45">
        <f t="shared" si="14"/>
        <v>298</v>
      </c>
      <c r="L23" s="45">
        <f t="shared" si="15"/>
        <v>333</v>
      </c>
      <c r="M23" s="45">
        <f t="shared" si="16"/>
        <v>368</v>
      </c>
      <c r="N23" s="45">
        <f t="shared" si="17"/>
        <v>403</v>
      </c>
      <c r="O23" s="39">
        <f t="shared" si="18"/>
        <v>438</v>
      </c>
    </row>
    <row r="24" spans="1:15" ht="16.5" customHeight="1">
      <c r="A24" s="44"/>
      <c r="B24" s="5" t="s">
        <v>232</v>
      </c>
      <c r="C24" s="45">
        <f t="shared" si="6"/>
        <v>19</v>
      </c>
      <c r="D24" s="45">
        <f t="shared" si="7"/>
        <v>54</v>
      </c>
      <c r="E24" s="45">
        <f t="shared" si="8"/>
        <v>89</v>
      </c>
      <c r="F24" s="45">
        <f t="shared" si="9"/>
        <v>124</v>
      </c>
      <c r="G24" s="45">
        <f t="shared" si="10"/>
        <v>159</v>
      </c>
      <c r="H24" s="45">
        <f t="shared" si="11"/>
        <v>194</v>
      </c>
      <c r="I24" s="45">
        <f t="shared" si="12"/>
        <v>229</v>
      </c>
      <c r="J24" s="45">
        <f t="shared" si="13"/>
        <v>264</v>
      </c>
      <c r="K24" s="45">
        <f t="shared" si="14"/>
        <v>299</v>
      </c>
      <c r="L24" s="45">
        <f t="shared" si="15"/>
        <v>334</v>
      </c>
      <c r="M24" s="45">
        <f t="shared" si="16"/>
        <v>369</v>
      </c>
      <c r="N24" s="45">
        <f t="shared" si="17"/>
        <v>404</v>
      </c>
      <c r="O24" s="39">
        <f t="shared" si="18"/>
        <v>439</v>
      </c>
    </row>
    <row r="25" spans="1:15" ht="16.5" customHeight="1">
      <c r="A25" s="44"/>
      <c r="B25" s="5" t="s">
        <v>231</v>
      </c>
      <c r="C25" s="45">
        <f t="shared" si="6"/>
        <v>20</v>
      </c>
      <c r="D25" s="45">
        <f t="shared" si="7"/>
        <v>55</v>
      </c>
      <c r="E25" s="45">
        <f t="shared" si="8"/>
        <v>90</v>
      </c>
      <c r="F25" s="45">
        <f t="shared" si="9"/>
        <v>125</v>
      </c>
      <c r="G25" s="45">
        <f t="shared" si="10"/>
        <v>160</v>
      </c>
      <c r="H25" s="45">
        <f t="shared" si="11"/>
        <v>195</v>
      </c>
      <c r="I25" s="45">
        <f t="shared" si="12"/>
        <v>230</v>
      </c>
      <c r="J25" s="45">
        <f t="shared" si="13"/>
        <v>265</v>
      </c>
      <c r="K25" s="45">
        <f t="shared" si="14"/>
        <v>300</v>
      </c>
      <c r="L25" s="45">
        <f t="shared" si="15"/>
        <v>335</v>
      </c>
      <c r="M25" s="45">
        <f t="shared" si="16"/>
        <v>370</v>
      </c>
      <c r="N25" s="45">
        <f t="shared" si="17"/>
        <v>405</v>
      </c>
      <c r="O25" s="39">
        <f t="shared" si="18"/>
        <v>440</v>
      </c>
    </row>
    <row r="26" spans="1:15" ht="16.5" customHeight="1">
      <c r="A26" s="44"/>
      <c r="B26" s="5" t="s">
        <v>230</v>
      </c>
      <c r="C26" s="45">
        <f t="shared" si="6"/>
        <v>21</v>
      </c>
      <c r="D26" s="45">
        <f t="shared" si="7"/>
        <v>56</v>
      </c>
      <c r="E26" s="45">
        <f t="shared" si="8"/>
        <v>91</v>
      </c>
      <c r="F26" s="45">
        <f t="shared" si="9"/>
        <v>126</v>
      </c>
      <c r="G26" s="45">
        <f t="shared" si="10"/>
        <v>161</v>
      </c>
      <c r="H26" s="45">
        <f t="shared" si="11"/>
        <v>196</v>
      </c>
      <c r="I26" s="45">
        <f t="shared" si="12"/>
        <v>231</v>
      </c>
      <c r="J26" s="45">
        <f t="shared" si="13"/>
        <v>266</v>
      </c>
      <c r="K26" s="45">
        <f t="shared" si="14"/>
        <v>301</v>
      </c>
      <c r="L26" s="45">
        <f t="shared" si="15"/>
        <v>336</v>
      </c>
      <c r="M26" s="45">
        <f t="shared" si="16"/>
        <v>371</v>
      </c>
      <c r="N26" s="45">
        <f t="shared" si="17"/>
        <v>406</v>
      </c>
      <c r="O26" s="39">
        <f t="shared" si="18"/>
        <v>441</v>
      </c>
    </row>
    <row r="27" spans="1:15" ht="16.5" customHeight="1">
      <c r="A27" s="44"/>
      <c r="B27" s="5" t="s">
        <v>229</v>
      </c>
      <c r="C27" s="45">
        <f t="shared" si="6"/>
        <v>22</v>
      </c>
      <c r="D27" s="45">
        <f t="shared" si="7"/>
        <v>57</v>
      </c>
      <c r="E27" s="45">
        <f t="shared" si="8"/>
        <v>92</v>
      </c>
      <c r="F27" s="45">
        <f t="shared" si="9"/>
        <v>127</v>
      </c>
      <c r="G27" s="45">
        <f t="shared" si="10"/>
        <v>162</v>
      </c>
      <c r="H27" s="45">
        <f t="shared" si="11"/>
        <v>197</v>
      </c>
      <c r="I27" s="45">
        <f t="shared" si="12"/>
        <v>232</v>
      </c>
      <c r="J27" s="45">
        <f t="shared" si="13"/>
        <v>267</v>
      </c>
      <c r="K27" s="45">
        <f t="shared" si="14"/>
        <v>302</v>
      </c>
      <c r="L27" s="45">
        <f t="shared" si="15"/>
        <v>337</v>
      </c>
      <c r="M27" s="45">
        <f t="shared" si="16"/>
        <v>372</v>
      </c>
      <c r="N27" s="45">
        <f t="shared" si="17"/>
        <v>407</v>
      </c>
      <c r="O27" s="39">
        <f t="shared" si="18"/>
        <v>442</v>
      </c>
    </row>
    <row r="28" spans="1:15" ht="16.5" customHeight="1">
      <c r="A28" s="44"/>
      <c r="B28" s="5" t="s">
        <v>228</v>
      </c>
      <c r="C28" s="45">
        <f t="shared" si="6"/>
        <v>23</v>
      </c>
      <c r="D28" s="45">
        <f t="shared" si="7"/>
        <v>58</v>
      </c>
      <c r="E28" s="45">
        <f t="shared" si="8"/>
        <v>93</v>
      </c>
      <c r="F28" s="45">
        <f t="shared" si="9"/>
        <v>128</v>
      </c>
      <c r="G28" s="45">
        <f t="shared" si="10"/>
        <v>163</v>
      </c>
      <c r="H28" s="45">
        <f t="shared" si="11"/>
        <v>198</v>
      </c>
      <c r="I28" s="45">
        <f t="shared" si="12"/>
        <v>233</v>
      </c>
      <c r="J28" s="45">
        <f t="shared" si="13"/>
        <v>268</v>
      </c>
      <c r="K28" s="45">
        <f t="shared" si="14"/>
        <v>303</v>
      </c>
      <c r="L28" s="45">
        <f t="shared" si="15"/>
        <v>338</v>
      </c>
      <c r="M28" s="45">
        <f t="shared" si="16"/>
        <v>373</v>
      </c>
      <c r="N28" s="45">
        <f t="shared" si="17"/>
        <v>408</v>
      </c>
      <c r="O28" s="39">
        <f t="shared" si="18"/>
        <v>443</v>
      </c>
    </row>
    <row r="29" spans="1:15" ht="16.5" customHeight="1">
      <c r="A29" s="44"/>
      <c r="B29" s="32" t="s">
        <v>72</v>
      </c>
      <c r="C29" s="38">
        <f t="shared" si="6"/>
        <v>24</v>
      </c>
      <c r="D29" s="38">
        <f t="shared" si="7"/>
        <v>59</v>
      </c>
      <c r="E29" s="38">
        <f t="shared" si="8"/>
        <v>94</v>
      </c>
      <c r="F29" s="38">
        <f t="shared" si="9"/>
        <v>129</v>
      </c>
      <c r="G29" s="38">
        <f t="shared" si="10"/>
        <v>164</v>
      </c>
      <c r="H29" s="38">
        <f t="shared" si="11"/>
        <v>199</v>
      </c>
      <c r="I29" s="38">
        <f t="shared" si="12"/>
        <v>234</v>
      </c>
      <c r="J29" s="38">
        <f t="shared" si="13"/>
        <v>269</v>
      </c>
      <c r="K29" s="38">
        <f t="shared" si="14"/>
        <v>304</v>
      </c>
      <c r="L29" s="38">
        <f t="shared" si="15"/>
        <v>339</v>
      </c>
      <c r="M29" s="38">
        <f t="shared" si="16"/>
        <v>374</v>
      </c>
      <c r="N29" s="38">
        <f t="shared" si="17"/>
        <v>409</v>
      </c>
      <c r="O29" s="193">
        <f t="shared" si="18"/>
        <v>444</v>
      </c>
    </row>
    <row r="30" spans="1:15" ht="16.5" customHeight="1">
      <c r="A30" s="44"/>
      <c r="B30" s="5" t="s">
        <v>73</v>
      </c>
      <c r="C30" s="45">
        <f t="shared" si="6"/>
        <v>25</v>
      </c>
      <c r="D30" s="45">
        <f t="shared" si="7"/>
        <v>60</v>
      </c>
      <c r="E30" s="45">
        <f t="shared" si="8"/>
        <v>95</v>
      </c>
      <c r="F30" s="45">
        <f t="shared" si="9"/>
        <v>130</v>
      </c>
      <c r="G30" s="45">
        <f t="shared" si="10"/>
        <v>165</v>
      </c>
      <c r="H30" s="45">
        <f t="shared" si="11"/>
        <v>200</v>
      </c>
      <c r="I30" s="45">
        <f t="shared" si="12"/>
        <v>235</v>
      </c>
      <c r="J30" s="45">
        <f t="shared" si="13"/>
        <v>270</v>
      </c>
      <c r="K30" s="45">
        <f t="shared" si="14"/>
        <v>305</v>
      </c>
      <c r="L30" s="45">
        <f t="shared" si="15"/>
        <v>340</v>
      </c>
      <c r="M30" s="45">
        <f t="shared" si="16"/>
        <v>375</v>
      </c>
      <c r="N30" s="45">
        <f t="shared" si="17"/>
        <v>410</v>
      </c>
      <c r="O30" s="39">
        <f t="shared" si="18"/>
        <v>445</v>
      </c>
    </row>
    <row r="31" spans="1:15" ht="16.5" customHeight="1">
      <c r="A31" s="44"/>
      <c r="B31" s="5" t="s">
        <v>74</v>
      </c>
      <c r="C31" s="45">
        <f t="shared" si="6"/>
        <v>26</v>
      </c>
      <c r="D31" s="45">
        <f t="shared" si="7"/>
        <v>61</v>
      </c>
      <c r="E31" s="45">
        <f t="shared" si="8"/>
        <v>96</v>
      </c>
      <c r="F31" s="45">
        <f t="shared" si="9"/>
        <v>131</v>
      </c>
      <c r="G31" s="45">
        <f t="shared" si="10"/>
        <v>166</v>
      </c>
      <c r="H31" s="45">
        <f t="shared" si="11"/>
        <v>201</v>
      </c>
      <c r="I31" s="45">
        <f t="shared" si="12"/>
        <v>236</v>
      </c>
      <c r="J31" s="45">
        <f t="shared" si="13"/>
        <v>271</v>
      </c>
      <c r="K31" s="45">
        <f t="shared" si="14"/>
        <v>306</v>
      </c>
      <c r="L31" s="45">
        <f t="shared" si="15"/>
        <v>341</v>
      </c>
      <c r="M31" s="45">
        <f t="shared" si="16"/>
        <v>376</v>
      </c>
      <c r="N31" s="45">
        <f t="shared" si="17"/>
        <v>411</v>
      </c>
      <c r="O31" s="39">
        <f t="shared" si="18"/>
        <v>446</v>
      </c>
    </row>
    <row r="32" spans="1:15" ht="16.5" customHeight="1">
      <c r="A32" s="44"/>
      <c r="B32" s="32" t="s">
        <v>75</v>
      </c>
      <c r="C32" s="38">
        <f t="shared" si="6"/>
        <v>27</v>
      </c>
      <c r="D32" s="38">
        <f t="shared" si="7"/>
        <v>62</v>
      </c>
      <c r="E32" s="38">
        <f t="shared" si="8"/>
        <v>97</v>
      </c>
      <c r="F32" s="38">
        <f t="shared" si="9"/>
        <v>132</v>
      </c>
      <c r="G32" s="38">
        <f t="shared" si="10"/>
        <v>167</v>
      </c>
      <c r="H32" s="38">
        <f t="shared" si="11"/>
        <v>202</v>
      </c>
      <c r="I32" s="38">
        <f t="shared" si="12"/>
        <v>237</v>
      </c>
      <c r="J32" s="38">
        <f t="shared" si="13"/>
        <v>272</v>
      </c>
      <c r="K32" s="38">
        <f t="shared" si="14"/>
        <v>307</v>
      </c>
      <c r="L32" s="38">
        <f t="shared" si="15"/>
        <v>342</v>
      </c>
      <c r="M32" s="38">
        <f t="shared" si="16"/>
        <v>377</v>
      </c>
      <c r="N32" s="38">
        <f t="shared" si="17"/>
        <v>412</v>
      </c>
      <c r="O32" s="193">
        <f t="shared" si="18"/>
        <v>447</v>
      </c>
    </row>
    <row r="33" spans="1:15" ht="16.5" customHeight="1">
      <c r="A33" s="44"/>
      <c r="B33" s="5" t="s">
        <v>76</v>
      </c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39"/>
    </row>
    <row r="34" spans="1:15" ht="16.5" customHeight="1">
      <c r="A34" s="44"/>
      <c r="B34" s="5" t="s">
        <v>32</v>
      </c>
      <c r="C34" s="134">
        <v>29</v>
      </c>
      <c r="D34" s="45">
        <f>C34+D9</f>
        <v>64</v>
      </c>
      <c r="E34" s="45">
        <f t="shared" ref="E34:O34" si="19">D34+E9</f>
        <v>99</v>
      </c>
      <c r="F34" s="45">
        <f t="shared" si="19"/>
        <v>134</v>
      </c>
      <c r="G34" s="45">
        <f t="shared" si="19"/>
        <v>169</v>
      </c>
      <c r="H34" s="45">
        <f t="shared" si="19"/>
        <v>204</v>
      </c>
      <c r="I34" s="45">
        <f t="shared" si="19"/>
        <v>239</v>
      </c>
      <c r="J34" s="45">
        <f t="shared" si="19"/>
        <v>274</v>
      </c>
      <c r="K34" s="45">
        <f t="shared" si="19"/>
        <v>309</v>
      </c>
      <c r="L34" s="45">
        <f t="shared" si="19"/>
        <v>344</v>
      </c>
      <c r="M34" s="45">
        <f t="shared" si="19"/>
        <v>379</v>
      </c>
      <c r="N34" s="45">
        <f t="shared" si="19"/>
        <v>414</v>
      </c>
      <c r="O34" s="39">
        <f t="shared" si="19"/>
        <v>449</v>
      </c>
    </row>
    <row r="35" spans="1:15" ht="16.5" customHeight="1">
      <c r="A35" s="44"/>
      <c r="B35" s="5" t="s">
        <v>33</v>
      </c>
      <c r="C35" s="45">
        <f t="shared" si="6"/>
        <v>30</v>
      </c>
      <c r="D35" s="45">
        <f t="shared" si="7"/>
        <v>65</v>
      </c>
      <c r="E35" s="45">
        <f t="shared" si="8"/>
        <v>100</v>
      </c>
      <c r="F35" s="45">
        <f t="shared" si="9"/>
        <v>135</v>
      </c>
      <c r="G35" s="45">
        <f t="shared" si="10"/>
        <v>170</v>
      </c>
      <c r="H35" s="45">
        <f t="shared" si="11"/>
        <v>205</v>
      </c>
      <c r="I35" s="45">
        <f t="shared" si="12"/>
        <v>240</v>
      </c>
      <c r="J35" s="45">
        <f t="shared" si="13"/>
        <v>275</v>
      </c>
      <c r="K35" s="45">
        <f t="shared" si="14"/>
        <v>310</v>
      </c>
      <c r="L35" s="45">
        <f t="shared" si="15"/>
        <v>345</v>
      </c>
      <c r="M35" s="45">
        <f t="shared" si="16"/>
        <v>380</v>
      </c>
      <c r="N35" s="45">
        <f t="shared" si="17"/>
        <v>415</v>
      </c>
      <c r="O35" s="39">
        <f t="shared" si="18"/>
        <v>450</v>
      </c>
    </row>
    <row r="36" spans="1:15" ht="16.5" customHeight="1">
      <c r="A36" s="44"/>
      <c r="B36" s="5" t="s">
        <v>34</v>
      </c>
      <c r="C36" s="45">
        <f t="shared" si="6"/>
        <v>31</v>
      </c>
      <c r="D36" s="45">
        <f t="shared" si="7"/>
        <v>66</v>
      </c>
      <c r="E36" s="45">
        <f t="shared" si="8"/>
        <v>101</v>
      </c>
      <c r="F36" s="45">
        <f t="shared" si="9"/>
        <v>136</v>
      </c>
      <c r="G36" s="45">
        <f t="shared" si="10"/>
        <v>171</v>
      </c>
      <c r="H36" s="45">
        <f t="shared" si="11"/>
        <v>206</v>
      </c>
      <c r="I36" s="45">
        <f t="shared" si="12"/>
        <v>241</v>
      </c>
      <c r="J36" s="45">
        <f t="shared" si="13"/>
        <v>276</v>
      </c>
      <c r="K36" s="45">
        <f t="shared" si="14"/>
        <v>311</v>
      </c>
      <c r="L36" s="45">
        <f t="shared" si="15"/>
        <v>346</v>
      </c>
      <c r="M36" s="45">
        <f t="shared" si="16"/>
        <v>381</v>
      </c>
      <c r="N36" s="45">
        <f t="shared" si="17"/>
        <v>416</v>
      </c>
      <c r="O36" s="39">
        <f t="shared" si="18"/>
        <v>451</v>
      </c>
    </row>
    <row r="37" spans="1:15" ht="16.5" customHeight="1">
      <c r="A37" s="44"/>
      <c r="B37" s="5" t="s">
        <v>11</v>
      </c>
      <c r="C37" s="45">
        <f t="shared" si="6"/>
        <v>32</v>
      </c>
      <c r="D37" s="45">
        <f t="shared" si="7"/>
        <v>67</v>
      </c>
      <c r="E37" s="45">
        <f t="shared" si="8"/>
        <v>102</v>
      </c>
      <c r="F37" s="45">
        <f t="shared" si="9"/>
        <v>137</v>
      </c>
      <c r="G37" s="45">
        <f t="shared" si="10"/>
        <v>172</v>
      </c>
      <c r="H37" s="45">
        <f t="shared" si="11"/>
        <v>207</v>
      </c>
      <c r="I37" s="45">
        <f t="shared" si="12"/>
        <v>242</v>
      </c>
      <c r="J37" s="45">
        <f t="shared" si="13"/>
        <v>277</v>
      </c>
      <c r="K37" s="45">
        <f t="shared" si="14"/>
        <v>312</v>
      </c>
      <c r="L37" s="45">
        <f t="shared" si="15"/>
        <v>347</v>
      </c>
      <c r="M37" s="45">
        <f t="shared" si="16"/>
        <v>382</v>
      </c>
      <c r="N37" s="45">
        <f t="shared" si="17"/>
        <v>417</v>
      </c>
      <c r="O37" s="39">
        <f t="shared" si="18"/>
        <v>452</v>
      </c>
    </row>
    <row r="38" spans="1:15" ht="16.5" customHeight="1">
      <c r="A38" s="44"/>
      <c r="B38" s="5" t="s">
        <v>134</v>
      </c>
      <c r="C38" s="45">
        <f t="shared" si="6"/>
        <v>33</v>
      </c>
      <c r="D38" s="45">
        <f t="shared" si="7"/>
        <v>68</v>
      </c>
      <c r="E38" s="45">
        <f t="shared" si="8"/>
        <v>103</v>
      </c>
      <c r="F38" s="45">
        <f t="shared" si="9"/>
        <v>138</v>
      </c>
      <c r="G38" s="45">
        <f t="shared" si="10"/>
        <v>173</v>
      </c>
      <c r="H38" s="45">
        <f t="shared" si="11"/>
        <v>208</v>
      </c>
      <c r="I38" s="45">
        <f t="shared" si="12"/>
        <v>243</v>
      </c>
      <c r="J38" s="45">
        <f t="shared" si="13"/>
        <v>278</v>
      </c>
      <c r="K38" s="45">
        <f t="shared" si="14"/>
        <v>313</v>
      </c>
      <c r="L38" s="45">
        <f t="shared" si="15"/>
        <v>348</v>
      </c>
      <c r="M38" s="45">
        <f t="shared" si="16"/>
        <v>383</v>
      </c>
      <c r="N38" s="45">
        <f t="shared" si="17"/>
        <v>418</v>
      </c>
      <c r="O38" s="39">
        <f t="shared" si="18"/>
        <v>453</v>
      </c>
    </row>
    <row r="39" spans="1:15" ht="16.5" customHeight="1">
      <c r="A39" s="44"/>
      <c r="B39" s="5" t="s">
        <v>135</v>
      </c>
      <c r="C39" s="45">
        <f t="shared" si="6"/>
        <v>34</v>
      </c>
      <c r="D39" s="45">
        <f t="shared" si="7"/>
        <v>69</v>
      </c>
      <c r="E39" s="45">
        <f t="shared" si="8"/>
        <v>104</v>
      </c>
      <c r="F39" s="45">
        <f t="shared" si="9"/>
        <v>139</v>
      </c>
      <c r="G39" s="45">
        <f t="shared" si="10"/>
        <v>174</v>
      </c>
      <c r="H39" s="45">
        <f t="shared" si="11"/>
        <v>209</v>
      </c>
      <c r="I39" s="45">
        <f t="shared" si="12"/>
        <v>244</v>
      </c>
      <c r="J39" s="45">
        <f t="shared" si="13"/>
        <v>279</v>
      </c>
      <c r="K39" s="45">
        <f t="shared" si="14"/>
        <v>314</v>
      </c>
      <c r="L39" s="45">
        <f t="shared" si="15"/>
        <v>349</v>
      </c>
      <c r="M39" s="45">
        <f t="shared" si="16"/>
        <v>384</v>
      </c>
      <c r="N39" s="45">
        <f t="shared" si="17"/>
        <v>419</v>
      </c>
      <c r="O39" s="39">
        <f t="shared" si="18"/>
        <v>454</v>
      </c>
    </row>
    <row r="40" spans="1:15" ht="16.5" customHeight="1">
      <c r="A40" s="44"/>
      <c r="B40" s="6" t="s">
        <v>136</v>
      </c>
      <c r="C40" s="40">
        <f t="shared" si="6"/>
        <v>35</v>
      </c>
      <c r="D40" s="40">
        <f t="shared" si="7"/>
        <v>70</v>
      </c>
      <c r="E40" s="40">
        <f t="shared" si="8"/>
        <v>105</v>
      </c>
      <c r="F40" s="40">
        <f t="shared" si="9"/>
        <v>140</v>
      </c>
      <c r="G40" s="40">
        <f t="shared" si="10"/>
        <v>175</v>
      </c>
      <c r="H40" s="40">
        <f t="shared" si="11"/>
        <v>210</v>
      </c>
      <c r="I40" s="40">
        <f t="shared" si="12"/>
        <v>245</v>
      </c>
      <c r="J40" s="40">
        <f t="shared" si="13"/>
        <v>280</v>
      </c>
      <c r="K40" s="40">
        <f t="shared" si="14"/>
        <v>315</v>
      </c>
      <c r="L40" s="40">
        <f t="shared" si="15"/>
        <v>350</v>
      </c>
      <c r="M40" s="40">
        <f t="shared" si="16"/>
        <v>385</v>
      </c>
      <c r="N40" s="40">
        <f t="shared" si="17"/>
        <v>420</v>
      </c>
      <c r="O40" s="41">
        <f t="shared" si="18"/>
        <v>455</v>
      </c>
    </row>
    <row r="41" spans="1:15" ht="16.5" customHeight="1">
      <c r="A41" s="44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</row>
    <row r="42" spans="1:15" ht="16.5" customHeight="1">
      <c r="A42" s="44"/>
      <c r="D42" s="8"/>
    </row>
    <row r="43" spans="1:15" ht="16.5" customHeight="1">
      <c r="A43" s="44" t="s">
        <v>117</v>
      </c>
      <c r="D43" s="8"/>
    </row>
    <row r="44" spans="1:15" ht="16.5" customHeight="1" thickBot="1"/>
    <row r="45" spans="1:15" ht="16.5" customHeight="1" thickBot="1">
      <c r="B45" s="113" t="s">
        <v>120</v>
      </c>
      <c r="C45" s="43" t="str">
        <f>INDEX(B48:D56,MATCH(分析BD〔項目別_県〕!A2,'コード表 〔全国〕'!C48:C56,0),3)</f>
        <v>E</v>
      </c>
      <c r="D45" s="45"/>
      <c r="H45" s="45"/>
      <c r="I45" s="45"/>
      <c r="J45" s="45"/>
      <c r="K45" s="45"/>
      <c r="L45" s="45"/>
      <c r="M45" s="45"/>
      <c r="N45" s="45"/>
      <c r="O45" s="45"/>
    </row>
    <row r="46" spans="1:15" ht="16.5" customHeight="1">
      <c r="D46" s="8"/>
      <c r="H46" s="8"/>
      <c r="I46" s="8"/>
      <c r="J46" s="8"/>
      <c r="L46" s="8"/>
      <c r="M46" s="8"/>
      <c r="N46" s="8"/>
      <c r="O46" s="8"/>
    </row>
    <row r="47" spans="1:15" ht="16.5" customHeight="1">
      <c r="B47" s="37" t="s">
        <v>80</v>
      </c>
      <c r="C47" s="37" t="s">
        <v>81</v>
      </c>
      <c r="D47" s="37" t="s">
        <v>82</v>
      </c>
      <c r="H47" s="2"/>
      <c r="I47" s="2"/>
      <c r="J47" s="2"/>
      <c r="K47" s="2"/>
      <c r="L47" s="2"/>
      <c r="M47" s="2"/>
      <c r="N47" s="2"/>
      <c r="O47" s="2"/>
    </row>
    <row r="48" spans="1:15" ht="16.5" customHeight="1">
      <c r="B48" s="5" t="s">
        <v>16</v>
      </c>
      <c r="C48" s="31">
        <v>1</v>
      </c>
      <c r="D48" s="31" t="s">
        <v>24</v>
      </c>
      <c r="E48" s="1" t="s">
        <v>132</v>
      </c>
      <c r="H48" s="8"/>
      <c r="I48" s="8"/>
      <c r="J48" s="8"/>
      <c r="K48" s="8"/>
      <c r="L48" s="8"/>
      <c r="M48" s="8"/>
      <c r="N48" s="8"/>
      <c r="O48" s="8"/>
    </row>
    <row r="49" spans="1:15" ht="16.5" customHeight="1">
      <c r="B49" s="5" t="s">
        <v>17</v>
      </c>
      <c r="C49" s="42">
        <f>C48+1</f>
        <v>2</v>
      </c>
      <c r="D49" s="31" t="s">
        <v>25</v>
      </c>
      <c r="E49" s="1" t="s">
        <v>133</v>
      </c>
      <c r="H49" s="45"/>
      <c r="I49" s="45"/>
      <c r="J49" s="45"/>
      <c r="K49" s="45"/>
      <c r="L49" s="45"/>
      <c r="M49" s="45"/>
      <c r="N49" s="45"/>
      <c r="O49" s="45"/>
    </row>
    <row r="50" spans="1:15" ht="16.5" customHeight="1">
      <c r="B50" s="5" t="s">
        <v>18</v>
      </c>
      <c r="C50" s="42">
        <f t="shared" ref="C50:C56" si="20">C49+1</f>
        <v>3</v>
      </c>
      <c r="D50" s="31" t="s">
        <v>26</v>
      </c>
      <c r="H50" s="45"/>
      <c r="I50" s="45"/>
      <c r="J50" s="45"/>
      <c r="K50" s="45"/>
      <c r="L50" s="45"/>
      <c r="M50" s="45"/>
      <c r="N50" s="45"/>
      <c r="O50" s="45"/>
    </row>
    <row r="51" spans="1:15" ht="16.5" customHeight="1">
      <c r="B51" s="5" t="s">
        <v>19</v>
      </c>
      <c r="C51" s="42">
        <f t="shared" si="20"/>
        <v>4</v>
      </c>
      <c r="D51" s="31" t="s">
        <v>27</v>
      </c>
      <c r="H51" s="45"/>
      <c r="I51" s="45"/>
      <c r="J51" s="45"/>
      <c r="K51" s="45"/>
      <c r="L51" s="45"/>
      <c r="M51" s="45"/>
      <c r="N51" s="45"/>
      <c r="O51" s="45"/>
    </row>
    <row r="52" spans="1:15" ht="16.5" customHeight="1">
      <c r="B52" s="5" t="s">
        <v>118</v>
      </c>
      <c r="C52" s="42">
        <f t="shared" si="20"/>
        <v>5</v>
      </c>
      <c r="D52" s="31" t="s">
        <v>28</v>
      </c>
      <c r="H52" s="45"/>
      <c r="I52" s="45"/>
      <c r="J52" s="45"/>
      <c r="K52" s="45"/>
      <c r="L52" s="45"/>
      <c r="M52" s="45"/>
      <c r="N52" s="45"/>
      <c r="O52" s="45"/>
    </row>
    <row r="53" spans="1:15" ht="16.5" customHeight="1">
      <c r="B53" s="5" t="s">
        <v>20</v>
      </c>
      <c r="C53" s="42">
        <f t="shared" si="20"/>
        <v>6</v>
      </c>
      <c r="D53" s="31" t="s">
        <v>29</v>
      </c>
      <c r="H53" s="45"/>
      <c r="I53" s="45"/>
      <c r="J53" s="45"/>
      <c r="K53" s="45"/>
      <c r="L53" s="45"/>
      <c r="M53" s="45"/>
      <c r="N53" s="45"/>
      <c r="O53" s="45"/>
    </row>
    <row r="54" spans="1:15" ht="16.5" customHeight="1">
      <c r="B54" s="5" t="s">
        <v>21</v>
      </c>
      <c r="C54" s="42">
        <f t="shared" si="20"/>
        <v>7</v>
      </c>
      <c r="D54" s="31" t="s">
        <v>30</v>
      </c>
      <c r="H54" s="45"/>
      <c r="I54" s="45"/>
      <c r="J54" s="45"/>
      <c r="K54" s="45"/>
      <c r="L54" s="45"/>
      <c r="M54" s="45"/>
      <c r="N54" s="45"/>
      <c r="O54" s="45"/>
    </row>
    <row r="55" spans="1:15" ht="16.5" customHeight="1">
      <c r="B55" s="5" t="s">
        <v>119</v>
      </c>
      <c r="C55" s="42">
        <f t="shared" si="20"/>
        <v>8</v>
      </c>
      <c r="D55" s="31" t="s">
        <v>31</v>
      </c>
      <c r="F55" s="45"/>
      <c r="G55" s="45"/>
      <c r="H55" s="45"/>
      <c r="I55" s="45"/>
      <c r="J55" s="45"/>
      <c r="K55" s="45"/>
      <c r="L55" s="45"/>
      <c r="M55" s="45"/>
      <c r="N55" s="45"/>
      <c r="O55" s="45"/>
    </row>
    <row r="56" spans="1:15" ht="16.5" customHeight="1">
      <c r="B56" s="6" t="s">
        <v>22</v>
      </c>
      <c r="C56" s="34">
        <f t="shared" si="20"/>
        <v>9</v>
      </c>
      <c r="D56" s="69" t="s">
        <v>83</v>
      </c>
      <c r="F56" s="45"/>
      <c r="G56" s="45"/>
      <c r="H56" s="45"/>
      <c r="I56" s="45"/>
      <c r="J56" s="45"/>
      <c r="K56" s="45"/>
      <c r="L56" s="45"/>
      <c r="M56" s="45"/>
      <c r="N56" s="45"/>
      <c r="O56" s="45"/>
    </row>
    <row r="57" spans="1:15" ht="16.5" customHeight="1">
      <c r="B57" s="2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</row>
    <row r="58" spans="1:15" ht="16.5" customHeight="1">
      <c r="A58" s="44" t="s">
        <v>84</v>
      </c>
      <c r="B58" s="2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</row>
    <row r="59" spans="1:15" ht="16.5" customHeight="1">
      <c r="B59" s="2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</row>
    <row r="60" spans="1:15" ht="16.5" customHeight="1">
      <c r="B60" s="1" t="s">
        <v>126</v>
      </c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</row>
    <row r="61" spans="1:15" ht="16.5" customHeight="1" thickBot="1">
      <c r="B61" s="2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</row>
    <row r="62" spans="1:15" ht="16.5" customHeight="1" thickBot="1">
      <c r="B62" s="113" t="s">
        <v>130</v>
      </c>
      <c r="C62" s="43">
        <f>INDEX(B70:D96,MATCH(分析BD〔経済活動別_県〕!B63,'コード表 〔全国〕'!B70:B96,0),3)</f>
        <v>27</v>
      </c>
      <c r="D62" s="45"/>
      <c r="E62" s="114" t="s">
        <v>85</v>
      </c>
      <c r="F62" s="43">
        <f>C7-C6</f>
        <v>35</v>
      </c>
      <c r="G62" s="45"/>
      <c r="H62" s="45"/>
      <c r="I62" s="45"/>
      <c r="J62" s="45"/>
      <c r="K62" s="45"/>
      <c r="L62" s="45"/>
      <c r="M62" s="45"/>
      <c r="N62" s="45"/>
      <c r="O62" s="45"/>
    </row>
    <row r="63" spans="1:15" ht="16.5" customHeight="1">
      <c r="B63" s="2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</row>
    <row r="64" spans="1:15" ht="16.5" customHeight="1">
      <c r="B64" s="16"/>
      <c r="C64" s="55">
        <f t="shared" ref="C64:O64" si="21">C10</f>
        <v>23</v>
      </c>
      <c r="D64" s="55">
        <f t="shared" si="21"/>
        <v>24</v>
      </c>
      <c r="E64" s="55">
        <f t="shared" si="21"/>
        <v>25</v>
      </c>
      <c r="F64" s="55">
        <f t="shared" si="21"/>
        <v>26</v>
      </c>
      <c r="G64" s="55">
        <f t="shared" si="21"/>
        <v>27</v>
      </c>
      <c r="H64" s="55">
        <f t="shared" si="21"/>
        <v>28</v>
      </c>
      <c r="I64" s="55">
        <f t="shared" si="21"/>
        <v>29</v>
      </c>
      <c r="J64" s="55">
        <f t="shared" si="21"/>
        <v>30</v>
      </c>
      <c r="K64" s="55">
        <f t="shared" si="21"/>
        <v>1</v>
      </c>
      <c r="L64" s="55">
        <f t="shared" si="21"/>
        <v>2</v>
      </c>
      <c r="M64" s="55">
        <f t="shared" si="21"/>
        <v>3</v>
      </c>
      <c r="N64" s="55">
        <f t="shared" si="21"/>
        <v>4</v>
      </c>
      <c r="O64" s="55">
        <f t="shared" si="21"/>
        <v>5</v>
      </c>
    </row>
    <row r="65" spans="2:15" ht="16.5" customHeight="1">
      <c r="B65" s="17"/>
      <c r="C65" s="42" t="str">
        <f t="shared" ref="C65:O65" si="22">C11</f>
        <v>平成23年度</v>
      </c>
      <c r="D65" s="42" t="str">
        <f t="shared" si="22"/>
        <v>平成24年度</v>
      </c>
      <c r="E65" s="42" t="str">
        <f t="shared" si="22"/>
        <v>平成25年度</v>
      </c>
      <c r="F65" s="42" t="str">
        <f t="shared" si="22"/>
        <v>平成26年度</v>
      </c>
      <c r="G65" s="42" t="str">
        <f t="shared" si="22"/>
        <v>平成27年度</v>
      </c>
      <c r="H65" s="42" t="str">
        <f t="shared" si="22"/>
        <v>平成28年度</v>
      </c>
      <c r="I65" s="42" t="str">
        <f t="shared" si="22"/>
        <v>平成29年度</v>
      </c>
      <c r="J65" s="42" t="str">
        <f t="shared" si="22"/>
        <v>平成30年度</v>
      </c>
      <c r="K65" s="42" t="str">
        <f t="shared" si="22"/>
        <v>令和元年度</v>
      </c>
      <c r="L65" s="42" t="str">
        <f t="shared" si="22"/>
        <v>令和２年度</v>
      </c>
      <c r="M65" s="42" t="str">
        <f t="shared" si="22"/>
        <v>令和３年度</v>
      </c>
      <c r="N65" s="42" t="str">
        <f t="shared" si="22"/>
        <v>令和４年度</v>
      </c>
      <c r="O65" s="42" t="str">
        <f t="shared" si="22"/>
        <v>令和５年度</v>
      </c>
    </row>
    <row r="66" spans="2:15" ht="16.5" customHeight="1">
      <c r="B66" s="18"/>
      <c r="C66" s="34">
        <f t="shared" ref="C66:O66" si="23">C12</f>
        <v>2011</v>
      </c>
      <c r="D66" s="34">
        <f t="shared" si="23"/>
        <v>2012</v>
      </c>
      <c r="E66" s="34">
        <f t="shared" si="23"/>
        <v>2013</v>
      </c>
      <c r="F66" s="34">
        <f t="shared" si="23"/>
        <v>2014</v>
      </c>
      <c r="G66" s="34">
        <f t="shared" si="23"/>
        <v>2015</v>
      </c>
      <c r="H66" s="34">
        <f t="shared" si="23"/>
        <v>2016</v>
      </c>
      <c r="I66" s="34">
        <f t="shared" si="23"/>
        <v>2017</v>
      </c>
      <c r="J66" s="34">
        <f t="shared" si="23"/>
        <v>2018</v>
      </c>
      <c r="K66" s="34">
        <f t="shared" si="23"/>
        <v>2019</v>
      </c>
      <c r="L66" s="34">
        <f t="shared" si="23"/>
        <v>2020</v>
      </c>
      <c r="M66" s="34">
        <f t="shared" si="23"/>
        <v>2021</v>
      </c>
      <c r="N66" s="34">
        <f t="shared" si="23"/>
        <v>2022</v>
      </c>
      <c r="O66" s="34">
        <f t="shared" si="23"/>
        <v>2023</v>
      </c>
    </row>
    <row r="67" spans="2:15" ht="16.5" customHeight="1">
      <c r="B67" s="32" t="s">
        <v>86</v>
      </c>
      <c r="C67" s="38">
        <f>C62</f>
        <v>27</v>
      </c>
      <c r="D67" s="38">
        <f>C$67+$F$62</f>
        <v>62</v>
      </c>
      <c r="E67" s="38">
        <f t="shared" ref="E67:O67" si="24">D$67+$F$62</f>
        <v>97</v>
      </c>
      <c r="F67" s="38">
        <f t="shared" si="24"/>
        <v>132</v>
      </c>
      <c r="G67" s="38">
        <f t="shared" si="24"/>
        <v>167</v>
      </c>
      <c r="H67" s="38">
        <f t="shared" si="24"/>
        <v>202</v>
      </c>
      <c r="I67" s="38">
        <f t="shared" si="24"/>
        <v>237</v>
      </c>
      <c r="J67" s="38">
        <f t="shared" si="24"/>
        <v>272</v>
      </c>
      <c r="K67" s="38">
        <f t="shared" si="24"/>
        <v>307</v>
      </c>
      <c r="L67" s="38">
        <f t="shared" si="24"/>
        <v>342</v>
      </c>
      <c r="M67" s="38">
        <f t="shared" si="24"/>
        <v>377</v>
      </c>
      <c r="N67" s="38">
        <f t="shared" si="24"/>
        <v>412</v>
      </c>
      <c r="O67" s="38">
        <f t="shared" si="24"/>
        <v>447</v>
      </c>
    </row>
    <row r="68" spans="2:15" ht="16.5" customHeight="1">
      <c r="B68" s="2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</row>
    <row r="69" spans="2:15" ht="16.5" customHeight="1">
      <c r="B69" s="37" t="s">
        <v>51</v>
      </c>
      <c r="C69" s="103" t="s">
        <v>87</v>
      </c>
      <c r="D69" s="103" t="s">
        <v>88</v>
      </c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</row>
    <row r="70" spans="2:15" ht="16.5" customHeight="1">
      <c r="B70" s="4" t="s">
        <v>53</v>
      </c>
      <c r="C70" s="195" t="s">
        <v>127</v>
      </c>
      <c r="D70" s="196">
        <f t="shared" ref="D70:D89" si="25">C13</f>
        <v>8</v>
      </c>
      <c r="E70" s="8" t="str">
        <f ca="1">" ← "&amp;C3&amp;" シートの「開始年」（H23）における開始行（農林水産業）の行番号を入力"</f>
        <v xml:space="preserve"> ← 経済活動別統計表〔全国〕 シートの「開始年」（H23）における開始行（農林水産業）の行番号を入力</v>
      </c>
      <c r="F70" s="45"/>
      <c r="G70" s="45"/>
      <c r="H70" s="45"/>
      <c r="I70" s="45"/>
      <c r="J70" s="45"/>
      <c r="K70" s="45"/>
      <c r="L70" s="45"/>
      <c r="M70" s="45"/>
      <c r="N70" s="45"/>
      <c r="O70" s="45"/>
    </row>
    <row r="71" spans="2:15" ht="16.5" customHeight="1">
      <c r="B71" s="5" t="s">
        <v>57</v>
      </c>
      <c r="C71" s="111" t="s">
        <v>89</v>
      </c>
      <c r="D71" s="42">
        <f t="shared" si="25"/>
        <v>9</v>
      </c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</row>
    <row r="72" spans="2:15" ht="16.5" customHeight="1">
      <c r="B72" s="5" t="s">
        <v>58</v>
      </c>
      <c r="C72" s="111" t="s">
        <v>90</v>
      </c>
      <c r="D72" s="42">
        <f t="shared" si="25"/>
        <v>10</v>
      </c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</row>
    <row r="73" spans="2:15" ht="16.5" customHeight="1">
      <c r="B73" s="5" t="s">
        <v>59</v>
      </c>
      <c r="C73" s="111" t="s">
        <v>91</v>
      </c>
      <c r="D73" s="42">
        <f t="shared" si="25"/>
        <v>11</v>
      </c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</row>
    <row r="74" spans="2:15" ht="16.5" customHeight="1">
      <c r="B74" s="5" t="s">
        <v>60</v>
      </c>
      <c r="C74" s="111" t="s">
        <v>92</v>
      </c>
      <c r="D74" s="42">
        <f t="shared" si="25"/>
        <v>12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</row>
    <row r="75" spans="2:15" ht="16.5" customHeight="1">
      <c r="B75" s="5" t="s">
        <v>61</v>
      </c>
      <c r="C75" s="111" t="s">
        <v>93</v>
      </c>
      <c r="D75" s="42">
        <f t="shared" si="25"/>
        <v>13</v>
      </c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</row>
    <row r="76" spans="2:15" ht="16.5" customHeight="1">
      <c r="B76" s="5" t="s">
        <v>62</v>
      </c>
      <c r="C76" s="111" t="s">
        <v>94</v>
      </c>
      <c r="D76" s="42">
        <f t="shared" si="25"/>
        <v>14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</row>
    <row r="77" spans="2:15" ht="16.5" customHeight="1">
      <c r="B77" s="5" t="s">
        <v>63</v>
      </c>
      <c r="C77" s="111" t="s">
        <v>95</v>
      </c>
      <c r="D77" s="42">
        <f t="shared" si="25"/>
        <v>15</v>
      </c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</row>
    <row r="78" spans="2:15" ht="16.5" customHeight="1">
      <c r="B78" s="5" t="s">
        <v>64</v>
      </c>
      <c r="C78" s="111" t="s">
        <v>96</v>
      </c>
      <c r="D78" s="42">
        <f t="shared" si="25"/>
        <v>16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</row>
    <row r="79" spans="2:15" ht="16.5" customHeight="1">
      <c r="B79" s="5" t="s">
        <v>65</v>
      </c>
      <c r="C79" s="111" t="s">
        <v>97</v>
      </c>
      <c r="D79" s="42">
        <f t="shared" si="25"/>
        <v>17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</row>
    <row r="80" spans="2:15" ht="16.5" customHeight="1">
      <c r="B80" s="5" t="s">
        <v>66</v>
      </c>
      <c r="C80" s="111" t="s">
        <v>98</v>
      </c>
      <c r="D80" s="42">
        <f t="shared" si="25"/>
        <v>18</v>
      </c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</row>
    <row r="81" spans="2:15" ht="16.5" customHeight="1">
      <c r="B81" s="5" t="s">
        <v>67</v>
      </c>
      <c r="C81" s="111" t="s">
        <v>99</v>
      </c>
      <c r="D81" s="42">
        <f t="shared" si="25"/>
        <v>19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</row>
    <row r="82" spans="2:15" ht="16.5" customHeight="1">
      <c r="B82" s="5" t="s">
        <v>68</v>
      </c>
      <c r="C82" s="111" t="s">
        <v>100</v>
      </c>
      <c r="D82" s="42">
        <f t="shared" si="25"/>
        <v>20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</row>
    <row r="83" spans="2:15" ht="16.5" customHeight="1">
      <c r="B83" s="5" t="s">
        <v>69</v>
      </c>
      <c r="C83" s="111" t="s">
        <v>101</v>
      </c>
      <c r="D83" s="42">
        <f t="shared" si="25"/>
        <v>21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</row>
    <row r="84" spans="2:15" ht="16.5" customHeight="1">
      <c r="B84" s="5" t="s">
        <v>70</v>
      </c>
      <c r="C84" s="111" t="s">
        <v>102</v>
      </c>
      <c r="D84" s="42">
        <f t="shared" si="25"/>
        <v>22</v>
      </c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</row>
    <row r="85" spans="2:15" ht="16.5" customHeight="1">
      <c r="B85" s="5" t="s">
        <v>71</v>
      </c>
      <c r="C85" s="111" t="s">
        <v>103</v>
      </c>
      <c r="D85" s="42">
        <f t="shared" si="25"/>
        <v>23</v>
      </c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</row>
    <row r="86" spans="2:15" ht="16.5" customHeight="1">
      <c r="B86" s="5" t="s">
        <v>72</v>
      </c>
      <c r="C86" s="111" t="s">
        <v>104</v>
      </c>
      <c r="D86" s="42">
        <f t="shared" si="25"/>
        <v>24</v>
      </c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</row>
    <row r="87" spans="2:15" ht="16.5" customHeight="1">
      <c r="B87" s="5" t="s">
        <v>73</v>
      </c>
      <c r="C87" s="111" t="s">
        <v>105</v>
      </c>
      <c r="D87" s="42">
        <f t="shared" si="25"/>
        <v>25</v>
      </c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</row>
    <row r="88" spans="2:15" ht="16.5" customHeight="1">
      <c r="B88" s="5" t="s">
        <v>74</v>
      </c>
      <c r="C88" s="111" t="s">
        <v>106</v>
      </c>
      <c r="D88" s="42">
        <f t="shared" si="25"/>
        <v>26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</row>
    <row r="89" spans="2:15" ht="16.5" customHeight="1">
      <c r="B89" s="5" t="s">
        <v>75</v>
      </c>
      <c r="C89" s="111" t="s">
        <v>107</v>
      </c>
      <c r="D89" s="42">
        <f t="shared" si="25"/>
        <v>27</v>
      </c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</row>
    <row r="90" spans="2:15" ht="16.5" customHeight="1">
      <c r="B90" s="5" t="s">
        <v>191</v>
      </c>
      <c r="C90" s="111" t="s">
        <v>108</v>
      </c>
      <c r="D90" s="42">
        <f>C34</f>
        <v>29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</row>
    <row r="91" spans="2:15" ht="16.5" customHeight="1">
      <c r="B91" s="5" t="s">
        <v>152</v>
      </c>
      <c r="C91" s="111" t="s">
        <v>109</v>
      </c>
      <c r="D91" s="42">
        <f t="shared" ref="D91:D96" si="26">C35</f>
        <v>30</v>
      </c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</row>
    <row r="92" spans="2:15" ht="16.5" customHeight="1">
      <c r="B92" s="5" t="s">
        <v>194</v>
      </c>
      <c r="C92" s="111" t="s">
        <v>110</v>
      </c>
      <c r="D92" s="42">
        <f t="shared" si="26"/>
        <v>31</v>
      </c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</row>
    <row r="93" spans="2:15" ht="16.5" customHeight="1">
      <c r="B93" s="5" t="s">
        <v>154</v>
      </c>
      <c r="C93" s="111" t="s">
        <v>111</v>
      </c>
      <c r="D93" s="42">
        <f t="shared" si="26"/>
        <v>32</v>
      </c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</row>
    <row r="94" spans="2:15" ht="16.5" customHeight="1">
      <c r="B94" s="11" t="s">
        <v>134</v>
      </c>
      <c r="C94" s="111" t="s">
        <v>112</v>
      </c>
      <c r="D94" s="42">
        <f t="shared" si="26"/>
        <v>33</v>
      </c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</row>
    <row r="95" spans="2:15" ht="16.5" customHeight="1">
      <c r="B95" s="11" t="s">
        <v>135</v>
      </c>
      <c r="C95" s="111" t="s">
        <v>113</v>
      </c>
      <c r="D95" s="42">
        <f t="shared" si="26"/>
        <v>34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</row>
    <row r="96" spans="2:15" ht="16.5" customHeight="1">
      <c r="B96" s="12" t="s">
        <v>136</v>
      </c>
      <c r="C96" s="112" t="s">
        <v>114</v>
      </c>
      <c r="D96" s="34">
        <f t="shared" si="26"/>
        <v>35</v>
      </c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</row>
    <row r="97" spans="2:15" ht="16.5" customHeight="1">
      <c r="C97" s="194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</row>
    <row r="98" spans="2:15" ht="16.5" customHeight="1">
      <c r="C98" s="194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</row>
    <row r="99" spans="2:15" ht="16.5" customHeight="1">
      <c r="C99" s="194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</row>
    <row r="100" spans="2:15" ht="16.5" customHeight="1">
      <c r="B100" s="2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</row>
  </sheetData>
  <phoneticPr fontId="2"/>
  <pageMargins left="0.7" right="0.7" top="0.75" bottom="0.75" header="0.3" footer="0.3"/>
  <pageSetup paperSize="9" scale="28" orientation="portrait" r:id="rId1"/>
  <rowBreaks count="2" manualBreakCount="2">
    <brk id="41" max="14" man="1"/>
    <brk id="57" max="1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48FBA-4622-46BB-B8A0-149AD9C67E46}">
  <sheetPr>
    <tabColor rgb="FFFFC000"/>
  </sheetPr>
  <dimension ref="A1"/>
  <sheetViews>
    <sheetView workbookViewId="0"/>
  </sheetViews>
  <sheetFormatPr defaultRowHeight="18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11</vt:i4>
      </vt:variant>
    </vt:vector>
  </HeadingPairs>
  <TitlesOfParts>
    <vt:vector size="25" baseType="lpstr">
      <vt:lpstr>分析用→</vt:lpstr>
      <vt:lpstr>経済活動別統計表〔全国〕</vt:lpstr>
      <vt:lpstr>経済活動別統計表〔県〕</vt:lpstr>
      <vt:lpstr>分析BD〔項目別_県〕</vt:lpstr>
      <vt:lpstr>分析BD〔経済活動別_県〕</vt:lpstr>
      <vt:lpstr>分析</vt:lpstr>
      <vt:lpstr>コード表 〔県〕</vt:lpstr>
      <vt:lpstr>コード表 〔全国〕</vt:lpstr>
      <vt:lpstr>←分析用　集計用→</vt:lpstr>
      <vt:lpstr>経済活動別統計表</vt:lpstr>
      <vt:lpstr>項目別集計表</vt:lpstr>
      <vt:lpstr>経済活動別集計表</vt:lpstr>
      <vt:lpstr>コード表</vt:lpstr>
      <vt:lpstr>←集計用</vt:lpstr>
      <vt:lpstr>コード表!Print_Area</vt:lpstr>
      <vt:lpstr>'コード表 〔県〕'!Print_Area</vt:lpstr>
      <vt:lpstr>'コード表 〔全国〕'!Print_Area</vt:lpstr>
      <vt:lpstr>経済活動別集計表!Print_Area</vt:lpstr>
      <vt:lpstr>経済活動別統計表!Print_Area</vt:lpstr>
      <vt:lpstr>経済活動別統計表〔県〕!Print_Area</vt:lpstr>
      <vt:lpstr>経済活動別統計表〔全国〕!Print_Area</vt:lpstr>
      <vt:lpstr>項目別集計表!Print_Area</vt:lpstr>
      <vt:lpstr>分析!Print_Area</vt:lpstr>
      <vt:lpstr>分析BD〔経済活動別_県〕!Print_Area</vt:lpstr>
      <vt:lpstr>分析BD〔項目別_県〕!Print_Area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沖縄県</cp:lastModifiedBy>
  <cp:lastPrinted>2024-12-11T01:06:29Z</cp:lastPrinted>
  <dcterms:created xsi:type="dcterms:W3CDTF">2024-10-23T05:33:16Z</dcterms:created>
  <dcterms:modified xsi:type="dcterms:W3CDTF">2026-05-12T00:36:04Z</dcterms:modified>
</cp:coreProperties>
</file>