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NFSVNAS01\share\企画部\統計課\03 企画分析班\県民共通\令和４年県民経済計算\推計\集計・分析補助ツール\（試作）補助ツール〔県内総生産（生産側）〕\シート保護\"/>
    </mc:Choice>
  </mc:AlternateContent>
  <xr:revisionPtr revIDLastSave="0" documentId="13_ncr:1_{4A79FFF8-B5E4-43EB-956E-A0AD89A3D88D}" xr6:coauthVersionLast="47" xr6:coauthVersionMax="47" xr10:uidLastSave="{00000000-0000-0000-0000-000000000000}"/>
  <workbookProtection workbookAlgorithmName="SHA-512" workbookHashValue="seYCqT6wxhM0VAgELJ31ZEYML2epJqwmiE2rRIJC2kVkuXm1BcqoxCqbyQPO4abneMYeHRjULKio4V0YrI7kDQ==" workbookSaltValue="pF6ISvTbtc2hUiDIGk/Q9A==" workbookSpinCount="100000" lockStructure="1"/>
  <bookViews>
    <workbookView xWindow="-28920" yWindow="-120" windowWidth="29040" windowHeight="15720" firstSheet="2" activeTab="2" xr2:uid="{F45400B2-7CE0-4159-AD8F-334689E268AA}"/>
  </bookViews>
  <sheets>
    <sheet name="経済活動別統計表" sheetId="12" state="hidden" r:id="rId1"/>
    <sheet name="国民経済計算" sheetId="15" state="hidden" r:id="rId2"/>
    <sheet name="分析" sheetId="14" r:id="rId3"/>
    <sheet name="分析BD" sheetId="13" state="hidden" r:id="rId4"/>
    <sheet name="コード表" sheetId="10" state="hidden" r:id="rId5"/>
  </sheets>
  <definedNames>
    <definedName name="_xlnm.Print_Area" localSheetId="4">コード表!$A$1:$H$178</definedName>
    <definedName name="_xlnm.Print_Area" localSheetId="0">経済活動別統計表!$A$1:$N$64</definedName>
    <definedName name="_xlnm.Print_Area" localSheetId="2">分析!$A$1:$K$67</definedName>
    <definedName name="_xlnm.Print_Area" localSheetId="3">分析BD!$A$2:$N$250</definedName>
    <definedName name="_xlnm.Print_Titles" localSheetId="1">国民経済計算!$A:$A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20" i="13" l="1"/>
  <c r="D221" i="13"/>
  <c r="E221" i="13"/>
  <c r="F221" i="13"/>
  <c r="G221" i="13"/>
  <c r="H221" i="13"/>
  <c r="I221" i="13"/>
  <c r="J221" i="13"/>
  <c r="K221" i="13"/>
  <c r="L221" i="13"/>
  <c r="M221" i="13"/>
  <c r="N221" i="13"/>
  <c r="D222" i="13"/>
  <c r="E222" i="13"/>
  <c r="F222" i="13"/>
  <c r="G222" i="13"/>
  <c r="H222" i="13"/>
  <c r="I222" i="13"/>
  <c r="J222" i="13"/>
  <c r="K222" i="13"/>
  <c r="L222" i="13"/>
  <c r="M222" i="13"/>
  <c r="N222" i="13"/>
  <c r="C221" i="13"/>
  <c r="C222" i="13"/>
  <c r="C220" i="13"/>
  <c r="U75" i="13" l="1"/>
  <c r="D153" i="13" l="1"/>
  <c r="E153" i="13"/>
  <c r="F153" i="13"/>
  <c r="G153" i="13"/>
  <c r="H153" i="13"/>
  <c r="I153" i="13"/>
  <c r="J153" i="13"/>
  <c r="K153" i="13"/>
  <c r="L153" i="13"/>
  <c r="M153" i="13"/>
  <c r="N153" i="13"/>
  <c r="C153" i="13"/>
  <c r="K186" i="13"/>
  <c r="D187" i="13"/>
  <c r="E187" i="13"/>
  <c r="F187" i="13"/>
  <c r="G187" i="13"/>
  <c r="H187" i="13"/>
  <c r="I187" i="13"/>
  <c r="J187" i="13"/>
  <c r="K187" i="13"/>
  <c r="L187" i="13"/>
  <c r="M187" i="13"/>
  <c r="N187" i="13"/>
  <c r="D188" i="13"/>
  <c r="E188" i="13"/>
  <c r="F188" i="13"/>
  <c r="G188" i="13"/>
  <c r="H188" i="13"/>
  <c r="I188" i="13"/>
  <c r="J188" i="13"/>
  <c r="K188" i="13"/>
  <c r="L188" i="13"/>
  <c r="M188" i="13"/>
  <c r="N188" i="13"/>
  <c r="C187" i="13"/>
  <c r="C188" i="13"/>
  <c r="C186" i="13"/>
  <c r="Q186" i="13"/>
  <c r="C124" i="10"/>
  <c r="C125" i="10"/>
  <c r="C126" i="10"/>
  <c r="C127" i="10"/>
  <c r="C128" i="10"/>
  <c r="C129" i="10"/>
  <c r="C130" i="10"/>
  <c r="C131" i="10"/>
  <c r="C132" i="10"/>
  <c r="C133" i="10"/>
  <c r="C134" i="10"/>
  <c r="C135" i="10"/>
  <c r="C136" i="10"/>
  <c r="C137" i="10"/>
  <c r="C138" i="10"/>
  <c r="C139" i="10"/>
  <c r="C140" i="10"/>
  <c r="C141" i="10"/>
  <c r="C142" i="10"/>
  <c r="C143" i="10"/>
  <c r="C144" i="10"/>
  <c r="C145" i="10"/>
  <c r="C146" i="10"/>
  <c r="C147" i="10"/>
  <c r="C148" i="10"/>
  <c r="C123" i="10"/>
  <c r="E124" i="10"/>
  <c r="E125" i="10" l="1"/>
  <c r="K151" i="13"/>
  <c r="K152" i="13"/>
  <c r="L152" i="13"/>
  <c r="M152" i="13"/>
  <c r="N152" i="13"/>
  <c r="D152" i="13"/>
  <c r="E152" i="13"/>
  <c r="F152" i="13"/>
  <c r="G152" i="13"/>
  <c r="H152" i="13"/>
  <c r="I152" i="13"/>
  <c r="J152" i="13"/>
  <c r="C152" i="13"/>
  <c r="C151" i="13"/>
  <c r="A1" i="15"/>
  <c r="C4" i="10" s="1"/>
  <c r="C59" i="15"/>
  <c r="D59" i="15"/>
  <c r="E59" i="15"/>
  <c r="F59" i="15"/>
  <c r="G59" i="15"/>
  <c r="H59" i="15"/>
  <c r="I59" i="15"/>
  <c r="J59" i="15"/>
  <c r="K59" i="15"/>
  <c r="L59" i="15"/>
  <c r="M59" i="15"/>
  <c r="C60" i="15"/>
  <c r="D60" i="15"/>
  <c r="E60" i="15"/>
  <c r="F60" i="15"/>
  <c r="G60" i="15"/>
  <c r="H60" i="15"/>
  <c r="I60" i="15"/>
  <c r="J60" i="15"/>
  <c r="K60" i="15"/>
  <c r="L60" i="15"/>
  <c r="M60" i="15"/>
  <c r="C61" i="15"/>
  <c r="D61" i="15"/>
  <c r="E61" i="15"/>
  <c r="F61" i="15"/>
  <c r="G61" i="15"/>
  <c r="H61" i="15"/>
  <c r="I61" i="15"/>
  <c r="J61" i="15"/>
  <c r="K61" i="15"/>
  <c r="L61" i="15"/>
  <c r="M61" i="15"/>
  <c r="B61" i="15"/>
  <c r="B60" i="15"/>
  <c r="B59" i="15"/>
  <c r="L155" i="13" a="1"/>
  <c r="L155" i="13" l="1"/>
  <c r="E126" i="10"/>
  <c r="F166" i="13" a="1"/>
  <c r="K174" i="13" a="1"/>
  <c r="L167" i="13" a="1"/>
  <c r="G173" i="13" a="1"/>
  <c r="J165" i="13" a="1"/>
  <c r="I157" i="13" a="1"/>
  <c r="G162" i="13" a="1"/>
  <c r="L172" i="13" a="1"/>
  <c r="L177" i="13" a="1"/>
  <c r="G161" i="13" a="1"/>
  <c r="N164" i="13" a="1"/>
  <c r="D156" i="13" a="1"/>
  <c r="N161" i="13" a="1"/>
  <c r="H170" i="13" a="1"/>
  <c r="K157" i="13" a="1"/>
  <c r="D170" i="13" a="1"/>
  <c r="D157" i="13" a="1"/>
  <c r="N177" i="13" a="1"/>
  <c r="M166" i="13" a="1"/>
  <c r="C170" i="13" a="1"/>
  <c r="J162" i="13" a="1"/>
  <c r="L180" i="13" a="1"/>
  <c r="K176" i="13" a="1"/>
  <c r="F155" i="13" a="1"/>
  <c r="C163" i="13" a="1"/>
  <c r="E159" i="13" a="1"/>
  <c r="D179" i="13" a="1"/>
  <c r="G160" i="13" a="1"/>
  <c r="G170" i="13" a="1"/>
  <c r="K171" i="13" a="1"/>
  <c r="C174" i="13" a="1"/>
  <c r="F169" i="13" a="1"/>
  <c r="K181" i="13" a="1"/>
  <c r="K169" i="13" a="1"/>
  <c r="E164" i="13" a="1"/>
  <c r="H168" i="13" a="1"/>
  <c r="K164" i="13" a="1"/>
  <c r="I176" i="13" a="1"/>
  <c r="G158" i="13" a="1"/>
  <c r="D168" i="13" a="1"/>
  <c r="D155" i="13" a="1"/>
  <c r="K158" i="13" a="1"/>
  <c r="M163" i="13" a="1"/>
  <c r="C176" i="13" a="1"/>
  <c r="G165" i="13" a="1"/>
  <c r="M179" i="13" a="1"/>
  <c r="E172" i="13" a="1"/>
  <c r="D158" i="13" a="1"/>
  <c r="G168" i="13" a="1"/>
  <c r="H180" i="13" a="1"/>
  <c r="C157" i="13" a="1"/>
  <c r="G172" i="13" a="1"/>
  <c r="L174" i="13" a="1"/>
  <c r="E155" i="13" a="1"/>
  <c r="J180" i="13" a="1"/>
  <c r="H157" i="13" a="1"/>
  <c r="C168" i="13" a="1"/>
  <c r="K179" i="13" a="1"/>
  <c r="I167" i="13" a="1"/>
  <c r="H164" i="13" a="1"/>
  <c r="N159" i="13" a="1"/>
  <c r="J160" i="13" a="1"/>
  <c r="L168" i="13" a="1"/>
  <c r="L158" i="13" a="1"/>
  <c r="D166" i="13" a="1"/>
  <c r="F164" i="13" a="1"/>
  <c r="I162" i="13" a="1"/>
  <c r="I172" i="13" a="1"/>
  <c r="G174" i="13" a="1"/>
  <c r="E167" i="13" a="1"/>
  <c r="F158" i="13" a="1"/>
  <c r="L176" i="13" a="1"/>
  <c r="N156" i="13" a="1"/>
  <c r="K160" i="13" a="1"/>
  <c r="C156" i="13" a="1"/>
  <c r="C160" i="13" a="1"/>
  <c r="J170" i="13" a="1"/>
  <c r="H177" i="13" a="1"/>
  <c r="M160" i="13" a="1"/>
  <c r="M159" i="13" a="1"/>
  <c r="F160" i="13" a="1"/>
  <c r="I180" i="13" a="1"/>
  <c r="J158" i="13" a="1"/>
  <c r="I166" i="13" a="1"/>
  <c r="J157" i="13" a="1"/>
  <c r="D172" i="13" a="1"/>
  <c r="H175" i="13" a="1"/>
  <c r="F161" i="13" a="1"/>
  <c r="F165" i="13" a="1"/>
  <c r="E173" i="13" a="1"/>
  <c r="J168" i="13" a="1"/>
  <c r="F156" i="13" a="1"/>
  <c r="H169" i="13" a="1"/>
  <c r="N168" i="13" a="1"/>
  <c r="F162" i="13" a="1"/>
  <c r="D181" i="13" a="1"/>
  <c r="G155" i="13" a="1"/>
  <c r="J181" i="13" a="1"/>
  <c r="N174" i="13" a="1"/>
  <c r="I161" i="13" a="1"/>
  <c r="F172" i="13" a="1"/>
  <c r="H158" i="13" a="1"/>
  <c r="D169" i="13" a="1"/>
  <c r="L170" i="13" a="1"/>
  <c r="E166" i="13" a="1"/>
  <c r="F179" i="13" a="1"/>
  <c r="E165" i="13" a="1"/>
  <c r="J177" i="13" a="1"/>
  <c r="D176" i="13" a="1"/>
  <c r="L179" i="13" a="1"/>
  <c r="F181" i="13" a="1"/>
  <c r="G175" i="13" a="1"/>
  <c r="I156" i="13" a="1"/>
  <c r="E161" i="13" a="1"/>
  <c r="H165" i="13" a="1"/>
  <c r="M172" i="13" a="1"/>
  <c r="H155" i="13" a="1"/>
  <c r="N163" i="13" a="1"/>
  <c r="L156" i="13" a="1"/>
  <c r="G180" i="13" a="1"/>
  <c r="N157" i="13" a="1"/>
  <c r="M161" i="13" a="1"/>
  <c r="E179" i="13" a="1"/>
  <c r="N179" i="13" a="1"/>
  <c r="H179" i="13" a="1"/>
  <c r="E163" i="13" a="1"/>
  <c r="I155" i="13" a="1"/>
  <c r="F173" i="13" a="1"/>
  <c r="M173" i="13" a="1"/>
  <c r="E168" i="13" a="1"/>
  <c r="G156" i="13" a="1"/>
  <c r="K167" i="13" a="1"/>
  <c r="E180" i="13" a="1"/>
  <c r="H166" i="13" a="1"/>
  <c r="M156" i="13" a="1"/>
  <c r="E158" i="13" a="1"/>
  <c r="M171" i="13" a="1"/>
  <c r="H159" i="13" a="1"/>
  <c r="E162" i="13" a="1"/>
  <c r="D161" i="13" a="1"/>
  <c r="C167" i="13" a="1"/>
  <c r="D177" i="13" a="1"/>
  <c r="I160" i="13" a="1"/>
  <c r="K162" i="13" a="1"/>
  <c r="L162" i="13" a="1"/>
  <c r="E169" i="13" a="1"/>
  <c r="I164" i="13" a="1"/>
  <c r="K170" i="13" a="1"/>
  <c r="N170" i="13" a="1"/>
  <c r="K177" i="13" a="1"/>
  <c r="G171" i="13" a="1"/>
  <c r="I174" i="13" a="1"/>
  <c r="I179" i="13" a="1"/>
  <c r="M174" i="13" a="1"/>
  <c r="C155" i="13" a="1"/>
  <c r="K163" i="13" a="1"/>
  <c r="C173" i="13" a="1"/>
  <c r="H156" i="13" a="1"/>
  <c r="H172" i="13" a="1"/>
  <c r="M181" i="13" a="1"/>
  <c r="F157" i="13" a="1"/>
  <c r="E174" i="13" a="1"/>
  <c r="G157" i="13" a="1"/>
  <c r="D165" i="13" a="1"/>
  <c r="C181" i="13" a="1"/>
  <c r="M157" i="13" a="1"/>
  <c r="K173" i="13" a="1"/>
  <c r="F176" i="13" a="1"/>
  <c r="H173" i="13" a="1"/>
  <c r="J163" i="13" a="1"/>
  <c r="D173" i="13" a="1"/>
  <c r="M164" i="13" a="1"/>
  <c r="C159" i="13" a="1"/>
  <c r="M158" i="13" a="1"/>
  <c r="N176" i="13" a="1"/>
  <c r="E156" i="13" a="1"/>
  <c r="J175" i="13" a="1"/>
  <c r="N180" i="13" a="1"/>
  <c r="J167" i="13" a="1"/>
  <c r="K166" i="13" a="1"/>
  <c r="L163" i="13" a="1"/>
  <c r="C162" i="13" a="1"/>
  <c r="J174" i="13" a="1"/>
  <c r="L166" i="13" a="1"/>
  <c r="E181" i="13" a="1"/>
  <c r="N155" i="13" a="1"/>
  <c r="N162" i="13" a="1"/>
  <c r="C180" i="13" a="1"/>
  <c r="J171" i="13" a="1"/>
  <c r="F170" i="13" a="1"/>
  <c r="K159" i="13" a="1"/>
  <c r="E170" i="13" a="1"/>
  <c r="G167" i="13" a="1"/>
  <c r="K165" i="13" a="1"/>
  <c r="L160" i="13" a="1"/>
  <c r="L169" i="13" a="1"/>
  <c r="I175" i="13" a="1"/>
  <c r="L161" i="13" a="1"/>
  <c r="N171" i="13" a="1"/>
  <c r="H174" i="13" a="1"/>
  <c r="L175" i="13" a="1"/>
  <c r="I158" i="13" a="1"/>
  <c r="M180" i="13" a="1"/>
  <c r="I168" i="13" a="1"/>
  <c r="F168" i="13" a="1"/>
  <c r="N158" i="13" a="1"/>
  <c r="F174" i="13" a="1"/>
  <c r="J173" i="13" a="1"/>
  <c r="N160" i="13" a="1"/>
  <c r="M162" i="13" a="1"/>
  <c r="K168" i="13" a="1"/>
  <c r="M169" i="13" a="1"/>
  <c r="I170" i="13" a="1"/>
  <c r="M170" i="13" a="1"/>
  <c r="M177" i="13" a="1"/>
  <c r="I159" i="13" a="1"/>
  <c r="I171" i="13" a="1"/>
  <c r="M175" i="13" a="1"/>
  <c r="C164" i="13" a="1"/>
  <c r="G166" i="13" a="1"/>
  <c r="G163" i="13" a="1"/>
  <c r="L173" i="13" a="1"/>
  <c r="L181" i="13" a="1"/>
  <c r="C179" i="13" a="1"/>
  <c r="F163" i="13" a="1"/>
  <c r="H160" i="13" a="1"/>
  <c r="G179" i="13" a="1"/>
  <c r="H162" i="13" a="1"/>
  <c r="J156" i="13" a="1"/>
  <c r="N166" i="13" a="1"/>
  <c r="F159" i="13" a="1"/>
  <c r="J179" i="13" a="1"/>
  <c r="G177" i="13" a="1"/>
  <c r="H171" i="13" a="1"/>
  <c r="J155" i="13" a="1"/>
  <c r="D160" i="13" a="1"/>
  <c r="C175" i="13" a="1"/>
  <c r="E171" i="13" a="1"/>
  <c r="C158" i="13" a="1"/>
  <c r="G169" i="13" a="1"/>
  <c r="M176" i="13" a="1"/>
  <c r="M168" i="13" a="1"/>
  <c r="I177" i="13" a="1"/>
  <c r="K156" i="13" a="1"/>
  <c r="N167" i="13" a="1"/>
  <c r="M165" i="13" a="1"/>
  <c r="L159" i="13" a="1"/>
  <c r="D159" i="13" a="1"/>
  <c r="D164" i="13" a="1"/>
  <c r="K175" i="13" a="1"/>
  <c r="K155" i="13" a="1"/>
  <c r="H163" i="13" a="1"/>
  <c r="J164" i="13" a="1"/>
  <c r="N181" i="13" a="1"/>
  <c r="L164" i="13" a="1"/>
  <c r="K180" i="13" a="1"/>
  <c r="D171" i="13" a="1"/>
  <c r="G176" i="13" a="1"/>
  <c r="N173" i="13" a="1"/>
  <c r="E157" i="13" a="1"/>
  <c r="C177" i="13" a="1"/>
  <c r="C166" i="13" a="1"/>
  <c r="E175" i="13" a="1"/>
  <c r="F167" i="13" a="1"/>
  <c r="D162" i="13" a="1"/>
  <c r="M155" i="13" a="1"/>
  <c r="K161" i="13" a="1"/>
  <c r="N165" i="13" a="1"/>
  <c r="H176" i="13" a="1"/>
  <c r="C169" i="13" a="1"/>
  <c r="J161" i="13" a="1"/>
  <c r="C172" i="13" a="1"/>
  <c r="J172" i="13" a="1"/>
  <c r="H181" i="13" a="1"/>
  <c r="F175" i="13" a="1"/>
  <c r="E177" i="13" a="1"/>
  <c r="G164" i="13" a="1"/>
  <c r="D180" i="13" a="1"/>
  <c r="K172" i="13" a="1"/>
  <c r="E176" i="13" a="1"/>
  <c r="I165" i="13" a="1"/>
  <c r="F180" i="13" a="1"/>
  <c r="J159" i="13" a="1"/>
  <c r="I181" i="13" a="1"/>
  <c r="L157" i="13" a="1"/>
  <c r="F171" i="13" a="1"/>
  <c r="D167" i="13" a="1"/>
  <c r="N172" i="13" a="1"/>
  <c r="C171" i="13" a="1"/>
  <c r="E160" i="13" a="1"/>
  <c r="J166" i="13" a="1"/>
  <c r="J169" i="13" a="1"/>
  <c r="I169" i="13" a="1"/>
  <c r="I163" i="13" a="1"/>
  <c r="N175" i="13" a="1"/>
  <c r="H167" i="13" a="1"/>
  <c r="C165" i="13" a="1"/>
  <c r="C161" i="13" a="1"/>
  <c r="N169" i="13" a="1"/>
  <c r="L165" i="13" a="1"/>
  <c r="J176" i="13" a="1"/>
  <c r="H161" i="13" a="1"/>
  <c r="F177" i="13" a="1"/>
  <c r="D163" i="13" a="1"/>
  <c r="L171" i="13" a="1"/>
  <c r="M167" i="13" a="1"/>
  <c r="G181" i="13" a="1"/>
  <c r="D174" i="13" a="1"/>
  <c r="I173" i="13" a="1"/>
  <c r="D175" i="13" a="1"/>
  <c r="G159" i="13" a="1"/>
  <c r="C179" i="13" l="1"/>
  <c r="C155" i="13"/>
  <c r="D155" i="13"/>
  <c r="N155" i="13"/>
  <c r="E155" i="13"/>
  <c r="F155" i="13"/>
  <c r="G155" i="13"/>
  <c r="H155" i="13"/>
  <c r="M155" i="13"/>
  <c r="I155" i="13"/>
  <c r="J155" i="13"/>
  <c r="K155" i="13"/>
  <c r="I179" i="13"/>
  <c r="H180" i="13"/>
  <c r="D180" i="13"/>
  <c r="N180" i="13"/>
  <c r="M180" i="13"/>
  <c r="G179" i="13"/>
  <c r="M179" i="13"/>
  <c r="F179" i="13"/>
  <c r="I181" i="13"/>
  <c r="H181" i="13"/>
  <c r="N181" i="13"/>
  <c r="M181" i="13"/>
  <c r="L179" i="13"/>
  <c r="G180" i="13"/>
  <c r="F180" i="13"/>
  <c r="L180" i="13"/>
  <c r="G181" i="13"/>
  <c r="F181" i="13"/>
  <c r="K179" i="13"/>
  <c r="E179" i="13"/>
  <c r="J181" i="13"/>
  <c r="K180" i="13"/>
  <c r="L181" i="13"/>
  <c r="D181" i="13"/>
  <c r="D179" i="13"/>
  <c r="E180" i="13"/>
  <c r="I180" i="13"/>
  <c r="K181" i="13"/>
  <c r="J179" i="13"/>
  <c r="N179" i="13"/>
  <c r="J180" i="13"/>
  <c r="E181" i="13"/>
  <c r="H179" i="13"/>
  <c r="C181" i="13"/>
  <c r="C180" i="13"/>
  <c r="I173" i="13"/>
  <c r="F170" i="13"/>
  <c r="F172" i="13"/>
  <c r="F174" i="13"/>
  <c r="F176" i="13"/>
  <c r="N173" i="13"/>
  <c r="N167" i="13"/>
  <c r="N161" i="13"/>
  <c r="D176" i="13"/>
  <c r="N176" i="13"/>
  <c r="H177" i="13"/>
  <c r="G172" i="13"/>
  <c r="G166" i="13"/>
  <c r="G160" i="13"/>
  <c r="F158" i="13"/>
  <c r="K173" i="13"/>
  <c r="K167" i="13"/>
  <c r="K161" i="13"/>
  <c r="F156" i="13"/>
  <c r="J160" i="13"/>
  <c r="C173" i="13"/>
  <c r="C167" i="13"/>
  <c r="C161" i="13"/>
  <c r="L161" i="13"/>
  <c r="J156" i="13"/>
  <c r="I161" i="13"/>
  <c r="F161" i="13"/>
  <c r="F169" i="13"/>
  <c r="F171" i="13"/>
  <c r="J175" i="13"/>
  <c r="H173" i="13"/>
  <c r="H167" i="13"/>
  <c r="H161" i="13"/>
  <c r="D174" i="13"/>
  <c r="D177" i="13"/>
  <c r="D211" i="13" s="1"/>
  <c r="M177" i="13"/>
  <c r="M171" i="13"/>
  <c r="M165" i="13"/>
  <c r="M159" i="13"/>
  <c r="L157" i="13"/>
  <c r="E173" i="13"/>
  <c r="E167" i="13"/>
  <c r="E161" i="13"/>
  <c r="D156" i="13"/>
  <c r="D159" i="13"/>
  <c r="I172" i="13"/>
  <c r="I166" i="13"/>
  <c r="I160" i="13"/>
  <c r="L177" i="13"/>
  <c r="H168" i="13"/>
  <c r="D158" i="13"/>
  <c r="E156" i="13"/>
  <c r="L175" i="13"/>
  <c r="F166" i="13"/>
  <c r="F168" i="13"/>
  <c r="J171" i="13"/>
  <c r="N172" i="13"/>
  <c r="N166" i="13"/>
  <c r="N160" i="13"/>
  <c r="D172" i="13"/>
  <c r="D175" i="13"/>
  <c r="G177" i="13"/>
  <c r="G211" i="13" s="1"/>
  <c r="G171" i="13"/>
  <c r="G165" i="13"/>
  <c r="G159" i="13"/>
  <c r="F157" i="13"/>
  <c r="K172" i="13"/>
  <c r="K166" i="13"/>
  <c r="K160" i="13"/>
  <c r="J165" i="13"/>
  <c r="D157" i="13"/>
  <c r="C172" i="13"/>
  <c r="C166" i="13"/>
  <c r="C160" i="13"/>
  <c r="F167" i="13"/>
  <c r="H162" i="13"/>
  <c r="M172" i="13"/>
  <c r="I167" i="13"/>
  <c r="L169" i="13"/>
  <c r="F163" i="13"/>
  <c r="F165" i="13"/>
  <c r="D168" i="13"/>
  <c r="H172" i="13"/>
  <c r="H166" i="13"/>
  <c r="H160" i="13"/>
  <c r="D170" i="13"/>
  <c r="D173" i="13"/>
  <c r="M176" i="13"/>
  <c r="M170" i="13"/>
  <c r="M164" i="13"/>
  <c r="M158" i="13"/>
  <c r="L156" i="13"/>
  <c r="E172" i="13"/>
  <c r="E166" i="13"/>
  <c r="E160" i="13"/>
  <c r="J176" i="13"/>
  <c r="I177" i="13"/>
  <c r="I211" i="13" s="1"/>
  <c r="I171" i="13"/>
  <c r="I165" i="13"/>
  <c r="I159" i="13"/>
  <c r="F177" i="13"/>
  <c r="H174" i="13"/>
  <c r="H156" i="13"/>
  <c r="D162" i="13"/>
  <c r="L160" i="13"/>
  <c r="F160" i="13"/>
  <c r="F162" i="13"/>
  <c r="D164" i="13"/>
  <c r="N171" i="13"/>
  <c r="N165" i="13"/>
  <c r="N159" i="13"/>
  <c r="J168" i="13"/>
  <c r="D171" i="13"/>
  <c r="G176" i="13"/>
  <c r="G170" i="13"/>
  <c r="G164" i="13"/>
  <c r="G158" i="13"/>
  <c r="K177" i="13"/>
  <c r="K171" i="13"/>
  <c r="K165" i="13"/>
  <c r="K159" i="13"/>
  <c r="J174" i="13"/>
  <c r="C177" i="13"/>
  <c r="C171" i="13"/>
  <c r="C165" i="13"/>
  <c r="C159" i="13"/>
  <c r="E168" i="13"/>
  <c r="F175" i="13"/>
  <c r="J177" i="13"/>
  <c r="L176" i="13"/>
  <c r="J157" i="13"/>
  <c r="H171" i="13"/>
  <c r="H165" i="13"/>
  <c r="H159" i="13"/>
  <c r="J167" i="13"/>
  <c r="J169" i="13"/>
  <c r="M175" i="13"/>
  <c r="M169" i="13"/>
  <c r="M163" i="13"/>
  <c r="M157" i="13"/>
  <c r="E177" i="13"/>
  <c r="E211" i="13" s="1"/>
  <c r="E171" i="13"/>
  <c r="E165" i="13"/>
  <c r="E159" i="13"/>
  <c r="J172" i="13"/>
  <c r="I176" i="13"/>
  <c r="I170" i="13"/>
  <c r="I164" i="13"/>
  <c r="I158" i="13"/>
  <c r="M160" i="13"/>
  <c r="F173" i="13"/>
  <c r="L174" i="13"/>
  <c r="L173" i="13"/>
  <c r="N177" i="13"/>
  <c r="N211" i="13" s="1"/>
  <c r="N170" i="13"/>
  <c r="N164" i="13"/>
  <c r="N158" i="13"/>
  <c r="D166" i="13"/>
  <c r="J166" i="13"/>
  <c r="G175" i="13"/>
  <c r="G169" i="13"/>
  <c r="G163" i="13"/>
  <c r="G157" i="13"/>
  <c r="K176" i="13"/>
  <c r="K170" i="13"/>
  <c r="K164" i="13"/>
  <c r="K158" i="13"/>
  <c r="J170" i="13"/>
  <c r="C176" i="13"/>
  <c r="C170" i="13"/>
  <c r="C164" i="13"/>
  <c r="C158" i="13"/>
  <c r="E162" i="13"/>
  <c r="F164" i="13"/>
  <c r="L171" i="13"/>
  <c r="J173" i="13"/>
  <c r="H176" i="13"/>
  <c r="H170" i="13"/>
  <c r="H164" i="13"/>
  <c r="H158" i="13"/>
  <c r="J164" i="13"/>
  <c r="J163" i="13"/>
  <c r="M174" i="13"/>
  <c r="M168" i="13"/>
  <c r="M162" i="13"/>
  <c r="M156" i="13"/>
  <c r="E176" i="13"/>
  <c r="E170" i="13"/>
  <c r="E164" i="13"/>
  <c r="E198" i="13" s="1"/>
  <c r="E158" i="13"/>
  <c r="D169" i="13"/>
  <c r="I175" i="13"/>
  <c r="I169" i="13"/>
  <c r="I163" i="13"/>
  <c r="I157" i="13"/>
  <c r="E174" i="13"/>
  <c r="L172" i="13"/>
  <c r="L168" i="13"/>
  <c r="L170" i="13"/>
  <c r="N175" i="13"/>
  <c r="N169" i="13"/>
  <c r="N163" i="13"/>
  <c r="N157" i="13"/>
  <c r="J162" i="13"/>
  <c r="J161" i="13"/>
  <c r="G174" i="13"/>
  <c r="G168" i="13"/>
  <c r="G162" i="13"/>
  <c r="G156" i="13"/>
  <c r="K175" i="13"/>
  <c r="K169" i="13"/>
  <c r="K163" i="13"/>
  <c r="K157" i="13"/>
  <c r="D167" i="13"/>
  <c r="C175" i="13"/>
  <c r="C169" i="13"/>
  <c r="C163" i="13"/>
  <c r="C157" i="13"/>
  <c r="M166" i="13"/>
  <c r="L166" i="13"/>
  <c r="L165" i="13"/>
  <c r="L167" i="13"/>
  <c r="H175" i="13"/>
  <c r="H169" i="13"/>
  <c r="H163" i="13"/>
  <c r="H157" i="13"/>
  <c r="D161" i="13"/>
  <c r="D160" i="13"/>
  <c r="M173" i="13"/>
  <c r="M167" i="13"/>
  <c r="M161" i="13"/>
  <c r="L159" i="13"/>
  <c r="E175" i="13"/>
  <c r="E169" i="13"/>
  <c r="E163" i="13"/>
  <c r="E157" i="13"/>
  <c r="D165" i="13"/>
  <c r="I174" i="13"/>
  <c r="I168" i="13"/>
  <c r="I162" i="13"/>
  <c r="I156" i="13"/>
  <c r="L158" i="13"/>
  <c r="L163" i="13"/>
  <c r="L162" i="13"/>
  <c r="L164" i="13"/>
  <c r="N174" i="13"/>
  <c r="N168" i="13"/>
  <c r="N162" i="13"/>
  <c r="N156" i="13"/>
  <c r="J159" i="13"/>
  <c r="J158" i="13"/>
  <c r="G173" i="13"/>
  <c r="G167" i="13"/>
  <c r="G161" i="13"/>
  <c r="F159" i="13"/>
  <c r="K174" i="13"/>
  <c r="K168" i="13"/>
  <c r="K162" i="13"/>
  <c r="K156" i="13"/>
  <c r="D163" i="13"/>
  <c r="C174" i="13"/>
  <c r="C168" i="13"/>
  <c r="C162" i="13"/>
  <c r="C156" i="13"/>
  <c r="E127" i="10"/>
  <c r="C213" i="13" l="1"/>
  <c r="G195" i="13"/>
  <c r="G208" i="13"/>
  <c r="C198" i="13"/>
  <c r="D195" i="13"/>
  <c r="D203" i="13"/>
  <c r="H198" i="13"/>
  <c r="K198" i="13"/>
  <c r="H206" i="13"/>
  <c r="D191" i="13"/>
  <c r="N197" i="13"/>
  <c r="I203" i="13"/>
  <c r="I190" i="13"/>
  <c r="C192" i="13"/>
  <c r="C205" i="13"/>
  <c r="H209" i="13"/>
  <c r="K208" i="13"/>
  <c r="H196" i="13"/>
  <c r="H190" i="13"/>
  <c r="H207" i="13"/>
  <c r="L196" i="13"/>
  <c r="L193" i="13"/>
  <c r="L200" i="13"/>
  <c r="I198" i="13"/>
  <c r="I193" i="13"/>
  <c r="L191" i="13"/>
  <c r="L197" i="13"/>
  <c r="I191" i="13"/>
  <c r="I204" i="13"/>
  <c r="I199" i="13"/>
  <c r="H214" i="13"/>
  <c r="D200" i="13"/>
  <c r="H193" i="13"/>
  <c r="D204" i="13"/>
  <c r="D214" i="13"/>
  <c r="D207" i="13"/>
  <c r="D192" i="13"/>
  <c r="H199" i="13"/>
  <c r="H194" i="13"/>
  <c r="D209" i="13"/>
  <c r="D189" i="13"/>
  <c r="L204" i="13"/>
  <c r="G191" i="13"/>
  <c r="L203" i="13"/>
  <c r="L201" i="13"/>
  <c r="L202" i="13"/>
  <c r="H208" i="13"/>
  <c r="I201" i="13"/>
  <c r="L205" i="13"/>
  <c r="G204" i="13"/>
  <c r="L198" i="13"/>
  <c r="L199" i="13"/>
  <c r="L206" i="13"/>
  <c r="I192" i="13"/>
  <c r="D205" i="13"/>
  <c r="L209" i="13"/>
  <c r="D194" i="13"/>
  <c r="H192" i="13"/>
  <c r="H205" i="13"/>
  <c r="D198" i="13"/>
  <c r="H200" i="13"/>
  <c r="D206" i="13"/>
  <c r="F193" i="13"/>
  <c r="I209" i="13"/>
  <c r="L215" i="13"/>
  <c r="C202" i="13"/>
  <c r="I208" i="13"/>
  <c r="H191" i="13"/>
  <c r="D201" i="13"/>
  <c r="H204" i="13"/>
  <c r="L210" i="13"/>
  <c r="D202" i="13"/>
  <c r="I196" i="13"/>
  <c r="I194" i="13"/>
  <c r="D199" i="13"/>
  <c r="H197" i="13"/>
  <c r="H210" i="13"/>
  <c r="L207" i="13"/>
  <c r="L194" i="13"/>
  <c r="F199" i="13"/>
  <c r="D193" i="13"/>
  <c r="H195" i="13"/>
  <c r="D210" i="13"/>
  <c r="F213" i="13"/>
  <c r="L195" i="13"/>
  <c r="I202" i="13"/>
  <c r="D197" i="13"/>
  <c r="H203" i="13"/>
  <c r="L208" i="13"/>
  <c r="F209" i="13"/>
  <c r="D196" i="13"/>
  <c r="L190" i="13"/>
  <c r="F197" i="13"/>
  <c r="D190" i="13"/>
  <c r="H201" i="13"/>
  <c r="F207" i="13"/>
  <c r="F202" i="13"/>
  <c r="F190" i="13"/>
  <c r="F215" i="13"/>
  <c r="F198" i="13"/>
  <c r="L192" i="13"/>
  <c r="I197" i="13"/>
  <c r="I210" i="13"/>
  <c r="I205" i="13"/>
  <c r="H202" i="13"/>
  <c r="I195" i="13"/>
  <c r="D213" i="13"/>
  <c r="L213" i="13"/>
  <c r="N196" i="13"/>
  <c r="K197" i="13"/>
  <c r="N209" i="13"/>
  <c r="K210" i="13"/>
  <c r="K200" i="13"/>
  <c r="N195" i="13"/>
  <c r="K213" i="13"/>
  <c r="C208" i="13"/>
  <c r="K191" i="13"/>
  <c r="K194" i="13"/>
  <c r="K190" i="13"/>
  <c r="N202" i="13"/>
  <c r="E197" i="13"/>
  <c r="K203" i="13"/>
  <c r="E210" i="13"/>
  <c r="M197" i="13"/>
  <c r="E202" i="13"/>
  <c r="M192" i="13"/>
  <c r="K206" i="13"/>
  <c r="N201" i="13"/>
  <c r="N213" i="13"/>
  <c r="N190" i="13"/>
  <c r="N203" i="13"/>
  <c r="N206" i="13"/>
  <c r="C207" i="13"/>
  <c r="K196" i="13"/>
  <c r="N208" i="13"/>
  <c r="K209" i="13"/>
  <c r="C193" i="13"/>
  <c r="K204" i="13"/>
  <c r="K202" i="13"/>
  <c r="C199" i="13"/>
  <c r="L214" i="13"/>
  <c r="N193" i="13"/>
  <c r="M201" i="13"/>
  <c r="C191" i="13"/>
  <c r="J197" i="13"/>
  <c r="C204" i="13"/>
  <c r="J208" i="13"/>
  <c r="N199" i="13"/>
  <c r="C194" i="13"/>
  <c r="M199" i="13"/>
  <c r="F204" i="13"/>
  <c r="I213" i="13"/>
  <c r="C197" i="13"/>
  <c r="C210" i="13"/>
  <c r="N192" i="13"/>
  <c r="K193" i="13"/>
  <c r="I189" i="13"/>
  <c r="C203" i="13"/>
  <c r="N198" i="13"/>
  <c r="K199" i="13"/>
  <c r="C206" i="13"/>
  <c r="C214" i="13"/>
  <c r="N215" i="13"/>
  <c r="C190" i="13"/>
  <c r="C196" i="13"/>
  <c r="C209" i="13"/>
  <c r="N191" i="13"/>
  <c r="K192" i="13"/>
  <c r="N204" i="13"/>
  <c r="K205" i="13"/>
  <c r="G213" i="13"/>
  <c r="E203" i="13"/>
  <c r="M190" i="13"/>
  <c r="G197" i="13"/>
  <c r="M194" i="13"/>
  <c r="M203" i="13"/>
  <c r="G210" i="13"/>
  <c r="M198" i="13"/>
  <c r="F191" i="13"/>
  <c r="F200" i="13"/>
  <c r="E201" i="13"/>
  <c r="J209" i="13"/>
  <c r="K195" i="13"/>
  <c r="N207" i="13"/>
  <c r="J213" i="13"/>
  <c r="G215" i="13"/>
  <c r="M214" i="13"/>
  <c r="E209" i="13"/>
  <c r="G190" i="13"/>
  <c r="M196" i="13"/>
  <c r="E196" i="13"/>
  <c r="G203" i="13"/>
  <c r="M209" i="13"/>
  <c r="F189" i="13"/>
  <c r="F211" i="13"/>
  <c r="M204" i="13"/>
  <c r="M206" i="13"/>
  <c r="G193" i="13"/>
  <c r="E207" i="13"/>
  <c r="F205" i="13"/>
  <c r="K201" i="13"/>
  <c r="F210" i="13"/>
  <c r="K215" i="13"/>
  <c r="N214" i="13"/>
  <c r="G196" i="13"/>
  <c r="E208" i="13"/>
  <c r="M202" i="13"/>
  <c r="G209" i="13"/>
  <c r="J203" i="13"/>
  <c r="J202" i="13"/>
  <c r="M210" i="13"/>
  <c r="G199" i="13"/>
  <c r="E190" i="13"/>
  <c r="F203" i="13"/>
  <c r="K207" i="13"/>
  <c r="F208" i="13"/>
  <c r="I214" i="13"/>
  <c r="F214" i="13"/>
  <c r="E195" i="13"/>
  <c r="M195" i="13"/>
  <c r="M200" i="13"/>
  <c r="G202" i="13"/>
  <c r="M208" i="13"/>
  <c r="J200" i="13"/>
  <c r="J201" i="13"/>
  <c r="C189" i="13"/>
  <c r="C211" i="13"/>
  <c r="F201" i="13"/>
  <c r="G205" i="13"/>
  <c r="M193" i="13"/>
  <c r="F195" i="13"/>
  <c r="F192" i="13"/>
  <c r="F206" i="13"/>
  <c r="E214" i="13"/>
  <c r="G214" i="13"/>
  <c r="G194" i="13"/>
  <c r="G201" i="13"/>
  <c r="M207" i="13"/>
  <c r="J195" i="13"/>
  <c r="J198" i="13"/>
  <c r="J206" i="13"/>
  <c r="N205" i="13"/>
  <c r="C200" i="13"/>
  <c r="L189" i="13"/>
  <c r="L211" i="13"/>
  <c r="M205" i="13"/>
  <c r="J190" i="13"/>
  <c r="G200" i="13"/>
  <c r="I207" i="13"/>
  <c r="D215" i="13"/>
  <c r="M215" i="13"/>
  <c r="N189" i="13"/>
  <c r="E193" i="13"/>
  <c r="M189" i="13"/>
  <c r="M211" i="13"/>
  <c r="G206" i="13"/>
  <c r="G207" i="13"/>
  <c r="J192" i="13"/>
  <c r="E199" i="13"/>
  <c r="J191" i="13"/>
  <c r="F196" i="13"/>
  <c r="E194" i="13"/>
  <c r="N194" i="13"/>
  <c r="I200" i="13"/>
  <c r="C195" i="13"/>
  <c r="H189" i="13"/>
  <c r="H211" i="13"/>
  <c r="C215" i="13"/>
  <c r="K214" i="13"/>
  <c r="H215" i="13"/>
  <c r="G189" i="13"/>
  <c r="J196" i="13"/>
  <c r="J204" i="13"/>
  <c r="J210" i="13"/>
  <c r="J193" i="13"/>
  <c r="E192" i="13"/>
  <c r="E205" i="13"/>
  <c r="K189" i="13"/>
  <c r="K211" i="13"/>
  <c r="F194" i="13"/>
  <c r="E200" i="13"/>
  <c r="J199" i="13"/>
  <c r="N200" i="13"/>
  <c r="I206" i="13"/>
  <c r="D208" i="13"/>
  <c r="C201" i="13"/>
  <c r="N210" i="13"/>
  <c r="H213" i="13"/>
  <c r="J215" i="13"/>
  <c r="I215" i="13"/>
  <c r="E189" i="13"/>
  <c r="J189" i="13"/>
  <c r="J211" i="13"/>
  <c r="G192" i="13"/>
  <c r="E206" i="13"/>
  <c r="E215" i="13"/>
  <c r="E213" i="13"/>
  <c r="E191" i="13"/>
  <c r="E204" i="13"/>
  <c r="J207" i="13"/>
  <c r="M191" i="13"/>
  <c r="G198" i="13"/>
  <c r="J205" i="13"/>
  <c r="J194" i="13"/>
  <c r="J214" i="13"/>
  <c r="M213" i="13"/>
  <c r="E128" i="10"/>
  <c r="E129" i="10" l="1"/>
  <c r="E130" i="10" s="1"/>
  <c r="E131" i="10" s="1"/>
  <c r="E132" i="10" s="1"/>
  <c r="E133" i="10" s="1"/>
  <c r="E134" i="10" s="1"/>
  <c r="E135" i="10" s="1"/>
  <c r="E136" i="10" s="1"/>
  <c r="E137" i="10" s="1"/>
  <c r="E138" i="10" s="1"/>
  <c r="E139" i="10" s="1"/>
  <c r="E140" i="10" s="1"/>
  <c r="E141" i="10" s="1"/>
  <c r="E142" i="10" s="1"/>
  <c r="E143" i="10" s="1"/>
  <c r="E144" i="10" s="1"/>
  <c r="E145" i="10" l="1"/>
  <c r="E146" i="10" s="1"/>
  <c r="E147" i="10" s="1"/>
  <c r="E148" i="10" l="1"/>
  <c r="E149" i="10" l="1"/>
  <c r="E150" i="10" s="1"/>
  <c r="E151" i="10" s="1"/>
  <c r="E152" i="10" l="1"/>
  <c r="E153" i="10" l="1"/>
  <c r="E154" i="10" l="1"/>
  <c r="E155" i="10" s="1"/>
  <c r="E156" i="10" s="1"/>
  <c r="E157" i="10" l="1"/>
  <c r="E158" i="10" l="1"/>
  <c r="E159" i="10" s="1"/>
  <c r="E160" i="10" s="1"/>
  <c r="E161" i="10" l="1"/>
  <c r="E162" i="10" l="1"/>
  <c r="E163" i="10" l="1"/>
  <c r="E164" i="10" l="1"/>
  <c r="E165" i="10" l="1"/>
  <c r="E166" i="10" s="1"/>
  <c r="E167" i="10" l="1"/>
  <c r="E168" i="10" s="1"/>
  <c r="E169" i="10" l="1"/>
  <c r="E170" i="10" l="1"/>
  <c r="E171" i="10" s="1"/>
  <c r="E172" i="10" s="1"/>
  <c r="E173" i="10" s="1"/>
  <c r="E174" i="10" s="1"/>
  <c r="E175" i="10" l="1"/>
  <c r="E176" i="10" l="1"/>
  <c r="E177" i="10" l="1"/>
  <c r="C112" i="10" l="1"/>
  <c r="C113" i="10"/>
  <c r="C114" i="10"/>
  <c r="C115" i="10"/>
  <c r="C95" i="10"/>
  <c r="C96" i="10"/>
  <c r="C97" i="10"/>
  <c r="C98" i="10"/>
  <c r="C99" i="10"/>
  <c r="C100" i="10"/>
  <c r="C101" i="10"/>
  <c r="C102" i="10"/>
  <c r="C103" i="10"/>
  <c r="C104" i="10"/>
  <c r="C105" i="10"/>
  <c r="C106" i="10"/>
  <c r="C107" i="10"/>
  <c r="C108" i="10"/>
  <c r="C109" i="10"/>
  <c r="C110" i="10"/>
  <c r="C111" i="10"/>
  <c r="C94" i="10"/>
  <c r="Q76" i="13" l="1"/>
  <c r="Q8" i="13" l="1"/>
  <c r="K140" i="13"/>
  <c r="D141" i="13"/>
  <c r="E141" i="13"/>
  <c r="F141" i="13"/>
  <c r="G141" i="13"/>
  <c r="H141" i="13"/>
  <c r="I141" i="13"/>
  <c r="J141" i="13"/>
  <c r="K141" i="13"/>
  <c r="L141" i="13"/>
  <c r="M141" i="13"/>
  <c r="N141" i="13"/>
  <c r="C141" i="13"/>
  <c r="C140" i="13"/>
  <c r="C66" i="10" l="1"/>
  <c r="C65" i="10"/>
  <c r="E88" i="10"/>
  <c r="E89" i="10" s="1"/>
  <c r="C73" i="10" s="1"/>
  <c r="E66" i="10"/>
  <c r="C67" i="10" s="1"/>
  <c r="C69" i="10" l="1"/>
  <c r="E67" i="10"/>
  <c r="B59" i="10"/>
  <c r="B60" i="10" s="1"/>
  <c r="E68" i="10" l="1"/>
  <c r="C68" i="10"/>
  <c r="K72" i="13"/>
  <c r="D73" i="13"/>
  <c r="E73" i="13"/>
  <c r="F73" i="13"/>
  <c r="G73" i="13"/>
  <c r="H73" i="13"/>
  <c r="I73" i="13"/>
  <c r="J73" i="13"/>
  <c r="K73" i="13"/>
  <c r="L73" i="13"/>
  <c r="M73" i="13"/>
  <c r="N73" i="13"/>
  <c r="D74" i="13"/>
  <c r="E74" i="13"/>
  <c r="F74" i="13"/>
  <c r="G74" i="13"/>
  <c r="H74" i="13"/>
  <c r="I74" i="13"/>
  <c r="J74" i="13"/>
  <c r="K74" i="13"/>
  <c r="L74" i="13"/>
  <c r="M74" i="13"/>
  <c r="N74" i="13"/>
  <c r="C73" i="13"/>
  <c r="C74" i="13"/>
  <c r="C72" i="13"/>
  <c r="K38" i="13"/>
  <c r="D39" i="13"/>
  <c r="E39" i="13"/>
  <c r="F39" i="13"/>
  <c r="G39" i="13"/>
  <c r="H39" i="13"/>
  <c r="I39" i="13"/>
  <c r="J39" i="13"/>
  <c r="K39" i="13"/>
  <c r="L39" i="13"/>
  <c r="M39" i="13"/>
  <c r="N39" i="13"/>
  <c r="D40" i="13"/>
  <c r="E40" i="13"/>
  <c r="F40" i="13"/>
  <c r="G40" i="13"/>
  <c r="H40" i="13"/>
  <c r="I40" i="13"/>
  <c r="J40" i="13"/>
  <c r="K40" i="13"/>
  <c r="L40" i="13"/>
  <c r="M40" i="13"/>
  <c r="N40" i="13"/>
  <c r="C39" i="13"/>
  <c r="C40" i="13"/>
  <c r="C38" i="13"/>
  <c r="B2" i="13"/>
  <c r="D34" i="10"/>
  <c r="C36" i="10"/>
  <c r="C37" i="10" s="1"/>
  <c r="C38" i="10" s="1"/>
  <c r="C39" i="10" s="1"/>
  <c r="C40" i="10" s="1"/>
  <c r="C41" i="10" s="1"/>
  <c r="C42" i="10" s="1"/>
  <c r="C43" i="10" s="1"/>
  <c r="C44" i="10" s="1"/>
  <c r="C45" i="10" s="1"/>
  <c r="C46" i="10" s="1"/>
  <c r="C47" i="10" s="1"/>
  <c r="C48" i="10" s="1"/>
  <c r="C49" i="10" s="1"/>
  <c r="C50" i="10" s="1"/>
  <c r="C51" i="10" s="1"/>
  <c r="C52" i="10" s="1"/>
  <c r="C53" i="10" s="1"/>
  <c r="C54" i="10" s="1"/>
  <c r="C55" i="10" s="1"/>
  <c r="C56" i="10" s="1"/>
  <c r="C57" i="10" s="1"/>
  <c r="B36" i="10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49" i="10" s="1"/>
  <c r="B50" i="10" s="1"/>
  <c r="B51" i="10" s="1"/>
  <c r="B52" i="10" s="1"/>
  <c r="B53" i="10" s="1"/>
  <c r="B54" i="10" s="1"/>
  <c r="B55" i="10" s="1"/>
  <c r="B56" i="10" s="1"/>
  <c r="B57" i="10" s="1"/>
  <c r="H107" i="13" l="1"/>
  <c r="K108" i="13"/>
  <c r="G108" i="13"/>
  <c r="G107" i="13"/>
  <c r="I107" i="13"/>
  <c r="C106" i="13"/>
  <c r="F108" i="13"/>
  <c r="K106" i="13"/>
  <c r="C107" i="13"/>
  <c r="M107" i="13"/>
  <c r="J107" i="13"/>
  <c r="J108" i="13"/>
  <c r="I108" i="13"/>
  <c r="H108" i="13"/>
  <c r="F107" i="13"/>
  <c r="E107" i="13"/>
  <c r="D107" i="13"/>
  <c r="C108" i="13"/>
  <c r="N108" i="13"/>
  <c r="M108" i="13"/>
  <c r="L107" i="13"/>
  <c r="E108" i="13"/>
  <c r="D108" i="13"/>
  <c r="N107" i="13"/>
  <c r="L108" i="13"/>
  <c r="K107" i="13"/>
  <c r="B146" i="13"/>
  <c r="B142" i="13" s="1"/>
  <c r="E69" i="10"/>
  <c r="C70" i="10"/>
  <c r="Q9" i="13"/>
  <c r="D38" i="10"/>
  <c r="D60" i="10"/>
  <c r="D59" i="10"/>
  <c r="D58" i="10"/>
  <c r="B36" i="13"/>
  <c r="D42" i="10"/>
  <c r="D53" i="10"/>
  <c r="D41" i="10"/>
  <c r="D40" i="10"/>
  <c r="D51" i="10"/>
  <c r="D39" i="10"/>
  <c r="D49" i="10"/>
  <c r="D36" i="10"/>
  <c r="D35" i="10"/>
  <c r="D46" i="10"/>
  <c r="D37" i="10"/>
  <c r="D47" i="10"/>
  <c r="D57" i="10"/>
  <c r="D45" i="10"/>
  <c r="D56" i="10"/>
  <c r="D44" i="10"/>
  <c r="D48" i="10"/>
  <c r="D55" i="10"/>
  <c r="D43" i="10"/>
  <c r="D54" i="10"/>
  <c r="D52" i="10"/>
  <c r="D50" i="10"/>
  <c r="D17" i="10"/>
  <c r="D18" i="10" s="1"/>
  <c r="D19" i="10" s="1"/>
  <c r="D9" i="10"/>
  <c r="D10" i="10" s="1"/>
  <c r="D11" i="10" s="1"/>
  <c r="D12" i="10" s="1"/>
  <c r="D13" i="10" s="1"/>
  <c r="D14" i="10" s="1"/>
  <c r="D15" i="10" s="1"/>
  <c r="A1" i="14"/>
  <c r="L4" i="13"/>
  <c r="D4" i="13"/>
  <c r="A1" i="13"/>
  <c r="L37" i="12"/>
  <c r="M37" i="12" s="1"/>
  <c r="N37" i="12" s="1"/>
  <c r="E37" i="12"/>
  <c r="F37" i="12" s="1"/>
  <c r="G37" i="12" s="1"/>
  <c r="H37" i="12" s="1"/>
  <c r="I37" i="12" s="1"/>
  <c r="J37" i="12" s="1"/>
  <c r="D37" i="12"/>
  <c r="D32" i="12"/>
  <c r="E32" i="12"/>
  <c r="F32" i="12"/>
  <c r="G32" i="12"/>
  <c r="H32" i="12"/>
  <c r="I32" i="12"/>
  <c r="J32" i="12"/>
  <c r="K32" i="12"/>
  <c r="L32" i="12"/>
  <c r="M32" i="12"/>
  <c r="N32" i="12"/>
  <c r="C32" i="12"/>
  <c r="D31" i="12"/>
  <c r="E31" i="12"/>
  <c r="F31" i="12"/>
  <c r="G31" i="12"/>
  <c r="H31" i="12"/>
  <c r="I31" i="12"/>
  <c r="J31" i="12"/>
  <c r="K31" i="12"/>
  <c r="L31" i="12"/>
  <c r="M31" i="12"/>
  <c r="N31" i="12"/>
  <c r="C31" i="12"/>
  <c r="D30" i="12"/>
  <c r="D33" i="12" s="1"/>
  <c r="E30" i="12"/>
  <c r="E33" i="12" s="1"/>
  <c r="F30" i="12"/>
  <c r="F33" i="12" s="1"/>
  <c r="G30" i="12"/>
  <c r="G33" i="12" s="1"/>
  <c r="H30" i="12"/>
  <c r="H33" i="12" s="1"/>
  <c r="I30" i="12"/>
  <c r="I33" i="12" s="1"/>
  <c r="J30" i="12"/>
  <c r="J33" i="12" s="1"/>
  <c r="K30" i="12"/>
  <c r="K33" i="12" s="1"/>
  <c r="L30" i="12"/>
  <c r="L33" i="12" s="1"/>
  <c r="M30" i="12"/>
  <c r="M33" i="12" s="1"/>
  <c r="N30" i="12"/>
  <c r="N33" i="12" s="1"/>
  <c r="C30" i="12"/>
  <c r="C33" i="12" s="1"/>
  <c r="D186" i="13" l="1"/>
  <c r="D220" i="13"/>
  <c r="L186" i="13"/>
  <c r="L220" i="13"/>
  <c r="L140" i="13"/>
  <c r="L151" i="13"/>
  <c r="D140" i="13"/>
  <c r="D151" i="13"/>
  <c r="E70" i="10"/>
  <c r="C71" i="10"/>
  <c r="B70" i="13"/>
  <c r="B104" i="13" s="1"/>
  <c r="E4" i="13"/>
  <c r="D72" i="13"/>
  <c r="D38" i="13"/>
  <c r="M4" i="13"/>
  <c r="L38" i="13"/>
  <c r="L72" i="13"/>
  <c r="G8" i="10"/>
  <c r="D20" i="10"/>
  <c r="D21" i="10" s="1"/>
  <c r="D22" i="10" s="1"/>
  <c r="D23" i="10" s="1"/>
  <c r="D24" i="10" s="1"/>
  <c r="D25" i="10" s="1"/>
  <c r="D26" i="10" s="1"/>
  <c r="D27" i="10" s="1"/>
  <c r="D28" i="10" s="1"/>
  <c r="D29" i="10" s="1"/>
  <c r="D30" i="10" s="1"/>
  <c r="L3" i="12"/>
  <c r="M3" i="12" s="1"/>
  <c r="N3" i="12" s="1"/>
  <c r="D3" i="12"/>
  <c r="E3" i="12" s="1"/>
  <c r="F3" i="12" s="1"/>
  <c r="G3" i="12" s="1"/>
  <c r="H3" i="12" s="1"/>
  <c r="I3" i="12" s="1"/>
  <c r="J3" i="12" s="1"/>
  <c r="A1" i="12"/>
  <c r="C3" i="10" s="1"/>
  <c r="C143" i="13" a="1"/>
  <c r="C116" i="13" l="1"/>
  <c r="C128" i="13"/>
  <c r="C120" i="13"/>
  <c r="C110" i="13"/>
  <c r="C109" i="13"/>
  <c r="C114" i="13"/>
  <c r="C117" i="13"/>
  <c r="C129" i="13"/>
  <c r="C131" i="13"/>
  <c r="C121" i="13"/>
  <c r="C122" i="13"/>
  <c r="C123" i="13"/>
  <c r="C112" i="13"/>
  <c r="C125" i="13"/>
  <c r="C126" i="13"/>
  <c r="C127" i="13"/>
  <c r="C118" i="13"/>
  <c r="C130" i="13"/>
  <c r="C119" i="13"/>
  <c r="C133" i="13"/>
  <c r="C134" i="13"/>
  <c r="C135" i="13"/>
  <c r="C111" i="13"/>
  <c r="C124" i="13"/>
  <c r="C113" i="13"/>
  <c r="C115" i="13"/>
  <c r="R200" i="13"/>
  <c r="R204" i="13"/>
  <c r="R192" i="13"/>
  <c r="R199" i="13"/>
  <c r="R195" i="13"/>
  <c r="R198" i="13"/>
  <c r="R196" i="13"/>
  <c r="R202" i="13"/>
  <c r="R203" i="13"/>
  <c r="R193" i="13"/>
  <c r="R194" i="13"/>
  <c r="R189" i="13"/>
  <c r="R197" i="13"/>
  <c r="R201" i="13"/>
  <c r="R205" i="13"/>
  <c r="R190" i="13"/>
  <c r="R191" i="13"/>
  <c r="R188" i="13"/>
  <c r="L106" i="13"/>
  <c r="E186" i="13"/>
  <c r="E220" i="13"/>
  <c r="M186" i="13"/>
  <c r="M220" i="13"/>
  <c r="D106" i="13"/>
  <c r="G9" i="10"/>
  <c r="E4" i="14" s="1"/>
  <c r="M140" i="13"/>
  <c r="M151" i="13"/>
  <c r="E140" i="13"/>
  <c r="E151" i="13"/>
  <c r="E71" i="10"/>
  <c r="C74" i="10"/>
  <c r="C143" i="13"/>
  <c r="N4" i="13"/>
  <c r="M38" i="13"/>
  <c r="M72" i="13"/>
  <c r="F4" i="13"/>
  <c r="E72" i="13"/>
  <c r="E38" i="13"/>
  <c r="F8" i="10"/>
  <c r="F10" i="10" s="1"/>
  <c r="G10" i="10"/>
  <c r="J26" i="13" a="1"/>
  <c r="M249" i="13" a="1"/>
  <c r="I227" i="13" a="1"/>
  <c r="M21" i="13" a="1"/>
  <c r="E243" i="13" a="1"/>
  <c r="G25" i="13" a="1"/>
  <c r="I145" i="13" a="1"/>
  <c r="M15" i="13" a="1"/>
  <c r="J242" i="13" a="1"/>
  <c r="J8" i="13" a="1"/>
  <c r="E236" i="13" a="1"/>
  <c r="I24" i="13" a="1"/>
  <c r="H16" i="13" a="1"/>
  <c r="M232" i="13" a="1"/>
  <c r="G17" i="13" a="1"/>
  <c r="M23" i="13" a="1"/>
  <c r="K249" i="13" a="1"/>
  <c r="G232" i="13" a="1"/>
  <c r="J235" i="13" a="1"/>
  <c r="K242" i="13" a="1"/>
  <c r="E223" i="13" a="1"/>
  <c r="D19" i="13" a="1"/>
  <c r="F19" i="13" a="1"/>
  <c r="G21" i="13" a="1"/>
  <c r="G29" i="13" a="1"/>
  <c r="I245" i="13" a="1"/>
  <c r="J240" i="13" a="1"/>
  <c r="F223" i="13" a="1"/>
  <c r="L224" i="13" a="1"/>
  <c r="D226" i="13" a="1"/>
  <c r="F228" i="13" a="1"/>
  <c r="G9" i="13" a="1"/>
  <c r="D227" i="13" a="1"/>
  <c r="G238" i="13" a="1"/>
  <c r="E11" i="13" a="1"/>
  <c r="M240" i="13" a="1"/>
  <c r="D237" i="13" a="1"/>
  <c r="G231" i="13" a="1"/>
  <c r="D247" i="13" a="1"/>
  <c r="K245" i="13" a="1"/>
  <c r="H7" i="13" a="1"/>
  <c r="E241" i="13" a="1"/>
  <c r="K144" i="13" a="1"/>
  <c r="H19" i="13" a="1"/>
  <c r="D223" i="13" a="1"/>
  <c r="J248" i="13" a="1"/>
  <c r="C20" i="13" a="1"/>
  <c r="H14" i="13" a="1"/>
  <c r="F248" i="13" a="1"/>
  <c r="F12" i="13" a="1"/>
  <c r="H245" i="13" a="1"/>
  <c r="M18" i="13" a="1"/>
  <c r="D143" i="13" a="1"/>
  <c r="K244" i="13" a="1"/>
  <c r="J21" i="13" a="1"/>
  <c r="J238" i="13" a="1"/>
  <c r="N240" i="13" a="1"/>
  <c r="G225" i="13" a="1"/>
  <c r="I229" i="13" a="1"/>
  <c r="L223" i="13" a="1"/>
  <c r="D11" i="13" a="1"/>
  <c r="D232" i="13" a="1"/>
  <c r="D240" i="13" a="1"/>
  <c r="C7" i="13" a="1"/>
  <c r="G248" i="13" a="1"/>
  <c r="I226" i="13" a="1"/>
  <c r="D230" i="13" a="1"/>
  <c r="N13" i="13" a="1"/>
  <c r="N233" i="13" a="1"/>
  <c r="F29" i="13" a="1"/>
  <c r="N243" i="13" a="1"/>
  <c r="C238" i="13" a="1"/>
  <c r="K226" i="13" a="1"/>
  <c r="C11" i="13" a="1"/>
  <c r="G223" i="13" a="1"/>
  <c r="I21" i="13" a="1"/>
  <c r="L249" i="13" a="1"/>
  <c r="H18" i="13" a="1"/>
  <c r="F229" i="13" a="1"/>
  <c r="M226" i="13" a="1"/>
  <c r="D25" i="13" a="1"/>
  <c r="H225" i="13" a="1"/>
  <c r="L15" i="13" a="1"/>
  <c r="K19" i="13" a="1"/>
  <c r="C244" i="13" a="1"/>
  <c r="I230" i="13" a="1"/>
  <c r="H143" i="13" a="1"/>
  <c r="D238" i="13" a="1"/>
  <c r="G8" i="13" a="1"/>
  <c r="H23" i="13" a="1"/>
  <c r="J144" i="13" a="1"/>
  <c r="J28" i="13" a="1"/>
  <c r="H223" i="13" a="1"/>
  <c r="K24" i="13" a="1"/>
  <c r="C249" i="13" a="1"/>
  <c r="L29" i="13" a="1"/>
  <c r="C228" i="13" a="1"/>
  <c r="K11" i="13" a="1"/>
  <c r="M247" i="13" a="1"/>
  <c r="F236" i="13" a="1"/>
  <c r="E230" i="13" a="1"/>
  <c r="H24" i="13" a="1"/>
  <c r="N143" i="13" a="1"/>
  <c r="H29" i="13" a="1"/>
  <c r="C239" i="13" a="1"/>
  <c r="E7" i="13" a="1"/>
  <c r="N14" i="13" a="1"/>
  <c r="F242" i="13" a="1"/>
  <c r="F14" i="13" a="1"/>
  <c r="L26" i="13" a="1"/>
  <c r="D15" i="13" a="1"/>
  <c r="H28" i="13" a="1"/>
  <c r="L24" i="13" a="1"/>
  <c r="G241" i="13" a="1"/>
  <c r="N8" i="13" a="1"/>
  <c r="E233" i="13" a="1"/>
  <c r="F247" i="13" a="1"/>
  <c r="H13" i="13" a="1"/>
  <c r="L226" i="13" a="1"/>
  <c r="J249" i="13" a="1"/>
  <c r="K227" i="13" a="1"/>
  <c r="H224" i="13" a="1"/>
  <c r="J237" i="13" a="1"/>
  <c r="G226" i="13" a="1"/>
  <c r="K224" i="13" a="1"/>
  <c r="C8" i="13" a="1"/>
  <c r="G237" i="13" a="1"/>
  <c r="G240" i="13" a="1"/>
  <c r="G144" i="13" a="1"/>
  <c r="E143" i="13" a="1"/>
  <c r="K236" i="13" a="1"/>
  <c r="H235" i="13" a="1"/>
  <c r="I223" i="13" a="1"/>
  <c r="M26" i="13" a="1"/>
  <c r="F28" i="13" a="1"/>
  <c r="H8" i="13" a="1"/>
  <c r="H10" i="13" a="1"/>
  <c r="N229" i="13" a="1"/>
  <c r="D21" i="13" a="1"/>
  <c r="G22" i="13" a="1"/>
  <c r="K17" i="13" a="1"/>
  <c r="F23" i="13" a="1"/>
  <c r="L11" i="13" a="1"/>
  <c r="M235" i="13" a="1"/>
  <c r="N225" i="13" a="1"/>
  <c r="F237" i="13" a="1"/>
  <c r="D9" i="13" a="1"/>
  <c r="N238" i="13" a="1"/>
  <c r="M8" i="13" a="1"/>
  <c r="I235" i="13" a="1"/>
  <c r="M9" i="13" a="1"/>
  <c r="E239" i="13" a="1"/>
  <c r="E249" i="13" a="1"/>
  <c r="K231" i="13" a="1"/>
  <c r="I240" i="13" a="1"/>
  <c r="E229" i="13" a="1"/>
  <c r="K239" i="13" a="1"/>
  <c r="L16" i="13" a="1"/>
  <c r="M245" i="13" a="1"/>
  <c r="C17" i="13" a="1"/>
  <c r="M248" i="13" a="1"/>
  <c r="E8" i="13" a="1"/>
  <c r="M231" i="13" a="1"/>
  <c r="D23" i="13" a="1"/>
  <c r="E12" i="13" a="1"/>
  <c r="D243" i="13" a="1"/>
  <c r="E17" i="13" a="1"/>
  <c r="J18" i="13" a="1"/>
  <c r="F244" i="13" a="1"/>
  <c r="G16" i="13" a="1"/>
  <c r="G244" i="13" a="1"/>
  <c r="J230" i="13" a="1"/>
  <c r="N21" i="13" a="1"/>
  <c r="C28" i="13" a="1"/>
  <c r="C27" i="13" a="1"/>
  <c r="L247" i="13" a="1"/>
  <c r="I237" i="13" a="1"/>
  <c r="I143" i="13" a="1"/>
  <c r="E226" i="13" a="1"/>
  <c r="D18" i="13" a="1"/>
  <c r="D231" i="13" a="1"/>
  <c r="F24" i="13" a="1"/>
  <c r="F249" i="13" a="1"/>
  <c r="G249" i="13" a="1"/>
  <c r="D241" i="13" a="1"/>
  <c r="H232" i="13" a="1"/>
  <c r="C237" i="13" a="1"/>
  <c r="E19" i="13" a="1"/>
  <c r="N24" i="13" a="1"/>
  <c r="E15" i="13" a="1"/>
  <c r="H244" i="13" a="1"/>
  <c r="E248" i="13" a="1"/>
  <c r="I27" i="13" a="1"/>
  <c r="C245" i="13" a="1"/>
  <c r="N234" i="13" a="1"/>
  <c r="J27" i="13" a="1"/>
  <c r="E20" i="13" a="1"/>
  <c r="L18" i="13" a="1"/>
  <c r="K145" i="13" a="1"/>
  <c r="C224" i="13" a="1"/>
  <c r="M29" i="13" a="1"/>
  <c r="C15" i="13" a="1"/>
  <c r="I228" i="13" a="1"/>
  <c r="F17" i="13" a="1"/>
  <c r="N230" i="13" a="1"/>
  <c r="I28" i="13" a="1"/>
  <c r="L22" i="13" a="1"/>
  <c r="N224" i="13" a="1"/>
  <c r="L237" i="13" a="1"/>
  <c r="K29" i="13" a="1"/>
  <c r="G28" i="13" a="1"/>
  <c r="D242" i="13" a="1"/>
  <c r="G14" i="13" a="1"/>
  <c r="I234" i="13" a="1"/>
  <c r="N237" i="13" a="1"/>
  <c r="H21" i="13" a="1"/>
  <c r="N223" i="13" a="1"/>
  <c r="H22" i="13" a="1"/>
  <c r="J24" i="13" a="1"/>
  <c r="C10" i="13" a="1"/>
  <c r="J241" i="13" a="1"/>
  <c r="M229" i="13" a="1"/>
  <c r="M22" i="13" a="1"/>
  <c r="M241" i="13" a="1"/>
  <c r="I231" i="13" a="1"/>
  <c r="N11" i="13" a="1"/>
  <c r="H231" i="13" a="1"/>
  <c r="G235" i="13" a="1"/>
  <c r="G230" i="13" a="1"/>
  <c r="I19" i="13" a="1"/>
  <c r="N227" i="13" a="1"/>
  <c r="H12" i="13" a="1"/>
  <c r="G234" i="13" a="1"/>
  <c r="M13" i="13" a="1"/>
  <c r="I25" i="13" a="1"/>
  <c r="C241" i="13" a="1"/>
  <c r="I249" i="13" a="1"/>
  <c r="K143" i="13" a="1"/>
  <c r="G243" i="13" a="1"/>
  <c r="D228" i="13" a="1"/>
  <c r="L225" i="13" a="1"/>
  <c r="L239" i="13" a="1"/>
  <c r="J7" i="13" a="1"/>
  <c r="D12" i="13" a="1"/>
  <c r="D27" i="13" a="1"/>
  <c r="H249" i="13" a="1"/>
  <c r="G228" i="13" a="1"/>
  <c r="F226" i="13" a="1"/>
  <c r="F11" i="13" a="1"/>
  <c r="M144" i="13" a="1"/>
  <c r="G245" i="13" a="1"/>
  <c r="K225" i="13" a="1"/>
  <c r="D239" i="13" a="1"/>
  <c r="F240" i="13" a="1"/>
  <c r="C243" i="13" a="1"/>
  <c r="F8" i="13" a="1"/>
  <c r="F245" i="13" a="1"/>
  <c r="L28" i="13" a="1"/>
  <c r="C234" i="13" a="1"/>
  <c r="L17" i="13" a="1"/>
  <c r="L248" i="13" a="1"/>
  <c r="N247" i="13" a="1"/>
  <c r="K238" i="13" a="1"/>
  <c r="F225" i="13" a="1"/>
  <c r="H226" i="13" a="1"/>
  <c r="I18" i="13" a="1"/>
  <c r="G15" i="13" a="1"/>
  <c r="M27" i="13" a="1"/>
  <c r="E225" i="13" a="1"/>
  <c r="I232" i="13" a="1"/>
  <c r="M28" i="13" a="1"/>
  <c r="M143" i="13" a="1"/>
  <c r="L238" i="13" a="1"/>
  <c r="I22" i="13" a="1"/>
  <c r="K230" i="13" a="1"/>
  <c r="E245" i="13" a="1"/>
  <c r="E232" i="13" a="1"/>
  <c r="E23" i="13" a="1"/>
  <c r="M236" i="13" a="1"/>
  <c r="L227" i="13" a="1"/>
  <c r="L21" i="13" a="1"/>
  <c r="N23" i="13" a="1"/>
  <c r="M25" i="13" a="1"/>
  <c r="M238" i="13" a="1"/>
  <c r="D229" i="13" a="1"/>
  <c r="J20" i="13" a="1"/>
  <c r="F15" i="13" a="1"/>
  <c r="C12" i="13" a="1"/>
  <c r="L230" i="13" a="1"/>
  <c r="H234" i="13" a="1"/>
  <c r="N249" i="13" a="1"/>
  <c r="K10" i="13" a="1"/>
  <c r="G145" i="13" a="1"/>
  <c r="C16" i="13" a="1"/>
  <c r="C14" i="13" a="1"/>
  <c r="M12" i="13" a="1"/>
  <c r="L235" i="13" a="1"/>
  <c r="L145" i="13" a="1"/>
  <c r="E240" i="13" a="1"/>
  <c r="D245" i="13" a="1"/>
  <c r="C225" i="13" a="1"/>
  <c r="E234" i="13" a="1"/>
  <c r="N18" i="13" a="1"/>
  <c r="E10" i="13" a="1"/>
  <c r="F224" i="13" a="1"/>
  <c r="M233" i="13" a="1"/>
  <c r="C233" i="13" a="1"/>
  <c r="C223" i="13" a="1"/>
  <c r="H15" i="13" a="1"/>
  <c r="J225" i="13" a="1"/>
  <c r="C236" i="13" a="1"/>
  <c r="C231" i="13" a="1"/>
  <c r="C227" i="13" a="1"/>
  <c r="C235" i="13" a="1"/>
  <c r="D225" i="13" a="1"/>
  <c r="D8" i="13" a="1"/>
  <c r="I23" i="13" a="1"/>
  <c r="N239" i="13" a="1"/>
  <c r="E22" i="13" a="1"/>
  <c r="E228" i="13" a="1"/>
  <c r="K7" i="13" a="1"/>
  <c r="J243" i="13" a="1"/>
  <c r="K247" i="13" a="1"/>
  <c r="D236" i="13" a="1"/>
  <c r="F144" i="13" a="1"/>
  <c r="E237" i="13" a="1"/>
  <c r="C22" i="13" a="1"/>
  <c r="K12" i="13" a="1"/>
  <c r="K23" i="13" a="1"/>
  <c r="I13" i="13" a="1"/>
  <c r="J15" i="13" a="1"/>
  <c r="H27" i="13" a="1"/>
  <c r="N25" i="13" a="1"/>
  <c r="H20" i="13" a="1"/>
  <c r="H247" i="13" a="1"/>
  <c r="G11" i="13" a="1"/>
  <c r="L13" i="13" a="1"/>
  <c r="F10" i="13" a="1"/>
  <c r="J19" i="13" a="1"/>
  <c r="K9" i="13" a="1"/>
  <c r="N235" i="13" a="1"/>
  <c r="L240" i="13" a="1"/>
  <c r="N16" i="13" a="1"/>
  <c r="N17" i="13" a="1"/>
  <c r="K232" i="13" a="1"/>
  <c r="M243" i="13" a="1"/>
  <c r="D224" i="13" a="1"/>
  <c r="L27" i="13" a="1"/>
  <c r="F238" i="13" a="1"/>
  <c r="N236" i="13" a="1"/>
  <c r="H229" i="13" a="1"/>
  <c r="K234" i="13" a="1"/>
  <c r="G24" i="13" a="1"/>
  <c r="L232" i="13" a="1"/>
  <c r="J229" i="13" a="1"/>
  <c r="G233" i="13" a="1"/>
  <c r="E242" i="13" a="1"/>
  <c r="F7" i="13" a="1"/>
  <c r="J25" i="13" a="1"/>
  <c r="E26" i="13" a="1"/>
  <c r="C19" i="13" a="1"/>
  <c r="E21" i="13" a="1"/>
  <c r="K16" i="13" a="1"/>
  <c r="K233" i="13" a="1"/>
  <c r="C26" i="13" a="1"/>
  <c r="G247" i="13" a="1"/>
  <c r="C24" i="13" a="1"/>
  <c r="J16" i="13" a="1"/>
  <c r="M19" i="13" a="1"/>
  <c r="K15" i="13" a="1"/>
  <c r="D248" i="13" a="1"/>
  <c r="C29" i="13" a="1"/>
  <c r="N26" i="13" a="1"/>
  <c r="F26" i="13" a="1"/>
  <c r="N27" i="13" a="1"/>
  <c r="E9" i="13" a="1"/>
  <c r="D14" i="13" a="1"/>
  <c r="D233" i="13" a="1"/>
  <c r="H26" i="13" a="1"/>
  <c r="N232" i="13" a="1"/>
  <c r="C232" i="13" a="1"/>
  <c r="F234" i="13" a="1"/>
  <c r="G7" i="13" a="1"/>
  <c r="I10" i="13" a="1"/>
  <c r="L236" i="13" a="1"/>
  <c r="G12" i="13" a="1"/>
  <c r="K243" i="13" a="1"/>
  <c r="G19" i="13" a="1"/>
  <c r="F239" i="13" a="1"/>
  <c r="J236" i="13" a="1"/>
  <c r="K223" i="13" a="1"/>
  <c r="I29" i="13" a="1"/>
  <c r="D145" i="13" a="1"/>
  <c r="K8" i="13" a="1"/>
  <c r="L229" i="13" a="1"/>
  <c r="G20" i="13" a="1"/>
  <c r="L23" i="13" a="1"/>
  <c r="J245" i="13" a="1"/>
  <c r="E145" i="13" a="1"/>
  <c r="N7" i="13" a="1"/>
  <c r="L242" i="13" a="1"/>
  <c r="I144" i="13" a="1"/>
  <c r="F13" i="13" a="1"/>
  <c r="G236" i="13" a="1"/>
  <c r="J233" i="13" a="1"/>
  <c r="J224" i="13" a="1"/>
  <c r="H145" i="13" a="1"/>
  <c r="E144" i="13" a="1"/>
  <c r="M16" i="13" a="1"/>
  <c r="I12" i="13" a="1"/>
  <c r="I9" i="13" a="1"/>
  <c r="C144" i="13" a="1"/>
  <c r="I239" i="13" a="1"/>
  <c r="I15" i="13" a="1"/>
  <c r="K28" i="13" a="1"/>
  <c r="N28" i="13" a="1"/>
  <c r="C230" i="13" a="1"/>
  <c r="K229" i="13" a="1"/>
  <c r="K22" i="13" a="1"/>
  <c r="F143" i="13" a="1"/>
  <c r="N145" i="13" a="1"/>
  <c r="D13" i="13" a="1"/>
  <c r="I243" i="13" a="1"/>
  <c r="E227" i="13" a="1"/>
  <c r="N244" i="13" a="1"/>
  <c r="N248" i="13" a="1"/>
  <c r="I233" i="13" a="1"/>
  <c r="N9" i="13" a="1"/>
  <c r="G239" i="13" a="1"/>
  <c r="G227" i="13" a="1"/>
  <c r="C25" i="13" a="1"/>
  <c r="N231" i="13" a="1"/>
  <c r="D235" i="13" a="1"/>
  <c r="D20" i="13" a="1"/>
  <c r="J227" i="13" a="1"/>
  <c r="G229" i="13" a="1"/>
  <c r="H233" i="13" a="1"/>
  <c r="C23" i="13" a="1"/>
  <c r="F25" i="13" a="1"/>
  <c r="D22" i="13" a="1"/>
  <c r="J22" i="13" a="1"/>
  <c r="F232" i="13" a="1"/>
  <c r="H241" i="13" a="1"/>
  <c r="E24" i="13" a="1"/>
  <c r="M230" i="13" a="1"/>
  <c r="J228" i="13" a="1"/>
  <c r="L25" i="13" a="1"/>
  <c r="D17" i="13" a="1"/>
  <c r="E231" i="13" a="1"/>
  <c r="H236" i="13" a="1"/>
  <c r="D26" i="13" a="1"/>
  <c r="M7" i="13" a="1"/>
  <c r="M10" i="13" a="1"/>
  <c r="J232" i="13" a="1"/>
  <c r="N228" i="13" a="1"/>
  <c r="L241" i="13" a="1"/>
  <c r="D29" i="13" a="1"/>
  <c r="I248" i="13" a="1"/>
  <c r="N12" i="13" a="1"/>
  <c r="M11" i="13" a="1"/>
  <c r="F227" i="13" a="1"/>
  <c r="I17" i="13" a="1"/>
  <c r="K20" i="13" a="1"/>
  <c r="J145" i="13" a="1"/>
  <c r="H11" i="13" a="1"/>
  <c r="J231" i="13" a="1"/>
  <c r="J244" i="13" a="1"/>
  <c r="D28" i="13" a="1"/>
  <c r="L8" i="13" a="1"/>
  <c r="J12" i="13" a="1"/>
  <c r="H227" i="13" a="1"/>
  <c r="J23" i="13" a="1"/>
  <c r="E16" i="13" a="1"/>
  <c r="F230" i="13" a="1"/>
  <c r="D24" i="13" a="1"/>
  <c r="J11" i="13" a="1"/>
  <c r="D7" i="13" a="1"/>
  <c r="C9" i="13" a="1"/>
  <c r="K235" i="13" a="1"/>
  <c r="F21" i="13" a="1"/>
  <c r="M244" i="13" a="1"/>
  <c r="C226" i="13" a="1"/>
  <c r="L243" i="13" a="1"/>
  <c r="L7" i="13" a="1"/>
  <c r="E25" i="13" a="1"/>
  <c r="K241" i="13" a="1"/>
  <c r="F27" i="13" a="1"/>
  <c r="C242" i="13" a="1"/>
  <c r="J9" i="13" a="1"/>
  <c r="F22" i="13" a="1"/>
  <c r="I7" i="13" a="1"/>
  <c r="M20" i="13" a="1"/>
  <c r="C229" i="13" a="1"/>
  <c r="N10" i="13" a="1"/>
  <c r="J14" i="13" a="1"/>
  <c r="D249" i="13" a="1"/>
  <c r="J13" i="13" a="1"/>
  <c r="I14" i="13" a="1"/>
  <c r="J29" i="13" a="1"/>
  <c r="E247" i="13" a="1"/>
  <c r="N29" i="13" a="1"/>
  <c r="F18" i="13" a="1"/>
  <c r="L9" i="13" a="1"/>
  <c r="E244" i="13" a="1"/>
  <c r="M228" i="13" a="1"/>
  <c r="E29" i="13" a="1"/>
  <c r="M17" i="13" a="1"/>
  <c r="N241" i="13" a="1"/>
  <c r="J239" i="13" a="1"/>
  <c r="D10" i="13" a="1"/>
  <c r="I8" i="13" a="1"/>
  <c r="M237" i="13" a="1"/>
  <c r="N144" i="13" a="1"/>
  <c r="K13" i="13" a="1"/>
  <c r="C21" i="13" a="1"/>
  <c r="H25" i="13" a="1"/>
  <c r="K25" i="13" a="1"/>
  <c r="N19" i="13" a="1"/>
  <c r="H144" i="13" a="1"/>
  <c r="C145" i="13" a="1"/>
  <c r="M224" i="13" a="1"/>
  <c r="G143" i="13" a="1"/>
  <c r="D244" i="13" a="1"/>
  <c r="F241" i="13" a="1"/>
  <c r="M223" i="13" a="1"/>
  <c r="J10" i="13" a="1"/>
  <c r="F231" i="13" a="1"/>
  <c r="G23" i="13" a="1"/>
  <c r="C13" i="13" a="1"/>
  <c r="N22" i="13" a="1"/>
  <c r="E238" i="13" a="1"/>
  <c r="E28" i="13" a="1"/>
  <c r="L19" i="13" a="1"/>
  <c r="I244" i="13" a="1"/>
  <c r="L228" i="13" a="1"/>
  <c r="J223" i="13" a="1"/>
  <c r="E13" i="13" a="1"/>
  <c r="K237" i="13" a="1"/>
  <c r="H240" i="13" a="1"/>
  <c r="J234" i="13" a="1"/>
  <c r="F243" i="13" a="1"/>
  <c r="I247" i="13" a="1"/>
  <c r="D16" i="13" a="1"/>
  <c r="M225" i="13" a="1"/>
  <c r="J143" i="13" a="1"/>
  <c r="N242" i="13" a="1"/>
  <c r="H239" i="13" a="1"/>
  <c r="L234" i="13" a="1"/>
  <c r="H238" i="13" a="1"/>
  <c r="H9" i="13" a="1"/>
  <c r="G10" i="13" a="1"/>
  <c r="L244" i="13" a="1"/>
  <c r="G18" i="13" a="1"/>
  <c r="L233" i="13" a="1"/>
  <c r="N20" i="13" a="1"/>
  <c r="M242" i="13" a="1"/>
  <c r="G27" i="13" a="1"/>
  <c r="M239" i="13" a="1"/>
  <c r="J247" i="13" a="1"/>
  <c r="H242" i="13" a="1"/>
  <c r="K18" i="13" a="1"/>
  <c r="L245" i="13" a="1"/>
  <c r="K14" i="13" a="1"/>
  <c r="L20" i="13" a="1"/>
  <c r="I225" i="13" a="1"/>
  <c r="H230" i="13" a="1"/>
  <c r="M145" i="13" a="1"/>
  <c r="H243" i="13" a="1"/>
  <c r="J17" i="13" a="1"/>
  <c r="K21" i="13" a="1"/>
  <c r="L144" i="13" a="1"/>
  <c r="K27" i="13" a="1"/>
  <c r="G224" i="13" a="1"/>
  <c r="G26" i="13" a="1"/>
  <c r="F145" i="13" a="1"/>
  <c r="I241" i="13" a="1"/>
  <c r="L14" i="13" a="1"/>
  <c r="M227" i="13" a="1"/>
  <c r="F16" i="13" a="1"/>
  <c r="K248" i="13" a="1"/>
  <c r="E14" i="13" a="1"/>
  <c r="C248" i="13" a="1"/>
  <c r="I242" i="13" a="1"/>
  <c r="I16" i="13" a="1"/>
  <c r="K240" i="13" a="1"/>
  <c r="N245" i="13" a="1"/>
  <c r="H17" i="13" a="1"/>
  <c r="F235" i="13" a="1"/>
  <c r="N226" i="13" a="1"/>
  <c r="E18" i="13" a="1"/>
  <c r="I26" i="13" a="1"/>
  <c r="D234" i="13" a="1"/>
  <c r="M14" i="13" a="1"/>
  <c r="J226" i="13" a="1"/>
  <c r="G242" i="13" a="1"/>
  <c r="C247" i="13" a="1"/>
  <c r="C240" i="13" a="1"/>
  <c r="I236" i="13" a="1"/>
  <c r="L10" i="13" a="1"/>
  <c r="I238" i="13" a="1"/>
  <c r="E27" i="13" a="1"/>
  <c r="E224" i="13" a="1"/>
  <c r="D144" i="13" a="1"/>
  <c r="H228" i="13" a="1"/>
  <c r="K228" i="13" a="1"/>
  <c r="L231" i="13" a="1"/>
  <c r="F9" i="13" a="1"/>
  <c r="I224" i="13" a="1"/>
  <c r="M234" i="13" a="1"/>
  <c r="I11" i="13" a="1"/>
  <c r="G13" i="13" a="1"/>
  <c r="L143" i="13" a="1"/>
  <c r="E235" i="13" a="1"/>
  <c r="L12" i="13" a="1"/>
  <c r="N15" i="13" a="1"/>
  <c r="F20" i="13" a="1"/>
  <c r="M24" i="13" a="1"/>
  <c r="F233" i="13" a="1"/>
  <c r="C18" i="13" a="1"/>
  <c r="H248" i="13" a="1"/>
  <c r="K26" i="13" a="1"/>
  <c r="I20" i="13" a="1"/>
  <c r="H237" i="13" a="1"/>
  <c r="C247" i="13" l="1"/>
  <c r="C223" i="13"/>
  <c r="E106" i="13"/>
  <c r="F186" i="13"/>
  <c r="F220" i="13"/>
  <c r="M106" i="13"/>
  <c r="N186" i="13"/>
  <c r="N220" i="13"/>
  <c r="N247" i="13"/>
  <c r="M248" i="13"/>
  <c r="H247" i="13"/>
  <c r="I249" i="13"/>
  <c r="G247" i="13"/>
  <c r="N249" i="13"/>
  <c r="L247" i="13"/>
  <c r="I247" i="13"/>
  <c r="L248" i="13"/>
  <c r="M249" i="13"/>
  <c r="M247" i="13"/>
  <c r="K248" i="13"/>
  <c r="E249" i="13"/>
  <c r="F248" i="13"/>
  <c r="N248" i="13"/>
  <c r="F247" i="13"/>
  <c r="J248" i="13"/>
  <c r="L249" i="13"/>
  <c r="H248" i="13"/>
  <c r="H249" i="13"/>
  <c r="D247" i="13"/>
  <c r="F249" i="13"/>
  <c r="E248" i="13"/>
  <c r="D248" i="13"/>
  <c r="J247" i="13"/>
  <c r="D249" i="13"/>
  <c r="G248" i="13"/>
  <c r="K247" i="13"/>
  <c r="G249" i="13"/>
  <c r="E247" i="13"/>
  <c r="K249" i="13"/>
  <c r="J249" i="13"/>
  <c r="I248" i="13"/>
  <c r="C249" i="13"/>
  <c r="C248" i="13"/>
  <c r="J232" i="13"/>
  <c r="D234" i="13"/>
  <c r="L228" i="13"/>
  <c r="C226" i="13"/>
  <c r="D241" i="13"/>
  <c r="L233" i="13"/>
  <c r="F240" i="13"/>
  <c r="N236" i="13"/>
  <c r="N232" i="13"/>
  <c r="N225" i="13"/>
  <c r="G245" i="13"/>
  <c r="G239" i="13"/>
  <c r="G233" i="13"/>
  <c r="G227" i="13"/>
  <c r="E241" i="13"/>
  <c r="E235" i="13"/>
  <c r="E229" i="13"/>
  <c r="I244" i="13"/>
  <c r="J228" i="13"/>
  <c r="J240" i="13"/>
  <c r="F229" i="13"/>
  <c r="L231" i="13"/>
  <c r="I232" i="13"/>
  <c r="I240" i="13"/>
  <c r="F233" i="13"/>
  <c r="D225" i="13"/>
  <c r="D238" i="13"/>
  <c r="I229" i="13"/>
  <c r="I239" i="13"/>
  <c r="N235" i="13"/>
  <c r="N231" i="13"/>
  <c r="H225" i="13"/>
  <c r="M244" i="13"/>
  <c r="M238" i="13"/>
  <c r="M232" i="13"/>
  <c r="M226" i="13"/>
  <c r="K240" i="13"/>
  <c r="K234" i="13"/>
  <c r="K228" i="13"/>
  <c r="L244" i="13"/>
  <c r="J231" i="13"/>
  <c r="J235" i="13"/>
  <c r="C229" i="13"/>
  <c r="F224" i="13"/>
  <c r="C233" i="13"/>
  <c r="L227" i="13"/>
  <c r="L238" i="13"/>
  <c r="N234" i="13"/>
  <c r="H231" i="13"/>
  <c r="N224" i="13"/>
  <c r="G244" i="13"/>
  <c r="G238" i="13"/>
  <c r="G232" i="13"/>
  <c r="G226" i="13"/>
  <c r="E240" i="13"/>
  <c r="E234" i="13"/>
  <c r="E228" i="13"/>
  <c r="C225" i="13"/>
  <c r="L229" i="13"/>
  <c r="J226" i="13"/>
  <c r="D244" i="13"/>
  <c r="D239" i="13"/>
  <c r="L230" i="13"/>
  <c r="I224" i="13"/>
  <c r="D228" i="13"/>
  <c r="L245" i="13"/>
  <c r="C245" i="13"/>
  <c r="F231" i="13"/>
  <c r="I234" i="13"/>
  <c r="N233" i="13"/>
  <c r="N230" i="13"/>
  <c r="M243" i="13"/>
  <c r="M237" i="13"/>
  <c r="M231" i="13"/>
  <c r="M225" i="13"/>
  <c r="K245" i="13"/>
  <c r="K239" i="13"/>
  <c r="K233" i="13"/>
  <c r="K227" i="13"/>
  <c r="N244" i="13"/>
  <c r="F227" i="13"/>
  <c r="D243" i="13"/>
  <c r="C243" i="13"/>
  <c r="F241" i="13"/>
  <c r="C227" i="13"/>
  <c r="J233" i="13"/>
  <c r="H232" i="13"/>
  <c r="H230" i="13"/>
  <c r="G243" i="13"/>
  <c r="G237" i="13"/>
  <c r="G231" i="13"/>
  <c r="G225" i="13"/>
  <c r="E245" i="13"/>
  <c r="E239" i="13"/>
  <c r="E233" i="13"/>
  <c r="E227" i="13"/>
  <c r="L236" i="13"/>
  <c r="I243" i="13"/>
  <c r="H245" i="13"/>
  <c r="J225" i="13"/>
  <c r="D236" i="13"/>
  <c r="F245" i="13"/>
  <c r="L241" i="13"/>
  <c r="C241" i="13"/>
  <c r="F238" i="13"/>
  <c r="F225" i="13"/>
  <c r="L232" i="13"/>
  <c r="N229" i="13"/>
  <c r="H229" i="13"/>
  <c r="M242" i="13"/>
  <c r="M236" i="13"/>
  <c r="M230" i="13"/>
  <c r="M224" i="13"/>
  <c r="K244" i="13"/>
  <c r="K238" i="13"/>
  <c r="K232" i="13"/>
  <c r="K226" i="13"/>
  <c r="J236" i="13"/>
  <c r="L225" i="13"/>
  <c r="N239" i="13"/>
  <c r="L224" i="13"/>
  <c r="D230" i="13"/>
  <c r="J242" i="13"/>
  <c r="F237" i="13"/>
  <c r="C238" i="13"/>
  <c r="C228" i="13"/>
  <c r="I228" i="13"/>
  <c r="H224" i="13"/>
  <c r="N228" i="13"/>
  <c r="G242" i="13"/>
  <c r="G236" i="13"/>
  <c r="G230" i="13"/>
  <c r="G224" i="13"/>
  <c r="E244" i="13"/>
  <c r="E238" i="13"/>
  <c r="E232" i="13"/>
  <c r="E226" i="13"/>
  <c r="F228" i="13"/>
  <c r="I245" i="13"/>
  <c r="F232" i="13"/>
  <c r="F226" i="13"/>
  <c r="C236" i="13"/>
  <c r="C234" i="13"/>
  <c r="H241" i="13"/>
  <c r="L235" i="13"/>
  <c r="D232" i="13"/>
  <c r="D237" i="13"/>
  <c r="C239" i="13"/>
  <c r="J245" i="13"/>
  <c r="J227" i="13"/>
  <c r="H237" i="13"/>
  <c r="H228" i="13"/>
  <c r="M241" i="13"/>
  <c r="M235" i="13"/>
  <c r="M229" i="13"/>
  <c r="K243" i="13"/>
  <c r="K237" i="13"/>
  <c r="K231" i="13"/>
  <c r="K225" i="13"/>
  <c r="J230" i="13"/>
  <c r="D242" i="13"/>
  <c r="N245" i="13"/>
  <c r="I231" i="13"/>
  <c r="L239" i="13"/>
  <c r="H239" i="13"/>
  <c r="D227" i="13"/>
  <c r="D235" i="13"/>
  <c r="I236" i="13"/>
  <c r="C240" i="13"/>
  <c r="I237" i="13"/>
  <c r="D226" i="13"/>
  <c r="F236" i="13"/>
  <c r="H244" i="13"/>
  <c r="F244" i="13"/>
  <c r="L226" i="13"/>
  <c r="H236" i="13"/>
  <c r="N227" i="13"/>
  <c r="G241" i="13"/>
  <c r="G235" i="13"/>
  <c r="G229" i="13"/>
  <c r="E243" i="13"/>
  <c r="E237" i="13"/>
  <c r="E231" i="13"/>
  <c r="E225" i="13"/>
  <c r="F235" i="13"/>
  <c r="J224" i="13"/>
  <c r="H243" i="13"/>
  <c r="D240" i="13"/>
  <c r="J229" i="13"/>
  <c r="J238" i="13"/>
  <c r="L234" i="13"/>
  <c r="F234" i="13"/>
  <c r="I230" i="13"/>
  <c r="F239" i="13"/>
  <c r="I225" i="13"/>
  <c r="C244" i="13"/>
  <c r="N241" i="13"/>
  <c r="H240" i="13"/>
  <c r="C232" i="13"/>
  <c r="H242" i="13"/>
  <c r="J243" i="13"/>
  <c r="C224" i="13"/>
  <c r="H235" i="13"/>
  <c r="H227" i="13"/>
  <c r="M240" i="13"/>
  <c r="M234" i="13"/>
  <c r="M228" i="13"/>
  <c r="K242" i="13"/>
  <c r="K236" i="13"/>
  <c r="K230" i="13"/>
  <c r="K224" i="13"/>
  <c r="F243" i="13"/>
  <c r="I226" i="13"/>
  <c r="I241" i="13"/>
  <c r="L237" i="13"/>
  <c r="C237" i="13"/>
  <c r="C230" i="13"/>
  <c r="I238" i="13"/>
  <c r="N243" i="13"/>
  <c r="C242" i="13"/>
  <c r="N238" i="13"/>
  <c r="R91" i="13" s="1"/>
  <c r="D231" i="13"/>
  <c r="D245" i="13"/>
  <c r="J239" i="13"/>
  <c r="F242" i="13"/>
  <c r="H238" i="13"/>
  <c r="H234" i="13"/>
  <c r="N226" i="13"/>
  <c r="G240" i="13"/>
  <c r="G234" i="13"/>
  <c r="G228" i="13"/>
  <c r="E242" i="13"/>
  <c r="E236" i="13"/>
  <c r="E230" i="13"/>
  <c r="E224" i="13"/>
  <c r="I227" i="13"/>
  <c r="L242" i="13"/>
  <c r="J244" i="13"/>
  <c r="L240" i="13"/>
  <c r="N240" i="13"/>
  <c r="I233" i="13"/>
  <c r="C231" i="13"/>
  <c r="D229" i="13"/>
  <c r="N242" i="13"/>
  <c r="J237" i="13"/>
  <c r="D233" i="13"/>
  <c r="C235" i="13"/>
  <c r="I242" i="13"/>
  <c r="J234" i="13"/>
  <c r="F230" i="13"/>
  <c r="L243" i="13"/>
  <c r="I235" i="13"/>
  <c r="J241" i="13"/>
  <c r="N237" i="13"/>
  <c r="H233" i="13"/>
  <c r="H226" i="13"/>
  <c r="M245" i="13"/>
  <c r="M239" i="13"/>
  <c r="M233" i="13"/>
  <c r="M227" i="13"/>
  <c r="K241" i="13"/>
  <c r="K235" i="13"/>
  <c r="K229" i="13"/>
  <c r="D224" i="13"/>
  <c r="F223" i="13"/>
  <c r="G223" i="13"/>
  <c r="J223" i="13"/>
  <c r="M223" i="13"/>
  <c r="L223" i="13"/>
  <c r="E223" i="13"/>
  <c r="D223" i="13"/>
  <c r="I223" i="13"/>
  <c r="H223" i="13"/>
  <c r="K223" i="13"/>
  <c r="N223" i="13"/>
  <c r="F140" i="13"/>
  <c r="F151" i="13"/>
  <c r="N140" i="13"/>
  <c r="N151" i="13"/>
  <c r="E72" i="10"/>
  <c r="C72" i="10"/>
  <c r="C7" i="13"/>
  <c r="N145" i="13"/>
  <c r="F143" i="13"/>
  <c r="G145" i="13"/>
  <c r="J144" i="13"/>
  <c r="I143" i="13"/>
  <c r="J145" i="13"/>
  <c r="J143" i="13"/>
  <c r="I145" i="13"/>
  <c r="M143" i="13"/>
  <c r="L144" i="13"/>
  <c r="F144" i="13"/>
  <c r="D145" i="13"/>
  <c r="L143" i="13"/>
  <c r="M145" i="13"/>
  <c r="K144" i="13"/>
  <c r="K143" i="13"/>
  <c r="I144" i="13"/>
  <c r="E145" i="13"/>
  <c r="H144" i="13"/>
  <c r="M144" i="13"/>
  <c r="G144" i="13"/>
  <c r="L145" i="13"/>
  <c r="D143" i="13"/>
  <c r="F145" i="13"/>
  <c r="N143" i="13"/>
  <c r="D144" i="13"/>
  <c r="N144" i="13"/>
  <c r="G143" i="13"/>
  <c r="H145" i="13"/>
  <c r="E143" i="13"/>
  <c r="K145" i="13"/>
  <c r="E144" i="13"/>
  <c r="H143" i="13"/>
  <c r="C144" i="13"/>
  <c r="C145" i="13"/>
  <c r="K4" i="14"/>
  <c r="I4" i="14"/>
  <c r="G4" i="14"/>
  <c r="J4" i="14"/>
  <c r="H4" i="14"/>
  <c r="F4" i="14"/>
  <c r="G4" i="13"/>
  <c r="F72" i="13"/>
  <c r="F38" i="13"/>
  <c r="N38" i="13"/>
  <c r="N72" i="13"/>
  <c r="E8" i="10"/>
  <c r="E10" i="10" s="1"/>
  <c r="F9" i="10"/>
  <c r="D4" i="14" s="1"/>
  <c r="G24" i="13"/>
  <c r="C26" i="13"/>
  <c r="M13" i="13"/>
  <c r="K29" i="13"/>
  <c r="D9" i="13"/>
  <c r="H14" i="13"/>
  <c r="L25" i="13"/>
  <c r="E29" i="13"/>
  <c r="J8" i="13"/>
  <c r="H15" i="13"/>
  <c r="F25" i="13"/>
  <c r="D8" i="13"/>
  <c r="N9" i="13"/>
  <c r="M15" i="13"/>
  <c r="E28" i="13"/>
  <c r="H26" i="13"/>
  <c r="M14" i="13"/>
  <c r="M24" i="13"/>
  <c r="G10" i="13"/>
  <c r="F24" i="13"/>
  <c r="F18" i="13"/>
  <c r="F12" i="13"/>
  <c r="G28" i="13"/>
  <c r="K27" i="13"/>
  <c r="K21" i="13"/>
  <c r="K15" i="13"/>
  <c r="K9" i="13"/>
  <c r="J23" i="13"/>
  <c r="J13" i="13"/>
  <c r="D24" i="13"/>
  <c r="I23" i="13"/>
  <c r="I17" i="13"/>
  <c r="I11" i="13"/>
  <c r="H10" i="13"/>
  <c r="M29" i="13"/>
  <c r="F14" i="13"/>
  <c r="K11" i="13"/>
  <c r="J16" i="13"/>
  <c r="M28" i="13"/>
  <c r="E11" i="13"/>
  <c r="D13" i="13"/>
  <c r="H18" i="13"/>
  <c r="K22" i="13"/>
  <c r="I18" i="13"/>
  <c r="N8" i="13"/>
  <c r="G11" i="13"/>
  <c r="D25" i="13"/>
  <c r="C24" i="13"/>
  <c r="I28" i="13"/>
  <c r="N15" i="13"/>
  <c r="N24" i="13"/>
  <c r="N20" i="13"/>
  <c r="G13" i="13"/>
  <c r="G23" i="13"/>
  <c r="M9" i="13"/>
  <c r="L29" i="13"/>
  <c r="L23" i="13"/>
  <c r="L17" i="13"/>
  <c r="L11" i="13"/>
  <c r="M26" i="13"/>
  <c r="E27" i="13"/>
  <c r="E21" i="13"/>
  <c r="E15" i="13"/>
  <c r="E9" i="13"/>
  <c r="J22" i="13"/>
  <c r="J12" i="13"/>
  <c r="D23" i="13"/>
  <c r="C23" i="13"/>
  <c r="C17" i="13"/>
  <c r="C11" i="13"/>
  <c r="C28" i="13"/>
  <c r="H22" i="13"/>
  <c r="F20" i="13"/>
  <c r="K23" i="13"/>
  <c r="D27" i="13"/>
  <c r="H20" i="13"/>
  <c r="L19" i="13"/>
  <c r="E17" i="13"/>
  <c r="D26" i="13"/>
  <c r="N27" i="13"/>
  <c r="M11" i="13"/>
  <c r="K28" i="13"/>
  <c r="I24" i="13"/>
  <c r="H16" i="13"/>
  <c r="L18" i="13"/>
  <c r="E16" i="13"/>
  <c r="C18" i="13"/>
  <c r="N19" i="13"/>
  <c r="I29" i="13"/>
  <c r="N11" i="13"/>
  <c r="H9" i="13"/>
  <c r="G29" i="13"/>
  <c r="G12" i="13"/>
  <c r="M21" i="13"/>
  <c r="M8" i="13"/>
  <c r="F29" i="13"/>
  <c r="F23" i="13"/>
  <c r="F17" i="13"/>
  <c r="F11" i="13"/>
  <c r="G25" i="13"/>
  <c r="K26" i="13"/>
  <c r="K20" i="13"/>
  <c r="K14" i="13"/>
  <c r="K8" i="13"/>
  <c r="J21" i="13"/>
  <c r="D12" i="13"/>
  <c r="D22" i="13"/>
  <c r="I22" i="13"/>
  <c r="I16" i="13"/>
  <c r="I10" i="13"/>
  <c r="G17" i="13"/>
  <c r="H19" i="13"/>
  <c r="N10" i="13"/>
  <c r="G14" i="13"/>
  <c r="D29" i="13"/>
  <c r="I19" i="13"/>
  <c r="H17" i="13"/>
  <c r="G18" i="13"/>
  <c r="G9" i="13"/>
  <c r="D28" i="13"/>
  <c r="C13" i="13"/>
  <c r="N29" i="13"/>
  <c r="M16" i="13"/>
  <c r="F13" i="13"/>
  <c r="K16" i="13"/>
  <c r="J26" i="13"/>
  <c r="J25" i="13"/>
  <c r="N21" i="13"/>
  <c r="G26" i="13"/>
  <c r="L12" i="13"/>
  <c r="E22" i="13"/>
  <c r="D14" i="13"/>
  <c r="J24" i="13"/>
  <c r="H13" i="13"/>
  <c r="N17" i="13"/>
  <c r="N14" i="13"/>
  <c r="G27" i="13"/>
  <c r="M10" i="13"/>
  <c r="G20" i="13"/>
  <c r="L28" i="13"/>
  <c r="L22" i="13"/>
  <c r="L16" i="13"/>
  <c r="L10" i="13"/>
  <c r="M23" i="13"/>
  <c r="E26" i="13"/>
  <c r="E20" i="13"/>
  <c r="E14" i="13"/>
  <c r="E8" i="13"/>
  <c r="J20" i="13"/>
  <c r="J11" i="13"/>
  <c r="D21" i="13"/>
  <c r="C22" i="13"/>
  <c r="C16" i="13"/>
  <c r="C10" i="13"/>
  <c r="H27" i="13"/>
  <c r="L21" i="13"/>
  <c r="I26" i="13"/>
  <c r="M19" i="13"/>
  <c r="F26" i="13"/>
  <c r="F8" i="13"/>
  <c r="K17" i="13"/>
  <c r="J15" i="13"/>
  <c r="I13" i="13"/>
  <c r="H12" i="13"/>
  <c r="H8" i="13"/>
  <c r="M12" i="13"/>
  <c r="L13" i="13"/>
  <c r="E23" i="13"/>
  <c r="D15" i="13"/>
  <c r="C19" i="13"/>
  <c r="C27" i="13"/>
  <c r="H11" i="13"/>
  <c r="M27" i="13"/>
  <c r="F19" i="13"/>
  <c r="K10" i="13"/>
  <c r="J14" i="13"/>
  <c r="I12" i="13"/>
  <c r="I25" i="13"/>
  <c r="L24" i="13"/>
  <c r="E10" i="13"/>
  <c r="C12" i="13"/>
  <c r="N22" i="13"/>
  <c r="H28" i="13"/>
  <c r="N16" i="13"/>
  <c r="N23" i="13"/>
  <c r="N18" i="13"/>
  <c r="H25" i="13"/>
  <c r="N12" i="13"/>
  <c r="C29" i="13"/>
  <c r="M25" i="13"/>
  <c r="G8" i="13"/>
  <c r="M18" i="13"/>
  <c r="F28" i="13"/>
  <c r="F22" i="13"/>
  <c r="F16" i="13"/>
  <c r="F10" i="13"/>
  <c r="G22" i="13"/>
  <c r="K25" i="13"/>
  <c r="K19" i="13"/>
  <c r="K13" i="13"/>
  <c r="D19" i="13"/>
  <c r="D11" i="13"/>
  <c r="D20" i="13"/>
  <c r="I21" i="13"/>
  <c r="I15" i="13"/>
  <c r="I9" i="13"/>
  <c r="L27" i="13"/>
  <c r="L15" i="13"/>
  <c r="L9" i="13"/>
  <c r="M20" i="13"/>
  <c r="E25" i="13"/>
  <c r="E19" i="13"/>
  <c r="E13" i="13"/>
  <c r="D18" i="13"/>
  <c r="J10" i="13"/>
  <c r="J29" i="13"/>
  <c r="J19" i="13"/>
  <c r="C21" i="13"/>
  <c r="C15" i="13"/>
  <c r="C9" i="13"/>
  <c r="H23" i="13"/>
  <c r="N26" i="13"/>
  <c r="N28" i="13"/>
  <c r="N25" i="13"/>
  <c r="M22" i="13"/>
  <c r="G16" i="13"/>
  <c r="F27" i="13"/>
  <c r="F21" i="13"/>
  <c r="F15" i="13"/>
  <c r="F9" i="13"/>
  <c r="G19" i="13"/>
  <c r="K24" i="13"/>
  <c r="K18" i="13"/>
  <c r="K12" i="13"/>
  <c r="D17" i="13"/>
  <c r="D10" i="13"/>
  <c r="J28" i="13"/>
  <c r="J18" i="13"/>
  <c r="I20" i="13"/>
  <c r="I14" i="13"/>
  <c r="I8" i="13"/>
  <c r="H21" i="13"/>
  <c r="H29" i="13"/>
  <c r="C25" i="13"/>
  <c r="I27" i="13"/>
  <c r="H24" i="13"/>
  <c r="N13" i="13"/>
  <c r="G21" i="13"/>
  <c r="G15" i="13"/>
  <c r="L26" i="13"/>
  <c r="L20" i="13"/>
  <c r="L14" i="13"/>
  <c r="L8" i="13"/>
  <c r="M17" i="13"/>
  <c r="E24" i="13"/>
  <c r="E18" i="13"/>
  <c r="E12" i="13"/>
  <c r="D16" i="13"/>
  <c r="J9" i="13"/>
  <c r="J27" i="13"/>
  <c r="J17" i="13"/>
  <c r="C20" i="13"/>
  <c r="C14" i="13"/>
  <c r="C8" i="13"/>
  <c r="F7" i="13"/>
  <c r="D7" i="13"/>
  <c r="I7" i="13"/>
  <c r="M7" i="13"/>
  <c r="H7" i="13"/>
  <c r="E7" i="13"/>
  <c r="L7" i="13"/>
  <c r="G7" i="13"/>
  <c r="N7" i="13"/>
  <c r="N31" i="13" s="1"/>
  <c r="K7" i="13"/>
  <c r="J7" i="13"/>
  <c r="R93" i="13" l="1"/>
  <c r="R90" i="13"/>
  <c r="C31" i="13"/>
  <c r="C99" i="13" s="1"/>
  <c r="R82" i="13"/>
  <c r="R96" i="13"/>
  <c r="R86" i="13"/>
  <c r="R81" i="13"/>
  <c r="R79" i="13"/>
  <c r="R97" i="13"/>
  <c r="R89" i="13"/>
  <c r="R77" i="13"/>
  <c r="R98" i="13"/>
  <c r="R94" i="13"/>
  <c r="R83" i="13"/>
  <c r="R80" i="13"/>
  <c r="R84" i="13"/>
  <c r="R88" i="13"/>
  <c r="R95" i="13"/>
  <c r="R92" i="13"/>
  <c r="R87" i="13"/>
  <c r="R78" i="13"/>
  <c r="R85" i="13"/>
  <c r="F106" i="13"/>
  <c r="G186" i="13"/>
  <c r="G220" i="13"/>
  <c r="N106" i="13"/>
  <c r="G140" i="13"/>
  <c r="G151" i="13"/>
  <c r="E73" i="10"/>
  <c r="C75" i="10"/>
  <c r="M130" i="13"/>
  <c r="G130" i="13"/>
  <c r="J130" i="13"/>
  <c r="H130" i="13"/>
  <c r="L130" i="13"/>
  <c r="K130" i="13"/>
  <c r="E130" i="13"/>
  <c r="I130" i="13"/>
  <c r="F130" i="13"/>
  <c r="N130" i="13"/>
  <c r="D130" i="13"/>
  <c r="F121" i="13"/>
  <c r="H123" i="13"/>
  <c r="I109" i="13"/>
  <c r="K129" i="13"/>
  <c r="E112" i="13"/>
  <c r="K116" i="13"/>
  <c r="L120" i="13"/>
  <c r="H109" i="13"/>
  <c r="K111" i="13"/>
  <c r="E119" i="13"/>
  <c r="L121" i="13"/>
  <c r="J115" i="13"/>
  <c r="I126" i="13"/>
  <c r="L126" i="13"/>
  <c r="G110" i="13"/>
  <c r="L115" i="13"/>
  <c r="K119" i="13"/>
  <c r="D131" i="13"/>
  <c r="J114" i="13"/>
  <c r="G115" i="13"/>
  <c r="J118" i="13"/>
  <c r="J122" i="13"/>
  <c r="G129" i="13"/>
  <c r="I123" i="13"/>
  <c r="G125" i="13"/>
  <c r="E123" i="13"/>
  <c r="N112" i="13"/>
  <c r="J124" i="13"/>
  <c r="L109" i="13"/>
  <c r="D122" i="13"/>
  <c r="K120" i="13"/>
  <c r="H118" i="13"/>
  <c r="E120" i="13"/>
  <c r="E113" i="13"/>
  <c r="J127" i="13"/>
  <c r="D112" i="13"/>
  <c r="H120" i="13"/>
  <c r="E114" i="13"/>
  <c r="H113" i="13"/>
  <c r="I112" i="13"/>
  <c r="G114" i="13"/>
  <c r="I117" i="13"/>
  <c r="F115" i="13"/>
  <c r="E121" i="13"/>
  <c r="I110" i="13"/>
  <c r="H128" i="13"/>
  <c r="I119" i="13"/>
  <c r="K123" i="13"/>
  <c r="H114" i="13"/>
  <c r="N113" i="13"/>
  <c r="J113" i="13"/>
  <c r="K110" i="13"/>
  <c r="J121" i="13"/>
  <c r="L110" i="13"/>
  <c r="G126" i="13"/>
  <c r="F131" i="13"/>
  <c r="L112" i="13"/>
  <c r="K127" i="13"/>
  <c r="L116" i="13"/>
  <c r="I111" i="13"/>
  <c r="E125" i="13"/>
  <c r="N111" i="13"/>
  <c r="J125" i="13"/>
  <c r="J109" i="13"/>
  <c r="G111" i="13"/>
  <c r="G124" i="13"/>
  <c r="J112" i="13"/>
  <c r="J117" i="13"/>
  <c r="L113" i="13"/>
  <c r="J128" i="13"/>
  <c r="M125" i="13"/>
  <c r="N122" i="13"/>
  <c r="L127" i="13"/>
  <c r="G121" i="13"/>
  <c r="K117" i="13"/>
  <c r="K113" i="13"/>
  <c r="K128" i="13"/>
  <c r="H116" i="13"/>
  <c r="L122" i="13"/>
  <c r="F119" i="13"/>
  <c r="K114" i="13"/>
  <c r="H125" i="13"/>
  <c r="I120" i="13"/>
  <c r="E126" i="13"/>
  <c r="N126" i="13"/>
  <c r="I116" i="13"/>
  <c r="M128" i="13"/>
  <c r="M114" i="13"/>
  <c r="N123" i="13"/>
  <c r="N124" i="13"/>
  <c r="J119" i="13"/>
  <c r="M109" i="13"/>
  <c r="F127" i="13"/>
  <c r="E128" i="13"/>
  <c r="M127" i="13"/>
  <c r="E118" i="13"/>
  <c r="L114" i="13"/>
  <c r="F114" i="13"/>
  <c r="J129" i="13"/>
  <c r="I125" i="13"/>
  <c r="M111" i="13"/>
  <c r="H124" i="13"/>
  <c r="N129" i="13"/>
  <c r="L119" i="13"/>
  <c r="K122" i="13"/>
  <c r="H129" i="13"/>
  <c r="L118" i="13"/>
  <c r="L128" i="13"/>
  <c r="I97" i="13"/>
  <c r="J131" i="13"/>
  <c r="M121" i="13"/>
  <c r="K124" i="13"/>
  <c r="H115" i="13"/>
  <c r="E115" i="13"/>
  <c r="K115" i="13"/>
  <c r="N116" i="13"/>
  <c r="E111" i="13"/>
  <c r="N127" i="13"/>
  <c r="N99" i="13"/>
  <c r="G97" i="13"/>
  <c r="H131" i="13"/>
  <c r="J120" i="13"/>
  <c r="I127" i="13"/>
  <c r="H112" i="13"/>
  <c r="D111" i="13"/>
  <c r="M117" i="13"/>
  <c r="G112" i="13"/>
  <c r="I113" i="13"/>
  <c r="F110" i="13"/>
  <c r="I121" i="13"/>
  <c r="H127" i="13"/>
  <c r="I122" i="13"/>
  <c r="F111" i="13"/>
  <c r="F113" i="13"/>
  <c r="K125" i="13"/>
  <c r="I128" i="13"/>
  <c r="K97" i="13"/>
  <c r="L131" i="13"/>
  <c r="H117" i="13"/>
  <c r="D118" i="13"/>
  <c r="M124" i="13"/>
  <c r="D119" i="13"/>
  <c r="G120" i="13"/>
  <c r="E131" i="13"/>
  <c r="L124" i="13"/>
  <c r="F126" i="13"/>
  <c r="H97" i="13"/>
  <c r="I131" i="13"/>
  <c r="H121" i="13"/>
  <c r="D117" i="13"/>
  <c r="M129" i="13"/>
  <c r="G118" i="13"/>
  <c r="D129" i="13"/>
  <c r="G128" i="13"/>
  <c r="F116" i="13"/>
  <c r="N118" i="13"/>
  <c r="H119" i="13"/>
  <c r="G113" i="13"/>
  <c r="D120" i="13"/>
  <c r="E129" i="13"/>
  <c r="F117" i="13"/>
  <c r="L111" i="13"/>
  <c r="N115" i="13"/>
  <c r="M118" i="13"/>
  <c r="D121" i="13"/>
  <c r="N121" i="13"/>
  <c r="F122" i="13"/>
  <c r="I115" i="13"/>
  <c r="G119" i="13"/>
  <c r="F118" i="13"/>
  <c r="L125" i="13"/>
  <c r="F123" i="13"/>
  <c r="K118" i="13"/>
  <c r="L117" i="13"/>
  <c r="N117" i="13"/>
  <c r="D128" i="13"/>
  <c r="D113" i="13"/>
  <c r="M119" i="13"/>
  <c r="F120" i="13"/>
  <c r="J111" i="13"/>
  <c r="G117" i="13"/>
  <c r="D114" i="13"/>
  <c r="E117" i="13"/>
  <c r="F128" i="13"/>
  <c r="K126" i="13"/>
  <c r="D115" i="13"/>
  <c r="M120" i="13"/>
  <c r="G122" i="13"/>
  <c r="F129" i="13"/>
  <c r="L123" i="13"/>
  <c r="H126" i="13"/>
  <c r="N114" i="13"/>
  <c r="D124" i="13"/>
  <c r="D125" i="13"/>
  <c r="M131" i="13"/>
  <c r="N109" i="13"/>
  <c r="D123" i="13"/>
  <c r="G109" i="13"/>
  <c r="J110" i="13"/>
  <c r="K121" i="13"/>
  <c r="D110" i="13"/>
  <c r="M116" i="13"/>
  <c r="J116" i="13"/>
  <c r="G123" i="13"/>
  <c r="J97" i="13"/>
  <c r="K131" i="13"/>
  <c r="J123" i="13"/>
  <c r="N120" i="13"/>
  <c r="F112" i="13"/>
  <c r="F125" i="13"/>
  <c r="M123" i="13"/>
  <c r="N125" i="13"/>
  <c r="E116" i="13"/>
  <c r="F97" i="13"/>
  <c r="G131" i="13"/>
  <c r="I118" i="13"/>
  <c r="I124" i="13"/>
  <c r="N128" i="13"/>
  <c r="D126" i="13"/>
  <c r="G116" i="13"/>
  <c r="L129" i="13"/>
  <c r="E110" i="13"/>
  <c r="I114" i="13"/>
  <c r="H122" i="13"/>
  <c r="F109" i="13"/>
  <c r="D127" i="13"/>
  <c r="E109" i="13"/>
  <c r="N119" i="13"/>
  <c r="M110" i="13"/>
  <c r="K109" i="13"/>
  <c r="D116" i="13"/>
  <c r="M122" i="13"/>
  <c r="K112" i="13"/>
  <c r="E122" i="13"/>
  <c r="H110" i="13"/>
  <c r="M126" i="13"/>
  <c r="M115" i="13"/>
  <c r="I129" i="13"/>
  <c r="M112" i="13"/>
  <c r="F124" i="13"/>
  <c r="H111" i="13"/>
  <c r="E124" i="13"/>
  <c r="N110" i="13"/>
  <c r="J126" i="13"/>
  <c r="M113" i="13"/>
  <c r="E127" i="13"/>
  <c r="N131" i="13"/>
  <c r="G127" i="13"/>
  <c r="D109" i="13"/>
  <c r="K31" i="13"/>
  <c r="K99" i="13" s="1"/>
  <c r="J31" i="13"/>
  <c r="E97" i="13"/>
  <c r="G31" i="13"/>
  <c r="G99" i="13" s="1"/>
  <c r="L31" i="13"/>
  <c r="L99" i="13" s="1"/>
  <c r="E31" i="13"/>
  <c r="E99" i="13" s="1"/>
  <c r="H31" i="13"/>
  <c r="H99" i="13" s="1"/>
  <c r="M31" i="13"/>
  <c r="I31" i="13"/>
  <c r="I99" i="13" s="1"/>
  <c r="D31" i="13"/>
  <c r="D99" i="13" s="1"/>
  <c r="F31" i="13"/>
  <c r="M97" i="13"/>
  <c r="L97" i="13"/>
  <c r="N97" i="13"/>
  <c r="N90" i="13"/>
  <c r="C32" i="13"/>
  <c r="G32" i="13"/>
  <c r="G100" i="13" s="1"/>
  <c r="H32" i="13"/>
  <c r="H100" i="13" s="1"/>
  <c r="J32" i="13"/>
  <c r="J100" i="13" s="1"/>
  <c r="E33" i="13"/>
  <c r="E101" i="13" s="1"/>
  <c r="M32" i="13"/>
  <c r="M100" i="13" s="1"/>
  <c r="I32" i="13"/>
  <c r="I100" i="13" s="1"/>
  <c r="K33" i="13"/>
  <c r="K101" i="13" s="1"/>
  <c r="D32" i="13"/>
  <c r="D100" i="13" s="1"/>
  <c r="N33" i="13"/>
  <c r="I33" i="13"/>
  <c r="I101" i="13" s="1"/>
  <c r="N32" i="13"/>
  <c r="G33" i="13"/>
  <c r="G101" i="13" s="1"/>
  <c r="D33" i="13"/>
  <c r="D101" i="13" s="1"/>
  <c r="J33" i="13"/>
  <c r="J101" i="13" s="1"/>
  <c r="F33" i="13"/>
  <c r="F101" i="13" s="1"/>
  <c r="E32" i="13"/>
  <c r="E100" i="13" s="1"/>
  <c r="M33" i="13"/>
  <c r="M101" i="13" s="1"/>
  <c r="H33" i="13"/>
  <c r="H101" i="13" s="1"/>
  <c r="F32" i="13"/>
  <c r="F100" i="13" s="1"/>
  <c r="C33" i="13"/>
  <c r="K32" i="13"/>
  <c r="K100" i="13" s="1"/>
  <c r="L33" i="13"/>
  <c r="L101" i="13" s="1"/>
  <c r="L32" i="13"/>
  <c r="L100" i="13" s="1"/>
  <c r="D97" i="13"/>
  <c r="F83" i="13"/>
  <c r="F91" i="13"/>
  <c r="F88" i="13"/>
  <c r="L90" i="13"/>
  <c r="G94" i="13"/>
  <c r="G80" i="13"/>
  <c r="L91" i="13"/>
  <c r="I95" i="13"/>
  <c r="F84" i="13"/>
  <c r="M85" i="13"/>
  <c r="F96" i="13"/>
  <c r="M76" i="13"/>
  <c r="G83" i="13"/>
  <c r="E81" i="13"/>
  <c r="G75" i="13"/>
  <c r="G89" i="13"/>
  <c r="E87" i="13"/>
  <c r="L96" i="13"/>
  <c r="F89" i="13"/>
  <c r="D85" i="13"/>
  <c r="D89" i="13"/>
  <c r="K86" i="13"/>
  <c r="K92" i="13"/>
  <c r="J87" i="13"/>
  <c r="K85" i="13"/>
  <c r="K84" i="13"/>
  <c r="K94" i="13"/>
  <c r="M84" i="13"/>
  <c r="F75" i="13"/>
  <c r="J92" i="13"/>
  <c r="M88" i="13"/>
  <c r="M78" i="13"/>
  <c r="M95" i="13"/>
  <c r="M75" i="13"/>
  <c r="F78" i="13"/>
  <c r="F76" i="13"/>
  <c r="F81" i="13"/>
  <c r="C97" i="13"/>
  <c r="M92" i="13"/>
  <c r="N85" i="13"/>
  <c r="M86" i="13"/>
  <c r="M91" i="13"/>
  <c r="M94" i="13"/>
  <c r="J77" i="13"/>
  <c r="M77" i="13"/>
  <c r="M80" i="13"/>
  <c r="J85" i="13"/>
  <c r="J96" i="13"/>
  <c r="M90" i="13"/>
  <c r="D87" i="13"/>
  <c r="J89" i="13"/>
  <c r="M79" i="13"/>
  <c r="F86" i="13"/>
  <c r="J76" i="13"/>
  <c r="I75" i="13"/>
  <c r="M93" i="13"/>
  <c r="F77" i="13"/>
  <c r="M87" i="13"/>
  <c r="D78" i="13"/>
  <c r="H75" i="13"/>
  <c r="H91" i="13"/>
  <c r="N91" i="13"/>
  <c r="N78" i="13"/>
  <c r="N84" i="13"/>
  <c r="H79" i="13"/>
  <c r="N82" i="13"/>
  <c r="N87" i="13"/>
  <c r="N88" i="13"/>
  <c r="K75" i="13"/>
  <c r="I93" i="13"/>
  <c r="I80" i="13"/>
  <c r="N76" i="13"/>
  <c r="J95" i="13"/>
  <c r="N93" i="13"/>
  <c r="K81" i="13"/>
  <c r="N80" i="13"/>
  <c r="J82" i="13"/>
  <c r="H80" i="13"/>
  <c r="N89" i="13"/>
  <c r="I87" i="13"/>
  <c r="K76" i="13"/>
  <c r="N95" i="13"/>
  <c r="I86" i="13"/>
  <c r="I85" i="13"/>
  <c r="F92" i="13"/>
  <c r="I79" i="13"/>
  <c r="N81" i="13"/>
  <c r="N96" i="13"/>
  <c r="K87" i="13"/>
  <c r="H93" i="13"/>
  <c r="K78" i="13"/>
  <c r="I81" i="13"/>
  <c r="J93" i="13"/>
  <c r="K82" i="13"/>
  <c r="H77" i="13"/>
  <c r="D94" i="13"/>
  <c r="K90" i="13"/>
  <c r="I91" i="13"/>
  <c r="I77" i="13"/>
  <c r="N75" i="13"/>
  <c r="H76" i="13"/>
  <c r="H85" i="13"/>
  <c r="H92" i="13"/>
  <c r="K80" i="13"/>
  <c r="N94" i="13"/>
  <c r="K93" i="13"/>
  <c r="N86" i="13"/>
  <c r="F87" i="13"/>
  <c r="J83" i="13"/>
  <c r="J79" i="13"/>
  <c r="J94" i="13"/>
  <c r="K88" i="13"/>
  <c r="N79" i="13"/>
  <c r="J80" i="13"/>
  <c r="H86" i="13"/>
  <c r="H82" i="13"/>
  <c r="I76" i="13"/>
  <c r="I83" i="13"/>
  <c r="I84" i="13"/>
  <c r="I96" i="13"/>
  <c r="I94" i="13"/>
  <c r="K79" i="13"/>
  <c r="K89" i="13"/>
  <c r="N77" i="13"/>
  <c r="I82" i="13"/>
  <c r="I89" i="13"/>
  <c r="I90" i="13"/>
  <c r="K95" i="13"/>
  <c r="I88" i="13"/>
  <c r="F95" i="13"/>
  <c r="I92" i="13"/>
  <c r="G88" i="13"/>
  <c r="E75" i="13"/>
  <c r="D92" i="13"/>
  <c r="E80" i="13"/>
  <c r="L77" i="13"/>
  <c r="G90" i="13"/>
  <c r="J88" i="13"/>
  <c r="G95" i="13"/>
  <c r="L87" i="13"/>
  <c r="J90" i="13"/>
  <c r="G81" i="13"/>
  <c r="D81" i="13"/>
  <c r="J81" i="13"/>
  <c r="M82" i="13"/>
  <c r="D77" i="13"/>
  <c r="C91" i="13"/>
  <c r="D91" i="13"/>
  <c r="G91" i="13"/>
  <c r="C93" i="13"/>
  <c r="E76" i="13"/>
  <c r="H87" i="13"/>
  <c r="G93" i="13"/>
  <c r="H88" i="13"/>
  <c r="E77" i="13"/>
  <c r="E79" i="13"/>
  <c r="J91" i="13"/>
  <c r="H94" i="13"/>
  <c r="C84" i="13"/>
  <c r="L93" i="13"/>
  <c r="E86" i="13"/>
  <c r="C77" i="13"/>
  <c r="E92" i="13"/>
  <c r="G87" i="13"/>
  <c r="C83" i="13"/>
  <c r="L95" i="13"/>
  <c r="H96" i="13"/>
  <c r="C95" i="13"/>
  <c r="F94" i="13"/>
  <c r="E82" i="13"/>
  <c r="G85" i="13"/>
  <c r="F79" i="13"/>
  <c r="C86" i="13"/>
  <c r="D95" i="13"/>
  <c r="E83" i="13"/>
  <c r="N92" i="13"/>
  <c r="M96" i="13"/>
  <c r="K77" i="13"/>
  <c r="E96" i="13"/>
  <c r="M81" i="13"/>
  <c r="G78" i="13"/>
  <c r="G82" i="13"/>
  <c r="E85" i="13"/>
  <c r="L83" i="13"/>
  <c r="D75" i="13"/>
  <c r="H89" i="13"/>
  <c r="C89" i="13"/>
  <c r="F90" i="13"/>
  <c r="C87" i="13"/>
  <c r="E88" i="13"/>
  <c r="H81" i="13"/>
  <c r="I78" i="13"/>
  <c r="F85" i="13"/>
  <c r="E84" i="13"/>
  <c r="K91" i="13"/>
  <c r="E89" i="13"/>
  <c r="N83" i="13"/>
  <c r="J84" i="13"/>
  <c r="K83" i="13"/>
  <c r="M83" i="13"/>
  <c r="C94" i="13"/>
  <c r="E94" i="13"/>
  <c r="L86" i="13"/>
  <c r="E95" i="13"/>
  <c r="G92" i="13"/>
  <c r="C85" i="13"/>
  <c r="C80" i="13"/>
  <c r="L82" i="13"/>
  <c r="E78" i="13"/>
  <c r="E91" i="13"/>
  <c r="L89" i="13"/>
  <c r="D82" i="13"/>
  <c r="D96" i="13"/>
  <c r="H84" i="13"/>
  <c r="H90" i="13"/>
  <c r="C92" i="13"/>
  <c r="F82" i="13"/>
  <c r="D76" i="13"/>
  <c r="L76" i="13"/>
  <c r="D83" i="13"/>
  <c r="C81" i="13"/>
  <c r="J75" i="13"/>
  <c r="L88" i="13"/>
  <c r="J78" i="13"/>
  <c r="D88" i="13"/>
  <c r="G76" i="13"/>
  <c r="L92" i="13"/>
  <c r="L81" i="13"/>
  <c r="H95" i="13"/>
  <c r="L78" i="13"/>
  <c r="E90" i="13"/>
  <c r="G77" i="13"/>
  <c r="D90" i="13"/>
  <c r="C96" i="13"/>
  <c r="L79" i="13"/>
  <c r="D93" i="13"/>
  <c r="G96" i="13"/>
  <c r="F93" i="13"/>
  <c r="C90" i="13"/>
  <c r="L75" i="13"/>
  <c r="E93" i="13"/>
  <c r="D84" i="13"/>
  <c r="C76" i="13"/>
  <c r="C82" i="13"/>
  <c r="C88" i="13"/>
  <c r="L94" i="13"/>
  <c r="J86" i="13"/>
  <c r="G84" i="13"/>
  <c r="D86" i="13"/>
  <c r="D79" i="13"/>
  <c r="C78" i="13"/>
  <c r="L84" i="13"/>
  <c r="L80" i="13"/>
  <c r="G86" i="13"/>
  <c r="D80" i="13"/>
  <c r="M89" i="13"/>
  <c r="K96" i="13"/>
  <c r="C79" i="13"/>
  <c r="L85" i="13"/>
  <c r="G79" i="13"/>
  <c r="H78" i="13"/>
  <c r="F80" i="13"/>
  <c r="H83" i="13"/>
  <c r="C75" i="13"/>
  <c r="H48" i="13"/>
  <c r="H4" i="13"/>
  <c r="G72" i="13"/>
  <c r="G38" i="13"/>
  <c r="D42" i="13"/>
  <c r="D63" i="13"/>
  <c r="D146" i="13" s="1"/>
  <c r="D55" i="13"/>
  <c r="J43" i="13"/>
  <c r="F54" i="13"/>
  <c r="F58" i="13"/>
  <c r="D49" i="13"/>
  <c r="G50" i="13"/>
  <c r="I62" i="13"/>
  <c r="G60" i="13"/>
  <c r="H51" i="13"/>
  <c r="E61" i="13"/>
  <c r="L59" i="13"/>
  <c r="I57" i="13"/>
  <c r="M43" i="13"/>
  <c r="F52" i="13"/>
  <c r="G44" i="13"/>
  <c r="I53" i="13"/>
  <c r="H59" i="13"/>
  <c r="N62" i="13"/>
  <c r="F48" i="13"/>
  <c r="I55" i="13"/>
  <c r="J42" i="13"/>
  <c r="G49" i="13"/>
  <c r="K53" i="13"/>
  <c r="M52" i="13"/>
  <c r="D59" i="13"/>
  <c r="D52" i="13"/>
  <c r="F49" i="13"/>
  <c r="F62" i="13"/>
  <c r="N47" i="13"/>
  <c r="G43" i="13"/>
  <c r="I47" i="13"/>
  <c r="J44" i="13"/>
  <c r="L57" i="13"/>
  <c r="F55" i="13"/>
  <c r="D60" i="13"/>
  <c r="M42" i="13"/>
  <c r="G62" i="13"/>
  <c r="D46" i="13"/>
  <c r="G54" i="13"/>
  <c r="F61" i="13"/>
  <c r="J62" i="13"/>
  <c r="L55" i="13"/>
  <c r="J55" i="13"/>
  <c r="M55" i="13"/>
  <c r="J48" i="13"/>
  <c r="G55" i="13"/>
  <c r="G63" i="13"/>
  <c r="G146" i="13" s="1"/>
  <c r="K44" i="13"/>
  <c r="H42" i="13"/>
  <c r="H43" i="13"/>
  <c r="N42" i="13"/>
  <c r="M45" i="13"/>
  <c r="E59" i="13"/>
  <c r="J59" i="13"/>
  <c r="K56" i="13"/>
  <c r="L58" i="13"/>
  <c r="G42" i="13"/>
  <c r="I54" i="13"/>
  <c r="L63" i="13"/>
  <c r="L146" i="13" s="1"/>
  <c r="N59" i="13"/>
  <c r="N46" i="13"/>
  <c r="N55" i="13"/>
  <c r="L62" i="13"/>
  <c r="E53" i="13"/>
  <c r="I51" i="13"/>
  <c r="H46" i="13"/>
  <c r="J49" i="13"/>
  <c r="M44" i="13"/>
  <c r="N45" i="13"/>
  <c r="D51" i="13"/>
  <c r="K42" i="13"/>
  <c r="G57" i="13"/>
  <c r="J46" i="13"/>
  <c r="D50" i="13"/>
  <c r="K48" i="13"/>
  <c r="D57" i="13"/>
  <c r="H58" i="13"/>
  <c r="N52" i="13"/>
  <c r="G48" i="13"/>
  <c r="D61" i="13"/>
  <c r="J60" i="13"/>
  <c r="M54" i="13"/>
  <c r="M58" i="13"/>
  <c r="H52" i="13"/>
  <c r="G46" i="13"/>
  <c r="J45" i="13"/>
  <c r="H53" i="13"/>
  <c r="K50" i="13"/>
  <c r="M48" i="13"/>
  <c r="D43" i="13"/>
  <c r="G47" i="13"/>
  <c r="I63" i="13"/>
  <c r="I146" i="13" s="1"/>
  <c r="M61" i="13"/>
  <c r="N50" i="13"/>
  <c r="L49" i="13"/>
  <c r="N57" i="13"/>
  <c r="J56" i="13"/>
  <c r="J54" i="13"/>
  <c r="G61" i="13"/>
  <c r="I61" i="13"/>
  <c r="E46" i="13"/>
  <c r="L53" i="13"/>
  <c r="J47" i="13"/>
  <c r="G56" i="13"/>
  <c r="N53" i="13"/>
  <c r="D47" i="13"/>
  <c r="K63" i="13"/>
  <c r="K146" i="13" s="1"/>
  <c r="K52" i="13"/>
  <c r="K51" i="13"/>
  <c r="N44" i="13"/>
  <c r="K60" i="13"/>
  <c r="H57" i="13"/>
  <c r="I52" i="13"/>
  <c r="L43" i="13"/>
  <c r="E49" i="13"/>
  <c r="F44" i="13"/>
  <c r="F57" i="13"/>
  <c r="E48" i="13"/>
  <c r="I50" i="13"/>
  <c r="I56" i="13"/>
  <c r="E42" i="13"/>
  <c r="H50" i="13"/>
  <c r="M50" i="13"/>
  <c r="M46" i="13"/>
  <c r="H60" i="13"/>
  <c r="M57" i="13"/>
  <c r="G52" i="13"/>
  <c r="H41" i="13"/>
  <c r="H55" i="13"/>
  <c r="F53" i="13"/>
  <c r="I46" i="13"/>
  <c r="M63" i="13"/>
  <c r="M146" i="13" s="1"/>
  <c r="J52" i="13"/>
  <c r="G58" i="13"/>
  <c r="F63" i="13"/>
  <c r="F146" i="13" s="1"/>
  <c r="E41" i="13"/>
  <c r="G41" i="13"/>
  <c r="L45" i="13"/>
  <c r="N60" i="13"/>
  <c r="L41" i="13"/>
  <c r="M60" i="13"/>
  <c r="E52" i="13"/>
  <c r="I49" i="13"/>
  <c r="H49" i="13"/>
  <c r="N56" i="13"/>
  <c r="I42" i="13"/>
  <c r="M56" i="13"/>
  <c r="K55" i="13"/>
  <c r="K61" i="13"/>
  <c r="E44" i="13"/>
  <c r="L47" i="13"/>
  <c r="D56" i="13"/>
  <c r="M62" i="13"/>
  <c r="J53" i="13"/>
  <c r="L42" i="13"/>
  <c r="H63" i="13"/>
  <c r="H146" i="13" s="1"/>
  <c r="J51" i="13"/>
  <c r="M41" i="13"/>
  <c r="K43" i="13"/>
  <c r="E51" i="13"/>
  <c r="F59" i="13"/>
  <c r="I59" i="13"/>
  <c r="L44" i="13"/>
  <c r="E55" i="13"/>
  <c r="H54" i="13"/>
  <c r="K59" i="13"/>
  <c r="E63" i="13"/>
  <c r="E146" i="13" s="1"/>
  <c r="L48" i="13"/>
  <c r="I43" i="13"/>
  <c r="E60" i="13"/>
  <c r="E57" i="13"/>
  <c r="N43" i="13"/>
  <c r="L56" i="13"/>
  <c r="J57" i="13"/>
  <c r="H44" i="13"/>
  <c r="M59" i="13"/>
  <c r="J41" i="13"/>
  <c r="G51" i="13"/>
  <c r="N49" i="13"/>
  <c r="F60" i="13"/>
  <c r="K58" i="13"/>
  <c r="J50" i="13"/>
  <c r="L61" i="13"/>
  <c r="K41" i="13"/>
  <c r="E54" i="13"/>
  <c r="E45" i="13"/>
  <c r="M51" i="13"/>
  <c r="H45" i="13"/>
  <c r="I44" i="13"/>
  <c r="K62" i="13"/>
  <c r="F47" i="13"/>
  <c r="F41" i="13"/>
  <c r="E50" i="13"/>
  <c r="I58" i="13"/>
  <c r="L46" i="13"/>
  <c r="N54" i="13"/>
  <c r="G53" i="13"/>
  <c r="K49" i="13"/>
  <c r="K45" i="13"/>
  <c r="L54" i="13"/>
  <c r="F51" i="13"/>
  <c r="K46" i="13"/>
  <c r="E58" i="13"/>
  <c r="N58" i="13"/>
  <c r="I48" i="13"/>
  <c r="I41" i="13"/>
  <c r="F46" i="13"/>
  <c r="J61" i="13"/>
  <c r="L52" i="13"/>
  <c r="H56" i="13"/>
  <c r="N61" i="13"/>
  <c r="L51" i="13"/>
  <c r="K54" i="13"/>
  <c r="H61" i="13"/>
  <c r="L50" i="13"/>
  <c r="L60" i="13"/>
  <c r="J63" i="13"/>
  <c r="J146" i="13" s="1"/>
  <c r="M53" i="13"/>
  <c r="H47" i="13"/>
  <c r="E47" i="13"/>
  <c r="K47" i="13"/>
  <c r="N48" i="13"/>
  <c r="E43" i="13"/>
  <c r="N41" i="13"/>
  <c r="M49" i="13"/>
  <c r="I45" i="13"/>
  <c r="F42" i="13"/>
  <c r="F43" i="13"/>
  <c r="F45" i="13"/>
  <c r="K57" i="13"/>
  <c r="I60" i="13"/>
  <c r="G45" i="13"/>
  <c r="N51" i="13"/>
  <c r="F50" i="13"/>
  <c r="E62" i="13"/>
  <c r="M47" i="13"/>
  <c r="F56" i="13"/>
  <c r="E56" i="13"/>
  <c r="J58" i="13"/>
  <c r="N63" i="13"/>
  <c r="H62" i="13"/>
  <c r="G59" i="13"/>
  <c r="D53" i="13"/>
  <c r="D58" i="13"/>
  <c r="D48" i="13"/>
  <c r="D62" i="13"/>
  <c r="D54" i="13"/>
  <c r="D44" i="13"/>
  <c r="D45" i="13"/>
  <c r="D41" i="13"/>
  <c r="E9" i="10"/>
  <c r="C4" i="14" s="1"/>
  <c r="C100" i="13" l="1"/>
  <c r="C101" i="13"/>
  <c r="G106" i="13"/>
  <c r="H186" i="13"/>
  <c r="H220" i="13"/>
  <c r="H140" i="13"/>
  <c r="H151" i="13"/>
  <c r="E74" i="10"/>
  <c r="C76" i="10"/>
  <c r="N146" i="13"/>
  <c r="D133" i="13"/>
  <c r="D65" i="13"/>
  <c r="J133" i="13"/>
  <c r="N133" i="13"/>
  <c r="G133" i="13"/>
  <c r="F99" i="13"/>
  <c r="E133" i="13"/>
  <c r="K133" i="13"/>
  <c r="F133" i="13"/>
  <c r="M133" i="13"/>
  <c r="M99" i="13"/>
  <c r="J99" i="13"/>
  <c r="L133" i="13"/>
  <c r="H133" i="13"/>
  <c r="I133" i="13"/>
  <c r="N100" i="13"/>
  <c r="N101" i="13"/>
  <c r="M134" i="13"/>
  <c r="H135" i="13"/>
  <c r="K135" i="13"/>
  <c r="I134" i="13"/>
  <c r="F134" i="13"/>
  <c r="F135" i="13"/>
  <c r="M135" i="13"/>
  <c r="G135" i="13"/>
  <c r="K134" i="13"/>
  <c r="E135" i="13"/>
  <c r="H134" i="13"/>
  <c r="J135" i="13"/>
  <c r="L134" i="13"/>
  <c r="E134" i="13"/>
  <c r="G134" i="13"/>
  <c r="L135" i="13"/>
  <c r="I135" i="13"/>
  <c r="J134" i="13"/>
  <c r="N135" i="13"/>
  <c r="N134" i="13"/>
  <c r="D134" i="13"/>
  <c r="D135" i="13"/>
  <c r="N65" i="13"/>
  <c r="I4" i="13"/>
  <c r="H72" i="13"/>
  <c r="H38" i="13"/>
  <c r="E66" i="13"/>
  <c r="K66" i="13"/>
  <c r="E65" i="13"/>
  <c r="E67" i="13"/>
  <c r="H67" i="13"/>
  <c r="J67" i="13"/>
  <c r="F67" i="13"/>
  <c r="N67" i="13"/>
  <c r="L65" i="13"/>
  <c r="K67" i="13"/>
  <c r="G67" i="13"/>
  <c r="D67" i="13"/>
  <c r="I67" i="13"/>
  <c r="L67" i="13"/>
  <c r="M67" i="13"/>
  <c r="I66" i="13"/>
  <c r="D66" i="13"/>
  <c r="I65" i="13"/>
  <c r="M66" i="13"/>
  <c r="G66" i="13"/>
  <c r="G65" i="13"/>
  <c r="M65" i="13"/>
  <c r="N66" i="13"/>
  <c r="H66" i="13"/>
  <c r="F66" i="13"/>
  <c r="J65" i="13"/>
  <c r="H65" i="13"/>
  <c r="J66" i="13"/>
  <c r="K65" i="13"/>
  <c r="F65" i="13"/>
  <c r="L66" i="13"/>
  <c r="I186" i="13" l="1"/>
  <c r="I220" i="13"/>
  <c r="H106" i="13"/>
  <c r="I151" i="13"/>
  <c r="E75" i="10"/>
  <c r="C77" i="10"/>
  <c r="E17" i="14" s="1"/>
  <c r="I140" i="13"/>
  <c r="J4" i="13"/>
  <c r="J220" i="13" s="1"/>
  <c r="I38" i="13"/>
  <c r="I72" i="13"/>
  <c r="J186" i="13" l="1"/>
  <c r="J151" i="13"/>
  <c r="E76" i="10"/>
  <c r="C78" i="10"/>
  <c r="D6" i="14"/>
  <c r="D13" i="14"/>
  <c r="D5" i="14"/>
  <c r="D17" i="14"/>
  <c r="E5" i="14"/>
  <c r="D11" i="14"/>
  <c r="E12" i="14"/>
  <c r="E10" i="14"/>
  <c r="C17" i="14"/>
  <c r="D12" i="14"/>
  <c r="J140" i="13"/>
  <c r="C6" i="14"/>
  <c r="C10" i="14"/>
  <c r="C8" i="14"/>
  <c r="C15" i="14"/>
  <c r="C9" i="14"/>
  <c r="E14" i="14"/>
  <c r="D14" i="14"/>
  <c r="C5" i="14"/>
  <c r="D10" i="14"/>
  <c r="D16" i="14"/>
  <c r="D8" i="14"/>
  <c r="C7" i="14"/>
  <c r="E11" i="14"/>
  <c r="D18" i="14"/>
  <c r="D7" i="14"/>
  <c r="C13" i="14"/>
  <c r="E6" i="14"/>
  <c r="C12" i="14"/>
  <c r="I106" i="13"/>
  <c r="D9" i="14"/>
  <c r="E15" i="14"/>
  <c r="E13" i="14"/>
  <c r="C14" i="14"/>
  <c r="D15" i="14"/>
  <c r="C16" i="14"/>
  <c r="E18" i="14"/>
  <c r="C11" i="14"/>
  <c r="E16" i="14"/>
  <c r="E7" i="14"/>
  <c r="E8" i="14"/>
  <c r="E9" i="14"/>
  <c r="J38" i="13"/>
  <c r="J72" i="13"/>
  <c r="I5" i="14" s="1"/>
  <c r="J106" i="13" l="1"/>
  <c r="I6" i="14"/>
  <c r="I10" i="14"/>
  <c r="I9" i="14"/>
  <c r="F15" i="14"/>
  <c r="G5" i="14"/>
  <c r="H8" i="14"/>
  <c r="E77" i="10"/>
  <c r="C79" i="10"/>
  <c r="F19" i="14" s="1"/>
  <c r="C18" i="14"/>
  <c r="H13" i="14"/>
  <c r="I19" i="14"/>
  <c r="F12" i="14"/>
  <c r="J16" i="14"/>
  <c r="J12" i="14"/>
  <c r="J11" i="14"/>
  <c r="K16" i="14"/>
  <c r="J18" i="14"/>
  <c r="K17" i="14"/>
  <c r="K14" i="14"/>
  <c r="K19" i="14"/>
  <c r="K7" i="14"/>
  <c r="J14" i="14"/>
  <c r="J17" i="14"/>
  <c r="K13" i="14"/>
  <c r="J10" i="14"/>
  <c r="K12" i="14"/>
  <c r="K5" i="14"/>
  <c r="J5" i="14"/>
  <c r="J13" i="14"/>
  <c r="K8" i="14"/>
  <c r="K6" i="14"/>
  <c r="K15" i="14"/>
  <c r="J6" i="14"/>
  <c r="J8" i="14"/>
  <c r="J7" i="14"/>
  <c r="K11" i="14"/>
  <c r="J15" i="14"/>
  <c r="K18" i="14"/>
  <c r="K9" i="14"/>
  <c r="K10" i="14"/>
  <c r="J9" i="14"/>
  <c r="H19" i="14"/>
  <c r="H9" i="14"/>
  <c r="F17" i="14"/>
  <c r="G7" i="14"/>
  <c r="R26" i="13" s="1"/>
  <c r="F18" i="14"/>
  <c r="H16" i="14"/>
  <c r="I17" i="14"/>
  <c r="G18" i="14"/>
  <c r="R17" i="13" s="1"/>
  <c r="F6" i="14"/>
  <c r="H11" i="14"/>
  <c r="I11" i="14"/>
  <c r="G16" i="14"/>
  <c r="R19" i="13" s="1"/>
  <c r="I7" i="14"/>
  <c r="H6" i="14"/>
  <c r="G12" i="14"/>
  <c r="R22" i="13" s="1"/>
  <c r="F5" i="14"/>
  <c r="G8" i="14"/>
  <c r="R25" i="13" s="1"/>
  <c r="F8" i="14"/>
  <c r="H7" i="14"/>
  <c r="F7" i="14"/>
  <c r="I14" i="14"/>
  <c r="F16" i="14"/>
  <c r="G13" i="14"/>
  <c r="F11" i="14"/>
  <c r="G15" i="14"/>
  <c r="R20" i="13" s="1"/>
  <c r="F14" i="14"/>
  <c r="H5" i="14"/>
  <c r="I16" i="14"/>
  <c r="I12" i="14"/>
  <c r="G11" i="14"/>
  <c r="R23" i="13" s="1"/>
  <c r="G6" i="14"/>
  <c r="R27" i="13" s="1"/>
  <c r="F13" i="14"/>
  <c r="G19" i="14"/>
  <c r="R16" i="13" s="1"/>
  <c r="H18" i="14"/>
  <c r="G10" i="14"/>
  <c r="R24" i="13" s="1"/>
  <c r="G17" i="14"/>
  <c r="R18" i="13" s="1"/>
  <c r="G14" i="14"/>
  <c r="R21" i="13" s="1"/>
  <c r="I15" i="14"/>
  <c r="I8" i="14"/>
  <c r="H17" i="14"/>
  <c r="H10" i="14"/>
  <c r="I13" i="14"/>
  <c r="I18" i="14"/>
  <c r="H12" i="14"/>
  <c r="H15" i="14"/>
  <c r="F9" i="14"/>
  <c r="G9" i="14"/>
  <c r="F10" i="14"/>
  <c r="H14" i="14"/>
  <c r="J19" i="14" l="1"/>
  <c r="D19" i="14"/>
  <c r="C19" i="14"/>
  <c r="E19" i="14"/>
  <c r="E78" i="10"/>
  <c r="C80" i="10"/>
  <c r="D20" i="14" l="1"/>
  <c r="C20" i="14"/>
  <c r="E20" i="14"/>
  <c r="H20" i="14"/>
  <c r="K20" i="14"/>
  <c r="I20" i="14"/>
  <c r="G20" i="14"/>
  <c r="R15" i="13" s="1"/>
  <c r="J20" i="14"/>
  <c r="F20" i="14"/>
  <c r="E79" i="10"/>
  <c r="C81" i="10"/>
  <c r="C21" i="14" l="1"/>
  <c r="E21" i="14"/>
  <c r="D21" i="14"/>
  <c r="H21" i="14"/>
  <c r="J21" i="14"/>
  <c r="K21" i="14"/>
  <c r="F21" i="14"/>
  <c r="G21" i="14"/>
  <c r="R14" i="13" s="1"/>
  <c r="I21" i="14"/>
  <c r="E80" i="10"/>
  <c r="C82" i="10"/>
  <c r="E22" i="14" l="1"/>
  <c r="D22" i="14"/>
  <c r="I22" i="14"/>
  <c r="C22" i="14"/>
  <c r="F22" i="14"/>
  <c r="G22" i="14"/>
  <c r="R13" i="13" s="1"/>
  <c r="J22" i="14"/>
  <c r="H22" i="14"/>
  <c r="K22" i="14"/>
  <c r="E81" i="10"/>
  <c r="C83" i="10"/>
  <c r="E82" i="10" l="1"/>
  <c r="C84" i="10"/>
  <c r="D23" i="14"/>
  <c r="E23" i="14"/>
  <c r="C23" i="14"/>
  <c r="H23" i="14"/>
  <c r="G23" i="14"/>
  <c r="R12" i="13" s="1"/>
  <c r="I23" i="14"/>
  <c r="J23" i="14"/>
  <c r="F23" i="14"/>
  <c r="K23" i="14"/>
  <c r="C24" i="14" l="1"/>
  <c r="E24" i="14"/>
  <c r="G24" i="14"/>
  <c r="R11" i="13" s="1"/>
  <c r="D24" i="14"/>
  <c r="K24" i="14"/>
  <c r="I24" i="14"/>
  <c r="F24" i="14"/>
  <c r="J24" i="14"/>
  <c r="H24" i="14"/>
  <c r="E83" i="10"/>
  <c r="C85" i="10"/>
  <c r="E84" i="10" l="1"/>
  <c r="C86" i="10"/>
  <c r="E25" i="14"/>
  <c r="C25" i="14"/>
  <c r="D25" i="14"/>
  <c r="G25" i="14"/>
  <c r="R10" i="13" s="1"/>
  <c r="I25" i="14"/>
  <c r="H25" i="14"/>
  <c r="F25" i="14"/>
  <c r="J25" i="14"/>
  <c r="K25" i="14"/>
  <c r="D26" i="14" l="1"/>
  <c r="E26" i="14"/>
  <c r="C26" i="14"/>
  <c r="K26" i="14"/>
  <c r="G26" i="14"/>
  <c r="H26" i="14"/>
  <c r="J26" i="14"/>
  <c r="F26" i="14"/>
  <c r="I26" i="14"/>
  <c r="E85" i="10"/>
  <c r="C87" i="10"/>
  <c r="E86" i="10" l="1"/>
  <c r="C89" i="10" s="1"/>
  <c r="C88" i="10"/>
  <c r="D27" i="14"/>
  <c r="C27" i="14"/>
  <c r="E27" i="14"/>
  <c r="F27" i="14"/>
  <c r="J27" i="14"/>
  <c r="G27" i="14"/>
  <c r="I27" i="14"/>
  <c r="K27" i="14"/>
  <c r="H27" i="14"/>
  <c r="D28" i="14" l="1"/>
  <c r="C28" i="14"/>
  <c r="E28" i="14"/>
  <c r="F28" i="14"/>
  <c r="G28" i="14"/>
  <c r="K28" i="14"/>
  <c r="H28" i="14"/>
  <c r="J28" i="14"/>
  <c r="I28" i="14"/>
  <c r="G29" i="14"/>
  <c r="C29" i="14"/>
  <c r="D29" i="14"/>
  <c r="E29" i="14"/>
  <c r="J29" i="14"/>
  <c r="F29" i="14"/>
  <c r="H29" i="14"/>
  <c r="K29" i="14"/>
  <c r="I29" i="14"/>
  <c r="P98" i="13" l="1"/>
  <c r="P80" i="13"/>
  <c r="S191" i="13" s="1"/>
  <c r="P78" i="13"/>
  <c r="S189" i="13" s="1"/>
  <c r="P81" i="13"/>
  <c r="S192" i="13" s="1"/>
  <c r="P77" i="13"/>
  <c r="S188" i="13" s="1"/>
  <c r="P83" i="13"/>
  <c r="S194" i="13" s="1"/>
  <c r="P82" i="13"/>
  <c r="S193" i="13" s="1"/>
  <c r="P79" i="13"/>
  <c r="S190" i="13" s="1"/>
  <c r="P84" i="13"/>
  <c r="S195" i="13" s="1"/>
  <c r="P85" i="13"/>
  <c r="S196" i="13" s="1"/>
  <c r="P86" i="13"/>
  <c r="S197" i="13" s="1"/>
  <c r="P87" i="13"/>
  <c r="S198" i="13" s="1"/>
  <c r="P88" i="13"/>
  <c r="S199" i="13" s="1"/>
  <c r="P89" i="13"/>
  <c r="S200" i="13" s="1"/>
  <c r="P90" i="13"/>
  <c r="S201" i="13" s="1"/>
  <c r="P91" i="13"/>
  <c r="S202" i="13" s="1"/>
  <c r="P92" i="13"/>
  <c r="S203" i="13" s="1"/>
  <c r="P93" i="13"/>
  <c r="S204" i="13" s="1"/>
  <c r="P94" i="13"/>
  <c r="S205" i="13" s="1"/>
  <c r="P95" i="13"/>
  <c r="P97" i="13"/>
  <c r="P96" i="13"/>
  <c r="W205" i="13" l="1"/>
  <c r="AD196" i="13" s="1"/>
  <c r="W204" i="13"/>
  <c r="AC196" i="13" s="1"/>
  <c r="W203" i="13"/>
  <c r="AB196" i="13" s="1"/>
  <c r="W202" i="13"/>
  <c r="AA196" i="13" s="1"/>
  <c r="W201" i="13"/>
  <c r="Z196" i="13" s="1"/>
  <c r="W200" i="13"/>
  <c r="Y196" i="13" s="1"/>
  <c r="W199" i="13"/>
  <c r="AD193" i="13" s="1"/>
  <c r="W198" i="13"/>
  <c r="AC193" i="13" s="1"/>
  <c r="W197" i="13"/>
  <c r="AB193" i="13" s="1"/>
  <c r="W196" i="13"/>
  <c r="AA193" i="13" s="1"/>
  <c r="W195" i="13"/>
  <c r="Z193" i="13" s="1"/>
  <c r="W194" i="13"/>
  <c r="Y193" i="13" s="1"/>
  <c r="W193" i="13"/>
  <c r="AD190" i="13" s="1"/>
  <c r="W192" i="13"/>
  <c r="AC190" i="13" s="1"/>
  <c r="W191" i="13"/>
  <c r="AB190" i="13" s="1"/>
  <c r="W190" i="13"/>
  <c r="AA190" i="13" s="1"/>
  <c r="W189" i="13"/>
  <c r="Z190" i="13" s="1"/>
  <c r="W188" i="13"/>
  <c r="Y190" i="13" s="1"/>
  <c r="V78" i="13"/>
  <c r="U78" i="13" s="1"/>
  <c r="V81" i="13"/>
  <c r="U81" i="13" s="1"/>
  <c r="V83" i="13"/>
  <c r="U83" i="13" s="1"/>
  <c r="V85" i="13"/>
  <c r="U85" i="13" s="1"/>
  <c r="V79" i="13"/>
  <c r="U79" i="13" s="1"/>
  <c r="V80" i="13"/>
  <c r="U80" i="13" s="1"/>
  <c r="V82" i="13"/>
  <c r="U82" i="13" s="1"/>
  <c r="V84" i="13"/>
  <c r="U84" i="13" s="1"/>
  <c r="V86" i="13"/>
  <c r="U86" i="13" s="1"/>
  <c r="V77" i="13"/>
  <c r="U77" i="13" s="1"/>
  <c r="AD197" i="13" l="1"/>
  <c r="V87" i="13"/>
  <c r="U87" i="13" s="1"/>
  <c r="V88" i="13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<sst xmlns="http://schemas.openxmlformats.org/spreadsheetml/2006/main" count="796" uniqueCount="308">
  <si>
    <t>令和３年度</t>
    <rPh sb="0" eb="2">
      <t>レイワ</t>
    </rPh>
    <rPh sb="3" eb="5">
      <t>ネンド</t>
    </rPh>
    <phoneticPr fontId="1"/>
  </si>
  <si>
    <t>令和元年度</t>
    <rPh sb="0" eb="2">
      <t>レイワ</t>
    </rPh>
    <rPh sb="2" eb="5">
      <t>ガンネンド</t>
    </rPh>
    <phoneticPr fontId="1"/>
  </si>
  <si>
    <t>令和２年度</t>
    <rPh sb="0" eb="2">
      <t>レイワ</t>
    </rPh>
    <rPh sb="3" eb="5">
      <t>ネンド</t>
    </rPh>
    <phoneticPr fontId="1"/>
  </si>
  <si>
    <t>実数（百万円）</t>
    <rPh sb="0" eb="2">
      <t>ジッスウ</t>
    </rPh>
    <rPh sb="3" eb="6">
      <t>ヒャクマンエン</t>
    </rPh>
    <phoneticPr fontId="1"/>
  </si>
  <si>
    <t>構成比（％）</t>
    <rPh sb="0" eb="3">
      <t>コウセイヒ</t>
    </rPh>
    <phoneticPr fontId="1"/>
  </si>
  <si>
    <t>平成23年度</t>
    <rPh sb="0" eb="2">
      <t>ヘイセイ</t>
    </rPh>
    <rPh sb="4" eb="6">
      <t>ネンド</t>
    </rPh>
    <phoneticPr fontId="1"/>
  </si>
  <si>
    <t>平成24年度</t>
    <rPh sb="0" eb="2">
      <t>ヘイセイ</t>
    </rPh>
    <rPh sb="4" eb="6">
      <t>ネンド</t>
    </rPh>
    <phoneticPr fontId="1"/>
  </si>
  <si>
    <t>平成25年度</t>
    <rPh sb="0" eb="2">
      <t>ヘイセイ</t>
    </rPh>
    <rPh sb="4" eb="6">
      <t>ネンド</t>
    </rPh>
    <phoneticPr fontId="1"/>
  </si>
  <si>
    <t>平成26年度</t>
    <rPh sb="0" eb="2">
      <t>ヘイセイ</t>
    </rPh>
    <rPh sb="4" eb="6">
      <t>ネンド</t>
    </rPh>
    <phoneticPr fontId="1"/>
  </si>
  <si>
    <t>平成27年度</t>
    <rPh sb="0" eb="2">
      <t>ヘイセイ</t>
    </rPh>
    <rPh sb="4" eb="6">
      <t>ネンド</t>
    </rPh>
    <phoneticPr fontId="1"/>
  </si>
  <si>
    <t>平成28年度</t>
    <rPh sb="0" eb="2">
      <t>ヘイセイ</t>
    </rPh>
    <rPh sb="4" eb="6">
      <t>ネンド</t>
    </rPh>
    <phoneticPr fontId="1"/>
  </si>
  <si>
    <t>平成29年度</t>
    <rPh sb="0" eb="2">
      <t>ヘイセイ</t>
    </rPh>
    <rPh sb="4" eb="6">
      <t>ネンド</t>
    </rPh>
    <phoneticPr fontId="1"/>
  </si>
  <si>
    <t>平成30年度</t>
    <rPh sb="0" eb="2">
      <t>ヘイセイ</t>
    </rPh>
    <rPh sb="4" eb="6">
      <t>ネンド</t>
    </rPh>
    <phoneticPr fontId="1"/>
  </si>
  <si>
    <t>(2)</t>
  </si>
  <si>
    <t>(3)</t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</si>
  <si>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</si>
  <si>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</si>
  <si>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</si>
  <si>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</si>
  <si>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</si>
  <si>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</si>
  <si>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</si>
  <si>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D</t>
    <phoneticPr fontId="1"/>
  </si>
  <si>
    <t>(1)</t>
    <phoneticPr fontId="1"/>
  </si>
  <si>
    <t>C</t>
    <phoneticPr fontId="1"/>
  </si>
  <si>
    <t>農林水産業</t>
    <rPh sb="0" eb="5">
      <t>ノウリンスイサンギョウ</t>
    </rPh>
    <phoneticPr fontId="1"/>
  </si>
  <si>
    <t>農業</t>
    <rPh sb="0" eb="2">
      <t>ノウギョウ</t>
    </rPh>
    <phoneticPr fontId="1"/>
  </si>
  <si>
    <t>林業</t>
    <rPh sb="0" eb="2">
      <t>リンギョウ</t>
    </rPh>
    <phoneticPr fontId="1"/>
  </si>
  <si>
    <t>水産業</t>
    <rPh sb="0" eb="3">
      <t>スイサンギョウ</t>
    </rPh>
    <phoneticPr fontId="1"/>
  </si>
  <si>
    <t>鉱業</t>
    <rPh sb="0" eb="2">
      <t>コウギョウ</t>
    </rPh>
    <phoneticPr fontId="1"/>
  </si>
  <si>
    <t>製造業</t>
    <rPh sb="0" eb="3">
      <t>セイゾウギョウ</t>
    </rPh>
    <phoneticPr fontId="1"/>
  </si>
  <si>
    <t>建設業</t>
    <rPh sb="0" eb="3">
      <t>ケンセツギョウ</t>
    </rPh>
    <phoneticPr fontId="1"/>
  </si>
  <si>
    <t>電気・ガス・水道・廃棄物処理業</t>
    <rPh sb="0" eb="2">
      <t>デンキ</t>
    </rPh>
    <rPh sb="6" eb="8">
      <t>スイドウ</t>
    </rPh>
    <rPh sb="9" eb="15">
      <t>ハイキブツショリギョウ</t>
    </rPh>
    <phoneticPr fontId="1"/>
  </si>
  <si>
    <t>卸売・小売業</t>
    <rPh sb="0" eb="2">
      <t>オロシウリ</t>
    </rPh>
    <rPh sb="3" eb="6">
      <t>コウリギョウ</t>
    </rPh>
    <phoneticPr fontId="1"/>
  </si>
  <si>
    <t>運輸・郵便業</t>
    <rPh sb="0" eb="2">
      <t>ウンユ</t>
    </rPh>
    <rPh sb="3" eb="6">
      <t>ユウビンギョウ</t>
    </rPh>
    <phoneticPr fontId="1"/>
  </si>
  <si>
    <t>宿泊・飲食サービス業</t>
    <rPh sb="0" eb="2">
      <t>シュクハク</t>
    </rPh>
    <rPh sb="3" eb="5">
      <t>インショク</t>
    </rPh>
    <rPh sb="9" eb="10">
      <t>ギョウ</t>
    </rPh>
    <phoneticPr fontId="1"/>
  </si>
  <si>
    <t>情報通信業</t>
    <rPh sb="0" eb="5">
      <t>ジョウホウツウシンギョウ</t>
    </rPh>
    <phoneticPr fontId="1"/>
  </si>
  <si>
    <t>金融・保険業</t>
    <rPh sb="0" eb="2">
      <t>キンユウ</t>
    </rPh>
    <rPh sb="3" eb="6">
      <t>ホケンギョウ</t>
    </rPh>
    <phoneticPr fontId="1"/>
  </si>
  <si>
    <t>不動産業</t>
    <rPh sb="0" eb="4">
      <t>フドウサンギョウ</t>
    </rPh>
    <phoneticPr fontId="1"/>
  </si>
  <si>
    <t>専門・科学技術、業務支援サービス業</t>
    <rPh sb="0" eb="2">
      <t>センモン</t>
    </rPh>
    <rPh sb="3" eb="7">
      <t>カガクギジュツ</t>
    </rPh>
    <rPh sb="8" eb="12">
      <t>ギョウムシエン</t>
    </rPh>
    <rPh sb="16" eb="17">
      <t>ギョウ</t>
    </rPh>
    <phoneticPr fontId="1"/>
  </si>
  <si>
    <t>公務</t>
    <rPh sb="0" eb="2">
      <t>コウム</t>
    </rPh>
    <phoneticPr fontId="1"/>
  </si>
  <si>
    <t>教育</t>
    <rPh sb="0" eb="2">
      <t>キョウイク</t>
    </rPh>
    <phoneticPr fontId="1"/>
  </si>
  <si>
    <t>保健衛生・社会事業</t>
    <rPh sb="0" eb="4">
      <t>ホケンエイセイ</t>
    </rPh>
    <rPh sb="5" eb="9">
      <t>シャカイジギョウ</t>
    </rPh>
    <phoneticPr fontId="1"/>
  </si>
  <si>
    <t>その他のサービス</t>
    <rPh sb="2" eb="3">
      <t>タ</t>
    </rPh>
    <phoneticPr fontId="1"/>
  </si>
  <si>
    <t>小計</t>
    <rPh sb="0" eb="2">
      <t>ショウケイ</t>
    </rPh>
    <phoneticPr fontId="1"/>
  </si>
  <si>
    <t>輸入品に課される税・関税</t>
    <rPh sb="0" eb="3">
      <t>ユニュウヒン</t>
    </rPh>
    <rPh sb="4" eb="5">
      <t>カ</t>
    </rPh>
    <rPh sb="8" eb="9">
      <t>ゼイ</t>
    </rPh>
    <rPh sb="10" eb="12">
      <t>カンゼイ</t>
    </rPh>
    <phoneticPr fontId="1"/>
  </si>
  <si>
    <t>（控除）総資本形成に係る消費税</t>
    <rPh sb="1" eb="3">
      <t>コウジョ</t>
    </rPh>
    <rPh sb="4" eb="9">
      <t>ソウシホンケイセイ</t>
    </rPh>
    <rPh sb="10" eb="11">
      <t>カカ</t>
    </rPh>
    <rPh sb="12" eb="15">
      <t>ショウヒゼイ</t>
    </rPh>
    <phoneticPr fontId="1"/>
  </si>
  <si>
    <t>県内総生産</t>
    <rPh sb="0" eb="5">
      <t>ケンナイソウセイサン</t>
    </rPh>
    <phoneticPr fontId="1"/>
  </si>
  <si>
    <t>第１次産業</t>
    <rPh sb="0" eb="1">
      <t>ダイ</t>
    </rPh>
    <rPh sb="2" eb="3">
      <t>ツギ</t>
    </rPh>
    <rPh sb="3" eb="5">
      <t>サンギョウ</t>
    </rPh>
    <phoneticPr fontId="1"/>
  </si>
  <si>
    <t>第２次産業</t>
    <rPh sb="0" eb="1">
      <t>ダイ</t>
    </rPh>
    <rPh sb="2" eb="3">
      <t>ツギ</t>
    </rPh>
    <rPh sb="3" eb="5">
      <t>サンギョウ</t>
    </rPh>
    <phoneticPr fontId="1"/>
  </si>
  <si>
    <t>第３次産業</t>
    <rPh sb="0" eb="1">
      <t>ダイ</t>
    </rPh>
    <rPh sb="2" eb="3">
      <t>ツギ</t>
    </rPh>
    <rPh sb="3" eb="5">
      <t>サンギョウ</t>
    </rPh>
    <phoneticPr fontId="1"/>
  </si>
  <si>
    <t>経済活動別県内総生産（生産側、名目）（百万円）</t>
    <rPh sb="0" eb="5">
      <t>ケイザイカツドウベツ</t>
    </rPh>
    <rPh sb="5" eb="10">
      <t>ケンナイソウセイサン</t>
    </rPh>
    <rPh sb="11" eb="14">
      <t>セイサンガワ</t>
    </rPh>
    <rPh sb="15" eb="17">
      <t>メイモク</t>
    </rPh>
    <rPh sb="19" eb="22">
      <t>ヒャクマンエン</t>
    </rPh>
    <phoneticPr fontId="1"/>
  </si>
  <si>
    <t>（再掲）</t>
    <rPh sb="1" eb="3">
      <t>サイケイ</t>
    </rPh>
    <phoneticPr fontId="1"/>
  </si>
  <si>
    <t>令和４年度</t>
    <rPh sb="0" eb="2">
      <t>レイワ</t>
    </rPh>
    <rPh sb="3" eb="5">
      <t>ネンド</t>
    </rPh>
    <phoneticPr fontId="1"/>
  </si>
  <si>
    <t>ﾁｪｯｸ</t>
    <phoneticPr fontId="1"/>
  </si>
  <si>
    <t>経済活動別県内総生産（生産側、実質）（百万円）</t>
    <rPh sb="0" eb="5">
      <t>ケイザイカツドウベツ</t>
    </rPh>
    <rPh sb="5" eb="10">
      <t>ケンナイソウセイサン</t>
    </rPh>
    <rPh sb="11" eb="14">
      <t>セイサンガワ</t>
    </rPh>
    <rPh sb="15" eb="17">
      <t>ジッシツ</t>
    </rPh>
    <rPh sb="19" eb="22">
      <t>ヒャクマンエン</t>
    </rPh>
    <phoneticPr fontId="1"/>
  </si>
  <si>
    <t>開差</t>
    <rPh sb="0" eb="1">
      <t>ヒラ</t>
    </rPh>
    <rPh sb="1" eb="2">
      <t>サ</t>
    </rPh>
    <phoneticPr fontId="1"/>
  </si>
  <si>
    <t>年度コード</t>
    <rPh sb="0" eb="2">
      <t>ネンド</t>
    </rPh>
    <phoneticPr fontId="1"/>
  </si>
  <si>
    <t>表記</t>
    <rPh sb="0" eb="2">
      <t>ヒョウキ</t>
    </rPh>
    <phoneticPr fontId="1"/>
  </si>
  <si>
    <t>コード</t>
    <phoneticPr fontId="1"/>
  </si>
  <si>
    <t>年度</t>
    <rPh sb="0" eb="2">
      <t>ネンド</t>
    </rPh>
    <phoneticPr fontId="1"/>
  </si>
  <si>
    <t>平成23年度</t>
    <rPh sb="0" eb="2">
      <t>ヘイセイ</t>
    </rPh>
    <rPh sb="4" eb="6">
      <t>ネンド</t>
    </rPh>
    <phoneticPr fontId="1"/>
  </si>
  <si>
    <t>平成24年度</t>
    <rPh sb="0" eb="2">
      <t>ヘイセイ</t>
    </rPh>
    <rPh sb="4" eb="6">
      <t>ネンド</t>
    </rPh>
    <phoneticPr fontId="1"/>
  </si>
  <si>
    <t>平成25年度</t>
    <rPh sb="0" eb="2">
      <t>ヘイセイ</t>
    </rPh>
    <rPh sb="4" eb="6">
      <t>ネンド</t>
    </rPh>
    <phoneticPr fontId="1"/>
  </si>
  <si>
    <t>平成26年度</t>
    <rPh sb="0" eb="2">
      <t>ヘイセイ</t>
    </rPh>
    <rPh sb="4" eb="6">
      <t>ネンド</t>
    </rPh>
    <phoneticPr fontId="1"/>
  </si>
  <si>
    <t>平成27年度</t>
    <rPh sb="0" eb="2">
      <t>ヘイセイ</t>
    </rPh>
    <rPh sb="4" eb="6">
      <t>ネンド</t>
    </rPh>
    <phoneticPr fontId="1"/>
  </si>
  <si>
    <t>平成28年度</t>
    <rPh sb="0" eb="2">
      <t>ヘイセイ</t>
    </rPh>
    <rPh sb="4" eb="6">
      <t>ネンド</t>
    </rPh>
    <phoneticPr fontId="1"/>
  </si>
  <si>
    <t>平成29年度</t>
    <rPh sb="0" eb="2">
      <t>ヘイセイ</t>
    </rPh>
    <rPh sb="4" eb="6">
      <t>ネンド</t>
    </rPh>
    <phoneticPr fontId="1"/>
  </si>
  <si>
    <t>平成30年度</t>
    <rPh sb="0" eb="2">
      <t>ヘイセイ</t>
    </rPh>
    <rPh sb="4" eb="6">
      <t>ネンド</t>
    </rPh>
    <phoneticPr fontId="1"/>
  </si>
  <si>
    <t>令和元年度</t>
    <rPh sb="0" eb="2">
      <t>レイワ</t>
    </rPh>
    <rPh sb="2" eb="5">
      <t>ガンネンド</t>
    </rPh>
    <phoneticPr fontId="1"/>
  </si>
  <si>
    <t>令和２年度</t>
    <rPh sb="0" eb="2">
      <t>レイワ</t>
    </rPh>
    <rPh sb="3" eb="5">
      <t>ネンド</t>
    </rPh>
    <phoneticPr fontId="1"/>
  </si>
  <si>
    <t>令和３年度</t>
    <rPh sb="0" eb="2">
      <t>レイワ</t>
    </rPh>
    <rPh sb="3" eb="5">
      <t>ネンド</t>
    </rPh>
    <phoneticPr fontId="1"/>
  </si>
  <si>
    <t>令和４年度</t>
    <rPh sb="0" eb="2">
      <t>レイワ</t>
    </rPh>
    <rPh sb="3" eb="5">
      <t>ネンド</t>
    </rPh>
    <phoneticPr fontId="1"/>
  </si>
  <si>
    <t>令和５年度</t>
    <rPh sb="0" eb="2">
      <t>レイワ</t>
    </rPh>
    <rPh sb="3" eb="5">
      <t>ネンド</t>
    </rPh>
    <phoneticPr fontId="1"/>
  </si>
  <si>
    <t>令和６年度</t>
    <rPh sb="0" eb="2">
      <t>レイワ</t>
    </rPh>
    <rPh sb="3" eb="5">
      <t>ネンド</t>
    </rPh>
    <phoneticPr fontId="1"/>
  </si>
  <si>
    <t>令和７年度</t>
    <rPh sb="0" eb="2">
      <t>レイワ</t>
    </rPh>
    <rPh sb="3" eb="5">
      <t>ネンド</t>
    </rPh>
    <phoneticPr fontId="1"/>
  </si>
  <si>
    <t>令和８年度</t>
    <rPh sb="0" eb="2">
      <t>レイワ</t>
    </rPh>
    <rPh sb="3" eb="5">
      <t>ネンド</t>
    </rPh>
    <phoneticPr fontId="1"/>
  </si>
  <si>
    <t>令和９年度</t>
    <rPh sb="0" eb="2">
      <t>レイワ</t>
    </rPh>
    <rPh sb="3" eb="5">
      <t>ネンド</t>
    </rPh>
    <phoneticPr fontId="1"/>
  </si>
  <si>
    <t>H23</t>
    <phoneticPr fontId="1"/>
  </si>
  <si>
    <t>H24</t>
  </si>
  <si>
    <t>H25</t>
  </si>
  <si>
    <t>H26</t>
  </si>
  <si>
    <t>H27</t>
  </si>
  <si>
    <t>H28</t>
  </si>
  <si>
    <t>H29</t>
  </si>
  <si>
    <t>H30</t>
  </si>
  <si>
    <t>R1</t>
    <phoneticPr fontId="1"/>
  </si>
  <si>
    <t>R2</t>
  </si>
  <si>
    <t>R3</t>
  </si>
  <si>
    <t>R4</t>
  </si>
  <si>
    <t>R5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</si>
  <si>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</si>
  <si>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</si>
  <si>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</si>
  <si>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</si>
  <si>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</si>
  <si>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</si>
  <si>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</si>
  <si>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</si>
  <si>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</si>
  <si>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</si>
  <si>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（t-2）年度</t>
    <rPh sb="5" eb="7">
      <t>ネンド</t>
    </rPh>
    <phoneticPr fontId="1"/>
  </si>
  <si>
    <t>（t-1）年度</t>
    <rPh sb="5" eb="7">
      <t>ネンド</t>
    </rPh>
    <phoneticPr fontId="1"/>
  </si>
  <si>
    <t>t年度</t>
    <rPh sb="1" eb="3">
      <t>ネンド</t>
    </rPh>
    <phoneticPr fontId="1"/>
  </si>
  <si>
    <t>令和10年度</t>
    <rPh sb="0" eb="2">
      <t>レイワ</t>
    </rPh>
    <rPh sb="4" eb="6">
      <t>ネンド</t>
    </rPh>
    <phoneticPr fontId="1"/>
  </si>
  <si>
    <t>令和11年度</t>
    <rPh sb="0" eb="2">
      <t>レイワ</t>
    </rPh>
    <rPh sb="4" eb="6">
      <t>ネンド</t>
    </rPh>
    <phoneticPr fontId="1"/>
  </si>
  <si>
    <t>令和12年度</t>
    <rPh sb="0" eb="2">
      <t>レイワ</t>
    </rPh>
    <rPh sb="4" eb="6">
      <t>ネンド</t>
    </rPh>
    <phoneticPr fontId="1"/>
  </si>
  <si>
    <t>令和13年度</t>
    <rPh sb="0" eb="2">
      <t>レイワ</t>
    </rPh>
    <rPh sb="4" eb="6">
      <t>ネンド</t>
    </rPh>
    <phoneticPr fontId="1"/>
  </si>
  <si>
    <t>令和14年度</t>
    <rPh sb="0" eb="2">
      <t>レイワ</t>
    </rPh>
    <rPh sb="4" eb="6">
      <t>ネンド</t>
    </rPh>
    <phoneticPr fontId="1"/>
  </si>
  <si>
    <t>令和15年度</t>
    <rPh sb="0" eb="2">
      <t>レイワ</t>
    </rPh>
    <rPh sb="4" eb="6">
      <t>ネンド</t>
    </rPh>
    <phoneticPr fontId="1"/>
  </si>
  <si>
    <t xml:space="preserve"> ←分析対象の年度を選択</t>
    <rPh sb="2" eb="6">
      <t>ブンセキタイショウ</t>
    </rPh>
    <rPh sb="7" eb="9">
      <t>ネンド</t>
    </rPh>
    <rPh sb="10" eb="12">
      <t>センタク</t>
    </rPh>
    <phoneticPr fontId="1"/>
  </si>
  <si>
    <t xml:space="preserve"> ←名目or実質を選択</t>
    <rPh sb="2" eb="4">
      <t>メイモク</t>
    </rPh>
    <rPh sb="6" eb="8">
      <t>ジッシツ</t>
    </rPh>
    <rPh sb="9" eb="11">
      <t>センタク</t>
    </rPh>
    <phoneticPr fontId="1"/>
  </si>
  <si>
    <t>「分析」シートで選択した年度↑</t>
    <rPh sb="1" eb="3">
      <t>ブンセキ</t>
    </rPh>
    <rPh sb="8" eb="10">
      <t>センタク</t>
    </rPh>
    <rPh sb="12" eb="14">
      <t>ネンド</t>
    </rPh>
    <phoneticPr fontId="1"/>
  </si>
  <si>
    <t>■　コード表　Ｎｏ．１</t>
    <rPh sb="5" eb="6">
      <t>ヒョウ</t>
    </rPh>
    <phoneticPr fontId="1"/>
  </si>
  <si>
    <t>■　コード表　Ｎｏ．２</t>
    <rPh sb="5" eb="6">
      <t>ヒョウ</t>
    </rPh>
    <phoneticPr fontId="1"/>
  </si>
  <si>
    <t>名目</t>
    <rPh sb="0" eb="2">
      <t>メイモク</t>
    </rPh>
    <phoneticPr fontId="1"/>
  </si>
  <si>
    <t>実質</t>
    <rPh sb="0" eb="2">
      <t>ジッシツ</t>
    </rPh>
    <phoneticPr fontId="1"/>
  </si>
  <si>
    <t>名目or実質コード</t>
    <rPh sb="0" eb="2">
      <t>メイモク</t>
    </rPh>
    <rPh sb="4" eb="6">
      <t>ジッシツ</t>
    </rPh>
    <phoneticPr fontId="1"/>
  </si>
  <si>
    <t>■　コード表　Ｎｏ．３</t>
    <rPh sb="5" eb="6">
      <t>ヒョウ</t>
    </rPh>
    <phoneticPr fontId="1"/>
  </si>
  <si>
    <t>参照シート名：</t>
    <rPh sb="0" eb="2">
      <t>サンショウ</t>
    </rPh>
    <rPh sb="5" eb="6">
      <t>メイ</t>
    </rPh>
    <phoneticPr fontId="1"/>
  </si>
  <si>
    <t>L</t>
    <phoneticPr fontId="1"/>
  </si>
  <si>
    <t>M</t>
    <phoneticPr fontId="1"/>
  </si>
  <si>
    <t>N</t>
    <phoneticPr fontId="1"/>
  </si>
  <si>
    <t xml:space="preserve"> ←「分析」シートで選択したデータが反映</t>
    <rPh sb="3" eb="5">
      <t>ブンセキ</t>
    </rPh>
    <rPh sb="10" eb="12">
      <t>センタク</t>
    </rPh>
    <rPh sb="18" eb="20">
      <t>ハンエイ</t>
    </rPh>
    <phoneticPr fontId="1"/>
  </si>
  <si>
    <t>対前年度増加率（％）</t>
    <rPh sb="0" eb="7">
      <t>タイゼンネンドゾウカリツ</t>
    </rPh>
    <phoneticPr fontId="1"/>
  </si>
  <si>
    <t>増加率（％）</t>
    <rPh sb="0" eb="3">
      <t>ゾウカリツ</t>
    </rPh>
    <phoneticPr fontId="1"/>
  </si>
  <si>
    <t>増加寄与度（％）</t>
    <rPh sb="0" eb="5">
      <t>ゾウカキヨド</t>
    </rPh>
    <phoneticPr fontId="1"/>
  </si>
  <si>
    <t>※総資本形成に係る消費税は控除項目なので、増加寄与度は逆符号で示した。</t>
    <rPh sb="1" eb="6">
      <t>ソウシホンケイセイ</t>
    </rPh>
    <rPh sb="7" eb="8">
      <t>カカ</t>
    </rPh>
    <rPh sb="9" eb="12">
      <t>ショウヒゼイ</t>
    </rPh>
    <rPh sb="13" eb="17">
      <t>コウジョコウモク</t>
    </rPh>
    <rPh sb="21" eb="26">
      <t>ゾウカキヨド</t>
    </rPh>
    <rPh sb="27" eb="30">
      <t>ギャクフゴウ</t>
    </rPh>
    <rPh sb="31" eb="32">
      <t>シメ</t>
    </rPh>
    <phoneticPr fontId="1"/>
  </si>
  <si>
    <t>計算式〔基本は固定〕</t>
    <rPh sb="0" eb="3">
      <t>ケイサンシキ</t>
    </rPh>
    <rPh sb="4" eb="6">
      <t>キホン</t>
    </rPh>
    <rPh sb="7" eb="9">
      <t>コテイ</t>
    </rPh>
    <phoneticPr fontId="1"/>
  </si>
  <si>
    <t>小計（=1+2+3）</t>
    <rPh sb="0" eb="2">
      <t>ショウケイ</t>
    </rPh>
    <phoneticPr fontId="1"/>
  </si>
  <si>
    <t>県内総生産（=4+5-6）</t>
    <rPh sb="0" eb="5">
      <t>ケンナイソウセイサン</t>
    </rPh>
    <phoneticPr fontId="1"/>
  </si>
  <si>
    <t>第１次産業</t>
    <rPh sb="0" eb="1">
      <t>ダイ</t>
    </rPh>
    <rPh sb="2" eb="3">
      <t>ツギ</t>
    </rPh>
    <rPh sb="3" eb="5">
      <t>サンギョウ</t>
    </rPh>
    <phoneticPr fontId="1"/>
  </si>
  <si>
    <t>農業</t>
    <rPh sb="0" eb="2">
      <t>ノウギョウ</t>
    </rPh>
    <phoneticPr fontId="1"/>
  </si>
  <si>
    <t>林業</t>
    <rPh sb="0" eb="2">
      <t>リンギョウ</t>
    </rPh>
    <phoneticPr fontId="1"/>
  </si>
  <si>
    <t>水産業</t>
    <rPh sb="0" eb="3">
      <t>スイサンギョウ</t>
    </rPh>
    <phoneticPr fontId="1"/>
  </si>
  <si>
    <t>卸売・小売業</t>
    <rPh sb="0" eb="2">
      <t>オロシウリ</t>
    </rPh>
    <rPh sb="3" eb="6">
      <t>コウリギョウ</t>
    </rPh>
    <phoneticPr fontId="1"/>
  </si>
  <si>
    <t>運輸・郵便業</t>
    <rPh sb="0" eb="2">
      <t>ウンユ</t>
    </rPh>
    <rPh sb="3" eb="6">
      <t>ユウビンギョウ</t>
    </rPh>
    <phoneticPr fontId="1"/>
  </si>
  <si>
    <t>宿泊・飲食サービス業</t>
    <rPh sb="0" eb="2">
      <t>シュクハク</t>
    </rPh>
    <rPh sb="3" eb="5">
      <t>インショク</t>
    </rPh>
    <rPh sb="9" eb="10">
      <t>ギョウ</t>
    </rPh>
    <phoneticPr fontId="1"/>
  </si>
  <si>
    <t>情報通信業</t>
    <rPh sb="0" eb="5">
      <t>ジョウホウツウシンギョウ</t>
    </rPh>
    <phoneticPr fontId="1"/>
  </si>
  <si>
    <t>金融・保険業</t>
    <rPh sb="0" eb="2">
      <t>キンユウ</t>
    </rPh>
    <rPh sb="3" eb="6">
      <t>ホケンギョウ</t>
    </rPh>
    <phoneticPr fontId="1"/>
  </si>
  <si>
    <t>不動産業</t>
    <rPh sb="0" eb="4">
      <t>フドウサンギョウ</t>
    </rPh>
    <phoneticPr fontId="1"/>
  </si>
  <si>
    <t>専門・科学技術、業務支援サービス業</t>
    <rPh sb="0" eb="2">
      <t>センモン</t>
    </rPh>
    <rPh sb="3" eb="7">
      <t>カガクギジュツ</t>
    </rPh>
    <rPh sb="8" eb="12">
      <t>ギョウムシエン</t>
    </rPh>
    <rPh sb="16" eb="17">
      <t>ギョウ</t>
    </rPh>
    <phoneticPr fontId="1"/>
  </si>
  <si>
    <t>公務</t>
    <rPh sb="0" eb="2">
      <t>コウム</t>
    </rPh>
    <phoneticPr fontId="1"/>
  </si>
  <si>
    <t>教育</t>
    <rPh sb="0" eb="2">
      <t>キョウイク</t>
    </rPh>
    <phoneticPr fontId="1"/>
  </si>
  <si>
    <t>保健衛生・社会事業</t>
    <rPh sb="0" eb="4">
      <t>ホケンエイセイ</t>
    </rPh>
    <rPh sb="5" eb="9">
      <t>シャカイジギョウ</t>
    </rPh>
    <phoneticPr fontId="1"/>
  </si>
  <si>
    <t>その他のサービス</t>
    <rPh sb="2" eb="3">
      <t>タ</t>
    </rPh>
    <phoneticPr fontId="1"/>
  </si>
  <si>
    <t>小計</t>
    <rPh sb="0" eb="2">
      <t>ショウケイ</t>
    </rPh>
    <phoneticPr fontId="1"/>
  </si>
  <si>
    <t>輸入品に課される税・関税</t>
    <rPh sb="0" eb="3">
      <t>ユニュウヒン</t>
    </rPh>
    <rPh sb="4" eb="5">
      <t>カ</t>
    </rPh>
    <rPh sb="8" eb="9">
      <t>ゼイ</t>
    </rPh>
    <rPh sb="10" eb="12">
      <t>カンゼイ</t>
    </rPh>
    <phoneticPr fontId="1"/>
  </si>
  <si>
    <t>（控除）総資本形成に係る消費税</t>
    <rPh sb="1" eb="3">
      <t>コウジョ</t>
    </rPh>
    <rPh sb="4" eb="9">
      <t>ソウシホンケイセイ</t>
    </rPh>
    <rPh sb="10" eb="11">
      <t>カカ</t>
    </rPh>
    <rPh sb="12" eb="15">
      <t>ショウヒゼイ</t>
    </rPh>
    <phoneticPr fontId="1"/>
  </si>
  <si>
    <t>第２次産業</t>
    <rPh sb="0" eb="1">
      <t>ダイ</t>
    </rPh>
    <rPh sb="2" eb="3">
      <t>ツギ</t>
    </rPh>
    <rPh sb="3" eb="5">
      <t>サンギョウ</t>
    </rPh>
    <phoneticPr fontId="1"/>
  </si>
  <si>
    <t>第３次産業</t>
    <rPh sb="0" eb="1">
      <t>ダイ</t>
    </rPh>
    <rPh sb="2" eb="3">
      <t>ツギ</t>
    </rPh>
    <rPh sb="3" eb="5">
      <t>サンギョウ</t>
    </rPh>
    <phoneticPr fontId="1"/>
  </si>
  <si>
    <t>鉱業</t>
    <rPh sb="0" eb="2">
      <t>コウギョウ</t>
    </rPh>
    <phoneticPr fontId="1"/>
  </si>
  <si>
    <t>製造業</t>
    <rPh sb="0" eb="3">
      <t>セイゾウギョウ</t>
    </rPh>
    <phoneticPr fontId="1"/>
  </si>
  <si>
    <t>建設業</t>
    <rPh sb="0" eb="3">
      <t>ケンセツギョウ</t>
    </rPh>
    <phoneticPr fontId="1"/>
  </si>
  <si>
    <t>電気・ガス・水道・廃棄物処理業</t>
    <rPh sb="0" eb="2">
      <t>デンキ</t>
    </rPh>
    <rPh sb="6" eb="8">
      <t>スイドウ</t>
    </rPh>
    <rPh sb="9" eb="15">
      <t>ハイキブツショリギョウ</t>
    </rPh>
    <phoneticPr fontId="1"/>
  </si>
  <si>
    <t>行番号</t>
    <rPh sb="0" eb="3">
      <t>ギョウバンゴウ</t>
    </rPh>
    <phoneticPr fontId="1"/>
  </si>
  <si>
    <t>県内総生産</t>
    <rPh sb="0" eb="5">
      <t>ケンナイソウセイサン</t>
    </rPh>
    <phoneticPr fontId="1"/>
  </si>
  <si>
    <t>「分析」シート</t>
    <rPh sb="1" eb="3">
      <t>ブンセキ</t>
    </rPh>
    <phoneticPr fontId="1"/>
  </si>
  <si>
    <t>「分析BD」シート</t>
    <rPh sb="1" eb="3">
      <t>ブンセキ</t>
    </rPh>
    <phoneticPr fontId="1"/>
  </si>
  <si>
    <t>H23</t>
    <phoneticPr fontId="1"/>
  </si>
  <si>
    <t>R1</t>
    <phoneticPr fontId="1"/>
  </si>
  <si>
    <t>★対前年度増加率データ</t>
    <rPh sb="1" eb="8">
      <t>タイゼンネンドゾウカリツ</t>
    </rPh>
    <phoneticPr fontId="1"/>
  </si>
  <si>
    <t>専門・科学技術、業務支援</t>
    <rPh sb="0" eb="2">
      <t>センモン</t>
    </rPh>
    <rPh sb="3" eb="7">
      <t>カガクギジュツ</t>
    </rPh>
    <rPh sb="8" eb="12">
      <t>ギョウムシエン</t>
    </rPh>
    <phoneticPr fontId="1"/>
  </si>
  <si>
    <t>電気・ガス・水道・廃棄物</t>
    <rPh sb="0" eb="2">
      <t>デンキ</t>
    </rPh>
    <rPh sb="6" eb="8">
      <t>スイドウ</t>
    </rPh>
    <rPh sb="9" eb="12">
      <t>ハイキブツ</t>
    </rPh>
    <phoneticPr fontId="1"/>
  </si>
  <si>
    <t>★構成比データ</t>
    <rPh sb="1" eb="4">
      <t>コウセイヒ</t>
    </rPh>
    <phoneticPr fontId="1"/>
  </si>
  <si>
    <t>■　コード表　Ｎｏ．４</t>
    <rPh sb="5" eb="6">
      <t>ヒョウ</t>
    </rPh>
    <phoneticPr fontId="1"/>
  </si>
  <si>
    <t>他</t>
    <rPh sb="0" eb="1">
      <t>ホカ</t>
    </rPh>
    <phoneticPr fontId="1"/>
  </si>
  <si>
    <t>農業</t>
    <rPh sb="0" eb="2">
      <t>ノウギョウ</t>
    </rPh>
    <phoneticPr fontId="2"/>
  </si>
  <si>
    <t>林業</t>
    <rPh sb="0" eb="2">
      <t>リンギョウ</t>
    </rPh>
    <phoneticPr fontId="2"/>
  </si>
  <si>
    <t>水産業</t>
    <rPh sb="0" eb="3">
      <t>スイサンギョウ</t>
    </rPh>
    <phoneticPr fontId="2"/>
  </si>
  <si>
    <t>鉱業</t>
    <rPh sb="0" eb="2">
      <t>コウギョウ</t>
    </rPh>
    <phoneticPr fontId="2"/>
  </si>
  <si>
    <t>製造業</t>
    <rPh sb="0" eb="3">
      <t>セイゾウギョウ</t>
    </rPh>
    <phoneticPr fontId="2"/>
  </si>
  <si>
    <t>建設業</t>
    <rPh sb="0" eb="3">
      <t>ケンセツギョウ</t>
    </rPh>
    <phoneticPr fontId="2"/>
  </si>
  <si>
    <t>電気・ガス・水道・廃棄物</t>
    <rPh sb="0" eb="2">
      <t>デンキ</t>
    </rPh>
    <rPh sb="6" eb="8">
      <t>スイドウ</t>
    </rPh>
    <rPh sb="9" eb="12">
      <t>ハイキブツ</t>
    </rPh>
    <phoneticPr fontId="2"/>
  </si>
  <si>
    <t>卸売・小売業</t>
    <rPh sb="0" eb="2">
      <t>オロシウリ</t>
    </rPh>
    <rPh sb="3" eb="6">
      <t>コウリギョウ</t>
    </rPh>
    <phoneticPr fontId="2"/>
  </si>
  <si>
    <t>運輸・郵便業</t>
    <rPh sb="0" eb="2">
      <t>ウンユ</t>
    </rPh>
    <rPh sb="3" eb="5">
      <t>ユウビン</t>
    </rPh>
    <rPh sb="5" eb="6">
      <t>ギョウ</t>
    </rPh>
    <phoneticPr fontId="2"/>
  </si>
  <si>
    <t>宿泊・飲食サービス業</t>
    <rPh sb="0" eb="2">
      <t>シュクハク</t>
    </rPh>
    <rPh sb="3" eb="5">
      <t>インショク</t>
    </rPh>
    <rPh sb="9" eb="10">
      <t>ギョウ</t>
    </rPh>
    <phoneticPr fontId="2"/>
  </si>
  <si>
    <t>情報通信業</t>
    <rPh sb="0" eb="2">
      <t>ジョウホウ</t>
    </rPh>
    <rPh sb="2" eb="5">
      <t>ツウシンギョウ</t>
    </rPh>
    <phoneticPr fontId="2"/>
  </si>
  <si>
    <t>金融・保険業</t>
    <rPh sb="0" eb="2">
      <t>キンユウ</t>
    </rPh>
    <rPh sb="3" eb="6">
      <t>ホケンギョウ</t>
    </rPh>
    <phoneticPr fontId="2"/>
  </si>
  <si>
    <t>不動産業</t>
    <rPh sb="0" eb="4">
      <t>フドウサンギョウ</t>
    </rPh>
    <phoneticPr fontId="2"/>
  </si>
  <si>
    <t>専門・科学、業務支援</t>
    <rPh sb="0" eb="2">
      <t>センモン</t>
    </rPh>
    <rPh sb="3" eb="5">
      <t>カガク</t>
    </rPh>
    <rPh sb="6" eb="8">
      <t>ギョウム</t>
    </rPh>
    <rPh sb="8" eb="10">
      <t>シエン</t>
    </rPh>
    <phoneticPr fontId="2"/>
  </si>
  <si>
    <t>公務</t>
    <rPh sb="0" eb="2">
      <t>コウム</t>
    </rPh>
    <phoneticPr fontId="2"/>
  </si>
  <si>
    <t>教育</t>
    <rPh sb="0" eb="2">
      <t>キョウイク</t>
    </rPh>
    <phoneticPr fontId="2"/>
  </si>
  <si>
    <t>保健衛生・社会事業</t>
    <rPh sb="0" eb="2">
      <t>ホケン</t>
    </rPh>
    <rPh sb="2" eb="4">
      <t>エイセイ</t>
    </rPh>
    <rPh sb="5" eb="7">
      <t>シャカイ</t>
    </rPh>
    <rPh sb="7" eb="9">
      <t>ジギョウ</t>
    </rPh>
    <phoneticPr fontId="2"/>
  </si>
  <si>
    <t>その他のサービス</t>
    <rPh sb="2" eb="3">
      <t>タ</t>
    </rPh>
    <phoneticPr fontId="2"/>
  </si>
  <si>
    <t>「構成比データ」</t>
    <rPh sb="1" eb="4">
      <t>コウセイヒ</t>
    </rPh>
    <phoneticPr fontId="1"/>
  </si>
  <si>
    <t>列番号</t>
    <rPh sb="0" eb="3">
      <t>レツバンゴウ</t>
    </rPh>
    <phoneticPr fontId="1"/>
  </si>
  <si>
    <t>３．経済活動別国内総生産（名目）</t>
  </si>
  <si>
    <t>（単位：１０億円）</t>
  </si>
  <si>
    <t>平成23暦年</t>
  </si>
  <si>
    <t>平成24暦年</t>
  </si>
  <si>
    <t>平成25暦年</t>
  </si>
  <si>
    <t>平成26暦年</t>
  </si>
  <si>
    <t>平成27暦年</t>
  </si>
  <si>
    <t>平成28暦年</t>
  </si>
  <si>
    <t>平成29暦年</t>
  </si>
  <si>
    <t>平成30暦年</t>
  </si>
  <si>
    <t>令和元暦年</t>
  </si>
  <si>
    <t>令和2暦年</t>
  </si>
  <si>
    <t>令和3暦年</t>
  </si>
  <si>
    <t>令和4暦年</t>
  </si>
  <si>
    <t xml:space="preserve">       項          目</t>
  </si>
  <si>
    <t>　１．農林水産業</t>
    <phoneticPr fontId="15"/>
  </si>
  <si>
    <t>　　　　（１）農業</t>
    <phoneticPr fontId="15"/>
  </si>
  <si>
    <t>　　　　（２）林業</t>
    <phoneticPr fontId="15"/>
  </si>
  <si>
    <t>　　　　（３）水産業</t>
    <phoneticPr fontId="15"/>
  </si>
  <si>
    <t>　２．鉱業</t>
    <phoneticPr fontId="15"/>
  </si>
  <si>
    <t>　３．製造業</t>
    <phoneticPr fontId="15"/>
  </si>
  <si>
    <t>　　　　（１）食料品</t>
    <phoneticPr fontId="15"/>
  </si>
  <si>
    <t>　　　　（４）化学</t>
    <phoneticPr fontId="15"/>
  </si>
  <si>
    <t>　　　　（５）石油・石炭製品</t>
    <phoneticPr fontId="15"/>
  </si>
  <si>
    <t>　　　　（６）窯業・土石製品</t>
    <phoneticPr fontId="15"/>
  </si>
  <si>
    <t>　　　　（７）一次金属</t>
    <rPh sb="7" eb="9">
      <t>イチジ</t>
    </rPh>
    <rPh sb="9" eb="11">
      <t>キンゾク</t>
    </rPh>
    <phoneticPr fontId="14"/>
  </si>
  <si>
    <t>　　　　（８）金属製品</t>
    <phoneticPr fontId="15"/>
  </si>
  <si>
    <t>　　　（１１）電気機械</t>
    <rPh sb="7" eb="9">
      <t>デンキ</t>
    </rPh>
    <rPh sb="9" eb="11">
      <t>キカイ</t>
    </rPh>
    <phoneticPr fontId="14"/>
  </si>
  <si>
    <t>　　　（１３）輸送用機械</t>
    <phoneticPr fontId="15"/>
  </si>
  <si>
    <t>　　　（１４）印刷業</t>
    <rPh sb="7" eb="10">
      <t>インサツギョウ</t>
    </rPh>
    <phoneticPr fontId="14"/>
  </si>
  <si>
    <t>　　　（１５）その他の製造業</t>
    <rPh sb="9" eb="10">
      <t>タ</t>
    </rPh>
    <rPh sb="11" eb="14">
      <t>セイゾウギョウ</t>
    </rPh>
    <phoneticPr fontId="14"/>
  </si>
  <si>
    <t>　　　　（１）電気業</t>
    <phoneticPr fontId="15"/>
  </si>
  <si>
    <t>　５．建設業</t>
    <phoneticPr fontId="15"/>
  </si>
  <si>
    <t>　６．卸売・小売業</t>
    <phoneticPr fontId="15"/>
  </si>
  <si>
    <t>　　　　（１）卸売業</t>
    <phoneticPr fontId="15"/>
  </si>
  <si>
    <t>　　　　（２）小売業</t>
    <phoneticPr fontId="15"/>
  </si>
  <si>
    <t>　９．情報通信業</t>
    <rPh sb="3" eb="5">
      <t>ジョウホウ</t>
    </rPh>
    <rPh sb="5" eb="7">
      <t>ツウシン</t>
    </rPh>
    <rPh sb="7" eb="8">
      <t>ギョウ</t>
    </rPh>
    <phoneticPr fontId="14"/>
  </si>
  <si>
    <t>１０．金融・保険業</t>
    <phoneticPr fontId="15"/>
  </si>
  <si>
    <t>１１．不動産業</t>
    <phoneticPr fontId="15"/>
  </si>
  <si>
    <t>　　　　（１）住宅賃貸業</t>
    <phoneticPr fontId="15"/>
  </si>
  <si>
    <t>　　　　（２）その他の不動産業</t>
    <phoneticPr fontId="15"/>
  </si>
  <si>
    <t>１３．公務</t>
    <rPh sb="3" eb="5">
      <t>コウム</t>
    </rPh>
    <phoneticPr fontId="14"/>
  </si>
  <si>
    <t>　　　小計</t>
  </si>
  <si>
    <t>　　　輸入品に課される税・関税</t>
  </si>
  <si>
    <t>　　（控除）総資本形成に係る消費税</t>
  </si>
  <si>
    <t>　　　国内総生産（不突合を含まず）</t>
  </si>
  <si>
    <t>　　　統計上の不突合</t>
  </si>
  <si>
    <t>　　　国内総生産</t>
    <phoneticPr fontId="15"/>
  </si>
  <si>
    <r>
      <t>　　　　（２）繊維</t>
    </r>
    <r>
      <rPr>
        <sz val="9"/>
        <color theme="1"/>
        <rFont val="ＭＳ ゴシック"/>
        <family val="3"/>
        <charset val="128"/>
      </rPr>
      <t>製品</t>
    </r>
    <rPh sb="9" eb="11">
      <t>セイヒン</t>
    </rPh>
    <phoneticPr fontId="14"/>
  </si>
  <si>
    <r>
      <t>　　　　（３）パルプ・紙</t>
    </r>
    <r>
      <rPr>
        <sz val="9"/>
        <color theme="1"/>
        <rFont val="ＭＳ ゴシック"/>
        <family val="3"/>
        <charset val="128"/>
      </rPr>
      <t>・紙加工品</t>
    </r>
    <rPh sb="13" eb="17">
      <t>カミカコウヒン</t>
    </rPh>
    <phoneticPr fontId="14"/>
  </si>
  <si>
    <r>
      <t>　　　　（９）</t>
    </r>
    <r>
      <rPr>
        <sz val="9"/>
        <color theme="1"/>
        <rFont val="ＭＳ ゴシック"/>
        <family val="3"/>
        <charset val="128"/>
      </rPr>
      <t>はん用・生産用・業務用機械</t>
    </r>
    <rPh sb="9" eb="10">
      <t>ヨウ</t>
    </rPh>
    <rPh sb="11" eb="14">
      <t>セイサンヨウ</t>
    </rPh>
    <rPh sb="15" eb="18">
      <t>ギョウムヨウ</t>
    </rPh>
    <rPh sb="18" eb="20">
      <t>キカイ</t>
    </rPh>
    <phoneticPr fontId="14"/>
  </si>
  <si>
    <r>
      <t>　　　（１０）</t>
    </r>
    <r>
      <rPr>
        <sz val="9"/>
        <color theme="1"/>
        <rFont val="ＭＳ ゴシック"/>
        <family val="3"/>
        <charset val="128"/>
      </rPr>
      <t>電子部品・デバイス</t>
    </r>
    <rPh sb="7" eb="9">
      <t>デンシ</t>
    </rPh>
    <rPh sb="9" eb="11">
      <t>ブヒン</t>
    </rPh>
    <phoneticPr fontId="14"/>
  </si>
  <si>
    <r>
      <t>　　　（１２）</t>
    </r>
    <r>
      <rPr>
        <sz val="9"/>
        <color theme="1"/>
        <rFont val="ＭＳ ゴシック"/>
        <family val="3"/>
        <charset val="128"/>
      </rPr>
      <t>情報・通信機器</t>
    </r>
    <rPh sb="7" eb="9">
      <t>ジョウホウ</t>
    </rPh>
    <rPh sb="10" eb="12">
      <t>ツウシン</t>
    </rPh>
    <rPh sb="12" eb="14">
      <t>キキ</t>
    </rPh>
    <phoneticPr fontId="14"/>
  </si>
  <si>
    <r>
      <t>　４．電気・ガス・水道</t>
    </r>
    <r>
      <rPr>
        <sz val="9"/>
        <color theme="1"/>
        <rFont val="ＭＳ ゴシック"/>
        <family val="3"/>
        <charset val="128"/>
      </rPr>
      <t>・廃棄物処理業</t>
    </r>
    <rPh sb="12" eb="15">
      <t>ハイキブツ</t>
    </rPh>
    <rPh sb="15" eb="17">
      <t>ショリ</t>
    </rPh>
    <phoneticPr fontId="14"/>
  </si>
  <si>
    <r>
      <t>　　　　（２）</t>
    </r>
    <r>
      <rPr>
        <sz val="9"/>
        <color theme="1"/>
        <rFont val="ＭＳ ゴシック"/>
        <family val="3"/>
        <charset val="128"/>
      </rPr>
      <t>ガス・水道・廃棄物処理業</t>
    </r>
    <rPh sb="13" eb="16">
      <t>ハイキブツ</t>
    </rPh>
    <rPh sb="16" eb="18">
      <t>ショリ</t>
    </rPh>
    <phoneticPr fontId="14"/>
  </si>
  <si>
    <r>
      <t>　７．運輸</t>
    </r>
    <r>
      <rPr>
        <sz val="9"/>
        <color theme="1"/>
        <rFont val="ＭＳ ゴシック"/>
        <family val="3"/>
        <charset val="128"/>
      </rPr>
      <t>・郵便業</t>
    </r>
    <rPh sb="6" eb="8">
      <t>ユウビン</t>
    </rPh>
    <phoneticPr fontId="14"/>
  </si>
  <si>
    <r>
      <t>　８．</t>
    </r>
    <r>
      <rPr>
        <sz val="9"/>
        <color theme="1"/>
        <rFont val="ＭＳ ゴシック"/>
        <family val="3"/>
        <charset val="128"/>
      </rPr>
      <t>宿泊・飲食サービス業</t>
    </r>
    <rPh sb="3" eb="5">
      <t>シュクハク</t>
    </rPh>
    <rPh sb="6" eb="8">
      <t>インショク</t>
    </rPh>
    <rPh sb="12" eb="13">
      <t>ギョウ</t>
    </rPh>
    <phoneticPr fontId="14"/>
  </si>
  <si>
    <r>
      <t>　　　　（１）通信</t>
    </r>
    <r>
      <rPr>
        <sz val="9"/>
        <color theme="1"/>
        <rFont val="ＭＳ ゴシック"/>
        <family val="3"/>
        <charset val="128"/>
      </rPr>
      <t>・放送業</t>
    </r>
    <rPh sb="7" eb="9">
      <t>ツウシン</t>
    </rPh>
    <rPh sb="10" eb="12">
      <t>ホウソウ</t>
    </rPh>
    <phoneticPr fontId="14"/>
  </si>
  <si>
    <r>
      <t>　　　　（２）</t>
    </r>
    <r>
      <rPr>
        <sz val="9"/>
        <color theme="1"/>
        <rFont val="ＭＳ ゴシック"/>
        <family val="3"/>
        <charset val="128"/>
      </rPr>
      <t>情報サービス・映像音声文字情報制作業</t>
    </r>
    <rPh sb="7" eb="9">
      <t>ジョウホウ</t>
    </rPh>
    <rPh sb="14" eb="16">
      <t>エイゾウ</t>
    </rPh>
    <rPh sb="16" eb="18">
      <t>オンセイ</t>
    </rPh>
    <rPh sb="18" eb="20">
      <t>モジ</t>
    </rPh>
    <rPh sb="20" eb="22">
      <t>ジョウホウ</t>
    </rPh>
    <rPh sb="22" eb="24">
      <t>セイサク</t>
    </rPh>
    <rPh sb="24" eb="25">
      <t>ギョウ</t>
    </rPh>
    <phoneticPr fontId="14"/>
  </si>
  <si>
    <r>
      <t>１２．</t>
    </r>
    <r>
      <rPr>
        <sz val="9"/>
        <color theme="1"/>
        <rFont val="ＭＳ ゴシック"/>
        <family val="3"/>
        <charset val="128"/>
      </rPr>
      <t>専門・科学技術、業務支援サービス業</t>
    </r>
    <rPh sb="3" eb="5">
      <t>センモン</t>
    </rPh>
    <rPh sb="6" eb="8">
      <t>カガク</t>
    </rPh>
    <rPh sb="8" eb="10">
      <t>ギジュツ</t>
    </rPh>
    <rPh sb="11" eb="13">
      <t>ギョウム</t>
    </rPh>
    <rPh sb="13" eb="15">
      <t>シエン</t>
    </rPh>
    <rPh sb="19" eb="20">
      <t>ギョウ</t>
    </rPh>
    <phoneticPr fontId="14"/>
  </si>
  <si>
    <r>
      <t>１４．</t>
    </r>
    <r>
      <rPr>
        <sz val="9"/>
        <color theme="1"/>
        <rFont val="ＭＳ ゴシック"/>
        <family val="3"/>
        <charset val="128"/>
      </rPr>
      <t>教育</t>
    </r>
    <rPh sb="3" eb="5">
      <t>キョウイク</t>
    </rPh>
    <phoneticPr fontId="14"/>
  </si>
  <si>
    <r>
      <t>１５．</t>
    </r>
    <r>
      <rPr>
        <sz val="9"/>
        <color theme="1"/>
        <rFont val="ＭＳ ゴシック"/>
        <family val="3"/>
        <charset val="128"/>
      </rPr>
      <t>保健衛生・社会事業</t>
    </r>
    <rPh sb="3" eb="5">
      <t>ホケン</t>
    </rPh>
    <rPh sb="5" eb="7">
      <t>エイセイ</t>
    </rPh>
    <rPh sb="8" eb="10">
      <t>シャカイ</t>
    </rPh>
    <rPh sb="10" eb="12">
      <t>ジギョウ</t>
    </rPh>
    <phoneticPr fontId="14"/>
  </si>
  <si>
    <r>
      <t>１６．</t>
    </r>
    <r>
      <rPr>
        <sz val="9"/>
        <color theme="1"/>
        <rFont val="ＭＳ ゴシック"/>
        <family val="3"/>
        <charset val="128"/>
      </rPr>
      <t>その他のサービス</t>
    </r>
    <rPh sb="5" eb="6">
      <t>タ</t>
    </rPh>
    <phoneticPr fontId="14"/>
  </si>
  <si>
    <t>国民経済計算用の列番号→</t>
    <rPh sb="0" eb="4">
      <t>コクミンケイザイ</t>
    </rPh>
    <rPh sb="4" eb="7">
      <t>ケイサンヨウ</t>
    </rPh>
    <rPh sb="8" eb="11">
      <t>レツバンゴウ</t>
    </rPh>
    <phoneticPr fontId="1"/>
  </si>
  <si>
    <t>B</t>
    <phoneticPr fontId="1"/>
  </si>
  <si>
    <t>国民経済計算用コード（特化係数データ）</t>
    <rPh sb="0" eb="6">
      <t>コクミンケイザイケイサン</t>
    </rPh>
    <rPh sb="6" eb="7">
      <t>ヨウ</t>
    </rPh>
    <rPh sb="11" eb="15">
      <t>トッカケイスウ</t>
    </rPh>
    <phoneticPr fontId="1"/>
  </si>
  <si>
    <t>項目</t>
    <rPh sb="0" eb="2">
      <t>コウモク</t>
    </rPh>
    <phoneticPr fontId="1"/>
  </si>
  <si>
    <t>　　　　（１）食料品</t>
  </si>
  <si>
    <t>　　　　（４）化学</t>
  </si>
  <si>
    <t>　　　　（５）石油・石炭製品</t>
  </si>
  <si>
    <t>　　　　（６）窯業・土石製品</t>
  </si>
  <si>
    <t>　　　　（８）金属製品</t>
  </si>
  <si>
    <t>　　　（１３）輸送用機械</t>
  </si>
  <si>
    <t>　　　　（１）電気業</t>
  </si>
  <si>
    <t>　　　　（１）卸売業</t>
  </si>
  <si>
    <t>　　　　（２）小売業</t>
  </si>
  <si>
    <t>　　　　（１）住宅賃貸業</t>
  </si>
  <si>
    <t>　　　　（２）その他の不動産業</t>
  </si>
  <si>
    <t>行番号</t>
    <rPh sb="0" eb="3">
      <t>ギョウバンゴウ</t>
    </rPh>
    <phoneticPr fontId="1"/>
  </si>
  <si>
    <t>国内総生産</t>
    <rPh sb="0" eb="5">
      <t>コクナイソウセイサン</t>
    </rPh>
    <phoneticPr fontId="1"/>
  </si>
  <si>
    <t>★国民経済計算（特化係数データ用）〔固定〕（10億円）</t>
    <rPh sb="1" eb="3">
      <t>コクミン</t>
    </rPh>
    <rPh sb="3" eb="5">
      <t>ケイザイ</t>
    </rPh>
    <rPh sb="5" eb="7">
      <t>ケイサン</t>
    </rPh>
    <rPh sb="8" eb="10">
      <t>トッカ</t>
    </rPh>
    <rPh sb="10" eb="12">
      <t>ケイスウ</t>
    </rPh>
    <rPh sb="15" eb="16">
      <t>ヨウ</t>
    </rPh>
    <rPh sb="18" eb="20">
      <t>コテイ</t>
    </rPh>
    <rPh sb="24" eb="26">
      <t>オクエン</t>
    </rPh>
    <phoneticPr fontId="1"/>
  </si>
  <si>
    <t>■　コード表　Ｎｏ．５</t>
    <rPh sb="5" eb="6">
      <t>ヒョウ</t>
    </rPh>
    <phoneticPr fontId="1"/>
  </si>
  <si>
    <t>★特化係数データ</t>
    <rPh sb="1" eb="5">
      <t>トッカケイスウ</t>
    </rPh>
    <phoneticPr fontId="1"/>
  </si>
  <si>
    <t>農業</t>
    <rPh sb="0" eb="2">
      <t>ノウギョウ</t>
    </rPh>
    <phoneticPr fontId="1"/>
  </si>
  <si>
    <t>林業</t>
    <rPh sb="0" eb="2">
      <t>リンギョウ</t>
    </rPh>
    <phoneticPr fontId="1"/>
  </si>
  <si>
    <t>水産業</t>
    <rPh sb="0" eb="3">
      <t>スイサンギョウ</t>
    </rPh>
    <phoneticPr fontId="1"/>
  </si>
  <si>
    <t>鉱業</t>
    <rPh sb="0" eb="2">
      <t>コウギョウ</t>
    </rPh>
    <phoneticPr fontId="1"/>
  </si>
  <si>
    <t>製造業</t>
    <rPh sb="0" eb="3">
      <t>セイゾウギョウ</t>
    </rPh>
    <phoneticPr fontId="1"/>
  </si>
  <si>
    <t>建設業</t>
    <rPh sb="0" eb="3">
      <t>ケンセツギョウ</t>
    </rPh>
    <phoneticPr fontId="1"/>
  </si>
  <si>
    <t>卸売・小売業</t>
    <rPh sb="0" eb="2">
      <t>オロシウリ</t>
    </rPh>
    <rPh sb="3" eb="6">
      <t>コウリギョウ</t>
    </rPh>
    <phoneticPr fontId="1"/>
  </si>
  <si>
    <t>運輸・郵便業</t>
    <rPh sb="0" eb="2">
      <t>ウンユ</t>
    </rPh>
    <rPh sb="3" eb="6">
      <t>ユウビンギョウ</t>
    </rPh>
    <phoneticPr fontId="1"/>
  </si>
  <si>
    <t>宿泊・飲食サービス業</t>
    <rPh sb="0" eb="2">
      <t>シュクハク</t>
    </rPh>
    <rPh sb="3" eb="5">
      <t>インショク</t>
    </rPh>
    <rPh sb="9" eb="10">
      <t>ギョウ</t>
    </rPh>
    <phoneticPr fontId="1"/>
  </si>
  <si>
    <t>情報通信業</t>
    <rPh sb="0" eb="5">
      <t>ジョウホウツウシンギョウ</t>
    </rPh>
    <phoneticPr fontId="1"/>
  </si>
  <si>
    <t>金融・保険業</t>
    <rPh sb="0" eb="2">
      <t>キンユウ</t>
    </rPh>
    <rPh sb="3" eb="6">
      <t>ホケンギョウ</t>
    </rPh>
    <phoneticPr fontId="1"/>
  </si>
  <si>
    <t>不動産業</t>
    <rPh sb="0" eb="4">
      <t>フドウサンギョウ</t>
    </rPh>
    <phoneticPr fontId="1"/>
  </si>
  <si>
    <t>公務</t>
    <rPh sb="0" eb="2">
      <t>コウム</t>
    </rPh>
    <phoneticPr fontId="1"/>
  </si>
  <si>
    <t>教育</t>
    <rPh sb="0" eb="2">
      <t>キョウイク</t>
    </rPh>
    <phoneticPr fontId="1"/>
  </si>
  <si>
    <t>保健衛生・社会事業</t>
    <rPh sb="0" eb="4">
      <t>ホケンエイセイ</t>
    </rPh>
    <rPh sb="5" eb="7">
      <t>シャカイ</t>
    </rPh>
    <rPh sb="7" eb="9">
      <t>ジギョウ</t>
    </rPh>
    <phoneticPr fontId="1"/>
  </si>
  <si>
    <t>その他のサービス</t>
    <rPh sb="2" eb="3">
      <t>タ</t>
    </rPh>
    <phoneticPr fontId="1"/>
  </si>
  <si>
    <t>(1)</t>
  </si>
  <si>
    <t>構成比（％）</t>
    <rPh sb="0" eb="3">
      <t>コウセイヒ</t>
    </rPh>
    <phoneticPr fontId="1"/>
  </si>
  <si>
    <t>【沖縄県】</t>
    <rPh sb="1" eb="4">
      <t>オキナワケン</t>
    </rPh>
    <phoneticPr fontId="1"/>
  </si>
  <si>
    <t>【全国】</t>
    <rPh sb="1" eb="3">
      <t>ゼンコク</t>
    </rPh>
    <phoneticPr fontId="1"/>
  </si>
  <si>
    <t>全国特化係数</t>
    <rPh sb="0" eb="2">
      <t>ゼンコク</t>
    </rPh>
    <rPh sb="2" eb="6">
      <t>トッカケイスウ</t>
    </rPh>
    <phoneticPr fontId="1"/>
  </si>
  <si>
    <t>沖縄特化係数</t>
    <rPh sb="0" eb="4">
      <t>オキナワトッカ</t>
    </rPh>
    <rPh sb="4" eb="6">
      <t>ケイスウ</t>
    </rPh>
    <phoneticPr fontId="1"/>
  </si>
  <si>
    <t>☆特化係数データ</t>
    <rPh sb="1" eb="5">
      <t>トッカケイスウ</t>
    </rPh>
    <phoneticPr fontId="1"/>
  </si>
  <si>
    <t>電気・ガス・水道
・廃棄物処理業</t>
    <rPh sb="0" eb="2">
      <t>デンキ</t>
    </rPh>
    <rPh sb="6" eb="8">
      <t>スイドウ</t>
    </rPh>
    <rPh sb="10" eb="16">
      <t>ハイキブツショリギョウ</t>
    </rPh>
    <phoneticPr fontId="1"/>
  </si>
  <si>
    <t>宿泊・飲食
サービス業</t>
    <rPh sb="0" eb="2">
      <t>シュクハク</t>
    </rPh>
    <rPh sb="3" eb="5">
      <t>インショク</t>
    </rPh>
    <rPh sb="10" eb="11">
      <t>ギョウ</t>
    </rPh>
    <phoneticPr fontId="1"/>
  </si>
  <si>
    <t>専門・科学技術、
業務支援サービス業</t>
    <rPh sb="0" eb="2">
      <t>センモン</t>
    </rPh>
    <rPh sb="3" eb="7">
      <t>カガクギジュツ</t>
    </rPh>
    <rPh sb="9" eb="13">
      <t>ギョウムシエン</t>
    </rPh>
    <rPh sb="17" eb="18">
      <t>ギョウ</t>
    </rPh>
    <phoneticPr fontId="1"/>
  </si>
  <si>
    <t>保健衛生・
社会事業</t>
    <rPh sb="0" eb="4">
      <t>ホケンエイセイ</t>
    </rPh>
    <rPh sb="6" eb="10">
      <t>シャカイジギョウ</t>
    </rPh>
    <phoneticPr fontId="1"/>
  </si>
  <si>
    <t>その他の
サービス</t>
    <rPh sb="2" eb="3">
      <t>タ</t>
    </rPh>
    <phoneticPr fontId="1"/>
  </si>
  <si>
    <t>〔名目〕県内総生産の特化係数</t>
    <rPh sb="1" eb="3">
      <t>メイモク</t>
    </rPh>
    <rPh sb="4" eb="9">
      <t>ケンナイソウセイサン</t>
    </rPh>
    <rPh sb="10" eb="14">
      <t>トッカケイスウ</t>
    </rPh>
    <phoneticPr fontId="1"/>
  </si>
  <si>
    <t>○上位10位／降順並び替え</t>
    <rPh sb="1" eb="3">
      <t>ジョウイ</t>
    </rPh>
    <rPh sb="5" eb="6">
      <t>イ</t>
    </rPh>
    <rPh sb="7" eb="9">
      <t>コウジュン</t>
    </rPh>
    <rPh sb="9" eb="10">
      <t>ナラ</t>
    </rPh>
    <rPh sb="11" eb="12">
      <t>カ</t>
    </rPh>
    <phoneticPr fontId="1"/>
  </si>
  <si>
    <t>★〔名目〕県内総生産・対前年度増加率</t>
    <rPh sb="2" eb="4">
      <t>メイモク</t>
    </rPh>
    <rPh sb="5" eb="10">
      <t>ケンナイソウセイサン</t>
    </rPh>
    <rPh sb="11" eb="18">
      <t>タイゼンネンドゾウカリツ</t>
    </rPh>
    <phoneticPr fontId="1"/>
  </si>
  <si>
    <t>★（構成比用データ）名目県内総生産〔固定〕（百万円）</t>
    <rPh sb="2" eb="5">
      <t>コウセイヒ</t>
    </rPh>
    <rPh sb="5" eb="6">
      <t>ヨウ</t>
    </rPh>
    <rPh sb="10" eb="12">
      <t>メイモク</t>
    </rPh>
    <rPh sb="12" eb="17">
      <t>ケンナイソウセイサン</t>
    </rPh>
    <rPh sb="18" eb="20">
      <t>コテイ</t>
    </rPh>
    <rPh sb="22" eb="25">
      <t>ヒャクマンエン</t>
    </rPh>
    <phoneticPr fontId="1"/>
  </si>
  <si>
    <t>専門・科学、業務支援</t>
    <rPh sb="0" eb="2">
      <t>センモン</t>
    </rPh>
    <rPh sb="3" eb="5">
      <t>カガク</t>
    </rPh>
    <rPh sb="6" eb="10">
      <t>ギョウムシエン</t>
    </rPh>
    <phoneticPr fontId="1"/>
  </si>
  <si>
    <t>HLOOKUP関数計算コード（構成比・特化係数データ用）</t>
    <rPh sb="7" eb="9">
      <t>カンスウ</t>
    </rPh>
    <rPh sb="9" eb="11">
      <t>ケイサン</t>
    </rPh>
    <rPh sb="15" eb="18">
      <t>コウセイヒ</t>
    </rPh>
    <rPh sb="19" eb="23">
      <t>トッカケイスウ</t>
    </rPh>
    <rPh sb="26" eb="27">
      <t>ヨウ</t>
    </rPh>
    <phoneticPr fontId="1"/>
  </si>
  <si>
    <t>HLOOKUP関数計算用コード（構成比・特化係数データ除く）</t>
    <rPh sb="7" eb="9">
      <t>カンスウ</t>
    </rPh>
    <rPh sb="9" eb="12">
      <t>ケイサンヨウ</t>
    </rPh>
    <rPh sb="16" eb="19">
      <t>コウセイヒ</t>
    </rPh>
    <rPh sb="20" eb="24">
      <t>トッカケイスウ</t>
    </rPh>
    <rPh sb="27" eb="28">
      <t>ノゾ</t>
    </rPh>
    <phoneticPr fontId="1"/>
  </si>
  <si>
    <t>第１次産業〔名目〕</t>
    <rPh sb="0" eb="1">
      <t>ダイ</t>
    </rPh>
    <rPh sb="2" eb="3">
      <t>ツギ</t>
    </rPh>
    <rPh sb="3" eb="5">
      <t>サンギョウ</t>
    </rPh>
    <rPh sb="6" eb="8">
      <t>メイモク</t>
    </rPh>
    <phoneticPr fontId="1"/>
  </si>
  <si>
    <t>第２次産業〔名目〕</t>
    <rPh sb="0" eb="1">
      <t>ダイ</t>
    </rPh>
    <rPh sb="2" eb="3">
      <t>ツギ</t>
    </rPh>
    <rPh sb="3" eb="5">
      <t>サンギョウ</t>
    </rPh>
    <rPh sb="6" eb="8">
      <t>メイモク</t>
    </rPh>
    <phoneticPr fontId="1"/>
  </si>
  <si>
    <t>第３次産業〔名目〕</t>
    <rPh sb="0" eb="1">
      <t>ダイ</t>
    </rPh>
    <rPh sb="2" eb="3">
      <t>ツギ</t>
    </rPh>
    <rPh sb="3" eb="5">
      <t>サンギョウ</t>
    </rPh>
    <rPh sb="6" eb="8">
      <t>メイモク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</si>
</sst>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▲ &quot;#,##0"/>
    <numFmt numFmtId="177" formatCode="#,##0.0;&quot;▲ &quot;#,##0.0"/>
    <numFmt numFmtId="178" formatCode="0.0"/>
    <numFmt numFmtId="179" formatCode="#,##0.0;[Red]\-#,##0.0"/>
    <numFmt numFmtId="180" formatCode="#,##0.0"/>
  </numFmts>
  <fonts count="22" x14ac:knownFonts="1"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sz val="11"/>
      <color theme="1"/>
      <name val="游ゴシック"/>
      <family val="2"/>
      <charset val="128"/>
    </font>
    <font>
      <b/>
      <sz val="1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rgb="FF0000FF"/>
      <name val="ＭＳ ゴシック"/>
      <family val="3"/>
      <charset val="128"/>
    </font>
    <font>
      <sz val="10"/>
      <color rgb="FF008000"/>
      <name val="ＭＳ ゴシック"/>
      <family val="3"/>
      <charset val="128"/>
    </font>
    <font>
      <b/>
      <sz val="10"/>
      <color rgb="FF0000FF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color theme="1" tint="4.9989318521683403E-2"/>
      <name val="ＭＳ ゴシック"/>
      <family val="3"/>
      <charset val="128"/>
    </font>
    <font>
      <b/>
      <u/>
      <sz val="10"/>
      <color theme="1"/>
      <name val="ＭＳ ゴシック"/>
      <family val="3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9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rgb="FF0000FF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b/>
      <sz val="10"/>
      <color rgb="FF0041FF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4" fillId="0" borderId="0"/>
  </cellStyleXfs>
  <cellXfs count="23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4" fillId="0" borderId="13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0" xfId="0" quotePrefix="1" applyFont="1" applyBorder="1" applyAlignment="1">
      <alignment horizontal="right" vertical="center"/>
    </xf>
    <xf numFmtId="0" fontId="4" fillId="0" borderId="14" xfId="0" quotePrefix="1" applyFont="1" applyBorder="1" applyAlignment="1">
      <alignment horizontal="right" vertical="center"/>
    </xf>
    <xf numFmtId="0" fontId="4" fillId="0" borderId="13" xfId="0" quotePrefix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176" fontId="4" fillId="3" borderId="0" xfId="1" applyNumberFormat="1" applyFont="1" applyFill="1" applyBorder="1">
      <alignment vertical="center"/>
    </xf>
    <xf numFmtId="176" fontId="4" fillId="3" borderId="11" xfId="1" applyNumberFormat="1" applyFont="1" applyFill="1" applyBorder="1">
      <alignment vertical="center"/>
    </xf>
    <xf numFmtId="176" fontId="4" fillId="3" borderId="12" xfId="1" applyNumberFormat="1" applyFont="1" applyFill="1" applyBorder="1">
      <alignment vertical="center"/>
    </xf>
    <xf numFmtId="176" fontId="4" fillId="3" borderId="6" xfId="1" applyNumberFormat="1" applyFont="1" applyFill="1" applyBorder="1">
      <alignment vertical="center"/>
    </xf>
    <xf numFmtId="176" fontId="5" fillId="3" borderId="0" xfId="1" applyNumberFormat="1" applyFont="1" applyFill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176" fontId="4" fillId="3" borderId="10" xfId="1" applyNumberFormat="1" applyFont="1" applyFill="1" applyBorder="1">
      <alignment vertical="center"/>
    </xf>
    <xf numFmtId="177" fontId="5" fillId="3" borderId="0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0" fontId="4" fillId="3" borderId="2" xfId="0" applyFont="1" applyFill="1" applyBorder="1">
      <alignment vertical="center"/>
    </xf>
    <xf numFmtId="0" fontId="5" fillId="0" borderId="2" xfId="0" applyFont="1" applyBorder="1">
      <alignment vertical="center"/>
    </xf>
    <xf numFmtId="0" fontId="11" fillId="0" borderId="0" xfId="0" applyFont="1">
      <alignment vertical="center"/>
    </xf>
    <xf numFmtId="0" fontId="8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7" fontId="5" fillId="0" borderId="0" xfId="1" applyNumberFormat="1" applyFont="1" applyBorder="1">
      <alignment vertical="center"/>
    </xf>
    <xf numFmtId="177" fontId="5" fillId="0" borderId="11" xfId="1" applyNumberFormat="1" applyFont="1" applyBorder="1">
      <alignment vertical="center"/>
    </xf>
    <xf numFmtId="177" fontId="5" fillId="0" borderId="15" xfId="1" applyNumberFormat="1" applyFont="1" applyBorder="1">
      <alignment vertical="center"/>
    </xf>
    <xf numFmtId="177" fontId="5" fillId="0" borderId="5" xfId="1" applyNumberFormat="1" applyFont="1" applyBorder="1">
      <alignment vertical="center"/>
    </xf>
    <xf numFmtId="0" fontId="3" fillId="0" borderId="14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4" fillId="3" borderId="0" xfId="0" applyFont="1" applyFill="1">
      <alignment vertical="center"/>
    </xf>
    <xf numFmtId="0" fontId="5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right" vertical="center"/>
    </xf>
    <xf numFmtId="176" fontId="4" fillId="0" borderId="0" xfId="1" applyNumberFormat="1" applyFont="1" applyFill="1" applyBorder="1">
      <alignment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9" fillId="0" borderId="0" xfId="0" applyFont="1">
      <alignment vertical="center"/>
    </xf>
    <xf numFmtId="176" fontId="5" fillId="0" borderId="0" xfId="1" applyNumberFormat="1" applyFont="1" applyFill="1" applyBorder="1">
      <alignment vertical="center"/>
    </xf>
    <xf numFmtId="0" fontId="4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7" fillId="0" borderId="5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6" xfId="0" applyFont="1" applyBorder="1">
      <alignment vertical="center"/>
    </xf>
    <xf numFmtId="176" fontId="4" fillId="0" borderId="11" xfId="1" applyNumberFormat="1" applyFont="1" applyFill="1" applyBorder="1">
      <alignment vertical="center"/>
    </xf>
    <xf numFmtId="176" fontId="5" fillId="0" borderId="11" xfId="1" applyNumberFormat="1" applyFont="1" applyFill="1" applyBorder="1">
      <alignment vertical="center"/>
    </xf>
    <xf numFmtId="176" fontId="5" fillId="0" borderId="12" xfId="1" applyNumberFormat="1" applyFont="1" applyFill="1" applyBorder="1">
      <alignment vertical="center"/>
    </xf>
    <xf numFmtId="176" fontId="5" fillId="0" borderId="6" xfId="1" applyNumberFormat="1" applyFont="1" applyFill="1" applyBorder="1">
      <alignment vertical="center"/>
    </xf>
    <xf numFmtId="0" fontId="4" fillId="3" borderId="5" xfId="0" applyFont="1" applyFill="1" applyBorder="1">
      <alignment vertical="center"/>
    </xf>
    <xf numFmtId="0" fontId="12" fillId="0" borderId="1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176" fontId="4" fillId="0" borderId="10" xfId="1" applyNumberFormat="1" applyFont="1" applyFill="1" applyBorder="1">
      <alignment vertical="center"/>
    </xf>
    <xf numFmtId="176" fontId="5" fillId="0" borderId="10" xfId="1" applyNumberFormat="1" applyFont="1" applyFill="1" applyBorder="1">
      <alignment vertical="center"/>
    </xf>
    <xf numFmtId="176" fontId="5" fillId="0" borderId="14" xfId="1" applyNumberFormat="1" applyFont="1" applyFill="1" applyBorder="1">
      <alignment vertical="center"/>
    </xf>
    <xf numFmtId="176" fontId="4" fillId="3" borderId="14" xfId="1" applyNumberFormat="1" applyFont="1" applyFill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8" fillId="0" borderId="0" xfId="0" applyFont="1" applyAlignment="1">
      <alignment horizontal="right" vertical="center"/>
    </xf>
    <xf numFmtId="0" fontId="5" fillId="0" borderId="15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6" xfId="0" applyFont="1" applyBorder="1">
      <alignment vertical="center"/>
    </xf>
    <xf numFmtId="0" fontId="3" fillId="0" borderId="15" xfId="0" applyFont="1" applyBorder="1">
      <alignment vertical="center"/>
    </xf>
    <xf numFmtId="177" fontId="5" fillId="0" borderId="0" xfId="1" applyNumberFormat="1" applyFont="1" applyBorder="1" applyAlignment="1">
      <alignment horizontal="right" vertical="center"/>
    </xf>
    <xf numFmtId="0" fontId="4" fillId="0" borderId="7" xfId="0" applyFont="1" applyBorder="1" applyAlignment="1">
      <alignment horizontal="centerContinuous" vertical="center"/>
    </xf>
    <xf numFmtId="0" fontId="4" fillId="0" borderId="8" xfId="0" applyFont="1" applyBorder="1" applyAlignment="1">
      <alignment horizontal="centerContinuous" vertical="center"/>
    </xf>
    <xf numFmtId="0" fontId="4" fillId="0" borderId="9" xfId="0" applyFont="1" applyBorder="1" applyAlignment="1">
      <alignment horizontal="centerContinuous" vertical="center"/>
    </xf>
    <xf numFmtId="0" fontId="5" fillId="0" borderId="8" xfId="0" applyFont="1" applyBorder="1">
      <alignment vertical="center"/>
    </xf>
    <xf numFmtId="0" fontId="3" fillId="0" borderId="8" xfId="0" applyFont="1" applyBorder="1">
      <alignment vertical="center"/>
    </xf>
    <xf numFmtId="178" fontId="5" fillId="0" borderId="0" xfId="0" applyNumberFormat="1" applyFont="1" applyAlignment="1">
      <alignment horizontal="right" vertical="center"/>
    </xf>
    <xf numFmtId="176" fontId="6" fillId="0" borderId="0" xfId="1" applyNumberFormat="1" applyFont="1" applyFill="1" applyBorder="1">
      <alignment vertical="center"/>
    </xf>
    <xf numFmtId="176" fontId="6" fillId="0" borderId="0" xfId="1" applyNumberFormat="1" applyFont="1" applyFill="1" applyBorder="1" applyAlignment="1">
      <alignment horizontal="right" vertical="center"/>
    </xf>
    <xf numFmtId="176" fontId="6" fillId="0" borderId="13" xfId="1" applyNumberFormat="1" applyFont="1" applyFill="1" applyBorder="1">
      <alignment vertical="center"/>
    </xf>
    <xf numFmtId="176" fontId="6" fillId="0" borderId="15" xfId="1" applyNumberFormat="1" applyFont="1" applyFill="1" applyBorder="1">
      <alignment vertical="center"/>
    </xf>
    <xf numFmtId="176" fontId="6" fillId="0" borderId="5" xfId="1" applyNumberFormat="1" applyFont="1" applyFill="1" applyBorder="1">
      <alignment vertical="center"/>
    </xf>
    <xf numFmtId="176" fontId="6" fillId="0" borderId="10" xfId="1" applyNumberFormat="1" applyFont="1" applyFill="1" applyBorder="1">
      <alignment vertical="center"/>
    </xf>
    <xf numFmtId="176" fontId="6" fillId="0" borderId="11" xfId="1" applyNumberFormat="1" applyFont="1" applyFill="1" applyBorder="1">
      <alignment vertical="center"/>
    </xf>
    <xf numFmtId="176" fontId="6" fillId="0" borderId="10" xfId="1" applyNumberFormat="1" applyFont="1" applyFill="1" applyBorder="1" applyAlignment="1">
      <alignment horizontal="right" vertical="center"/>
    </xf>
    <xf numFmtId="176" fontId="6" fillId="0" borderId="11" xfId="1" applyNumberFormat="1" applyFont="1" applyFill="1" applyBorder="1" applyAlignment="1">
      <alignment horizontal="right" vertical="center"/>
    </xf>
    <xf numFmtId="176" fontId="6" fillId="0" borderId="14" xfId="1" applyNumberFormat="1" applyFont="1" applyFill="1" applyBorder="1" applyAlignment="1">
      <alignment horizontal="right" vertical="center"/>
    </xf>
    <xf numFmtId="176" fontId="6" fillId="0" borderId="12" xfId="1" applyNumberFormat="1" applyFont="1" applyFill="1" applyBorder="1" applyAlignment="1">
      <alignment horizontal="right" vertical="center"/>
    </xf>
    <xf numFmtId="176" fontId="6" fillId="0" borderId="6" xfId="1" applyNumberFormat="1" applyFont="1" applyFill="1" applyBorder="1" applyAlignment="1">
      <alignment horizontal="right" vertical="center"/>
    </xf>
    <xf numFmtId="0" fontId="4" fillId="4" borderId="13" xfId="0" applyFont="1" applyFill="1" applyBorder="1">
      <alignment vertical="center"/>
    </xf>
    <xf numFmtId="0" fontId="4" fillId="4" borderId="10" xfId="0" applyFont="1" applyFill="1" applyBorder="1">
      <alignment vertical="center"/>
    </xf>
    <xf numFmtId="177" fontId="5" fillId="0" borderId="11" xfId="1" applyNumberFormat="1" applyFont="1" applyBorder="1" applyAlignment="1">
      <alignment horizontal="right" vertical="center"/>
    </xf>
    <xf numFmtId="0" fontId="4" fillId="4" borderId="14" xfId="0" applyFont="1" applyFill="1" applyBorder="1">
      <alignment vertical="center"/>
    </xf>
    <xf numFmtId="177" fontId="5" fillId="0" borderId="12" xfId="1" applyNumberFormat="1" applyFont="1" applyBorder="1" applyAlignment="1">
      <alignment horizontal="right" vertical="center"/>
    </xf>
    <xf numFmtId="177" fontId="5" fillId="0" borderId="6" xfId="1" applyNumberFormat="1" applyFont="1" applyBorder="1" applyAlignment="1">
      <alignment horizontal="right" vertical="center"/>
    </xf>
    <xf numFmtId="178" fontId="5" fillId="0" borderId="13" xfId="0" applyNumberFormat="1" applyFont="1" applyBorder="1" applyAlignment="1">
      <alignment horizontal="right" vertical="center"/>
    </xf>
    <xf numFmtId="178" fontId="5" fillId="0" borderId="15" xfId="0" applyNumberFormat="1" applyFont="1" applyBorder="1" applyAlignment="1">
      <alignment horizontal="right" vertical="center"/>
    </xf>
    <xf numFmtId="178" fontId="5" fillId="0" borderId="5" xfId="0" applyNumberFormat="1" applyFont="1" applyBorder="1" applyAlignment="1">
      <alignment horizontal="right" vertical="center"/>
    </xf>
    <xf numFmtId="178" fontId="5" fillId="0" borderId="10" xfId="0" applyNumberFormat="1" applyFont="1" applyBorder="1" applyAlignment="1">
      <alignment horizontal="right" vertical="center"/>
    </xf>
    <xf numFmtId="178" fontId="5" fillId="0" borderId="11" xfId="0" applyNumberFormat="1" applyFont="1" applyBorder="1" applyAlignment="1">
      <alignment horizontal="right" vertical="center"/>
    </xf>
    <xf numFmtId="178" fontId="5" fillId="0" borderId="14" xfId="0" applyNumberFormat="1" applyFont="1" applyBorder="1" applyAlignment="1">
      <alignment horizontal="right" vertical="center"/>
    </xf>
    <xf numFmtId="178" fontId="5" fillId="0" borderId="12" xfId="0" applyNumberFormat="1" applyFont="1" applyBorder="1" applyAlignment="1">
      <alignment horizontal="right" vertical="center"/>
    </xf>
    <xf numFmtId="178" fontId="5" fillId="0" borderId="6" xfId="0" applyNumberFormat="1" applyFont="1" applyBorder="1" applyAlignment="1">
      <alignment horizontal="right" vertical="center"/>
    </xf>
    <xf numFmtId="177" fontId="5" fillId="0" borderId="15" xfId="1" applyNumberFormat="1" applyFont="1" applyBorder="1" applyAlignment="1">
      <alignment horizontal="right" vertical="center"/>
    </xf>
    <xf numFmtId="177" fontId="5" fillId="0" borderId="5" xfId="1" applyNumberFormat="1" applyFont="1" applyBorder="1" applyAlignment="1">
      <alignment horizontal="right" vertical="center"/>
    </xf>
    <xf numFmtId="38" fontId="5" fillId="0" borderId="0" xfId="1" applyFont="1" applyBorder="1">
      <alignment vertical="center"/>
    </xf>
    <xf numFmtId="0" fontId="13" fillId="0" borderId="0" xfId="0" applyFont="1">
      <alignment vertical="center"/>
    </xf>
    <xf numFmtId="179" fontId="5" fillId="0" borderId="0" xfId="1" applyNumberFormat="1" applyFont="1">
      <alignment vertical="center"/>
    </xf>
    <xf numFmtId="0" fontId="7" fillId="0" borderId="0" xfId="0" applyFont="1" applyAlignment="1">
      <alignment horizontal="right" vertical="center"/>
    </xf>
    <xf numFmtId="180" fontId="16" fillId="0" borderId="0" xfId="2" applyNumberFormat="1" applyFont="1" applyAlignment="1">
      <alignment horizontal="right" vertical="center"/>
    </xf>
    <xf numFmtId="180" fontId="16" fillId="0" borderId="5" xfId="2" applyNumberFormat="1" applyFont="1" applyBorder="1" applyAlignment="1">
      <alignment horizontal="right" vertical="center"/>
    </xf>
    <xf numFmtId="180" fontId="16" fillId="0" borderId="11" xfId="2" applyNumberFormat="1" applyFont="1" applyBorder="1" applyAlignment="1">
      <alignment horizontal="right" vertical="center"/>
    </xf>
    <xf numFmtId="180" fontId="16" fillId="0" borderId="26" xfId="2" applyNumberFormat="1" applyFont="1" applyBorder="1" applyAlignment="1">
      <alignment horizontal="right" vertical="center"/>
    </xf>
    <xf numFmtId="180" fontId="16" fillId="0" borderId="27" xfId="2" applyNumberFormat="1" applyFont="1" applyBorder="1" applyAlignment="1">
      <alignment horizontal="right" vertical="center"/>
    </xf>
    <xf numFmtId="0" fontId="16" fillId="0" borderId="0" xfId="2" applyFont="1" applyAlignment="1">
      <alignment horizontal="left" vertical="center"/>
    </xf>
    <xf numFmtId="0" fontId="16" fillId="0" borderId="0" xfId="2" applyFont="1" applyAlignment="1">
      <alignment vertical="center"/>
    </xf>
    <xf numFmtId="0" fontId="16" fillId="0" borderId="12" xfId="2" applyFont="1" applyBorder="1" applyAlignment="1">
      <alignment horizontal="left" vertical="center"/>
    </xf>
    <xf numFmtId="0" fontId="16" fillId="0" borderId="2" xfId="2" applyFont="1" applyBorder="1" applyAlignment="1">
      <alignment vertical="center"/>
    </xf>
    <xf numFmtId="0" fontId="16" fillId="0" borderId="13" xfId="2" applyFont="1" applyBorder="1" applyAlignment="1">
      <alignment horizontal="center" vertical="center"/>
    </xf>
    <xf numFmtId="0" fontId="16" fillId="0" borderId="2" xfId="2" applyFont="1" applyBorder="1" applyAlignment="1">
      <alignment horizontal="center" vertical="center"/>
    </xf>
    <xf numFmtId="0" fontId="16" fillId="0" borderId="3" xfId="2" applyFont="1" applyBorder="1" applyAlignment="1">
      <alignment horizontal="left" vertical="center"/>
    </xf>
    <xf numFmtId="0" fontId="16" fillId="0" borderId="10" xfId="2" applyFont="1" applyBorder="1" applyAlignment="1">
      <alignment horizontal="center" vertical="center"/>
    </xf>
    <xf numFmtId="0" fontId="16" fillId="0" borderId="3" xfId="2" applyFont="1" applyBorder="1" applyAlignment="1">
      <alignment horizontal="center" vertical="center"/>
    </xf>
    <xf numFmtId="0" fontId="16" fillId="0" borderId="4" xfId="2" applyFont="1" applyBorder="1" applyAlignment="1">
      <alignment vertical="center"/>
    </xf>
    <xf numFmtId="0" fontId="16" fillId="0" borderId="14" xfId="2" applyFont="1" applyBorder="1" applyAlignment="1">
      <alignment horizontal="center" vertical="center"/>
    </xf>
    <xf numFmtId="0" fontId="16" fillId="0" borderId="4" xfId="2" applyFont="1" applyBorder="1" applyAlignment="1">
      <alignment horizontal="center" vertical="center"/>
    </xf>
    <xf numFmtId="0" fontId="16" fillId="0" borderId="2" xfId="2" applyFont="1" applyBorder="1" applyAlignment="1">
      <alignment horizontal="left" vertical="center"/>
    </xf>
    <xf numFmtId="0" fontId="16" fillId="0" borderId="24" xfId="2" applyFont="1" applyBorder="1" applyAlignment="1">
      <alignment horizontal="left" vertical="center"/>
    </xf>
    <xf numFmtId="180" fontId="18" fillId="0" borderId="0" xfId="2" applyNumberFormat="1" applyFont="1" applyAlignment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right" vertical="center"/>
    </xf>
    <xf numFmtId="0" fontId="4" fillId="2" borderId="29" xfId="0" applyFont="1" applyFill="1" applyBorder="1" applyAlignment="1">
      <alignment horizontal="center" vertical="center"/>
    </xf>
    <xf numFmtId="0" fontId="4" fillId="0" borderId="26" xfId="0" applyFont="1" applyBorder="1">
      <alignment vertical="center"/>
    </xf>
    <xf numFmtId="0" fontId="4" fillId="2" borderId="30" xfId="0" applyFont="1" applyFill="1" applyBorder="1" applyAlignment="1">
      <alignment horizontal="center" vertical="center"/>
    </xf>
    <xf numFmtId="38" fontId="6" fillId="0" borderId="10" xfId="1" applyFont="1" applyBorder="1">
      <alignment vertical="center"/>
    </xf>
    <xf numFmtId="38" fontId="6" fillId="0" borderId="0" xfId="1" applyFont="1" applyBorder="1">
      <alignment vertical="center"/>
    </xf>
    <xf numFmtId="38" fontId="6" fillId="0" borderId="11" xfId="1" applyFont="1" applyBorder="1">
      <alignment vertical="center"/>
    </xf>
    <xf numFmtId="0" fontId="6" fillId="0" borderId="10" xfId="0" applyFont="1" applyBorder="1">
      <alignment vertical="center"/>
    </xf>
    <xf numFmtId="0" fontId="6" fillId="0" borderId="11" xfId="0" applyFont="1" applyBorder="1">
      <alignment vertical="center"/>
    </xf>
    <xf numFmtId="38" fontId="6" fillId="0" borderId="25" xfId="1" applyFont="1" applyBorder="1">
      <alignment vertical="center"/>
    </xf>
    <xf numFmtId="38" fontId="6" fillId="0" borderId="26" xfId="1" applyFont="1" applyBorder="1">
      <alignment vertical="center"/>
    </xf>
    <xf numFmtId="38" fontId="6" fillId="0" borderId="27" xfId="1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7" fillId="0" borderId="27" xfId="0" applyFont="1" applyBorder="1">
      <alignment vertical="center"/>
    </xf>
    <xf numFmtId="0" fontId="8" fillId="0" borderId="27" xfId="0" applyFont="1" applyBorder="1" applyAlignment="1">
      <alignment horizontal="center" vertical="center"/>
    </xf>
    <xf numFmtId="38" fontId="5" fillId="0" borderId="11" xfId="1" applyFont="1" applyBorder="1">
      <alignment vertical="center"/>
    </xf>
    <xf numFmtId="0" fontId="4" fillId="0" borderId="25" xfId="0" applyFont="1" applyBorder="1">
      <alignment vertical="center"/>
    </xf>
    <xf numFmtId="177" fontId="5" fillId="0" borderId="26" xfId="1" applyNumberFormat="1" applyFont="1" applyBorder="1">
      <alignment vertical="center"/>
    </xf>
    <xf numFmtId="177" fontId="5" fillId="0" borderId="27" xfId="1" applyNumberFormat="1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177" fontId="5" fillId="0" borderId="0" xfId="0" applyNumberFormat="1" applyFont="1">
      <alignment vertical="center"/>
    </xf>
    <xf numFmtId="178" fontId="4" fillId="0" borderId="0" xfId="0" applyNumberFormat="1" applyFont="1">
      <alignment vertical="center"/>
    </xf>
    <xf numFmtId="0" fontId="4" fillId="0" borderId="31" xfId="0" applyFont="1" applyBorder="1">
      <alignment vertical="center"/>
    </xf>
    <xf numFmtId="176" fontId="4" fillId="0" borderId="3" xfId="1" applyNumberFormat="1" applyFont="1" applyBorder="1" applyAlignment="1">
      <alignment horizontal="right" vertical="center"/>
    </xf>
    <xf numFmtId="177" fontId="4" fillId="0" borderId="3" xfId="1" applyNumberFormat="1" applyFont="1" applyBorder="1" applyAlignment="1">
      <alignment horizontal="right" vertical="center"/>
    </xf>
    <xf numFmtId="176" fontId="4" fillId="0" borderId="3" xfId="1" applyNumberFormat="1" applyFont="1" applyBorder="1">
      <alignment vertical="center"/>
    </xf>
    <xf numFmtId="0" fontId="4" fillId="5" borderId="7" xfId="0" applyFont="1" applyFill="1" applyBorder="1">
      <alignment vertical="center"/>
    </xf>
    <xf numFmtId="176" fontId="4" fillId="5" borderId="1" xfId="1" applyNumberFormat="1" applyFont="1" applyFill="1" applyBorder="1" applyAlignment="1">
      <alignment horizontal="right" vertical="center"/>
    </xf>
    <xf numFmtId="177" fontId="4" fillId="5" borderId="1" xfId="1" applyNumberFormat="1" applyFont="1" applyFill="1" applyBorder="1" applyAlignment="1">
      <alignment horizontal="right" vertical="center"/>
    </xf>
    <xf numFmtId="0" fontId="4" fillId="5" borderId="8" xfId="0" applyFont="1" applyFill="1" applyBorder="1">
      <alignment vertical="center"/>
    </xf>
    <xf numFmtId="176" fontId="4" fillId="5" borderId="1" xfId="1" applyNumberFormat="1" applyFont="1" applyFill="1" applyBorder="1">
      <alignment vertical="center"/>
    </xf>
    <xf numFmtId="177" fontId="5" fillId="0" borderId="2" xfId="1" applyNumberFormat="1" applyFont="1" applyBorder="1">
      <alignment vertical="center"/>
    </xf>
    <xf numFmtId="38" fontId="5" fillId="0" borderId="2" xfId="1" applyFont="1" applyBorder="1">
      <alignment vertical="center"/>
    </xf>
    <xf numFmtId="177" fontId="5" fillId="0" borderId="3" xfId="1" applyNumberFormat="1" applyFont="1" applyBorder="1">
      <alignment vertical="center"/>
    </xf>
    <xf numFmtId="38" fontId="5" fillId="0" borderId="3" xfId="1" applyFont="1" applyBorder="1">
      <alignment vertical="center"/>
    </xf>
    <xf numFmtId="177" fontId="5" fillId="0" borderId="31" xfId="1" applyNumberFormat="1" applyFont="1" applyBorder="1">
      <alignment vertical="center"/>
    </xf>
    <xf numFmtId="38" fontId="5" fillId="0" borderId="31" xfId="1" applyFont="1" applyBorder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5" fillId="0" borderId="3" xfId="0" applyFont="1" applyBorder="1">
      <alignment vertical="center"/>
    </xf>
    <xf numFmtId="0" fontId="4" fillId="0" borderId="31" xfId="0" applyFont="1" applyBorder="1" applyAlignment="1">
      <alignment horizontal="right" vertical="center"/>
    </xf>
    <xf numFmtId="0" fontId="5" fillId="0" borderId="31" xfId="0" applyFont="1" applyBorder="1">
      <alignment vertical="center"/>
    </xf>
    <xf numFmtId="179" fontId="5" fillId="0" borderId="3" xfId="1" applyNumberFormat="1" applyFont="1" applyBorder="1">
      <alignment vertical="center"/>
    </xf>
    <xf numFmtId="177" fontId="5" fillId="0" borderId="3" xfId="0" applyNumberFormat="1" applyFont="1" applyBorder="1">
      <alignment vertical="center"/>
    </xf>
    <xf numFmtId="179" fontId="5" fillId="0" borderId="31" xfId="1" applyNumberFormat="1" applyFont="1" applyBorder="1">
      <alignment vertical="center"/>
    </xf>
    <xf numFmtId="177" fontId="5" fillId="0" borderId="31" xfId="0" applyNumberFormat="1" applyFont="1" applyBorder="1">
      <alignment vertical="center"/>
    </xf>
    <xf numFmtId="0" fontId="11" fillId="0" borderId="1" xfId="0" applyFont="1" applyBorder="1" applyAlignment="1">
      <alignment horizontal="center" vertical="center"/>
    </xf>
    <xf numFmtId="178" fontId="4" fillId="0" borderId="3" xfId="0" applyNumberFormat="1" applyFont="1" applyBorder="1">
      <alignment vertical="center"/>
    </xf>
    <xf numFmtId="178" fontId="4" fillId="0" borderId="31" xfId="0" applyNumberFormat="1" applyFont="1" applyBorder="1">
      <alignment vertical="center"/>
    </xf>
    <xf numFmtId="0" fontId="10" fillId="2" borderId="1" xfId="0" applyFont="1" applyFill="1" applyBorder="1">
      <alignment vertical="center"/>
    </xf>
    <xf numFmtId="179" fontId="4" fillId="0" borderId="15" xfId="1" applyNumberFormat="1" applyFont="1" applyBorder="1">
      <alignment vertical="center"/>
    </xf>
    <xf numFmtId="179" fontId="5" fillId="0" borderId="15" xfId="1" applyNumberFormat="1" applyFont="1" applyBorder="1">
      <alignment vertical="center"/>
    </xf>
    <xf numFmtId="179" fontId="5" fillId="0" borderId="5" xfId="1" applyNumberFormat="1" applyFont="1" applyBorder="1">
      <alignment vertical="center"/>
    </xf>
    <xf numFmtId="179" fontId="4" fillId="0" borderId="0" xfId="1" applyNumberFormat="1" applyFont="1" applyBorder="1">
      <alignment vertical="center"/>
    </xf>
    <xf numFmtId="179" fontId="5" fillId="0" borderId="0" xfId="1" applyNumberFormat="1" applyFont="1" applyBorder="1">
      <alignment vertical="center"/>
    </xf>
    <xf numFmtId="179" fontId="5" fillId="0" borderId="11" xfId="1" applyNumberFormat="1" applyFont="1" applyBorder="1">
      <alignment vertical="center"/>
    </xf>
    <xf numFmtId="179" fontId="4" fillId="0" borderId="26" xfId="1" applyNumberFormat="1" applyFont="1" applyBorder="1">
      <alignment vertical="center"/>
    </xf>
    <xf numFmtId="179" fontId="5" fillId="0" borderId="26" xfId="1" applyNumberFormat="1" applyFont="1" applyBorder="1">
      <alignment vertical="center"/>
    </xf>
    <xf numFmtId="179" fontId="5" fillId="0" borderId="27" xfId="1" applyNumberFormat="1" applyFont="1" applyBorder="1">
      <alignment vertical="center"/>
    </xf>
    <xf numFmtId="38" fontId="6" fillId="0" borderId="13" xfId="1" applyFont="1" applyBorder="1">
      <alignment vertical="center"/>
    </xf>
    <xf numFmtId="38" fontId="6" fillId="0" borderId="15" xfId="1" applyFont="1" applyBorder="1">
      <alignment vertical="center"/>
    </xf>
    <xf numFmtId="38" fontId="6" fillId="0" borderId="5" xfId="1" applyFont="1" applyBorder="1">
      <alignment vertical="center"/>
    </xf>
    <xf numFmtId="177" fontId="5" fillId="0" borderId="2" xfId="0" quotePrefix="1" applyNumberFormat="1" applyFont="1" applyBorder="1" applyAlignment="1">
      <alignment horizontal="right" vertical="center"/>
    </xf>
    <xf numFmtId="177" fontId="5" fillId="0" borderId="3" xfId="0" quotePrefix="1" applyNumberFormat="1" applyFont="1" applyBorder="1" applyAlignment="1">
      <alignment horizontal="right" vertical="center"/>
    </xf>
    <xf numFmtId="177" fontId="5" fillId="0" borderId="31" xfId="0" quotePrefix="1" applyNumberFormat="1" applyFont="1" applyBorder="1" applyAlignment="1">
      <alignment horizontal="right" vertical="center"/>
    </xf>
    <xf numFmtId="177" fontId="21" fillId="0" borderId="1" xfId="0" applyNumberFormat="1" applyFont="1" applyBorder="1">
      <alignment vertical="center"/>
    </xf>
    <xf numFmtId="0" fontId="5" fillId="0" borderId="3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11" fillId="0" borderId="3" xfId="0" applyFont="1" applyBorder="1">
      <alignment vertical="center"/>
    </xf>
    <xf numFmtId="179" fontId="5" fillId="4" borderId="10" xfId="1" applyNumberFormat="1" applyFont="1" applyFill="1" applyBorder="1">
      <alignment vertical="center"/>
    </xf>
    <xf numFmtId="179" fontId="5" fillId="4" borderId="10" xfId="1" applyNumberFormat="1" applyFont="1" applyFill="1" applyBorder="1" applyAlignment="1">
      <alignment horizontal="right" vertical="center"/>
    </xf>
    <xf numFmtId="179" fontId="5" fillId="4" borderId="14" xfId="1" applyNumberFormat="1" applyFont="1" applyFill="1" applyBorder="1" applyAlignment="1">
      <alignment horizontal="right" vertical="center"/>
    </xf>
    <xf numFmtId="179" fontId="5" fillId="4" borderId="13" xfId="1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391A2488-E611-4601-BEA1-1EAD2679185C}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0000FF"/>
      <color rgb="FF0041FF"/>
      <color rgb="FFFF2800"/>
      <color rgb="FF008000"/>
      <color rgb="FFEDC58F"/>
      <color rgb="FF7F878F"/>
      <color rgb="FFC8C8CB"/>
      <color rgb="FFFFD1D1"/>
      <color rgb="FFC7B2DE"/>
      <color rgb="FF9A00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分析BD!$B$142</c:f>
          <c:strCache>
            <c:ptCount val="1"/>
            <c:pt idx="0">
              <c:v>県内総生産・対前年度増加率〔名目〕</c:v>
            </c:pt>
          </c:strCache>
        </c:strRef>
      </c:tx>
      <c:layout>
        <c:manualLayout>
          <c:xMode val="edge"/>
          <c:yMode val="edge"/>
          <c:x val="0.25045861927809482"/>
          <c:y val="3.92156862745098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208769775337715"/>
          <c:y val="0.1426038063772575"/>
          <c:w val="0.75863806015073809"/>
          <c:h val="0.6524323675226870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分析BD!$B$143</c:f>
              <c:strCache>
                <c:ptCount val="1"/>
                <c:pt idx="0">
                  <c:v>第１次産業〔名目〕</c:v>
                </c:pt>
              </c:strCache>
            </c:strRef>
          </c:tx>
          <c:spPr>
            <a:solidFill>
              <a:srgbClr val="87E7B0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分析BD!$C$142:$N$142</c:f>
              <c:strCache>
                <c:ptCount val="12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  <c:pt idx="5">
                  <c:v>H28</c:v>
                </c:pt>
                <c:pt idx="6">
                  <c:v>H29</c:v>
                </c:pt>
                <c:pt idx="7">
                  <c:v>H30</c:v>
                </c:pt>
                <c:pt idx="8">
                  <c:v>R1</c:v>
                </c:pt>
                <c:pt idx="9">
                  <c:v>R2</c:v>
                </c:pt>
                <c:pt idx="10">
                  <c:v>R3</c:v>
                </c:pt>
                <c:pt idx="11">
                  <c:v>R4</c:v>
                </c:pt>
              </c:strCache>
            </c:strRef>
          </c:cat>
          <c:val>
            <c:numRef>
              <c:f>分析BD!$C$143:$N$143</c:f>
              <c:numCache>
                <c:formatCode>#,##0_);[Red]\(#,##0\)</c:formatCode>
                <c:ptCount val="12"/>
                <c:pt idx="0">
                  <c:v>52690</c:v>
                </c:pt>
                <c:pt idx="1">
                  <c:v>58889</c:v>
                </c:pt>
                <c:pt idx="2">
                  <c:v>55480</c:v>
                </c:pt>
                <c:pt idx="3">
                  <c:v>59949</c:v>
                </c:pt>
                <c:pt idx="4">
                  <c:v>59639</c:v>
                </c:pt>
                <c:pt idx="5">
                  <c:v>77682</c:v>
                </c:pt>
                <c:pt idx="6">
                  <c:v>65068</c:v>
                </c:pt>
                <c:pt idx="7">
                  <c:v>60673</c:v>
                </c:pt>
                <c:pt idx="8">
                  <c:v>57847</c:v>
                </c:pt>
                <c:pt idx="9">
                  <c:v>46656</c:v>
                </c:pt>
                <c:pt idx="10">
                  <c:v>53690</c:v>
                </c:pt>
                <c:pt idx="11">
                  <c:v>44129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BF-4D4A-B472-5833B2669C9D}"/>
            </c:ext>
          </c:extLst>
        </c:ser>
        <c:ser>
          <c:idx val="1"/>
          <c:order val="1"/>
          <c:tx>
            <c:strRef>
              <c:f>分析BD!$B$144</c:f>
              <c:strCache>
                <c:ptCount val="1"/>
                <c:pt idx="0">
                  <c:v>第２次産業〔名目〕</c:v>
                </c:pt>
              </c:strCache>
            </c:strRef>
          </c:tx>
          <c:spPr>
            <a:solidFill>
              <a:srgbClr val="B4EBFA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分析BD!$C$142:$N$142</c:f>
              <c:strCache>
                <c:ptCount val="12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  <c:pt idx="5">
                  <c:v>H28</c:v>
                </c:pt>
                <c:pt idx="6">
                  <c:v>H29</c:v>
                </c:pt>
                <c:pt idx="7">
                  <c:v>H30</c:v>
                </c:pt>
                <c:pt idx="8">
                  <c:v>R1</c:v>
                </c:pt>
                <c:pt idx="9">
                  <c:v>R2</c:v>
                </c:pt>
                <c:pt idx="10">
                  <c:v>R3</c:v>
                </c:pt>
                <c:pt idx="11">
                  <c:v>R4</c:v>
                </c:pt>
              </c:strCache>
            </c:strRef>
          </c:cat>
          <c:val>
            <c:numRef>
              <c:f>分析BD!$C$144:$N$144</c:f>
              <c:numCache>
                <c:formatCode>#,##0_);[Red]\(#,##0\)</c:formatCode>
                <c:ptCount val="12"/>
                <c:pt idx="0">
                  <c:v>462576</c:v>
                </c:pt>
                <c:pt idx="1">
                  <c:v>416742</c:v>
                </c:pt>
                <c:pt idx="2">
                  <c:v>478762</c:v>
                </c:pt>
                <c:pt idx="3">
                  <c:v>502796</c:v>
                </c:pt>
                <c:pt idx="4">
                  <c:v>577773</c:v>
                </c:pt>
                <c:pt idx="5">
                  <c:v>608752</c:v>
                </c:pt>
                <c:pt idx="6">
                  <c:v>646244</c:v>
                </c:pt>
                <c:pt idx="7">
                  <c:v>656110</c:v>
                </c:pt>
                <c:pt idx="8">
                  <c:v>671098</c:v>
                </c:pt>
                <c:pt idx="9">
                  <c:v>603250</c:v>
                </c:pt>
                <c:pt idx="10">
                  <c:v>666683</c:v>
                </c:pt>
                <c:pt idx="11">
                  <c:v>589528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BF-4D4A-B472-5833B2669C9D}"/>
            </c:ext>
          </c:extLst>
        </c:ser>
        <c:ser>
          <c:idx val="2"/>
          <c:order val="2"/>
          <c:tx>
            <c:strRef>
              <c:f>分析BD!$B$145</c:f>
              <c:strCache>
                <c:ptCount val="1"/>
                <c:pt idx="0">
                  <c:v>第３次産業〔名目〕</c:v>
                </c:pt>
              </c:strCache>
            </c:strRef>
          </c:tx>
          <c:spPr>
            <a:solidFill>
              <a:srgbClr val="FFD1D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分析BD!$C$142:$N$142</c:f>
              <c:strCache>
                <c:ptCount val="12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  <c:pt idx="5">
                  <c:v>H28</c:v>
                </c:pt>
                <c:pt idx="6">
                  <c:v>H29</c:v>
                </c:pt>
                <c:pt idx="7">
                  <c:v>H30</c:v>
                </c:pt>
                <c:pt idx="8">
                  <c:v>R1</c:v>
                </c:pt>
                <c:pt idx="9">
                  <c:v>R2</c:v>
                </c:pt>
                <c:pt idx="10">
                  <c:v>R3</c:v>
                </c:pt>
                <c:pt idx="11">
                  <c:v>R4</c:v>
                </c:pt>
              </c:strCache>
            </c:strRef>
          </c:cat>
          <c:val>
            <c:numRef>
              <c:f>分析BD!$C$145:$N$145</c:f>
              <c:numCache>
                <c:formatCode>#,##0_);[Red]\(#,##0\)</c:formatCode>
                <c:ptCount val="12"/>
                <c:pt idx="0">
                  <c:v>3224340</c:v>
                </c:pt>
                <c:pt idx="1">
                  <c:v>3282482</c:v>
                </c:pt>
                <c:pt idx="2">
                  <c:v>3357263</c:v>
                </c:pt>
                <c:pt idx="3">
                  <c:v>3402008</c:v>
                </c:pt>
                <c:pt idx="4">
                  <c:v>3539105</c:v>
                </c:pt>
                <c:pt idx="5">
                  <c:v>3643568</c:v>
                </c:pt>
                <c:pt idx="6">
                  <c:v>3709389</c:v>
                </c:pt>
                <c:pt idx="7">
                  <c:v>3758994</c:v>
                </c:pt>
                <c:pt idx="8">
                  <c:v>3779592</c:v>
                </c:pt>
                <c:pt idx="9">
                  <c:v>3580210</c:v>
                </c:pt>
                <c:pt idx="10">
                  <c:v>3684273</c:v>
                </c:pt>
                <c:pt idx="11">
                  <c:v>3858619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BF-4D4A-B472-5833B2669C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866981248"/>
        <c:axId val="1977455776"/>
      </c:barChart>
      <c:lineChart>
        <c:grouping val="standard"/>
        <c:varyColors val="0"/>
        <c:ser>
          <c:idx val="3"/>
          <c:order val="3"/>
          <c:tx>
            <c:strRef>
              <c:f>分析BD!$B$146</c:f>
              <c:strCache>
                <c:ptCount val="1"/>
                <c:pt idx="0">
                  <c:v>対前年度増加率〔名目〕</c:v>
                </c:pt>
              </c:strCache>
            </c:strRef>
          </c:tx>
          <c:spPr>
            <a:ln w="28575" cap="rnd">
              <a:solidFill>
                <a:srgbClr val="FF280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分析BD!$C$146:$N$146</c:f>
              <c:numCache>
                <c:formatCode>#,##0.0;"▲ "#,##0.0</c:formatCode>
                <c:ptCount val="12"/>
                <c:pt idx="1">
                  <c:v>0.48899999999999999</c:v>
                </c:pt>
                <c:pt idx="2">
                  <c:v>3.5</c:v>
                </c:pt>
                <c:pt idx="3">
                  <c:v>1.75</c:v>
                </c:pt>
                <c:pt idx="4">
                  <c:v>5.0069999999999997</c:v>
                </c:pt>
                <c:pt idx="5">
                  <c:v>3.5350000000000001</c:v>
                </c:pt>
                <c:pt idx="6">
                  <c:v>2.069</c:v>
                </c:pt>
                <c:pt idx="7">
                  <c:v>1.214</c:v>
                </c:pt>
                <c:pt idx="8">
                  <c:v>0.57999999999999996</c:v>
                </c:pt>
                <c:pt idx="9">
                  <c:v>-6.1310000000000002</c:v>
                </c:pt>
                <c:pt idx="10">
                  <c:v>4.0259999999999998</c:v>
                </c:pt>
                <c:pt idx="11">
                  <c:v>2.09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EBF-4D4A-B472-5833B2669C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6968288"/>
        <c:axId val="1977464704"/>
      </c:lineChart>
      <c:catAx>
        <c:axId val="1866981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1977455776"/>
        <c:crosses val="autoZero"/>
        <c:auto val="1"/>
        <c:lblAlgn val="ctr"/>
        <c:lblOffset val="100"/>
        <c:noMultiLvlLbl val="0"/>
      </c:catAx>
      <c:valAx>
        <c:axId val="1977455776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900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（百万円）</a:t>
                </a:r>
                <a:endParaRPr lang="ja-JP" sz="900">
                  <a:solidFill>
                    <a:schemeClr val="tx1">
                      <a:lumMod val="95000"/>
                      <a:lumOff val="5000"/>
                    </a:schemeClr>
                  </a:solidFill>
                </a:endParaRPr>
              </a:p>
            </c:rich>
          </c:tx>
          <c:layout>
            <c:manualLayout>
              <c:xMode val="edge"/>
              <c:yMode val="edge"/>
              <c:x val="2.9357798165137616E-2"/>
              <c:y val="4.822054105981850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1866981248"/>
        <c:crosses val="autoZero"/>
        <c:crossBetween val="between"/>
      </c:valAx>
      <c:valAx>
        <c:axId val="1977464704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900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（％）</a:t>
                </a:r>
              </a:p>
            </c:rich>
          </c:tx>
          <c:layout>
            <c:manualLayout>
              <c:xMode val="edge"/>
              <c:yMode val="edge"/>
              <c:x val="0.89480122324159017"/>
              <c:y val="5.25778395347640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#,##0.0;&quot;▲ &quot;#,##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1866968288"/>
        <c:crosses val="max"/>
        <c:crossBetween val="between"/>
      </c:valAx>
      <c:catAx>
        <c:axId val="1866968288"/>
        <c:scaling>
          <c:orientation val="minMax"/>
        </c:scaling>
        <c:delete val="1"/>
        <c:axPos val="b"/>
        <c:majorTickMark val="out"/>
        <c:minorTickMark val="none"/>
        <c:tickLblPos val="nextTo"/>
        <c:crossAx val="1977464704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>
              <a:lumMod val="85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>
          <a:solidFill>
            <a:schemeClr val="tx1">
              <a:lumMod val="95000"/>
              <a:lumOff val="5000"/>
            </a:schemeClr>
          </a:solidFill>
          <a:latin typeface="ＭＳ ゴシック" panose="020B0609070205080204" pitchFamily="49" charset="-128"/>
          <a:ea typeface="ＭＳ ゴシック" panose="020B0609070205080204" pitchFamily="49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分析BD!$Q$9</c:f>
          <c:strCache>
            <c:ptCount val="1"/>
            <c:pt idx="0">
              <c:v>〔名目〕経済活動別対前年度増加率（％）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9853492070397275"/>
          <c:y val="0.1250493524375027"/>
          <c:w val="0.6523551959320002"/>
          <c:h val="0.7846478206617615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2800"/>
            </a:solidFill>
            <a:ln>
              <a:noFill/>
            </a:ln>
            <a:effectLst/>
          </c:spPr>
          <c:invertIfNegative val="1"/>
          <c:cat>
            <c:strRef>
              <c:f>分析BD!$Q$10:$Q$27</c:f>
              <c:strCache>
                <c:ptCount val="18"/>
                <c:pt idx="0">
                  <c:v>その他のサービス</c:v>
                </c:pt>
                <c:pt idx="1">
                  <c:v>保健衛生・社会事業</c:v>
                </c:pt>
                <c:pt idx="2">
                  <c:v>教育</c:v>
                </c:pt>
                <c:pt idx="3">
                  <c:v>公務</c:v>
                </c:pt>
                <c:pt idx="4">
                  <c:v>専門・科学技術、業務支援</c:v>
                </c:pt>
                <c:pt idx="5">
                  <c:v>不動産業</c:v>
                </c:pt>
                <c:pt idx="6">
                  <c:v>金融・保険業</c:v>
                </c:pt>
                <c:pt idx="7">
                  <c:v>情報通信業</c:v>
                </c:pt>
                <c:pt idx="8">
                  <c:v>宿泊・飲食サービス業</c:v>
                </c:pt>
                <c:pt idx="9">
                  <c:v>運輸・郵便業</c:v>
                </c:pt>
                <c:pt idx="10">
                  <c:v>卸売・小売業</c:v>
                </c:pt>
                <c:pt idx="11">
                  <c:v>電気・ガス・水道・廃棄物</c:v>
                </c:pt>
                <c:pt idx="12">
                  <c:v>建設業</c:v>
                </c:pt>
                <c:pt idx="13">
                  <c:v>製造業</c:v>
                </c:pt>
                <c:pt idx="14">
                  <c:v>鉱業</c:v>
                </c:pt>
                <c:pt idx="15">
                  <c:v>水産業</c:v>
                </c:pt>
                <c:pt idx="16">
                  <c:v>林業</c:v>
                </c:pt>
                <c:pt idx="17">
                  <c:v>農業</c:v>
                </c:pt>
              </c:strCache>
            </c:strRef>
          </c:cat>
          <c:val>
            <c:numRef>
              <c:f>分析BD!$R$10:$R$27</c:f>
              <c:numCache>
                <c:formatCode>#,##0.0;"▲ "#,##0.0</c:formatCode>
                <c:ptCount val="18"/>
                <c:pt idx="0">
                  <c:v>6.806</c:v>
                </c:pt>
                <c:pt idx="1">
                  <c:v>2.202</c:v>
                </c:pt>
                <c:pt idx="2">
                  <c:v>2.2090000000000001</c:v>
                </c:pt>
                <c:pt idx="3">
                  <c:v>3.4969999999999999</c:v>
                </c:pt>
                <c:pt idx="4">
                  <c:v>7.6139999999999999</c:v>
                </c:pt>
                <c:pt idx="5">
                  <c:v>1.4319999999999999</c:v>
                </c:pt>
                <c:pt idx="6">
                  <c:v>12.836</c:v>
                </c:pt>
                <c:pt idx="7">
                  <c:v>-2.3740000000000001</c:v>
                </c:pt>
                <c:pt idx="8">
                  <c:v>56.401000000000003</c:v>
                </c:pt>
                <c:pt idx="9">
                  <c:v>41.151000000000003</c:v>
                </c:pt>
                <c:pt idx="10">
                  <c:v>4.3140000000000001</c:v>
                </c:pt>
                <c:pt idx="11">
                  <c:v>-51.255000000000003</c:v>
                </c:pt>
                <c:pt idx="12">
                  <c:v>-15.321999999999999</c:v>
                </c:pt>
                <c:pt idx="13">
                  <c:v>-3.7290000000000001</c:v>
                </c:pt>
                <c:pt idx="14">
                  <c:v>22.446000000000002</c:v>
                </c:pt>
                <c:pt idx="15">
                  <c:v>-2.4809999999999999</c:v>
                </c:pt>
                <c:pt idx="16">
                  <c:v>-14.353</c:v>
                </c:pt>
                <c:pt idx="17">
                  <c:v>-20.638000000000002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0041FF"/>
                  </a:solidFill>
                  <a:ln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0-59D3-4220-A65C-DAF0A1EE14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05853439"/>
        <c:axId val="1912051504"/>
      </c:barChart>
      <c:catAx>
        <c:axId val="1105853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1912051504"/>
        <c:crosses val="autoZero"/>
        <c:auto val="1"/>
        <c:lblAlgn val="ctr"/>
        <c:lblOffset val="100"/>
        <c:noMultiLvlLbl val="0"/>
      </c:catAx>
      <c:valAx>
        <c:axId val="1912051504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strRef>
              <c:f>分析BD!$Q$8</c:f>
              <c:strCache>
                <c:ptCount val="1"/>
                <c:pt idx="0">
                  <c:v>（令和４年度）</c:v>
                </c:pt>
              </c:strCache>
            </c:strRef>
          </c:tx>
          <c:layout>
            <c:manualLayout>
              <c:xMode val="edge"/>
              <c:yMode val="edge"/>
              <c:x val="0.80110497237569056"/>
              <c:y val="2.956198333309789E-2"/>
            </c:manualLayout>
          </c:layout>
          <c:overlay val="0"/>
          <c:spPr>
            <a:noFill/>
            <a:ln>
              <a:solidFill>
                <a:schemeClr val="tx1">
                  <a:lumMod val="95000"/>
                  <a:lumOff val="5000"/>
                </a:schemeClr>
              </a:solidFill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#,##0.0;&quot;▲ &quot;#,##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95000"/>
                <a:lumOff val="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11058534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>
          <a:solidFill>
            <a:schemeClr val="tx1">
              <a:lumMod val="95000"/>
              <a:lumOff val="5000"/>
            </a:schemeClr>
          </a:solidFill>
          <a:latin typeface="ＭＳ ゴシック" panose="020B0609070205080204" pitchFamily="49" charset="-128"/>
          <a:ea typeface="ＭＳ ゴシック" panose="020B0609070205080204" pitchFamily="49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分析BD!$U$75</c:f>
          <c:strCache>
            <c:ptCount val="1"/>
            <c:pt idx="0">
              <c:v>〔名目〕経済活動別構成比（％）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2105238391434651E-2"/>
          <c:y val="0.20372889229554267"/>
          <c:w val="0.56653974653671757"/>
          <c:h val="0.66555872993751886"/>
        </c:manualLayout>
      </c:layout>
      <c:pieChart>
        <c:varyColors val="1"/>
        <c:ser>
          <c:idx val="0"/>
          <c:order val="0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rgbClr val="0041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261-4831-AD0B-4127D2FB2C73}"/>
              </c:ext>
            </c:extLst>
          </c:dPt>
          <c:dPt>
            <c:idx val="1"/>
            <c:bubble3D val="0"/>
            <c:spPr>
              <a:solidFill>
                <a:srgbClr val="66CC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261-4831-AD0B-4127D2FB2C73}"/>
              </c:ext>
            </c:extLst>
          </c:dPt>
          <c:dPt>
            <c:idx val="2"/>
            <c:bubble3D val="0"/>
            <c:spPr>
              <a:solidFill>
                <a:srgbClr val="87E7B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261-4831-AD0B-4127D2FB2C73}"/>
              </c:ext>
            </c:extLst>
          </c:dPt>
          <c:dPt>
            <c:idx val="3"/>
            <c:bubble3D val="0"/>
            <c:spPr>
              <a:solidFill>
                <a:srgbClr val="35A16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261-4831-AD0B-4127D2FB2C73}"/>
              </c:ext>
            </c:extLst>
          </c:dPt>
          <c:dPt>
            <c:idx val="4"/>
            <c:bubble3D val="0"/>
            <c:spPr>
              <a:solidFill>
                <a:srgbClr val="CBF2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261-4831-AD0B-4127D2FB2C73}"/>
              </c:ext>
            </c:extLst>
          </c:dPt>
          <c:dPt>
            <c:idx val="5"/>
            <c:bubble3D val="0"/>
            <c:spPr>
              <a:solidFill>
                <a:srgbClr val="FFFF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261-4831-AD0B-4127D2FB2C73}"/>
              </c:ext>
            </c:extLst>
          </c:dPt>
          <c:dPt>
            <c:idx val="6"/>
            <c:bubble3D val="0"/>
            <c:spPr>
              <a:solidFill>
                <a:srgbClr val="EDC58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261-4831-AD0B-4127D2FB2C73}"/>
              </c:ext>
            </c:extLst>
          </c:dPt>
          <c:dPt>
            <c:idx val="7"/>
            <c:bubble3D val="0"/>
            <c:spPr>
              <a:solidFill>
                <a:srgbClr val="9A007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261-4831-AD0B-4127D2FB2C73}"/>
              </c:ext>
            </c:extLst>
          </c:dPt>
          <c:dPt>
            <c:idx val="8"/>
            <c:bubble3D val="0"/>
            <c:spPr>
              <a:solidFill>
                <a:srgbClr val="FFD1D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0261-4831-AD0B-4127D2FB2C73}"/>
              </c:ext>
            </c:extLst>
          </c:dPt>
          <c:dPt>
            <c:idx val="9"/>
            <c:bubble3D val="0"/>
            <c:spPr>
              <a:solidFill>
                <a:srgbClr val="C8C8C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261-4831-AD0B-4127D2FB2C73}"/>
              </c:ext>
            </c:extLst>
          </c:dPt>
          <c:dPt>
            <c:idx val="10"/>
            <c:bubble3D val="0"/>
            <c:spPr>
              <a:solidFill>
                <a:srgbClr val="7F878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0261-4831-AD0B-4127D2FB2C7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分析BD!$U$77:$U$87</c:f>
              <c:strCache>
                <c:ptCount val="11"/>
                <c:pt idx="0">
                  <c:v>不動産業
12.6%</c:v>
                </c:pt>
                <c:pt idx="1">
                  <c:v>保健衛生・社会事業
12.6%</c:v>
                </c:pt>
                <c:pt idx="2">
                  <c:v>専門・科学、業務支援
10.8%</c:v>
                </c:pt>
                <c:pt idx="3">
                  <c:v>公務
9.9%</c:v>
                </c:pt>
                <c:pt idx="4">
                  <c:v>卸売・小売業
9.4%</c:v>
                </c:pt>
                <c:pt idx="5">
                  <c:v>建設業
8.9%</c:v>
                </c:pt>
                <c:pt idx="6">
                  <c:v>運輸・郵便業
6.4%</c:v>
                </c:pt>
                <c:pt idx="7">
                  <c:v>教育
5.9%</c:v>
                </c:pt>
                <c:pt idx="8">
                  <c:v>その他のサービス
5.4%</c:v>
                </c:pt>
                <c:pt idx="9">
                  <c:v>製造業
4.0%</c:v>
                </c:pt>
                <c:pt idx="10">
                  <c:v>その他
14.7%</c:v>
                </c:pt>
              </c:strCache>
            </c:strRef>
          </c:cat>
          <c:val>
            <c:numRef>
              <c:f>分析BD!$V$77:$V$87</c:f>
              <c:numCache>
                <c:formatCode>#,##0.0;"▲ "#,##0.0</c:formatCode>
                <c:ptCount val="11"/>
                <c:pt idx="0">
                  <c:v>12.589896291182621</c:v>
                </c:pt>
                <c:pt idx="1">
                  <c:v>12.579877306663859</c:v>
                </c:pt>
                <c:pt idx="2">
                  <c:v>10.837201587796114</c:v>
                </c:pt>
                <c:pt idx="3">
                  <c:v>9.889813584129211</c:v>
                </c:pt>
                <c:pt idx="4">
                  <c:v>9.4450334302358172</c:v>
                </c:pt>
                <c:pt idx="5">
                  <c:v>8.9372031567646069</c:v>
                </c:pt>
                <c:pt idx="6">
                  <c:v>6.3965052347513067</c:v>
                </c:pt>
                <c:pt idx="7">
                  <c:v>5.8840128834727095</c:v>
                </c:pt>
                <c:pt idx="8">
                  <c:v>5.4044912843800219</c:v>
                </c:pt>
                <c:pt idx="9">
                  <c:v>4.0356335158566683</c:v>
                </c:pt>
                <c:pt idx="10">
                  <c:v>14.689467514507342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261-4831-AD0B-4127D2FB2C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6350">
          <a:noFill/>
        </a:ln>
        <a:effectLst/>
      </c:spPr>
    </c:plotArea>
    <c:legend>
      <c:legendPos val="b"/>
      <c:layout>
        <c:manualLayout>
          <c:xMode val="edge"/>
          <c:yMode val="edge"/>
          <c:x val="0.63798698795161668"/>
          <c:y val="6.6091793835505078E-2"/>
          <c:w val="0.3597758618712501"/>
          <c:h val="0.918368754790606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chemeClr val="tx1">
              <a:lumMod val="95000"/>
              <a:lumOff val="5000"/>
            </a:schemeClr>
          </a:solidFill>
          <a:latin typeface="ＭＳ ゴシック" panose="020B0609070205080204" pitchFamily="49" charset="-128"/>
          <a:ea typeface="ＭＳ ゴシック" panose="020B0609070205080204" pitchFamily="49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分析BD!$V$186</c:f>
          <c:strCache>
            <c:ptCount val="1"/>
            <c:pt idx="0">
              <c:v>〔名目〕県内総生産の特化係数</c:v>
            </c:pt>
          </c:strCache>
        </c:strRef>
      </c:tx>
      <c:layout>
        <c:manualLayout>
          <c:xMode val="edge"/>
          <c:yMode val="edge"/>
          <c:x val="0.29011899420073611"/>
          <c:y val="1.25463506039459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1178067006619059"/>
          <c:y val="0.17097840697475578"/>
          <c:w val="0.38990232417455412"/>
          <c:h val="0.72365846111773879"/>
        </c:manualLayout>
      </c:layout>
      <c:radarChart>
        <c:radarStyle val="filled"/>
        <c:varyColors val="0"/>
        <c:ser>
          <c:idx val="1"/>
          <c:order val="0"/>
          <c:tx>
            <c:v>全国</c:v>
          </c:tx>
          <c:spPr>
            <a:noFill/>
            <a:ln w="38100">
              <a:solidFill>
                <a:srgbClr val="FF2800"/>
              </a:solidFill>
            </a:ln>
          </c:spPr>
          <c:cat>
            <c:strRef>
              <c:f>分析BD!$Q$188:$Q$205</c:f>
              <c:strCache>
                <c:ptCount val="18"/>
                <c:pt idx="0">
                  <c:v>農業</c:v>
                </c:pt>
                <c:pt idx="1">
                  <c:v>林業</c:v>
                </c:pt>
                <c:pt idx="2">
                  <c:v>水産業</c:v>
                </c:pt>
                <c:pt idx="3">
                  <c:v>鉱業</c:v>
                </c:pt>
                <c:pt idx="4">
                  <c:v>製造業</c:v>
                </c:pt>
                <c:pt idx="5">
                  <c:v>建設業</c:v>
                </c:pt>
                <c:pt idx="6">
                  <c:v>電気・ガス・水道・廃棄物</c:v>
                </c:pt>
                <c:pt idx="7">
                  <c:v>卸売・小売業</c:v>
                </c:pt>
                <c:pt idx="8">
                  <c:v>運輸・郵便業</c:v>
                </c:pt>
                <c:pt idx="9">
                  <c:v>宿泊・飲食サービス業</c:v>
                </c:pt>
                <c:pt idx="10">
                  <c:v>情報通信業</c:v>
                </c:pt>
                <c:pt idx="11">
                  <c:v>金融・保険業</c:v>
                </c:pt>
                <c:pt idx="12">
                  <c:v>不動産業</c:v>
                </c:pt>
                <c:pt idx="13">
                  <c:v>専門・科学、業務支援</c:v>
                </c:pt>
                <c:pt idx="14">
                  <c:v>公務</c:v>
                </c:pt>
                <c:pt idx="15">
                  <c:v>教育</c:v>
                </c:pt>
                <c:pt idx="16">
                  <c:v>保健衛生・社会事業</c:v>
                </c:pt>
                <c:pt idx="17">
                  <c:v>その他のサービス</c:v>
                </c:pt>
              </c:strCache>
            </c:strRef>
          </c:cat>
          <c:val>
            <c:numRef>
              <c:f>分析BD!$V$188:$V$205</c:f>
              <c:numCache>
                <c:formatCode>0.0</c:formatCode>
                <c:ptCount val="1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E9-48E5-92CE-33AB45210871}"/>
            </c:ext>
          </c:extLst>
        </c:ser>
        <c:ser>
          <c:idx val="0"/>
          <c:order val="1"/>
          <c:tx>
            <c:v>沖縄県</c:v>
          </c:tx>
          <c:spPr>
            <a:noFill/>
            <a:ln w="38100">
              <a:solidFill>
                <a:srgbClr val="0041FF"/>
              </a:solidFill>
            </a:ln>
          </c:spPr>
          <c:cat>
            <c:strRef>
              <c:f>分析BD!$Q$188:$Q$205</c:f>
              <c:strCache>
                <c:ptCount val="18"/>
                <c:pt idx="0">
                  <c:v>農業</c:v>
                </c:pt>
                <c:pt idx="1">
                  <c:v>林業</c:v>
                </c:pt>
                <c:pt idx="2">
                  <c:v>水産業</c:v>
                </c:pt>
                <c:pt idx="3">
                  <c:v>鉱業</c:v>
                </c:pt>
                <c:pt idx="4">
                  <c:v>製造業</c:v>
                </c:pt>
                <c:pt idx="5">
                  <c:v>建設業</c:v>
                </c:pt>
                <c:pt idx="6">
                  <c:v>電気・ガス・水道・廃棄物</c:v>
                </c:pt>
                <c:pt idx="7">
                  <c:v>卸売・小売業</c:v>
                </c:pt>
                <c:pt idx="8">
                  <c:v>運輸・郵便業</c:v>
                </c:pt>
                <c:pt idx="9">
                  <c:v>宿泊・飲食サービス業</c:v>
                </c:pt>
                <c:pt idx="10">
                  <c:v>情報通信業</c:v>
                </c:pt>
                <c:pt idx="11">
                  <c:v>金融・保険業</c:v>
                </c:pt>
                <c:pt idx="12">
                  <c:v>不動産業</c:v>
                </c:pt>
                <c:pt idx="13">
                  <c:v>専門・科学、業務支援</c:v>
                </c:pt>
                <c:pt idx="14">
                  <c:v>公務</c:v>
                </c:pt>
                <c:pt idx="15">
                  <c:v>教育</c:v>
                </c:pt>
                <c:pt idx="16">
                  <c:v>保健衛生・社会事業</c:v>
                </c:pt>
                <c:pt idx="17">
                  <c:v>その他のサービス</c:v>
                </c:pt>
              </c:strCache>
            </c:strRef>
          </c:cat>
          <c:val>
            <c:numRef>
              <c:f>分析BD!$W$188:$W$205</c:f>
              <c:numCache>
                <c:formatCode>#,##0.0;[Red]\-#,##0.0</c:formatCode>
                <c:ptCount val="18"/>
                <c:pt idx="0">
                  <c:v>0.93586728537060138</c:v>
                </c:pt>
                <c:pt idx="1">
                  <c:v>0.16509295237228963</c:v>
                </c:pt>
                <c:pt idx="2">
                  <c:v>1.604071301900063</c:v>
                </c:pt>
                <c:pt idx="3">
                  <c:v>3.0178842575080247</c:v>
                </c:pt>
                <c:pt idx="4">
                  <c:v>0.20988952001652952</c:v>
                </c:pt>
                <c:pt idx="5">
                  <c:v>1.7147176346797086</c:v>
                </c:pt>
                <c:pt idx="6">
                  <c:v>0.82676932110875034</c:v>
                </c:pt>
                <c:pt idx="7">
                  <c:v>0.65994389934968256</c:v>
                </c:pt>
                <c:pt idx="8">
                  <c:v>1.3575461501917443</c:v>
                </c:pt>
                <c:pt idx="9">
                  <c:v>2.3643939970882175</c:v>
                </c:pt>
                <c:pt idx="10">
                  <c:v>0.77473192828763693</c:v>
                </c:pt>
                <c:pt idx="11">
                  <c:v>0.86770996914287513</c:v>
                </c:pt>
                <c:pt idx="12">
                  <c:v>1.087969607796214</c:v>
                </c:pt>
                <c:pt idx="13">
                  <c:v>1.1961245611276252</c:v>
                </c:pt>
                <c:pt idx="14">
                  <c:v>1.9169120367057011</c:v>
                </c:pt>
                <c:pt idx="15">
                  <c:v>1.7137556860347289</c:v>
                </c:pt>
                <c:pt idx="16">
                  <c:v>1.5178480025912742</c:v>
                </c:pt>
                <c:pt idx="17">
                  <c:v>1.4033562160367943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E9-48E5-92CE-33AB45210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2797576"/>
        <c:axId val="1"/>
      </c:radarChart>
      <c:catAx>
        <c:axId val="4627975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 anchor="t" anchorCtr="0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2797576"/>
        <c:crosses val="autoZero"/>
        <c:crossBetween val="between"/>
      </c:valAx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emf"/><Relationship Id="rId4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59530</xdr:colOff>
      <xdr:row>29</xdr:row>
      <xdr:rowOff>64294</xdr:rowOff>
    </xdr:from>
    <xdr:to>
      <xdr:col>4</xdr:col>
      <xdr:colOff>809624</xdr:colOff>
      <xdr:row>44</xdr:row>
      <xdr:rowOff>45244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147347F-D0CA-478F-AC22-39AB56F5B8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107155</xdr:colOff>
      <xdr:row>29</xdr:row>
      <xdr:rowOff>85724</xdr:rowOff>
    </xdr:from>
    <xdr:to>
      <xdr:col>10</xdr:col>
      <xdr:colOff>469105</xdr:colOff>
      <xdr:row>44</xdr:row>
      <xdr:rowOff>57150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AE2A170-1355-4DA9-9E34-990ECE2BCD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73818</xdr:colOff>
      <xdr:row>44</xdr:row>
      <xdr:rowOff>128586</xdr:rowOff>
    </xdr:from>
    <xdr:to>
      <xdr:col>4</xdr:col>
      <xdr:colOff>821531</xdr:colOff>
      <xdr:row>66</xdr:row>
      <xdr:rowOff>83344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945CD157-EA0B-478E-9776-732E0FA54A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130968</xdr:colOff>
      <xdr:row>44</xdr:row>
      <xdr:rowOff>190502</xdr:rowOff>
    </xdr:from>
    <xdr:to>
      <xdr:col>1</xdr:col>
      <xdr:colOff>1226343</xdr:colOff>
      <xdr:row>46</xdr:row>
      <xdr:rowOff>47625</xdr:rowOff>
    </xdr:to>
    <xdr:sp macro="" textlink="分析BD!Q76">
      <xdr:nvSpPr>
        <xdr:cNvPr id="5" name="正方形/長方形 4">
          <a:extLst>
            <a:ext uri="{FF2B5EF4-FFF2-40B4-BE49-F238E27FC236}">
              <a16:creationId xmlns:a16="http://schemas.microsoft.com/office/drawing/2014/main" id="{A608397F-C3B9-A5F5-AC00-A2C843FAB64B}"/>
            </a:ext>
          </a:extLst>
        </xdr:cNvPr>
        <xdr:cNvSpPr/>
      </xdr:nvSpPr>
      <xdr:spPr>
        <a:xfrm>
          <a:off x="404812" y="9620252"/>
          <a:ext cx="1095375" cy="285748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82685908-2D88-4A1F-BE07-DBB1F4E1831B}" type="TxLink">
            <a:rPr kumimoji="1" lang="en-US" altLang="en-US" sz="1000" b="1" i="0" u="none" strike="noStrike">
              <a:solidFill>
                <a:schemeClr val="tx1">
                  <a:lumMod val="95000"/>
                  <a:lumOff val="5000"/>
                </a:schemeClr>
              </a:solidFill>
              <a:latin typeface="ＭＳ ゴシック"/>
              <a:ea typeface="ＭＳ ゴシック"/>
            </a:rPr>
            <a:pPr algn="ctr"/>
            <a:t>（令和４年度）</a:t>
          </a:fld>
          <a:endParaRPr kumimoji="1" lang="ja-JP" altLang="en-US" sz="1100" b="1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twoCellAnchor>
    <xdr:from>
      <xdr:col>4</xdr:col>
      <xdr:colOff>916781</xdr:colOff>
      <xdr:row>44</xdr:row>
      <xdr:rowOff>119062</xdr:rowOff>
    </xdr:from>
    <xdr:to>
      <xdr:col>10</xdr:col>
      <xdr:colOff>654843</xdr:colOff>
      <xdr:row>58</xdr:row>
      <xdr:rowOff>95250</xdr:rowOff>
    </xdr:to>
    <xdr:graphicFrame macro="">
      <xdr:nvGraphicFramePr>
        <xdr:cNvPr id="6" name="グラフ 1036">
          <a:extLst>
            <a:ext uri="{FF2B5EF4-FFF2-40B4-BE49-F238E27FC236}">
              <a16:creationId xmlns:a16="http://schemas.microsoft.com/office/drawing/2014/main" id="{23991E79-871D-452A-A6A6-358127E53B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142877</xdr:colOff>
          <xdr:row>58</xdr:row>
          <xdr:rowOff>11905</xdr:rowOff>
        </xdr:from>
        <xdr:to>
          <xdr:col>10</xdr:col>
          <xdr:colOff>428625</xdr:colOff>
          <xdr:row>66</xdr:row>
          <xdr:rowOff>35718</xdr:rowOff>
        </xdr:to>
        <xdr:pic>
          <xdr:nvPicPr>
            <xdr:cNvPr id="7" name="図 6">
              <a:extLst>
                <a:ext uri="{FF2B5EF4-FFF2-40B4-BE49-F238E27FC236}">
                  <a16:creationId xmlns:a16="http://schemas.microsoft.com/office/drawing/2014/main" id="{BFD268B7-BA39-5C45-11F7-3698278B29B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分析BD!$Y$188:$AD$196" spid="_x0000_s1084"/>
                </a:ext>
              </a:extLst>
            </xdr:cNvPicPr>
          </xdr:nvPicPr>
          <xdr:blipFill>
            <a:blip xmlns:r="http://schemas.openxmlformats.org/officeDocument/2006/relationships" r:embed="rId5"/>
            <a:srcRect/>
            <a:stretch>
              <a:fillRect/>
            </a:stretch>
          </xdr:blipFill>
          <xdr:spPr bwMode="auto">
            <a:xfrm>
              <a:off x="5822158" y="12442030"/>
              <a:ext cx="5107780" cy="173831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5</xdr:col>
      <xdr:colOff>95250</xdr:colOff>
      <xdr:row>44</xdr:row>
      <xdr:rowOff>142876</xdr:rowOff>
    </xdr:from>
    <xdr:to>
      <xdr:col>10</xdr:col>
      <xdr:colOff>476251</xdr:colOff>
      <xdr:row>66</xdr:row>
      <xdr:rowOff>107157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D70AB51D-570B-40DD-99E6-6CFE3FDCD69B}"/>
            </a:ext>
          </a:extLst>
        </xdr:cNvPr>
        <xdr:cNvSpPr/>
      </xdr:nvSpPr>
      <xdr:spPr>
        <a:xfrm>
          <a:off x="5774531" y="9572626"/>
          <a:ext cx="5203033" cy="4679156"/>
        </a:xfrm>
        <a:prstGeom prst="rect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261938</xdr:colOff>
      <xdr:row>45</xdr:row>
      <xdr:rowOff>23812</xdr:rowOff>
    </xdr:from>
    <xdr:to>
      <xdr:col>10</xdr:col>
      <xdr:colOff>392906</xdr:colOff>
      <xdr:row>46</xdr:row>
      <xdr:rowOff>95248</xdr:rowOff>
    </xdr:to>
    <xdr:sp macro="" textlink="分析BD!Q186">
      <xdr:nvSpPr>
        <xdr:cNvPr id="9" name="正方形/長方形 8">
          <a:extLst>
            <a:ext uri="{FF2B5EF4-FFF2-40B4-BE49-F238E27FC236}">
              <a16:creationId xmlns:a16="http://schemas.microsoft.com/office/drawing/2014/main" id="{A5DD33F8-EFEC-40C6-AB74-FD1817051C06}"/>
            </a:ext>
          </a:extLst>
        </xdr:cNvPr>
        <xdr:cNvSpPr/>
      </xdr:nvSpPr>
      <xdr:spPr>
        <a:xfrm>
          <a:off x="9798844" y="9667875"/>
          <a:ext cx="1095375" cy="285748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DB4AC9EA-48C9-44C3-889F-BFF50810F480}" type="TxLink">
            <a:rPr kumimoji="1" lang="en-US" altLang="en-US" sz="1000" b="1" i="0" u="none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pPr algn="ctr"/>
            <a:t>（令和４年度）</a:t>
          </a:fld>
          <a:endParaRPr kumimoji="1" lang="ja-JP" altLang="en-US" sz="1100" b="1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C6FBD-42D2-4D55-8608-5CF64532354E}">
  <dimension ref="A1:CI63"/>
  <sheetViews>
    <sheetView showGridLines="0" view="pageBreakPreview" zoomScaleNormal="100" zoomScaleSheetLayoutView="100" workbookViewId="0">
      <pane xSplit="2" ySplit="2" topLeftCell="C3" activePane="bottomRight" state="frozen"/>
      <selection pane="topRight" activeCell="C1" sqref="C1"/>
      <selection pane="bottomLeft" activeCell="A6" sqref="A6"/>
      <selection pane="bottomRight"/>
    </sheetView>
  </sheetViews>
  <sheetFormatPr defaultColWidth="12.625" defaultRowHeight="16.5" customHeight="1" x14ac:dyDescent="0.4"/>
  <cols>
    <col min="1" max="1" width="3.625" style="2" customWidth="1"/>
    <col min="2" max="2" width="31" style="2" customWidth="1"/>
    <col min="3" max="3" width="12.625" style="2" customWidth="1"/>
    <col min="4" max="16" width="12.625" style="2"/>
    <col min="17" max="17" width="3.625" style="2" customWidth="1"/>
    <col min="18" max="18" width="10.625" style="2" customWidth="1"/>
    <col min="19" max="28" width="12.625" style="2"/>
    <col min="29" max="29" width="3.625" style="2" customWidth="1"/>
    <col min="30" max="30" width="10.625" style="2" customWidth="1"/>
    <col min="31" max="40" width="12.625" style="2"/>
    <col min="41" max="41" width="3.625" style="2" customWidth="1"/>
    <col min="42" max="42" width="10.625" style="2" customWidth="1"/>
    <col min="43" max="52" width="12.625" style="2"/>
    <col min="53" max="53" width="3.625" style="2" customWidth="1"/>
    <col min="54" max="54" width="10.625" style="2" customWidth="1"/>
    <col min="55" max="64" width="12.625" style="2"/>
    <col min="65" max="65" width="3.625" style="2" customWidth="1"/>
    <col min="66" max="66" width="10.625" style="2" customWidth="1"/>
    <col min="67" max="76" width="12.625" style="2"/>
    <col min="77" max="77" width="3.625" style="2" customWidth="1"/>
    <col min="78" max="78" width="10.625" style="2" customWidth="1"/>
    <col min="79" max="81" width="12.625" style="2"/>
    <col min="82" max="82" width="12.625" style="3"/>
    <col min="83" max="16384" width="12.625" style="2"/>
  </cols>
  <sheetData>
    <row r="1" spans="1:87" ht="16.5" customHeight="1" x14ac:dyDescent="0.4">
      <c r="A1" s="12" t="str">
        <f ca="1">RIGHT(CELL("filename",A1),LEN(CELL("filename",A1))-FIND("]",CELL("filename",A1)))</f>
        <v>経済活動別統計表</v>
      </c>
      <c r="B1" s="12"/>
    </row>
    <row r="2" spans="1:87" ht="16.5" customHeight="1" x14ac:dyDescent="0.4">
      <c r="A2" s="3"/>
      <c r="B2" s="51" t="s">
        <v>51</v>
      </c>
      <c r="C2" s="1"/>
      <c r="R2" s="13"/>
      <c r="S2" s="1"/>
      <c r="AD2" s="13"/>
      <c r="AE2" s="1"/>
      <c r="AP2" s="13"/>
      <c r="AQ2" s="1"/>
      <c r="BB2" s="13"/>
      <c r="BC2" s="1"/>
      <c r="BN2" s="13"/>
      <c r="BO2" s="1"/>
      <c r="BY2" s="43"/>
      <c r="BZ2" s="13"/>
      <c r="CA2" s="1"/>
    </row>
    <row r="3" spans="1:87" ht="16.5" customHeight="1" x14ac:dyDescent="0.4">
      <c r="A3" s="17"/>
      <c r="B3" s="55"/>
      <c r="C3" s="31">
        <v>23</v>
      </c>
      <c r="D3" s="32">
        <f>C3+1</f>
        <v>24</v>
      </c>
      <c r="E3" s="32">
        <f t="shared" ref="E3:J3" si="0">D3+1</f>
        <v>25</v>
      </c>
      <c r="F3" s="32">
        <f t="shared" si="0"/>
        <v>26</v>
      </c>
      <c r="G3" s="32">
        <f t="shared" si="0"/>
        <v>27</v>
      </c>
      <c r="H3" s="32">
        <f t="shared" si="0"/>
        <v>28</v>
      </c>
      <c r="I3" s="32">
        <f t="shared" si="0"/>
        <v>29</v>
      </c>
      <c r="J3" s="32">
        <f t="shared" si="0"/>
        <v>30</v>
      </c>
      <c r="K3" s="31">
        <v>1</v>
      </c>
      <c r="L3" s="32">
        <f>K3+1</f>
        <v>2</v>
      </c>
      <c r="M3" s="32">
        <f>L3+1</f>
        <v>3</v>
      </c>
      <c r="N3" s="32">
        <f>M3+1</f>
        <v>4</v>
      </c>
      <c r="O3" s="44"/>
      <c r="R3" s="13"/>
      <c r="S3" s="1"/>
      <c r="AD3" s="13"/>
      <c r="AE3" s="1"/>
      <c r="AP3" s="13"/>
      <c r="AQ3" s="1"/>
      <c r="BB3" s="13"/>
      <c r="BC3" s="1"/>
      <c r="BN3" s="13"/>
      <c r="BO3" s="1"/>
      <c r="BY3" s="43"/>
      <c r="BZ3" s="13"/>
      <c r="CA3" s="1"/>
    </row>
    <row r="4" spans="1:87" ht="16.5" customHeight="1" x14ac:dyDescent="0.4">
      <c r="A4" s="27"/>
      <c r="B4" s="56"/>
      <c r="C4" s="49" t="s">
        <v>5</v>
      </c>
      <c r="D4" s="49" t="s">
        <v>6</v>
      </c>
      <c r="E4" s="49" t="s">
        <v>7</v>
      </c>
      <c r="F4" s="49" t="s">
        <v>8</v>
      </c>
      <c r="G4" s="49" t="s">
        <v>9</v>
      </c>
      <c r="H4" s="49" t="s">
        <v>10</v>
      </c>
      <c r="I4" s="49" t="s">
        <v>11</v>
      </c>
      <c r="J4" s="49" t="s">
        <v>12</v>
      </c>
      <c r="K4" s="49" t="s">
        <v>1</v>
      </c>
      <c r="L4" s="49" t="s">
        <v>2</v>
      </c>
      <c r="M4" s="49" t="s">
        <v>0</v>
      </c>
      <c r="N4" s="49" t="s">
        <v>53</v>
      </c>
      <c r="O4" s="46"/>
      <c r="R4" s="13"/>
      <c r="S4" s="1"/>
      <c r="AD4" s="13"/>
      <c r="AE4" s="1"/>
      <c r="AP4" s="13"/>
      <c r="AQ4" s="1"/>
      <c r="BB4" s="13"/>
      <c r="BC4" s="1"/>
      <c r="BN4" s="13"/>
      <c r="BO4" s="1"/>
      <c r="BY4" s="43"/>
      <c r="BZ4" s="13"/>
      <c r="CA4" s="1"/>
    </row>
    <row r="5" spans="1:87" ht="16.5" customHeight="1" x14ac:dyDescent="0.4">
      <c r="A5" s="30"/>
      <c r="B5" s="57"/>
      <c r="C5" s="50">
        <v>2011</v>
      </c>
      <c r="D5" s="50">
        <v>2012</v>
      </c>
      <c r="E5" s="50">
        <v>2013</v>
      </c>
      <c r="F5" s="50">
        <v>2014</v>
      </c>
      <c r="G5" s="50">
        <v>2015</v>
      </c>
      <c r="H5" s="50">
        <v>2016</v>
      </c>
      <c r="I5" s="50">
        <v>2017</v>
      </c>
      <c r="J5" s="50">
        <v>2018</v>
      </c>
      <c r="K5" s="50">
        <v>2019</v>
      </c>
      <c r="L5" s="50">
        <v>2020</v>
      </c>
      <c r="M5" s="50">
        <v>2021</v>
      </c>
      <c r="N5" s="50">
        <v>2022</v>
      </c>
      <c r="O5" s="46"/>
      <c r="R5" s="13"/>
      <c r="S5" s="1"/>
      <c r="AD5" s="13"/>
      <c r="AE5" s="1"/>
      <c r="AP5" s="13"/>
      <c r="AQ5" s="1"/>
      <c r="BB5" s="13"/>
      <c r="BC5" s="1"/>
      <c r="BN5" s="13"/>
      <c r="BO5" s="1"/>
      <c r="BY5" s="43"/>
      <c r="BZ5" s="13"/>
      <c r="CA5" s="1"/>
    </row>
    <row r="6" spans="1:87" ht="16.5" customHeight="1" x14ac:dyDescent="0.4">
      <c r="A6" s="20">
        <v>1</v>
      </c>
      <c r="B6" s="5" t="s">
        <v>25</v>
      </c>
      <c r="C6" s="28">
        <v>52690</v>
      </c>
      <c r="D6" s="22">
        <v>58889</v>
      </c>
      <c r="E6" s="22">
        <v>55480</v>
      </c>
      <c r="F6" s="22">
        <v>59949</v>
      </c>
      <c r="G6" s="22">
        <v>59639</v>
      </c>
      <c r="H6" s="22">
        <v>77682</v>
      </c>
      <c r="I6" s="22">
        <v>65068</v>
      </c>
      <c r="J6" s="22">
        <v>60673</v>
      </c>
      <c r="K6" s="22">
        <v>57847</v>
      </c>
      <c r="L6" s="22">
        <v>46656</v>
      </c>
      <c r="M6" s="22">
        <v>53690</v>
      </c>
      <c r="N6" s="23">
        <v>44129</v>
      </c>
      <c r="O6" s="22"/>
      <c r="Q6" s="47"/>
      <c r="R6" s="3"/>
      <c r="S6" s="26"/>
      <c r="T6" s="26"/>
      <c r="U6" s="26"/>
      <c r="V6" s="26"/>
      <c r="W6" s="26"/>
      <c r="X6" s="26"/>
      <c r="Y6" s="26"/>
      <c r="Z6" s="26"/>
      <c r="AA6" s="26"/>
      <c r="AB6" s="22"/>
      <c r="AC6" s="47"/>
      <c r="AD6" s="3"/>
      <c r="AE6" s="29"/>
      <c r="AF6" s="29"/>
      <c r="AG6" s="29"/>
      <c r="AH6" s="29"/>
      <c r="AI6" s="29"/>
      <c r="AJ6" s="29"/>
      <c r="AK6" s="29"/>
      <c r="AL6" s="29"/>
      <c r="AM6" s="29"/>
      <c r="AN6" s="22"/>
      <c r="AO6" s="47"/>
      <c r="AP6" s="3"/>
      <c r="AQ6" s="29"/>
      <c r="AR6" s="29"/>
      <c r="AS6" s="29"/>
      <c r="AT6" s="29"/>
      <c r="AU6" s="29"/>
      <c r="AV6" s="29"/>
      <c r="AW6" s="29"/>
      <c r="AX6" s="29"/>
      <c r="AY6" s="29"/>
      <c r="AZ6" s="22"/>
      <c r="BA6" s="47"/>
      <c r="BB6" s="3"/>
      <c r="BC6" s="29"/>
      <c r="BD6" s="29"/>
      <c r="BE6" s="29"/>
      <c r="BF6" s="29"/>
      <c r="BG6" s="29"/>
      <c r="BH6" s="29"/>
      <c r="BI6" s="29"/>
      <c r="BJ6" s="29"/>
      <c r="BK6" s="29"/>
      <c r="BL6" s="22"/>
      <c r="BM6" s="47"/>
      <c r="BN6" s="3"/>
      <c r="BO6" s="29"/>
      <c r="BP6" s="29"/>
      <c r="BQ6" s="29"/>
      <c r="BR6" s="29"/>
      <c r="BS6" s="29"/>
      <c r="BT6" s="29"/>
      <c r="BU6" s="29"/>
      <c r="BV6" s="29"/>
      <c r="BW6" s="29"/>
      <c r="BX6" s="22"/>
      <c r="BY6" s="47"/>
      <c r="BZ6" s="3"/>
      <c r="CA6" s="22"/>
      <c r="CB6" s="22"/>
      <c r="CC6" s="22"/>
      <c r="CD6" s="22"/>
      <c r="CE6" s="22"/>
      <c r="CF6" s="22"/>
      <c r="CG6" s="22"/>
      <c r="CH6" s="22"/>
      <c r="CI6" s="22"/>
    </row>
    <row r="7" spans="1:87" ht="16.5" customHeight="1" x14ac:dyDescent="0.4">
      <c r="A7" s="18" t="s">
        <v>23</v>
      </c>
      <c r="B7" s="7" t="s">
        <v>26</v>
      </c>
      <c r="C7" s="28">
        <v>44995</v>
      </c>
      <c r="D7" s="22">
        <v>50283</v>
      </c>
      <c r="E7" s="22">
        <v>47093</v>
      </c>
      <c r="F7" s="22">
        <v>50557</v>
      </c>
      <c r="G7" s="22">
        <v>48437</v>
      </c>
      <c r="H7" s="22">
        <v>66520</v>
      </c>
      <c r="I7" s="22">
        <v>53380</v>
      </c>
      <c r="J7" s="22">
        <v>49063</v>
      </c>
      <c r="K7" s="22">
        <v>46941</v>
      </c>
      <c r="L7" s="22">
        <v>37606</v>
      </c>
      <c r="M7" s="22">
        <v>45044</v>
      </c>
      <c r="N7" s="23">
        <v>35748</v>
      </c>
      <c r="O7" s="22"/>
      <c r="Q7" s="47"/>
      <c r="R7" s="3"/>
      <c r="S7" s="26"/>
      <c r="T7" s="26"/>
      <c r="U7" s="26"/>
      <c r="V7" s="26"/>
      <c r="W7" s="26"/>
      <c r="X7" s="26"/>
      <c r="Y7" s="26"/>
      <c r="Z7" s="26"/>
      <c r="AA7" s="26"/>
      <c r="AB7" s="22"/>
      <c r="AC7" s="47"/>
      <c r="AD7" s="3"/>
      <c r="AE7" s="29"/>
      <c r="AF7" s="29"/>
      <c r="AG7" s="29"/>
      <c r="AH7" s="29"/>
      <c r="AI7" s="29"/>
      <c r="AJ7" s="29"/>
      <c r="AK7" s="29"/>
      <c r="AL7" s="29"/>
      <c r="AM7" s="29"/>
      <c r="AN7" s="22"/>
      <c r="AO7" s="47"/>
      <c r="AP7" s="3"/>
      <c r="AQ7" s="29"/>
      <c r="AR7" s="29"/>
      <c r="AS7" s="29"/>
      <c r="AT7" s="29"/>
      <c r="AU7" s="29"/>
      <c r="AV7" s="29"/>
      <c r="AW7" s="29"/>
      <c r="AX7" s="29"/>
      <c r="AY7" s="29"/>
      <c r="AZ7" s="22"/>
      <c r="BA7" s="47"/>
      <c r="BB7" s="3"/>
      <c r="BC7" s="29"/>
      <c r="BD7" s="29"/>
      <c r="BE7" s="29"/>
      <c r="BF7" s="29"/>
      <c r="BG7" s="29"/>
      <c r="BH7" s="29"/>
      <c r="BI7" s="29"/>
      <c r="BJ7" s="29"/>
      <c r="BK7" s="29"/>
      <c r="BL7" s="22"/>
      <c r="BM7" s="47"/>
      <c r="BN7" s="3"/>
      <c r="BO7" s="29"/>
      <c r="BP7" s="29"/>
      <c r="BQ7" s="29"/>
      <c r="BR7" s="29"/>
      <c r="BS7" s="29"/>
      <c r="BT7" s="29"/>
      <c r="BU7" s="29"/>
      <c r="BV7" s="29"/>
      <c r="BW7" s="29"/>
      <c r="BX7" s="22"/>
      <c r="BY7" s="47"/>
      <c r="BZ7" s="3"/>
      <c r="CA7" s="22"/>
      <c r="CB7" s="22"/>
      <c r="CC7" s="22"/>
      <c r="CD7" s="22"/>
      <c r="CE7" s="22"/>
      <c r="CF7" s="22"/>
      <c r="CG7" s="22"/>
      <c r="CH7" s="22"/>
      <c r="CI7" s="22"/>
    </row>
    <row r="8" spans="1:87" ht="16.5" customHeight="1" x14ac:dyDescent="0.4">
      <c r="A8" s="18" t="s">
        <v>13</v>
      </c>
      <c r="B8" s="7" t="s">
        <v>27</v>
      </c>
      <c r="C8" s="28">
        <v>315</v>
      </c>
      <c r="D8" s="22">
        <v>293</v>
      </c>
      <c r="E8" s="22">
        <v>319</v>
      </c>
      <c r="F8" s="22">
        <v>361</v>
      </c>
      <c r="G8" s="22">
        <v>350</v>
      </c>
      <c r="H8" s="22">
        <v>354</v>
      </c>
      <c r="I8" s="22">
        <v>327</v>
      </c>
      <c r="J8" s="22">
        <v>322</v>
      </c>
      <c r="K8" s="22">
        <v>390</v>
      </c>
      <c r="L8" s="22">
        <v>419</v>
      </c>
      <c r="M8" s="22">
        <v>425</v>
      </c>
      <c r="N8" s="23">
        <v>364</v>
      </c>
      <c r="O8" s="22"/>
      <c r="Q8" s="47"/>
      <c r="R8" s="3"/>
      <c r="S8" s="26"/>
      <c r="T8" s="26"/>
      <c r="U8" s="26"/>
      <c r="V8" s="26"/>
      <c r="W8" s="26"/>
      <c r="X8" s="26"/>
      <c r="Y8" s="26"/>
      <c r="Z8" s="26"/>
      <c r="AA8" s="26"/>
      <c r="AB8" s="22"/>
      <c r="AC8" s="47"/>
      <c r="AD8" s="3"/>
      <c r="AE8" s="29"/>
      <c r="AF8" s="29"/>
      <c r="AG8" s="29"/>
      <c r="AH8" s="29"/>
      <c r="AI8" s="29"/>
      <c r="AJ8" s="29"/>
      <c r="AK8" s="29"/>
      <c r="AL8" s="29"/>
      <c r="AM8" s="29"/>
      <c r="AN8" s="22"/>
      <c r="AO8" s="47"/>
      <c r="AP8" s="3"/>
      <c r="AQ8" s="29"/>
      <c r="AR8" s="29"/>
      <c r="AS8" s="29"/>
      <c r="AT8" s="29"/>
      <c r="AU8" s="29"/>
      <c r="AV8" s="29"/>
      <c r="AW8" s="29"/>
      <c r="AX8" s="29"/>
      <c r="AY8" s="29"/>
      <c r="AZ8" s="22"/>
      <c r="BA8" s="47"/>
      <c r="BB8" s="3"/>
      <c r="BC8" s="29"/>
      <c r="BD8" s="29"/>
      <c r="BE8" s="29"/>
      <c r="BF8" s="29"/>
      <c r="BG8" s="29"/>
      <c r="BH8" s="29"/>
      <c r="BI8" s="29"/>
      <c r="BJ8" s="29"/>
      <c r="BK8" s="29"/>
      <c r="BL8" s="22"/>
      <c r="BM8" s="47"/>
      <c r="BN8" s="3"/>
      <c r="BO8" s="29"/>
      <c r="BP8" s="29"/>
      <c r="BQ8" s="29"/>
      <c r="BR8" s="29"/>
      <c r="BS8" s="29"/>
      <c r="BT8" s="29"/>
      <c r="BU8" s="29"/>
      <c r="BV8" s="29"/>
      <c r="BW8" s="29"/>
      <c r="BX8" s="22"/>
      <c r="BY8" s="47"/>
      <c r="BZ8" s="3"/>
      <c r="CA8" s="22"/>
      <c r="CB8" s="22"/>
      <c r="CC8" s="22"/>
      <c r="CD8" s="22"/>
      <c r="CE8" s="22"/>
      <c r="CF8" s="22"/>
      <c r="CG8" s="22"/>
      <c r="CH8" s="22"/>
      <c r="CI8" s="22"/>
    </row>
    <row r="9" spans="1:87" ht="16.5" customHeight="1" x14ac:dyDescent="0.4">
      <c r="A9" s="18" t="s">
        <v>14</v>
      </c>
      <c r="B9" s="7" t="s">
        <v>28</v>
      </c>
      <c r="C9" s="28">
        <v>7380</v>
      </c>
      <c r="D9" s="22">
        <v>8313</v>
      </c>
      <c r="E9" s="22">
        <v>8068</v>
      </c>
      <c r="F9" s="22">
        <v>9031</v>
      </c>
      <c r="G9" s="22">
        <v>10852</v>
      </c>
      <c r="H9" s="22">
        <v>10808</v>
      </c>
      <c r="I9" s="22">
        <v>11361</v>
      </c>
      <c r="J9" s="22">
        <v>11288</v>
      </c>
      <c r="K9" s="22">
        <v>10516</v>
      </c>
      <c r="L9" s="22">
        <v>8631</v>
      </c>
      <c r="M9" s="22">
        <v>8221</v>
      </c>
      <c r="N9" s="23">
        <v>8017</v>
      </c>
      <c r="O9" s="22"/>
      <c r="Q9" s="47"/>
      <c r="R9" s="3"/>
      <c r="S9" s="26"/>
      <c r="T9" s="26"/>
      <c r="U9" s="26"/>
      <c r="V9" s="26"/>
      <c r="W9" s="26"/>
      <c r="X9" s="26"/>
      <c r="Y9" s="26"/>
      <c r="Z9" s="26"/>
      <c r="AA9" s="26"/>
      <c r="AB9" s="22"/>
      <c r="AC9" s="47"/>
      <c r="AD9" s="3"/>
      <c r="AE9" s="29"/>
      <c r="AF9" s="29"/>
      <c r="AG9" s="29"/>
      <c r="AH9" s="29"/>
      <c r="AI9" s="29"/>
      <c r="AJ9" s="29"/>
      <c r="AK9" s="29"/>
      <c r="AL9" s="29"/>
      <c r="AM9" s="29"/>
      <c r="AN9" s="22"/>
      <c r="AO9" s="47"/>
      <c r="AP9" s="3"/>
      <c r="AQ9" s="29"/>
      <c r="AR9" s="29"/>
      <c r="AS9" s="29"/>
      <c r="AT9" s="29"/>
      <c r="AU9" s="29"/>
      <c r="AV9" s="29"/>
      <c r="AW9" s="29"/>
      <c r="AX9" s="29"/>
      <c r="AY9" s="29"/>
      <c r="AZ9" s="22"/>
      <c r="BA9" s="47"/>
      <c r="BB9" s="3"/>
      <c r="BC9" s="29"/>
      <c r="BD9" s="29"/>
      <c r="BE9" s="29"/>
      <c r="BF9" s="29"/>
      <c r="BG9" s="29"/>
      <c r="BH9" s="29"/>
      <c r="BI9" s="29"/>
      <c r="BJ9" s="29"/>
      <c r="BK9" s="29"/>
      <c r="BL9" s="22"/>
      <c r="BM9" s="47"/>
      <c r="BN9" s="3"/>
      <c r="BO9" s="29"/>
      <c r="BP9" s="29"/>
      <c r="BQ9" s="29"/>
      <c r="BR9" s="29"/>
      <c r="BS9" s="29"/>
      <c r="BT9" s="29"/>
      <c r="BU9" s="29"/>
      <c r="BV9" s="29"/>
      <c r="BW9" s="29"/>
      <c r="BX9" s="22"/>
      <c r="BY9" s="47"/>
      <c r="BZ9" s="3"/>
      <c r="CA9" s="22"/>
      <c r="CB9" s="22"/>
      <c r="CC9" s="22"/>
      <c r="CD9" s="22"/>
      <c r="CE9" s="22"/>
      <c r="CF9" s="22"/>
      <c r="CG9" s="22"/>
      <c r="CH9" s="22"/>
      <c r="CI9" s="22"/>
    </row>
    <row r="10" spans="1:87" ht="16.5" customHeight="1" x14ac:dyDescent="0.4">
      <c r="A10" s="18">
        <v>2</v>
      </c>
      <c r="B10" s="7" t="s">
        <v>29</v>
      </c>
      <c r="C10" s="28">
        <v>3211</v>
      </c>
      <c r="D10" s="22">
        <v>3203</v>
      </c>
      <c r="E10" s="22">
        <v>3888</v>
      </c>
      <c r="F10" s="22">
        <v>4507</v>
      </c>
      <c r="G10" s="22">
        <v>5690</v>
      </c>
      <c r="H10" s="22">
        <v>6137</v>
      </c>
      <c r="I10" s="22">
        <v>7071</v>
      </c>
      <c r="J10" s="22">
        <v>7599</v>
      </c>
      <c r="K10" s="22">
        <v>8128</v>
      </c>
      <c r="L10" s="22">
        <v>8681</v>
      </c>
      <c r="M10" s="22">
        <v>8772</v>
      </c>
      <c r="N10" s="23">
        <v>10741</v>
      </c>
      <c r="O10" s="22"/>
      <c r="Q10" s="47"/>
      <c r="R10" s="3"/>
      <c r="S10" s="26"/>
      <c r="T10" s="26"/>
      <c r="U10" s="26"/>
      <c r="V10" s="26"/>
      <c r="W10" s="26"/>
      <c r="X10" s="26"/>
      <c r="Y10" s="26"/>
      <c r="Z10" s="26"/>
      <c r="AA10" s="26"/>
      <c r="AB10" s="22"/>
      <c r="AC10" s="47"/>
      <c r="AD10" s="3"/>
      <c r="AE10" s="29"/>
      <c r="AF10" s="29"/>
      <c r="AG10" s="29"/>
      <c r="AH10" s="29"/>
      <c r="AI10" s="29"/>
      <c r="AJ10" s="29"/>
      <c r="AK10" s="29"/>
      <c r="AL10" s="29"/>
      <c r="AM10" s="29"/>
      <c r="AN10" s="22"/>
      <c r="AO10" s="47"/>
      <c r="AP10" s="3"/>
      <c r="AQ10" s="29"/>
      <c r="AR10" s="29"/>
      <c r="AS10" s="29"/>
      <c r="AT10" s="29"/>
      <c r="AU10" s="29"/>
      <c r="AV10" s="29"/>
      <c r="AW10" s="29"/>
      <c r="AX10" s="29"/>
      <c r="AY10" s="29"/>
      <c r="AZ10" s="22"/>
      <c r="BA10" s="47"/>
      <c r="BB10" s="3"/>
      <c r="BC10" s="29"/>
      <c r="BD10" s="29"/>
      <c r="BE10" s="29"/>
      <c r="BF10" s="29"/>
      <c r="BG10" s="29"/>
      <c r="BH10" s="29"/>
      <c r="BI10" s="29"/>
      <c r="BJ10" s="29"/>
      <c r="BK10" s="29"/>
      <c r="BL10" s="22"/>
      <c r="BM10" s="47"/>
      <c r="BN10" s="3"/>
      <c r="BO10" s="29"/>
      <c r="BP10" s="29"/>
      <c r="BQ10" s="29"/>
      <c r="BR10" s="29"/>
      <c r="BS10" s="29"/>
      <c r="BT10" s="29"/>
      <c r="BU10" s="29"/>
      <c r="BV10" s="29"/>
      <c r="BW10" s="29"/>
      <c r="BX10" s="22"/>
      <c r="BY10" s="47"/>
      <c r="BZ10" s="3"/>
      <c r="CA10" s="22"/>
      <c r="CB10" s="22"/>
      <c r="CC10" s="22"/>
      <c r="CD10" s="22"/>
      <c r="CE10" s="22"/>
      <c r="CF10" s="22"/>
      <c r="CG10" s="22"/>
      <c r="CH10" s="22"/>
      <c r="CI10" s="22"/>
    </row>
    <row r="11" spans="1:87" ht="16.5" customHeight="1" x14ac:dyDescent="0.4">
      <c r="A11" s="18">
        <v>3</v>
      </c>
      <c r="B11" s="7" t="s">
        <v>30</v>
      </c>
      <c r="C11" s="28">
        <v>204396</v>
      </c>
      <c r="D11" s="22">
        <v>163353</v>
      </c>
      <c r="E11" s="22">
        <v>172069</v>
      </c>
      <c r="F11" s="22">
        <v>166337</v>
      </c>
      <c r="G11" s="22">
        <v>188524</v>
      </c>
      <c r="H11" s="22">
        <v>192470</v>
      </c>
      <c r="I11" s="22">
        <v>191567</v>
      </c>
      <c r="J11" s="22">
        <v>193283</v>
      </c>
      <c r="K11" s="22">
        <v>189432</v>
      </c>
      <c r="L11" s="22">
        <v>204700</v>
      </c>
      <c r="M11" s="22">
        <v>187025</v>
      </c>
      <c r="N11" s="23">
        <v>180051</v>
      </c>
      <c r="O11" s="22"/>
      <c r="Q11" s="47"/>
      <c r="R11" s="3"/>
      <c r="S11" s="26"/>
      <c r="T11" s="26"/>
      <c r="U11" s="26"/>
      <c r="V11" s="26"/>
      <c r="W11" s="26"/>
      <c r="X11" s="26"/>
      <c r="Y11" s="26"/>
      <c r="Z11" s="26"/>
      <c r="AA11" s="26"/>
      <c r="AB11" s="22"/>
      <c r="AC11" s="47"/>
      <c r="AD11" s="3"/>
      <c r="AE11" s="29"/>
      <c r="AF11" s="29"/>
      <c r="AG11" s="29"/>
      <c r="AH11" s="29"/>
      <c r="AI11" s="29"/>
      <c r="AJ11" s="29"/>
      <c r="AK11" s="29"/>
      <c r="AL11" s="29"/>
      <c r="AM11" s="29"/>
      <c r="AN11" s="22"/>
      <c r="AO11" s="47"/>
      <c r="AP11" s="3"/>
      <c r="AQ11" s="29"/>
      <c r="AR11" s="29"/>
      <c r="AS11" s="29"/>
      <c r="AT11" s="29"/>
      <c r="AU11" s="29"/>
      <c r="AV11" s="29"/>
      <c r="AW11" s="29"/>
      <c r="AX11" s="29"/>
      <c r="AY11" s="29"/>
      <c r="AZ11" s="22"/>
      <c r="BA11" s="47"/>
      <c r="BB11" s="3"/>
      <c r="BC11" s="29"/>
      <c r="BD11" s="29"/>
      <c r="BE11" s="29"/>
      <c r="BF11" s="29"/>
      <c r="BG11" s="29"/>
      <c r="BH11" s="29"/>
      <c r="BI11" s="29"/>
      <c r="BJ11" s="29"/>
      <c r="BK11" s="29"/>
      <c r="BL11" s="22"/>
      <c r="BM11" s="47"/>
      <c r="BN11" s="3"/>
      <c r="BO11" s="29"/>
      <c r="BP11" s="29"/>
      <c r="BQ11" s="29"/>
      <c r="BR11" s="29"/>
      <c r="BS11" s="29"/>
      <c r="BT11" s="29"/>
      <c r="BU11" s="29"/>
      <c r="BV11" s="29"/>
      <c r="BW11" s="29"/>
      <c r="BX11" s="22"/>
      <c r="BY11" s="47"/>
      <c r="BZ11" s="3"/>
      <c r="CA11" s="22"/>
      <c r="CB11" s="22"/>
      <c r="CC11" s="22"/>
      <c r="CD11" s="22"/>
      <c r="CE11" s="22"/>
      <c r="CF11" s="22"/>
      <c r="CG11" s="22"/>
      <c r="CH11" s="22"/>
      <c r="CI11" s="22"/>
    </row>
    <row r="12" spans="1:87" ht="16.5" customHeight="1" x14ac:dyDescent="0.4">
      <c r="A12" s="18">
        <v>4</v>
      </c>
      <c r="B12" s="7" t="s">
        <v>32</v>
      </c>
      <c r="C12" s="28">
        <v>141510</v>
      </c>
      <c r="D12" s="22">
        <v>138591</v>
      </c>
      <c r="E12" s="22">
        <v>147145</v>
      </c>
      <c r="F12" s="22">
        <v>159702</v>
      </c>
      <c r="G12" s="22">
        <v>166117</v>
      </c>
      <c r="H12" s="22">
        <v>166785</v>
      </c>
      <c r="I12" s="22">
        <v>171283</v>
      </c>
      <c r="J12" s="22">
        <v>168054</v>
      </c>
      <c r="K12" s="22">
        <v>182038</v>
      </c>
      <c r="L12" s="22">
        <v>186091</v>
      </c>
      <c r="M12" s="22">
        <v>181403</v>
      </c>
      <c r="N12" s="23">
        <v>88424</v>
      </c>
      <c r="O12" s="22"/>
      <c r="Q12" s="47"/>
      <c r="R12" s="3"/>
      <c r="S12" s="26"/>
      <c r="T12" s="26"/>
      <c r="U12" s="26"/>
      <c r="V12" s="26"/>
      <c r="W12" s="26"/>
      <c r="X12" s="26"/>
      <c r="Y12" s="26"/>
      <c r="Z12" s="26"/>
      <c r="AA12" s="26"/>
      <c r="AB12" s="22"/>
      <c r="AC12" s="47"/>
      <c r="AD12" s="3"/>
      <c r="AE12" s="29"/>
      <c r="AF12" s="29"/>
      <c r="AG12" s="29"/>
      <c r="AH12" s="29"/>
      <c r="AI12" s="29"/>
      <c r="AJ12" s="29"/>
      <c r="AK12" s="29"/>
      <c r="AL12" s="29"/>
      <c r="AM12" s="29"/>
      <c r="AN12" s="22"/>
      <c r="AO12" s="47"/>
      <c r="AP12" s="3"/>
      <c r="AQ12" s="29"/>
      <c r="AR12" s="29"/>
      <c r="AS12" s="29"/>
      <c r="AT12" s="29"/>
      <c r="AU12" s="29"/>
      <c r="AV12" s="29"/>
      <c r="AW12" s="29"/>
      <c r="AX12" s="29"/>
      <c r="AY12" s="29"/>
      <c r="AZ12" s="22"/>
      <c r="BA12" s="47"/>
      <c r="BB12" s="3"/>
      <c r="BC12" s="29"/>
      <c r="BD12" s="29"/>
      <c r="BE12" s="29"/>
      <c r="BF12" s="29"/>
      <c r="BG12" s="29"/>
      <c r="BH12" s="29"/>
      <c r="BI12" s="29"/>
      <c r="BJ12" s="29"/>
      <c r="BK12" s="29"/>
      <c r="BL12" s="22"/>
      <c r="BM12" s="47"/>
      <c r="BN12" s="3"/>
      <c r="BO12" s="29"/>
      <c r="BP12" s="29"/>
      <c r="BQ12" s="29"/>
      <c r="BR12" s="29"/>
      <c r="BS12" s="29"/>
      <c r="BT12" s="29"/>
      <c r="BU12" s="29"/>
      <c r="BV12" s="29"/>
      <c r="BW12" s="29"/>
      <c r="BX12" s="22"/>
      <c r="BY12" s="47"/>
      <c r="BZ12" s="3"/>
      <c r="CA12" s="22"/>
      <c r="CB12" s="22"/>
      <c r="CC12" s="22"/>
      <c r="CD12" s="22"/>
      <c r="CE12" s="22"/>
      <c r="CF12" s="22"/>
      <c r="CG12" s="22"/>
      <c r="CH12" s="22"/>
      <c r="CI12" s="22"/>
    </row>
    <row r="13" spans="1:87" ht="16.5" customHeight="1" x14ac:dyDescent="0.4">
      <c r="A13" s="18">
        <v>5</v>
      </c>
      <c r="B13" s="7" t="s">
        <v>31</v>
      </c>
      <c r="C13" s="28">
        <v>254969</v>
      </c>
      <c r="D13" s="22">
        <v>250186</v>
      </c>
      <c r="E13" s="22">
        <v>302805</v>
      </c>
      <c r="F13" s="22">
        <v>331952</v>
      </c>
      <c r="G13" s="22">
        <v>383559</v>
      </c>
      <c r="H13" s="22">
        <v>410145</v>
      </c>
      <c r="I13" s="22">
        <v>447606</v>
      </c>
      <c r="J13" s="22">
        <v>455228</v>
      </c>
      <c r="K13" s="22">
        <v>473538</v>
      </c>
      <c r="L13" s="22">
        <v>389869</v>
      </c>
      <c r="M13" s="22">
        <v>470886</v>
      </c>
      <c r="N13" s="23">
        <v>398736</v>
      </c>
      <c r="O13" s="22"/>
      <c r="Q13" s="47"/>
      <c r="R13" s="3"/>
      <c r="S13" s="26"/>
      <c r="T13" s="26"/>
      <c r="U13" s="26"/>
      <c r="V13" s="26"/>
      <c r="W13" s="26"/>
      <c r="X13" s="26"/>
      <c r="Y13" s="26"/>
      <c r="Z13" s="26"/>
      <c r="AA13" s="26"/>
      <c r="AB13" s="22"/>
      <c r="AC13" s="47"/>
      <c r="AD13" s="3"/>
      <c r="AE13" s="29"/>
      <c r="AF13" s="29"/>
      <c r="AG13" s="29"/>
      <c r="AH13" s="29"/>
      <c r="AI13" s="29"/>
      <c r="AJ13" s="29"/>
      <c r="AK13" s="29"/>
      <c r="AL13" s="29"/>
      <c r="AM13" s="29"/>
      <c r="AN13" s="22"/>
      <c r="AO13" s="47"/>
      <c r="AP13" s="3"/>
      <c r="AQ13" s="29"/>
      <c r="AR13" s="29"/>
      <c r="AS13" s="29"/>
      <c r="AT13" s="29"/>
      <c r="AU13" s="29"/>
      <c r="AV13" s="29"/>
      <c r="AW13" s="29"/>
      <c r="AX13" s="29"/>
      <c r="AY13" s="29"/>
      <c r="AZ13" s="22"/>
      <c r="BA13" s="47"/>
      <c r="BB13" s="3"/>
      <c r="BC13" s="29"/>
      <c r="BD13" s="29"/>
      <c r="BE13" s="29"/>
      <c r="BF13" s="29"/>
      <c r="BG13" s="29"/>
      <c r="BH13" s="29"/>
      <c r="BI13" s="29"/>
      <c r="BJ13" s="29"/>
      <c r="BK13" s="29"/>
      <c r="BL13" s="22"/>
      <c r="BM13" s="47"/>
      <c r="BN13" s="3"/>
      <c r="BO13" s="29"/>
      <c r="BP13" s="29"/>
      <c r="BQ13" s="29"/>
      <c r="BR13" s="29"/>
      <c r="BS13" s="29"/>
      <c r="BT13" s="29"/>
      <c r="BU13" s="29"/>
      <c r="BV13" s="29"/>
      <c r="BW13" s="29"/>
      <c r="BX13" s="22"/>
      <c r="BY13" s="47"/>
      <c r="BZ13" s="3"/>
      <c r="CA13" s="22"/>
      <c r="CB13" s="22"/>
      <c r="CC13" s="22"/>
      <c r="CD13" s="22"/>
      <c r="CE13" s="22"/>
      <c r="CF13" s="22"/>
      <c r="CG13" s="22"/>
      <c r="CH13" s="22"/>
      <c r="CI13" s="22"/>
    </row>
    <row r="14" spans="1:87" ht="16.5" customHeight="1" x14ac:dyDescent="0.4">
      <c r="A14" s="18">
        <v>6</v>
      </c>
      <c r="B14" s="7" t="s">
        <v>33</v>
      </c>
      <c r="C14" s="28">
        <v>379415</v>
      </c>
      <c r="D14" s="22">
        <v>394115</v>
      </c>
      <c r="E14" s="22">
        <v>414289</v>
      </c>
      <c r="F14" s="22">
        <v>409943</v>
      </c>
      <c r="G14" s="22">
        <v>413862</v>
      </c>
      <c r="H14" s="22">
        <v>412091</v>
      </c>
      <c r="I14" s="22">
        <v>424960</v>
      </c>
      <c r="J14" s="22">
        <v>420644</v>
      </c>
      <c r="K14" s="22">
        <v>410688</v>
      </c>
      <c r="L14" s="22">
        <v>383715</v>
      </c>
      <c r="M14" s="22">
        <v>403965</v>
      </c>
      <c r="N14" s="23">
        <v>421393</v>
      </c>
      <c r="O14" s="22"/>
      <c r="Q14" s="47"/>
      <c r="R14" s="3"/>
      <c r="S14" s="26"/>
      <c r="T14" s="26"/>
      <c r="U14" s="26"/>
      <c r="V14" s="26"/>
      <c r="W14" s="26"/>
      <c r="X14" s="26"/>
      <c r="Y14" s="26"/>
      <c r="Z14" s="26"/>
      <c r="AA14" s="26"/>
      <c r="AB14" s="22"/>
      <c r="AC14" s="47"/>
      <c r="AD14" s="3"/>
      <c r="AE14" s="29"/>
      <c r="AF14" s="29"/>
      <c r="AG14" s="29"/>
      <c r="AH14" s="29"/>
      <c r="AI14" s="29"/>
      <c r="AJ14" s="29"/>
      <c r="AK14" s="29"/>
      <c r="AL14" s="29"/>
      <c r="AM14" s="29"/>
      <c r="AN14" s="22"/>
      <c r="AO14" s="47"/>
      <c r="AP14" s="3"/>
      <c r="AQ14" s="29"/>
      <c r="AR14" s="29"/>
      <c r="AS14" s="29"/>
      <c r="AT14" s="29"/>
      <c r="AU14" s="29"/>
      <c r="AV14" s="29"/>
      <c r="AW14" s="29"/>
      <c r="AX14" s="29"/>
      <c r="AY14" s="29"/>
      <c r="AZ14" s="22"/>
      <c r="BA14" s="47"/>
      <c r="BB14" s="3"/>
      <c r="BC14" s="29"/>
      <c r="BD14" s="29"/>
      <c r="BE14" s="29"/>
      <c r="BF14" s="29"/>
      <c r="BG14" s="29"/>
      <c r="BH14" s="29"/>
      <c r="BI14" s="29"/>
      <c r="BJ14" s="29"/>
      <c r="BK14" s="29"/>
      <c r="BL14" s="22"/>
      <c r="BM14" s="47"/>
      <c r="BN14" s="3"/>
      <c r="BO14" s="29"/>
      <c r="BP14" s="29"/>
      <c r="BQ14" s="29"/>
      <c r="BR14" s="29"/>
      <c r="BS14" s="29"/>
      <c r="BT14" s="29"/>
      <c r="BU14" s="29"/>
      <c r="BV14" s="29"/>
      <c r="BW14" s="29"/>
      <c r="BX14" s="22"/>
      <c r="BY14" s="47"/>
      <c r="BZ14" s="3"/>
      <c r="CA14" s="22"/>
      <c r="CB14" s="22"/>
      <c r="CC14" s="22"/>
      <c r="CD14" s="22"/>
      <c r="CE14" s="22"/>
      <c r="CF14" s="22"/>
      <c r="CG14" s="22"/>
      <c r="CH14" s="22"/>
      <c r="CI14" s="22"/>
    </row>
    <row r="15" spans="1:87" ht="16.5" customHeight="1" x14ac:dyDescent="0.4">
      <c r="A15" s="18">
        <v>7</v>
      </c>
      <c r="B15" s="7" t="s">
        <v>34</v>
      </c>
      <c r="C15" s="28">
        <v>239710</v>
      </c>
      <c r="D15" s="22">
        <v>238099</v>
      </c>
      <c r="E15" s="22">
        <v>250788</v>
      </c>
      <c r="F15" s="22">
        <v>247565</v>
      </c>
      <c r="G15" s="22">
        <v>262743</v>
      </c>
      <c r="H15" s="22">
        <v>283439</v>
      </c>
      <c r="I15" s="22">
        <v>286484</v>
      </c>
      <c r="J15" s="22">
        <v>289560</v>
      </c>
      <c r="K15" s="22">
        <v>284517</v>
      </c>
      <c r="L15" s="22">
        <v>192488</v>
      </c>
      <c r="M15" s="22">
        <v>202182</v>
      </c>
      <c r="N15" s="23">
        <v>285382</v>
      </c>
      <c r="O15" s="22"/>
      <c r="Q15" s="47"/>
      <c r="R15" s="3"/>
      <c r="S15" s="26"/>
      <c r="T15" s="26"/>
      <c r="U15" s="26"/>
      <c r="V15" s="26"/>
      <c r="W15" s="26"/>
      <c r="X15" s="26"/>
      <c r="Y15" s="26"/>
      <c r="Z15" s="26"/>
      <c r="AA15" s="26"/>
      <c r="AB15" s="22"/>
      <c r="AC15" s="47"/>
      <c r="AD15" s="3"/>
      <c r="AE15" s="29"/>
      <c r="AF15" s="29"/>
      <c r="AG15" s="29"/>
      <c r="AH15" s="29"/>
      <c r="AI15" s="29"/>
      <c r="AJ15" s="29"/>
      <c r="AK15" s="29"/>
      <c r="AL15" s="29"/>
      <c r="AM15" s="29"/>
      <c r="AN15" s="22"/>
      <c r="AO15" s="47"/>
      <c r="AP15" s="3"/>
      <c r="AQ15" s="29"/>
      <c r="AR15" s="29"/>
      <c r="AS15" s="29"/>
      <c r="AT15" s="29"/>
      <c r="AU15" s="29"/>
      <c r="AV15" s="29"/>
      <c r="AW15" s="29"/>
      <c r="AX15" s="29"/>
      <c r="AY15" s="29"/>
      <c r="AZ15" s="22"/>
      <c r="BA15" s="47"/>
      <c r="BB15" s="3"/>
      <c r="BC15" s="29"/>
      <c r="BD15" s="29"/>
      <c r="BE15" s="29"/>
      <c r="BF15" s="29"/>
      <c r="BG15" s="29"/>
      <c r="BH15" s="29"/>
      <c r="BI15" s="29"/>
      <c r="BJ15" s="29"/>
      <c r="BK15" s="29"/>
      <c r="BL15" s="22"/>
      <c r="BM15" s="47"/>
      <c r="BN15" s="3"/>
      <c r="BO15" s="29"/>
      <c r="BP15" s="29"/>
      <c r="BQ15" s="29"/>
      <c r="BR15" s="29"/>
      <c r="BS15" s="29"/>
      <c r="BT15" s="29"/>
      <c r="BU15" s="29"/>
      <c r="BV15" s="29"/>
      <c r="BW15" s="29"/>
      <c r="BX15" s="22"/>
      <c r="BY15" s="47"/>
      <c r="BZ15" s="3"/>
      <c r="CA15" s="22"/>
      <c r="CB15" s="22"/>
      <c r="CC15" s="22"/>
      <c r="CD15" s="22"/>
      <c r="CE15" s="22"/>
      <c r="CF15" s="22"/>
      <c r="CG15" s="22"/>
      <c r="CH15" s="22"/>
      <c r="CI15" s="22"/>
    </row>
    <row r="16" spans="1:87" ht="16.5" customHeight="1" x14ac:dyDescent="0.4">
      <c r="A16" s="18">
        <v>8</v>
      </c>
      <c r="B16" s="7" t="s">
        <v>35</v>
      </c>
      <c r="C16" s="28">
        <v>153934</v>
      </c>
      <c r="D16" s="22">
        <v>153092</v>
      </c>
      <c r="E16" s="22">
        <v>159994</v>
      </c>
      <c r="F16" s="22">
        <v>159645</v>
      </c>
      <c r="G16" s="22">
        <v>165042</v>
      </c>
      <c r="H16" s="22">
        <v>186420</v>
      </c>
      <c r="I16" s="22">
        <v>196319</v>
      </c>
      <c r="J16" s="22">
        <v>202270</v>
      </c>
      <c r="K16" s="22">
        <v>190780</v>
      </c>
      <c r="L16" s="22">
        <v>111341</v>
      </c>
      <c r="M16" s="22">
        <v>107464</v>
      </c>
      <c r="N16" s="23">
        <v>168075</v>
      </c>
      <c r="O16" s="22"/>
      <c r="Q16" s="47"/>
      <c r="R16" s="3"/>
      <c r="S16" s="26"/>
      <c r="T16" s="26"/>
      <c r="U16" s="26"/>
      <c r="V16" s="26"/>
      <c r="W16" s="26"/>
      <c r="X16" s="26"/>
      <c r="Y16" s="26"/>
      <c r="Z16" s="26"/>
      <c r="AA16" s="26"/>
      <c r="AB16" s="22"/>
      <c r="AC16" s="47"/>
      <c r="AD16" s="3"/>
      <c r="AE16" s="29"/>
      <c r="AF16" s="29"/>
      <c r="AG16" s="29"/>
      <c r="AH16" s="29"/>
      <c r="AI16" s="29"/>
      <c r="AJ16" s="29"/>
      <c r="AK16" s="29"/>
      <c r="AL16" s="29"/>
      <c r="AM16" s="29"/>
      <c r="AN16" s="22"/>
      <c r="AO16" s="47"/>
      <c r="AP16" s="3"/>
      <c r="AQ16" s="29"/>
      <c r="AR16" s="29"/>
      <c r="AS16" s="29"/>
      <c r="AT16" s="29"/>
      <c r="AU16" s="29"/>
      <c r="AV16" s="29"/>
      <c r="AW16" s="29"/>
      <c r="AX16" s="29"/>
      <c r="AY16" s="29"/>
      <c r="AZ16" s="22"/>
      <c r="BA16" s="47"/>
      <c r="BB16" s="3"/>
      <c r="BC16" s="29"/>
      <c r="BD16" s="29"/>
      <c r="BE16" s="29"/>
      <c r="BF16" s="29"/>
      <c r="BG16" s="29"/>
      <c r="BH16" s="29"/>
      <c r="BI16" s="29"/>
      <c r="BJ16" s="29"/>
      <c r="BK16" s="29"/>
      <c r="BL16" s="22"/>
      <c r="BM16" s="47"/>
      <c r="BN16" s="3"/>
      <c r="BO16" s="29"/>
      <c r="BP16" s="29"/>
      <c r="BQ16" s="29"/>
      <c r="BR16" s="29"/>
      <c r="BS16" s="29"/>
      <c r="BT16" s="29"/>
      <c r="BU16" s="29"/>
      <c r="BV16" s="29"/>
      <c r="BW16" s="29"/>
      <c r="BX16" s="22"/>
      <c r="BY16" s="47"/>
      <c r="BZ16" s="3"/>
      <c r="CA16" s="22"/>
      <c r="CB16" s="22"/>
      <c r="CC16" s="22"/>
      <c r="CD16" s="22"/>
      <c r="CE16" s="22"/>
      <c r="CF16" s="22"/>
      <c r="CG16" s="22"/>
      <c r="CH16" s="22"/>
      <c r="CI16" s="22"/>
    </row>
    <row r="17" spans="1:87" ht="16.5" customHeight="1" x14ac:dyDescent="0.4">
      <c r="A17" s="18">
        <v>9</v>
      </c>
      <c r="B17" s="7" t="s">
        <v>36</v>
      </c>
      <c r="C17" s="28">
        <v>176104</v>
      </c>
      <c r="D17" s="22">
        <v>186100</v>
      </c>
      <c r="E17" s="22">
        <v>192395</v>
      </c>
      <c r="F17" s="22">
        <v>188913</v>
      </c>
      <c r="G17" s="22">
        <v>195210</v>
      </c>
      <c r="H17" s="22">
        <v>201078</v>
      </c>
      <c r="I17" s="22">
        <v>194731</v>
      </c>
      <c r="J17" s="22">
        <v>194850</v>
      </c>
      <c r="K17" s="22">
        <v>180581</v>
      </c>
      <c r="L17" s="22">
        <v>179786</v>
      </c>
      <c r="M17" s="22">
        <v>172332</v>
      </c>
      <c r="N17" s="23">
        <v>168241</v>
      </c>
      <c r="O17" s="22"/>
      <c r="Q17" s="47"/>
      <c r="R17" s="3"/>
      <c r="S17" s="26"/>
      <c r="T17" s="26"/>
      <c r="U17" s="26"/>
      <c r="V17" s="26"/>
      <c r="W17" s="26"/>
      <c r="X17" s="26"/>
      <c r="Y17" s="26"/>
      <c r="Z17" s="26"/>
      <c r="AA17" s="26"/>
      <c r="AB17" s="22"/>
      <c r="AC17" s="47"/>
      <c r="AD17" s="3"/>
      <c r="AE17" s="29"/>
      <c r="AF17" s="29"/>
      <c r="AG17" s="29"/>
      <c r="AH17" s="29"/>
      <c r="AI17" s="29"/>
      <c r="AJ17" s="29"/>
      <c r="AK17" s="29"/>
      <c r="AL17" s="29"/>
      <c r="AM17" s="29"/>
      <c r="AN17" s="22"/>
      <c r="AO17" s="47"/>
      <c r="AP17" s="3"/>
      <c r="AQ17" s="29"/>
      <c r="AR17" s="29"/>
      <c r="AS17" s="29"/>
      <c r="AT17" s="29"/>
      <c r="AU17" s="29"/>
      <c r="AV17" s="29"/>
      <c r="AW17" s="29"/>
      <c r="AX17" s="29"/>
      <c r="AY17" s="29"/>
      <c r="AZ17" s="22"/>
      <c r="BA17" s="47"/>
      <c r="BB17" s="3"/>
      <c r="BC17" s="29"/>
      <c r="BD17" s="29"/>
      <c r="BE17" s="29"/>
      <c r="BF17" s="29"/>
      <c r="BG17" s="29"/>
      <c r="BH17" s="29"/>
      <c r="BI17" s="29"/>
      <c r="BJ17" s="29"/>
      <c r="BK17" s="29"/>
      <c r="BL17" s="22"/>
      <c r="BM17" s="47"/>
      <c r="BN17" s="3"/>
      <c r="BO17" s="29"/>
      <c r="BP17" s="29"/>
      <c r="BQ17" s="29"/>
      <c r="BR17" s="29"/>
      <c r="BS17" s="29"/>
      <c r="BT17" s="29"/>
      <c r="BU17" s="29"/>
      <c r="BV17" s="29"/>
      <c r="BW17" s="29"/>
      <c r="BX17" s="22"/>
      <c r="BY17" s="47"/>
      <c r="BZ17" s="3"/>
      <c r="CA17" s="22"/>
      <c r="CB17" s="22"/>
      <c r="CC17" s="22"/>
      <c r="CD17" s="22"/>
      <c r="CE17" s="22"/>
      <c r="CF17" s="22"/>
      <c r="CG17" s="22"/>
      <c r="CH17" s="22"/>
      <c r="CI17" s="22"/>
    </row>
    <row r="18" spans="1:87" ht="16.5" customHeight="1" x14ac:dyDescent="0.4">
      <c r="A18" s="18">
        <v>10</v>
      </c>
      <c r="B18" s="7" t="s">
        <v>37</v>
      </c>
      <c r="C18" s="28">
        <v>143940</v>
      </c>
      <c r="D18" s="22">
        <v>138700</v>
      </c>
      <c r="E18" s="22">
        <v>144380</v>
      </c>
      <c r="F18" s="22">
        <v>142529</v>
      </c>
      <c r="G18" s="22">
        <v>147509</v>
      </c>
      <c r="H18" s="22">
        <v>138298</v>
      </c>
      <c r="I18" s="22">
        <v>141931</v>
      </c>
      <c r="J18" s="22">
        <v>146137</v>
      </c>
      <c r="K18" s="22">
        <v>152631</v>
      </c>
      <c r="L18" s="22">
        <v>150230</v>
      </c>
      <c r="M18" s="22">
        <v>155770</v>
      </c>
      <c r="N18" s="23">
        <v>175765</v>
      </c>
      <c r="O18" s="22"/>
      <c r="Q18" s="47"/>
      <c r="R18" s="3"/>
      <c r="S18" s="26"/>
      <c r="T18" s="26"/>
      <c r="U18" s="26"/>
      <c r="V18" s="26"/>
      <c r="W18" s="26"/>
      <c r="X18" s="26"/>
      <c r="Y18" s="26"/>
      <c r="Z18" s="26"/>
      <c r="AA18" s="26"/>
      <c r="AB18" s="22"/>
      <c r="AC18" s="47"/>
      <c r="AD18" s="3"/>
      <c r="AE18" s="29"/>
      <c r="AF18" s="29"/>
      <c r="AG18" s="29"/>
      <c r="AH18" s="29"/>
      <c r="AI18" s="29"/>
      <c r="AJ18" s="29"/>
      <c r="AK18" s="29"/>
      <c r="AL18" s="29"/>
      <c r="AM18" s="29"/>
      <c r="AN18" s="22"/>
      <c r="AO18" s="47"/>
      <c r="AP18" s="3"/>
      <c r="AQ18" s="29"/>
      <c r="AR18" s="29"/>
      <c r="AS18" s="29"/>
      <c r="AT18" s="29"/>
      <c r="AU18" s="29"/>
      <c r="AV18" s="29"/>
      <c r="AW18" s="29"/>
      <c r="AX18" s="29"/>
      <c r="AY18" s="29"/>
      <c r="AZ18" s="22"/>
      <c r="BA18" s="47"/>
      <c r="BB18" s="3"/>
      <c r="BC18" s="29"/>
      <c r="BD18" s="29"/>
      <c r="BE18" s="29"/>
      <c r="BF18" s="29"/>
      <c r="BG18" s="29"/>
      <c r="BH18" s="29"/>
      <c r="BI18" s="29"/>
      <c r="BJ18" s="29"/>
      <c r="BK18" s="29"/>
      <c r="BL18" s="22"/>
      <c r="BM18" s="47"/>
      <c r="BN18" s="3"/>
      <c r="BO18" s="29"/>
      <c r="BP18" s="29"/>
      <c r="BQ18" s="29"/>
      <c r="BR18" s="29"/>
      <c r="BS18" s="29"/>
      <c r="BT18" s="29"/>
      <c r="BU18" s="29"/>
      <c r="BV18" s="29"/>
      <c r="BW18" s="29"/>
      <c r="BX18" s="22"/>
      <c r="BY18" s="47"/>
      <c r="BZ18" s="3"/>
      <c r="CA18" s="22"/>
      <c r="CB18" s="22"/>
      <c r="CC18" s="22"/>
      <c r="CD18" s="22"/>
      <c r="CE18" s="22"/>
      <c r="CF18" s="22"/>
      <c r="CG18" s="22"/>
      <c r="CH18" s="22"/>
      <c r="CI18" s="22"/>
    </row>
    <row r="19" spans="1:87" ht="16.5" customHeight="1" x14ac:dyDescent="0.4">
      <c r="A19" s="18">
        <v>11</v>
      </c>
      <c r="B19" s="7" t="s">
        <v>38</v>
      </c>
      <c r="C19" s="28">
        <v>457854</v>
      </c>
      <c r="D19" s="22">
        <v>459516</v>
      </c>
      <c r="E19" s="22">
        <v>461131</v>
      </c>
      <c r="F19" s="22">
        <v>474615</v>
      </c>
      <c r="G19" s="22">
        <v>480073</v>
      </c>
      <c r="H19" s="22">
        <v>487225</v>
      </c>
      <c r="I19" s="22">
        <v>507635</v>
      </c>
      <c r="J19" s="22">
        <v>518526</v>
      </c>
      <c r="K19" s="22">
        <v>533583</v>
      </c>
      <c r="L19" s="22">
        <v>548898</v>
      </c>
      <c r="M19" s="22">
        <v>553773</v>
      </c>
      <c r="N19" s="23">
        <v>561702</v>
      </c>
      <c r="O19" s="22"/>
      <c r="Q19" s="47"/>
      <c r="R19" s="3"/>
      <c r="S19" s="26"/>
      <c r="T19" s="26"/>
      <c r="U19" s="26"/>
      <c r="V19" s="26"/>
      <c r="W19" s="26"/>
      <c r="X19" s="26"/>
      <c r="Y19" s="26"/>
      <c r="Z19" s="26"/>
      <c r="AA19" s="26"/>
      <c r="AB19" s="22"/>
      <c r="AC19" s="47"/>
      <c r="AD19" s="3"/>
      <c r="AE19" s="29"/>
      <c r="AF19" s="29"/>
      <c r="AG19" s="29"/>
      <c r="AH19" s="29"/>
      <c r="AI19" s="29"/>
      <c r="AJ19" s="29"/>
      <c r="AK19" s="29"/>
      <c r="AL19" s="29"/>
      <c r="AM19" s="29"/>
      <c r="AN19" s="22"/>
      <c r="AO19" s="47"/>
      <c r="AP19" s="3"/>
      <c r="AQ19" s="29"/>
      <c r="AR19" s="29"/>
      <c r="AS19" s="29"/>
      <c r="AT19" s="29"/>
      <c r="AU19" s="29"/>
      <c r="AV19" s="29"/>
      <c r="AW19" s="29"/>
      <c r="AX19" s="29"/>
      <c r="AY19" s="29"/>
      <c r="AZ19" s="22"/>
      <c r="BA19" s="47"/>
      <c r="BB19" s="3"/>
      <c r="BC19" s="29"/>
      <c r="BD19" s="29"/>
      <c r="BE19" s="29"/>
      <c r="BF19" s="29"/>
      <c r="BG19" s="29"/>
      <c r="BH19" s="29"/>
      <c r="BI19" s="29"/>
      <c r="BJ19" s="29"/>
      <c r="BK19" s="29"/>
      <c r="BL19" s="22"/>
      <c r="BM19" s="47"/>
      <c r="BN19" s="3"/>
      <c r="BO19" s="29"/>
      <c r="BP19" s="29"/>
      <c r="BQ19" s="29"/>
      <c r="BR19" s="29"/>
      <c r="BS19" s="29"/>
      <c r="BT19" s="29"/>
      <c r="BU19" s="29"/>
      <c r="BV19" s="29"/>
      <c r="BW19" s="29"/>
      <c r="BX19" s="22"/>
      <c r="BY19" s="47"/>
      <c r="BZ19" s="3"/>
      <c r="CA19" s="22"/>
      <c r="CB19" s="22"/>
      <c r="CC19" s="22"/>
      <c r="CD19" s="22"/>
      <c r="CE19" s="22"/>
      <c r="CF19" s="22"/>
      <c r="CG19" s="22"/>
      <c r="CH19" s="22"/>
      <c r="CI19" s="22"/>
    </row>
    <row r="20" spans="1:87" ht="16.5" customHeight="1" x14ac:dyDescent="0.4">
      <c r="A20" s="18">
        <v>12</v>
      </c>
      <c r="B20" s="7" t="s">
        <v>39</v>
      </c>
      <c r="C20" s="28">
        <v>319638</v>
      </c>
      <c r="D20" s="22">
        <v>333779</v>
      </c>
      <c r="E20" s="22">
        <v>350320</v>
      </c>
      <c r="F20" s="22">
        <v>360665</v>
      </c>
      <c r="G20" s="22">
        <v>395049</v>
      </c>
      <c r="H20" s="22">
        <v>426594</v>
      </c>
      <c r="I20" s="22">
        <v>422330</v>
      </c>
      <c r="J20" s="22">
        <v>425187</v>
      </c>
      <c r="K20" s="22">
        <v>416211</v>
      </c>
      <c r="L20" s="22">
        <v>423251</v>
      </c>
      <c r="M20" s="22">
        <v>449294</v>
      </c>
      <c r="N20" s="23">
        <v>483505</v>
      </c>
      <c r="O20" s="22"/>
      <c r="Q20" s="47"/>
      <c r="R20" s="3"/>
      <c r="S20" s="26"/>
      <c r="T20" s="26"/>
      <c r="U20" s="26"/>
      <c r="V20" s="26"/>
      <c r="W20" s="26"/>
      <c r="X20" s="26"/>
      <c r="Y20" s="26"/>
      <c r="Z20" s="26"/>
      <c r="AA20" s="26"/>
      <c r="AB20" s="22"/>
      <c r="AC20" s="47"/>
      <c r="AD20" s="3"/>
      <c r="AE20" s="29"/>
      <c r="AF20" s="29"/>
      <c r="AG20" s="29"/>
      <c r="AH20" s="29"/>
      <c r="AI20" s="29"/>
      <c r="AJ20" s="29"/>
      <c r="AK20" s="29"/>
      <c r="AL20" s="29"/>
      <c r="AM20" s="29"/>
      <c r="AN20" s="22"/>
      <c r="AO20" s="47"/>
      <c r="AP20" s="3"/>
      <c r="AQ20" s="29"/>
      <c r="AR20" s="29"/>
      <c r="AS20" s="29"/>
      <c r="AT20" s="29"/>
      <c r="AU20" s="29"/>
      <c r="AV20" s="29"/>
      <c r="AW20" s="29"/>
      <c r="AX20" s="29"/>
      <c r="AY20" s="29"/>
      <c r="AZ20" s="22"/>
      <c r="BA20" s="47"/>
      <c r="BB20" s="3"/>
      <c r="BC20" s="29"/>
      <c r="BD20" s="29"/>
      <c r="BE20" s="29"/>
      <c r="BF20" s="29"/>
      <c r="BG20" s="29"/>
      <c r="BH20" s="29"/>
      <c r="BI20" s="29"/>
      <c r="BJ20" s="29"/>
      <c r="BK20" s="29"/>
      <c r="BL20" s="22"/>
      <c r="BM20" s="47"/>
      <c r="BN20" s="3"/>
      <c r="BO20" s="29"/>
      <c r="BP20" s="29"/>
      <c r="BQ20" s="29"/>
      <c r="BR20" s="29"/>
      <c r="BS20" s="29"/>
      <c r="BT20" s="29"/>
      <c r="BU20" s="29"/>
      <c r="BV20" s="29"/>
      <c r="BW20" s="29"/>
      <c r="BX20" s="22"/>
      <c r="BY20" s="47"/>
      <c r="BZ20" s="3"/>
      <c r="CA20" s="22"/>
      <c r="CB20" s="22"/>
      <c r="CC20" s="22"/>
      <c r="CD20" s="22"/>
      <c r="CE20" s="22"/>
      <c r="CF20" s="22"/>
      <c r="CG20" s="22"/>
      <c r="CH20" s="22"/>
      <c r="CI20" s="22"/>
    </row>
    <row r="21" spans="1:87" ht="16.5" customHeight="1" x14ac:dyDescent="0.4">
      <c r="A21" s="18">
        <v>13</v>
      </c>
      <c r="B21" s="7" t="s">
        <v>40</v>
      </c>
      <c r="C21" s="28">
        <v>372691</v>
      </c>
      <c r="D21" s="22">
        <v>372204</v>
      </c>
      <c r="E21" s="22">
        <v>361683</v>
      </c>
      <c r="F21" s="22">
        <v>374301</v>
      </c>
      <c r="G21" s="22">
        <v>384405</v>
      </c>
      <c r="H21" s="22">
        <v>391573</v>
      </c>
      <c r="I21" s="22">
        <v>402009</v>
      </c>
      <c r="J21" s="22">
        <v>415246</v>
      </c>
      <c r="K21" s="22">
        <v>434076</v>
      </c>
      <c r="L21" s="22">
        <v>418567</v>
      </c>
      <c r="M21" s="22">
        <v>426328</v>
      </c>
      <c r="N21" s="23">
        <v>441237</v>
      </c>
      <c r="O21" s="22"/>
      <c r="Q21" s="47"/>
      <c r="R21" s="3"/>
      <c r="S21" s="26"/>
      <c r="T21" s="26"/>
      <c r="U21" s="26"/>
      <c r="V21" s="26"/>
      <c r="W21" s="26"/>
      <c r="X21" s="26"/>
      <c r="Y21" s="26"/>
      <c r="Z21" s="26"/>
      <c r="AA21" s="26"/>
      <c r="AB21" s="22"/>
      <c r="AC21" s="47"/>
      <c r="AD21" s="3"/>
      <c r="AE21" s="29"/>
      <c r="AF21" s="29"/>
      <c r="AG21" s="29"/>
      <c r="AH21" s="29"/>
      <c r="AI21" s="29"/>
      <c r="AJ21" s="29"/>
      <c r="AK21" s="29"/>
      <c r="AL21" s="29"/>
      <c r="AM21" s="29"/>
      <c r="AN21" s="22"/>
      <c r="AO21" s="47"/>
      <c r="AP21" s="3"/>
      <c r="AQ21" s="29"/>
      <c r="AR21" s="29"/>
      <c r="AS21" s="29"/>
      <c r="AT21" s="29"/>
      <c r="AU21" s="29"/>
      <c r="AV21" s="29"/>
      <c r="AW21" s="29"/>
      <c r="AX21" s="29"/>
      <c r="AY21" s="29"/>
      <c r="AZ21" s="22"/>
      <c r="BA21" s="47"/>
      <c r="BB21" s="3"/>
      <c r="BC21" s="29"/>
      <c r="BD21" s="29"/>
      <c r="BE21" s="29"/>
      <c r="BF21" s="29"/>
      <c r="BG21" s="29"/>
      <c r="BH21" s="29"/>
      <c r="BI21" s="29"/>
      <c r="BJ21" s="29"/>
      <c r="BK21" s="29"/>
      <c r="BL21" s="22"/>
      <c r="BM21" s="47"/>
      <c r="BN21" s="3"/>
      <c r="BO21" s="29"/>
      <c r="BP21" s="29"/>
      <c r="BQ21" s="29"/>
      <c r="BR21" s="29"/>
      <c r="BS21" s="29"/>
      <c r="BT21" s="29"/>
      <c r="BU21" s="29"/>
      <c r="BV21" s="29"/>
      <c r="BW21" s="29"/>
      <c r="BX21" s="22"/>
      <c r="BY21" s="47"/>
      <c r="BZ21" s="3"/>
      <c r="CA21" s="22"/>
      <c r="CB21" s="22"/>
      <c r="CC21" s="22"/>
      <c r="CD21" s="22"/>
      <c r="CE21" s="22"/>
      <c r="CF21" s="22"/>
      <c r="CG21" s="22"/>
      <c r="CH21" s="22"/>
      <c r="CI21" s="22"/>
    </row>
    <row r="22" spans="1:87" ht="16.5" customHeight="1" x14ac:dyDescent="0.4">
      <c r="A22" s="18">
        <v>14</v>
      </c>
      <c r="B22" s="7" t="s">
        <v>41</v>
      </c>
      <c r="C22" s="28">
        <v>214907</v>
      </c>
      <c r="D22" s="22">
        <v>216077</v>
      </c>
      <c r="E22" s="22">
        <v>212193</v>
      </c>
      <c r="F22" s="22">
        <v>219620</v>
      </c>
      <c r="G22" s="22">
        <v>225457</v>
      </c>
      <c r="H22" s="22">
        <v>227462</v>
      </c>
      <c r="I22" s="22">
        <v>234358</v>
      </c>
      <c r="J22" s="22">
        <v>238403</v>
      </c>
      <c r="K22" s="22">
        <v>241043</v>
      </c>
      <c r="L22" s="22">
        <v>248052</v>
      </c>
      <c r="M22" s="22">
        <v>256844</v>
      </c>
      <c r="N22" s="23">
        <v>262517</v>
      </c>
      <c r="O22" s="22"/>
      <c r="Q22" s="47"/>
      <c r="R22" s="3"/>
      <c r="S22" s="26"/>
      <c r="T22" s="26"/>
      <c r="U22" s="26"/>
      <c r="V22" s="26"/>
      <c r="W22" s="26"/>
      <c r="X22" s="26"/>
      <c r="Y22" s="26"/>
      <c r="Z22" s="26"/>
      <c r="AA22" s="26"/>
      <c r="AB22" s="22"/>
      <c r="AC22" s="47"/>
      <c r="AD22" s="3"/>
      <c r="AE22" s="29"/>
      <c r="AF22" s="29"/>
      <c r="AG22" s="29"/>
      <c r="AH22" s="29"/>
      <c r="AI22" s="29"/>
      <c r="AJ22" s="29"/>
      <c r="AK22" s="29"/>
      <c r="AL22" s="29"/>
      <c r="AM22" s="29"/>
      <c r="AN22" s="22"/>
      <c r="AO22" s="47"/>
      <c r="AP22" s="3"/>
      <c r="AQ22" s="29"/>
      <c r="AR22" s="29"/>
      <c r="AS22" s="29"/>
      <c r="AT22" s="29"/>
      <c r="AU22" s="29"/>
      <c r="AV22" s="29"/>
      <c r="AW22" s="29"/>
      <c r="AX22" s="29"/>
      <c r="AY22" s="29"/>
      <c r="AZ22" s="22"/>
      <c r="BA22" s="47"/>
      <c r="BB22" s="3"/>
      <c r="BC22" s="29"/>
      <c r="BD22" s="29"/>
      <c r="BE22" s="29"/>
      <c r="BF22" s="29"/>
      <c r="BG22" s="29"/>
      <c r="BH22" s="29"/>
      <c r="BI22" s="29"/>
      <c r="BJ22" s="29"/>
      <c r="BK22" s="29"/>
      <c r="BL22" s="22"/>
      <c r="BM22" s="47"/>
      <c r="BN22" s="3"/>
      <c r="BO22" s="29"/>
      <c r="BP22" s="29"/>
      <c r="BQ22" s="29"/>
      <c r="BR22" s="29"/>
      <c r="BS22" s="29"/>
      <c r="BT22" s="29"/>
      <c r="BU22" s="29"/>
      <c r="BV22" s="29"/>
      <c r="BW22" s="29"/>
      <c r="BX22" s="22"/>
      <c r="BY22" s="47"/>
      <c r="BZ22" s="3"/>
      <c r="CA22" s="22"/>
      <c r="CB22" s="22"/>
      <c r="CC22" s="22"/>
      <c r="CD22" s="22"/>
      <c r="CE22" s="22"/>
      <c r="CF22" s="22"/>
      <c r="CG22" s="22"/>
      <c r="CH22" s="22"/>
      <c r="CI22" s="22"/>
    </row>
    <row r="23" spans="1:87" ht="16.5" customHeight="1" x14ac:dyDescent="0.4">
      <c r="A23" s="18">
        <v>15</v>
      </c>
      <c r="B23" s="7" t="s">
        <v>42</v>
      </c>
      <c r="C23" s="28">
        <v>408353</v>
      </c>
      <c r="D23" s="22">
        <v>429089</v>
      </c>
      <c r="E23" s="22">
        <v>444349</v>
      </c>
      <c r="F23" s="22">
        <v>448144</v>
      </c>
      <c r="G23" s="22">
        <v>480319</v>
      </c>
      <c r="H23" s="22">
        <v>497009</v>
      </c>
      <c r="I23" s="22">
        <v>497526</v>
      </c>
      <c r="J23" s="22">
        <v>511158</v>
      </c>
      <c r="K23" s="22">
        <v>528238</v>
      </c>
      <c r="L23" s="22">
        <v>531428</v>
      </c>
      <c r="M23" s="22">
        <v>549161</v>
      </c>
      <c r="N23" s="23">
        <v>561255</v>
      </c>
      <c r="O23" s="22"/>
      <c r="Q23" s="47"/>
      <c r="R23" s="3"/>
      <c r="S23" s="26"/>
      <c r="T23" s="26"/>
      <c r="U23" s="26"/>
      <c r="V23" s="26"/>
      <c r="W23" s="26"/>
      <c r="X23" s="26"/>
      <c r="Y23" s="26"/>
      <c r="Z23" s="26"/>
      <c r="AA23" s="26"/>
      <c r="AB23" s="22"/>
      <c r="AC23" s="47"/>
      <c r="AD23" s="3"/>
      <c r="AE23" s="29"/>
      <c r="AF23" s="29"/>
      <c r="AG23" s="29"/>
      <c r="AH23" s="29"/>
      <c r="AI23" s="29"/>
      <c r="AJ23" s="29"/>
      <c r="AK23" s="29"/>
      <c r="AL23" s="29"/>
      <c r="AM23" s="29"/>
      <c r="AN23" s="22"/>
      <c r="AO23" s="47"/>
      <c r="AP23" s="3"/>
      <c r="AQ23" s="29"/>
      <c r="AR23" s="29"/>
      <c r="AS23" s="29"/>
      <c r="AT23" s="29"/>
      <c r="AU23" s="29"/>
      <c r="AV23" s="29"/>
      <c r="AW23" s="29"/>
      <c r="AX23" s="29"/>
      <c r="AY23" s="29"/>
      <c r="AZ23" s="22"/>
      <c r="BA23" s="47"/>
      <c r="BB23" s="3"/>
      <c r="BC23" s="29"/>
      <c r="BD23" s="29"/>
      <c r="BE23" s="29"/>
      <c r="BF23" s="29"/>
      <c r="BG23" s="29"/>
      <c r="BH23" s="29"/>
      <c r="BI23" s="29"/>
      <c r="BJ23" s="29"/>
      <c r="BK23" s="29"/>
      <c r="BL23" s="22"/>
      <c r="BM23" s="47"/>
      <c r="BN23" s="3"/>
      <c r="BO23" s="29"/>
      <c r="BP23" s="29"/>
      <c r="BQ23" s="29"/>
      <c r="BR23" s="29"/>
      <c r="BS23" s="29"/>
      <c r="BT23" s="29"/>
      <c r="BU23" s="29"/>
      <c r="BV23" s="29"/>
      <c r="BW23" s="29"/>
      <c r="BX23" s="22"/>
      <c r="BY23" s="47"/>
      <c r="BZ23" s="3"/>
      <c r="CA23" s="22"/>
      <c r="CB23" s="22"/>
      <c r="CC23" s="22"/>
      <c r="CD23" s="22"/>
      <c r="CE23" s="22"/>
      <c r="CF23" s="22"/>
      <c r="CG23" s="22"/>
      <c r="CH23" s="22"/>
      <c r="CI23" s="22"/>
    </row>
    <row r="24" spans="1:87" ht="16.5" customHeight="1" x14ac:dyDescent="0.4">
      <c r="A24" s="18">
        <v>16</v>
      </c>
      <c r="B24" s="7" t="s">
        <v>43</v>
      </c>
      <c r="C24" s="28">
        <v>216284</v>
      </c>
      <c r="D24" s="22">
        <v>223120</v>
      </c>
      <c r="E24" s="22">
        <v>218596</v>
      </c>
      <c r="F24" s="22">
        <v>216366</v>
      </c>
      <c r="G24" s="22">
        <v>223319</v>
      </c>
      <c r="H24" s="22">
        <v>225594</v>
      </c>
      <c r="I24" s="22">
        <v>229823</v>
      </c>
      <c r="J24" s="22">
        <v>228959</v>
      </c>
      <c r="K24" s="22">
        <v>225206</v>
      </c>
      <c r="L24" s="22">
        <v>206363</v>
      </c>
      <c r="M24" s="22">
        <v>225757</v>
      </c>
      <c r="N24" s="23">
        <v>241123</v>
      </c>
      <c r="O24" s="22"/>
      <c r="Q24" s="47"/>
      <c r="R24" s="3"/>
      <c r="S24" s="26"/>
      <c r="T24" s="26"/>
      <c r="U24" s="26"/>
      <c r="V24" s="26"/>
      <c r="W24" s="26"/>
      <c r="X24" s="26"/>
      <c r="Y24" s="26"/>
      <c r="Z24" s="26"/>
      <c r="AA24" s="26"/>
      <c r="AB24" s="22"/>
      <c r="AC24" s="47"/>
      <c r="AD24" s="3"/>
      <c r="AE24" s="29"/>
      <c r="AF24" s="29"/>
      <c r="AG24" s="29"/>
      <c r="AH24" s="29"/>
      <c r="AI24" s="29"/>
      <c r="AJ24" s="29"/>
      <c r="AK24" s="29"/>
      <c r="AL24" s="29"/>
      <c r="AM24" s="29"/>
      <c r="AN24" s="22"/>
      <c r="AO24" s="47"/>
      <c r="AP24" s="3"/>
      <c r="AQ24" s="29"/>
      <c r="AR24" s="29"/>
      <c r="AS24" s="29"/>
      <c r="AT24" s="29"/>
      <c r="AU24" s="29"/>
      <c r="AV24" s="29"/>
      <c r="AW24" s="29"/>
      <c r="AX24" s="29"/>
      <c r="AY24" s="29"/>
      <c r="AZ24" s="22"/>
      <c r="BA24" s="47"/>
      <c r="BB24" s="3"/>
      <c r="BC24" s="29"/>
      <c r="BD24" s="29"/>
      <c r="BE24" s="29"/>
      <c r="BF24" s="29"/>
      <c r="BG24" s="29"/>
      <c r="BH24" s="29"/>
      <c r="BI24" s="29"/>
      <c r="BJ24" s="29"/>
      <c r="BK24" s="29"/>
      <c r="BL24" s="22"/>
      <c r="BM24" s="47"/>
      <c r="BN24" s="3"/>
      <c r="BO24" s="29"/>
      <c r="BP24" s="29"/>
      <c r="BQ24" s="29"/>
      <c r="BR24" s="29"/>
      <c r="BS24" s="29"/>
      <c r="BT24" s="29"/>
      <c r="BU24" s="29"/>
      <c r="BV24" s="29"/>
      <c r="BW24" s="29"/>
      <c r="BX24" s="22"/>
      <c r="BY24" s="47"/>
      <c r="BZ24" s="3"/>
      <c r="CA24" s="22"/>
      <c r="CB24" s="22"/>
      <c r="CC24" s="22"/>
      <c r="CD24" s="22"/>
      <c r="CE24" s="22"/>
      <c r="CF24" s="22"/>
      <c r="CG24" s="22"/>
      <c r="CH24" s="22"/>
      <c r="CI24" s="22"/>
    </row>
    <row r="25" spans="1:87" ht="16.5" customHeight="1" x14ac:dyDescent="0.4">
      <c r="A25" s="18">
        <v>17</v>
      </c>
      <c r="B25" s="7" t="s">
        <v>44</v>
      </c>
      <c r="C25" s="28">
        <v>3739606</v>
      </c>
      <c r="D25" s="22">
        <v>3758113</v>
      </c>
      <c r="E25" s="22">
        <v>3891505</v>
      </c>
      <c r="F25" s="22">
        <v>3964753</v>
      </c>
      <c r="G25" s="22">
        <v>4176517</v>
      </c>
      <c r="H25" s="22">
        <v>4330002</v>
      </c>
      <c r="I25" s="22">
        <v>4420701</v>
      </c>
      <c r="J25" s="22">
        <v>4475777</v>
      </c>
      <c r="K25" s="22">
        <v>4508537</v>
      </c>
      <c r="L25" s="22">
        <v>4230116</v>
      </c>
      <c r="M25" s="22">
        <v>4404646</v>
      </c>
      <c r="N25" s="23">
        <v>4492276</v>
      </c>
      <c r="O25" s="22"/>
      <c r="Q25" s="47"/>
      <c r="R25" s="3"/>
      <c r="S25" s="26"/>
      <c r="T25" s="26"/>
      <c r="U25" s="26"/>
      <c r="V25" s="26"/>
      <c r="W25" s="26"/>
      <c r="X25" s="26"/>
      <c r="Y25" s="26"/>
      <c r="Z25" s="26"/>
      <c r="AA25" s="26"/>
      <c r="AB25" s="22"/>
      <c r="AC25" s="47"/>
      <c r="AD25" s="3"/>
      <c r="AE25" s="29"/>
      <c r="AF25" s="29"/>
      <c r="AG25" s="29"/>
      <c r="AH25" s="29"/>
      <c r="AI25" s="29"/>
      <c r="AJ25" s="29"/>
      <c r="AK25" s="29"/>
      <c r="AL25" s="29"/>
      <c r="AM25" s="29"/>
      <c r="AN25" s="22"/>
      <c r="AO25" s="47"/>
      <c r="AP25" s="3"/>
      <c r="AQ25" s="29"/>
      <c r="AR25" s="29"/>
      <c r="AS25" s="29"/>
      <c r="AT25" s="29"/>
      <c r="AU25" s="29"/>
      <c r="AV25" s="29"/>
      <c r="AW25" s="29"/>
      <c r="AX25" s="29"/>
      <c r="AY25" s="29"/>
      <c r="AZ25" s="22"/>
      <c r="BA25" s="47"/>
      <c r="BB25" s="3"/>
      <c r="BC25" s="29"/>
      <c r="BD25" s="29"/>
      <c r="BE25" s="29"/>
      <c r="BF25" s="29"/>
      <c r="BG25" s="29"/>
      <c r="BH25" s="29"/>
      <c r="BI25" s="29"/>
      <c r="BJ25" s="29"/>
      <c r="BK25" s="29"/>
      <c r="BL25" s="22"/>
      <c r="BM25" s="47"/>
      <c r="BN25" s="3"/>
      <c r="BO25" s="29"/>
      <c r="BP25" s="29"/>
      <c r="BQ25" s="29"/>
      <c r="BR25" s="29"/>
      <c r="BS25" s="29"/>
      <c r="BT25" s="29"/>
      <c r="BU25" s="29"/>
      <c r="BV25" s="29"/>
      <c r="BW25" s="29"/>
      <c r="BX25" s="22"/>
      <c r="BY25" s="47"/>
      <c r="BZ25" s="3"/>
      <c r="CA25" s="22"/>
      <c r="CB25" s="22"/>
      <c r="CC25" s="22"/>
      <c r="CD25" s="22"/>
      <c r="CE25" s="22"/>
      <c r="CF25" s="22"/>
      <c r="CG25" s="22"/>
      <c r="CH25" s="22"/>
      <c r="CI25" s="22"/>
    </row>
    <row r="26" spans="1:87" ht="16.5" customHeight="1" x14ac:dyDescent="0.4">
      <c r="A26" s="18">
        <v>18</v>
      </c>
      <c r="B26" s="7" t="s">
        <v>45</v>
      </c>
      <c r="C26" s="28">
        <v>24759</v>
      </c>
      <c r="D26" s="22">
        <v>24684</v>
      </c>
      <c r="E26" s="22">
        <v>24609</v>
      </c>
      <c r="F26" s="22">
        <v>30068</v>
      </c>
      <c r="G26" s="22">
        <v>23324</v>
      </c>
      <c r="H26" s="22">
        <v>16625</v>
      </c>
      <c r="I26" s="22">
        <v>18718</v>
      </c>
      <c r="J26" s="22">
        <v>18849</v>
      </c>
      <c r="K26" s="22">
        <v>18012</v>
      </c>
      <c r="L26" s="22">
        <v>15155</v>
      </c>
      <c r="M26" s="22">
        <v>16265</v>
      </c>
      <c r="N26" s="23">
        <v>29778</v>
      </c>
      <c r="O26" s="22"/>
      <c r="Q26" s="47"/>
      <c r="R26" s="3"/>
      <c r="S26" s="26"/>
      <c r="T26" s="26"/>
      <c r="U26" s="26"/>
      <c r="V26" s="26"/>
      <c r="W26" s="26"/>
      <c r="X26" s="26"/>
      <c r="Y26" s="26"/>
      <c r="Z26" s="26"/>
      <c r="AA26" s="26"/>
      <c r="AB26" s="22"/>
      <c r="AC26" s="47"/>
      <c r="AD26" s="3"/>
      <c r="AE26" s="29"/>
      <c r="AF26" s="29"/>
      <c r="AG26" s="29"/>
      <c r="AH26" s="29"/>
      <c r="AI26" s="29"/>
      <c r="AJ26" s="29"/>
      <c r="AK26" s="29"/>
      <c r="AL26" s="29"/>
      <c r="AM26" s="29"/>
      <c r="AN26" s="22"/>
      <c r="AO26" s="47"/>
      <c r="AP26" s="3"/>
      <c r="AQ26" s="29"/>
      <c r="AR26" s="29"/>
      <c r="AS26" s="29"/>
      <c r="AT26" s="29"/>
      <c r="AU26" s="29"/>
      <c r="AV26" s="29"/>
      <c r="AW26" s="29"/>
      <c r="AX26" s="29"/>
      <c r="AY26" s="29"/>
      <c r="AZ26" s="22"/>
      <c r="BA26" s="47"/>
      <c r="BB26" s="3"/>
      <c r="BC26" s="29"/>
      <c r="BD26" s="29"/>
      <c r="BE26" s="29"/>
      <c r="BF26" s="29"/>
      <c r="BG26" s="29"/>
      <c r="BH26" s="29"/>
      <c r="BI26" s="29"/>
      <c r="BJ26" s="29"/>
      <c r="BK26" s="29"/>
      <c r="BL26" s="22"/>
      <c r="BM26" s="47"/>
      <c r="BN26" s="3"/>
      <c r="BO26" s="29"/>
      <c r="BP26" s="29"/>
      <c r="BQ26" s="29"/>
      <c r="BR26" s="29"/>
      <c r="BS26" s="29"/>
      <c r="BT26" s="29"/>
      <c r="BU26" s="29"/>
      <c r="BV26" s="29"/>
      <c r="BW26" s="29"/>
      <c r="BX26" s="22"/>
      <c r="BY26" s="47"/>
      <c r="BZ26" s="3"/>
      <c r="CA26" s="22"/>
      <c r="CB26" s="22"/>
      <c r="CC26" s="22"/>
      <c r="CD26" s="22"/>
      <c r="CE26" s="22"/>
      <c r="CF26" s="22"/>
      <c r="CG26" s="22"/>
      <c r="CH26" s="22"/>
      <c r="CI26" s="22"/>
    </row>
    <row r="27" spans="1:87" ht="16.5" customHeight="1" x14ac:dyDescent="0.4">
      <c r="A27" s="18">
        <v>19</v>
      </c>
      <c r="B27" s="7" t="s">
        <v>46</v>
      </c>
      <c r="C27" s="28">
        <v>20736</v>
      </c>
      <c r="D27" s="22">
        <v>20875</v>
      </c>
      <c r="E27" s="22">
        <v>22525</v>
      </c>
      <c r="F27" s="22">
        <v>33099</v>
      </c>
      <c r="G27" s="22">
        <v>39768</v>
      </c>
      <c r="H27" s="22">
        <v>39506</v>
      </c>
      <c r="I27" s="22">
        <v>43205</v>
      </c>
      <c r="J27" s="22">
        <v>45032</v>
      </c>
      <c r="K27" s="22">
        <v>51146</v>
      </c>
      <c r="L27" s="22">
        <v>44250</v>
      </c>
      <c r="M27" s="22">
        <v>50739</v>
      </c>
      <c r="N27" s="23">
        <v>60524</v>
      </c>
      <c r="O27" s="22"/>
      <c r="Q27" s="47"/>
      <c r="R27" s="3"/>
      <c r="S27" s="26"/>
      <c r="T27" s="26"/>
      <c r="U27" s="26"/>
      <c r="V27" s="26"/>
      <c r="W27" s="26"/>
      <c r="X27" s="26"/>
      <c r="Y27" s="26"/>
      <c r="Z27" s="26"/>
      <c r="AA27" s="26"/>
      <c r="AB27" s="22"/>
      <c r="AC27" s="47"/>
      <c r="AD27" s="3"/>
      <c r="AE27" s="29"/>
      <c r="AF27" s="29"/>
      <c r="AG27" s="29"/>
      <c r="AH27" s="29"/>
      <c r="AI27" s="29"/>
      <c r="AJ27" s="29"/>
      <c r="AK27" s="29"/>
      <c r="AL27" s="29"/>
      <c r="AM27" s="29"/>
      <c r="AN27" s="22"/>
      <c r="AO27" s="47"/>
      <c r="AP27" s="3"/>
      <c r="AQ27" s="29"/>
      <c r="AR27" s="29"/>
      <c r="AS27" s="29"/>
      <c r="AT27" s="29"/>
      <c r="AU27" s="29"/>
      <c r="AV27" s="29"/>
      <c r="AW27" s="29"/>
      <c r="AX27" s="29"/>
      <c r="AY27" s="29"/>
      <c r="AZ27" s="22"/>
      <c r="BA27" s="47"/>
      <c r="BB27" s="3"/>
      <c r="BC27" s="29"/>
      <c r="BD27" s="29"/>
      <c r="BE27" s="29"/>
      <c r="BF27" s="29"/>
      <c r="BG27" s="29"/>
      <c r="BH27" s="29"/>
      <c r="BI27" s="29"/>
      <c r="BJ27" s="29"/>
      <c r="BK27" s="29"/>
      <c r="BL27" s="22"/>
      <c r="BM27" s="47"/>
      <c r="BN27" s="3"/>
      <c r="BO27" s="29"/>
      <c r="BP27" s="29"/>
      <c r="BQ27" s="29"/>
      <c r="BR27" s="29"/>
      <c r="BS27" s="29"/>
      <c r="BT27" s="29"/>
      <c r="BU27" s="29"/>
      <c r="BV27" s="29"/>
      <c r="BW27" s="29"/>
      <c r="BX27" s="22"/>
      <c r="BY27" s="47"/>
      <c r="BZ27" s="3"/>
      <c r="CA27" s="22"/>
      <c r="CB27" s="22"/>
      <c r="CC27" s="22"/>
      <c r="CD27" s="22"/>
      <c r="CE27" s="22"/>
      <c r="CF27" s="22"/>
      <c r="CG27" s="22"/>
      <c r="CH27" s="22"/>
      <c r="CI27" s="22"/>
    </row>
    <row r="28" spans="1:87" ht="16.5" customHeight="1" x14ac:dyDescent="0.4">
      <c r="A28" s="18"/>
      <c r="B28" s="7" t="s">
        <v>47</v>
      </c>
      <c r="C28" s="28">
        <v>3743629</v>
      </c>
      <c r="D28" s="22">
        <v>3761922</v>
      </c>
      <c r="E28" s="22">
        <v>3893589</v>
      </c>
      <c r="F28" s="22">
        <v>3961722</v>
      </c>
      <c r="G28" s="22">
        <v>4160073</v>
      </c>
      <c r="H28" s="22">
        <v>4307121</v>
      </c>
      <c r="I28" s="22">
        <v>4396214</v>
      </c>
      <c r="J28" s="22">
        <v>4449594</v>
      </c>
      <c r="K28" s="22">
        <v>4475403</v>
      </c>
      <c r="L28" s="22">
        <v>4201021</v>
      </c>
      <c r="M28" s="22">
        <v>4370172</v>
      </c>
      <c r="N28" s="23">
        <v>4461530</v>
      </c>
      <c r="O28" s="22"/>
      <c r="Q28" s="47"/>
      <c r="R28" s="3"/>
      <c r="S28" s="26"/>
      <c r="T28" s="26"/>
      <c r="U28" s="26"/>
      <c r="V28" s="26"/>
      <c r="W28" s="26"/>
      <c r="X28" s="26"/>
      <c r="Y28" s="26"/>
      <c r="Z28" s="26"/>
      <c r="AA28" s="26"/>
      <c r="AB28" s="22"/>
      <c r="AC28" s="47"/>
      <c r="AD28" s="3"/>
      <c r="AE28" s="29"/>
      <c r="AF28" s="29"/>
      <c r="AG28" s="29"/>
      <c r="AH28" s="29"/>
      <c r="AI28" s="29"/>
      <c r="AJ28" s="29"/>
      <c r="AK28" s="29"/>
      <c r="AL28" s="29"/>
      <c r="AM28" s="29"/>
      <c r="AN28" s="22"/>
      <c r="AO28" s="47"/>
      <c r="AP28" s="3"/>
      <c r="AQ28" s="29"/>
      <c r="AR28" s="29"/>
      <c r="AS28" s="29"/>
      <c r="AT28" s="29"/>
      <c r="AU28" s="29"/>
      <c r="AV28" s="29"/>
      <c r="AW28" s="29"/>
      <c r="AX28" s="29"/>
      <c r="AY28" s="29"/>
      <c r="AZ28" s="22"/>
      <c r="BA28" s="47"/>
      <c r="BB28" s="3"/>
      <c r="BC28" s="29"/>
      <c r="BD28" s="29"/>
      <c r="BE28" s="29"/>
      <c r="BF28" s="29"/>
      <c r="BG28" s="29"/>
      <c r="BH28" s="29"/>
      <c r="BI28" s="29"/>
      <c r="BJ28" s="29"/>
      <c r="BK28" s="29"/>
      <c r="BL28" s="22"/>
      <c r="BM28" s="47"/>
      <c r="BN28" s="3"/>
      <c r="BO28" s="29"/>
      <c r="BP28" s="29"/>
      <c r="BQ28" s="29"/>
      <c r="BR28" s="29"/>
      <c r="BS28" s="29"/>
      <c r="BT28" s="29"/>
      <c r="BU28" s="29"/>
      <c r="BV28" s="29"/>
      <c r="BW28" s="29"/>
      <c r="BX28" s="22"/>
      <c r="BY28" s="47"/>
      <c r="BZ28" s="3"/>
      <c r="CA28" s="22"/>
      <c r="CB28" s="22"/>
      <c r="CC28" s="22"/>
      <c r="CD28" s="22"/>
      <c r="CE28" s="22"/>
      <c r="CF28" s="22"/>
      <c r="CG28" s="22"/>
      <c r="CH28" s="22"/>
      <c r="CI28" s="22"/>
    </row>
    <row r="29" spans="1:87" ht="16.5" customHeight="1" x14ac:dyDescent="0.4">
      <c r="A29" s="18"/>
      <c r="B29" s="7" t="s">
        <v>52</v>
      </c>
      <c r="C29" s="65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58"/>
      <c r="O29" s="22"/>
      <c r="Q29" s="47"/>
      <c r="R29" s="3"/>
      <c r="S29" s="26"/>
      <c r="T29" s="26"/>
      <c r="U29" s="26"/>
      <c r="V29" s="26"/>
      <c r="W29" s="26"/>
      <c r="X29" s="26"/>
      <c r="Y29" s="26"/>
      <c r="Z29" s="26"/>
      <c r="AA29" s="26"/>
      <c r="AB29" s="22"/>
      <c r="AC29" s="47"/>
      <c r="AD29" s="3"/>
      <c r="AE29" s="29"/>
      <c r="AF29" s="29"/>
      <c r="AG29" s="29"/>
      <c r="AH29" s="29"/>
      <c r="AI29" s="29"/>
      <c r="AJ29" s="29"/>
      <c r="AK29" s="29"/>
      <c r="AL29" s="29"/>
      <c r="AM29" s="29"/>
      <c r="AN29" s="22"/>
      <c r="AO29" s="47"/>
      <c r="AP29" s="3"/>
      <c r="AQ29" s="29"/>
      <c r="AR29" s="29"/>
      <c r="AS29" s="29"/>
      <c r="AT29" s="29"/>
      <c r="AU29" s="29"/>
      <c r="AV29" s="29"/>
      <c r="AW29" s="29"/>
      <c r="AX29" s="29"/>
      <c r="AY29" s="29"/>
      <c r="AZ29" s="22"/>
      <c r="BA29" s="47"/>
      <c r="BB29" s="3"/>
      <c r="BC29" s="29"/>
      <c r="BD29" s="29"/>
      <c r="BE29" s="29"/>
      <c r="BF29" s="29"/>
      <c r="BG29" s="29"/>
      <c r="BH29" s="29"/>
      <c r="BI29" s="29"/>
      <c r="BJ29" s="29"/>
      <c r="BK29" s="29"/>
      <c r="BL29" s="22"/>
      <c r="BM29" s="47"/>
      <c r="BN29" s="3"/>
      <c r="BO29" s="29"/>
      <c r="BP29" s="29"/>
      <c r="BQ29" s="29"/>
      <c r="BR29" s="29"/>
      <c r="BS29" s="29"/>
      <c r="BT29" s="29"/>
      <c r="BU29" s="29"/>
      <c r="BV29" s="29"/>
      <c r="BW29" s="29"/>
      <c r="BX29" s="22"/>
      <c r="BY29" s="47"/>
      <c r="BZ29" s="3"/>
      <c r="CA29" s="22"/>
      <c r="CB29" s="22"/>
      <c r="CC29" s="22"/>
      <c r="CD29" s="22"/>
      <c r="CE29" s="22"/>
      <c r="CF29" s="22"/>
      <c r="CG29" s="22"/>
      <c r="CH29" s="22"/>
      <c r="CI29" s="22"/>
    </row>
    <row r="30" spans="1:87" ht="16.5" customHeight="1" x14ac:dyDescent="0.4">
      <c r="A30" s="18"/>
      <c r="B30" s="7" t="s">
        <v>48</v>
      </c>
      <c r="C30" s="66">
        <f>C6</f>
        <v>52690</v>
      </c>
      <c r="D30" s="52">
        <f t="shared" ref="D30:N30" si="1">D6</f>
        <v>58889</v>
      </c>
      <c r="E30" s="52">
        <f t="shared" si="1"/>
        <v>55480</v>
      </c>
      <c r="F30" s="52">
        <f t="shared" si="1"/>
        <v>59949</v>
      </c>
      <c r="G30" s="52">
        <f t="shared" si="1"/>
        <v>59639</v>
      </c>
      <c r="H30" s="52">
        <f t="shared" si="1"/>
        <v>77682</v>
      </c>
      <c r="I30" s="52">
        <f t="shared" si="1"/>
        <v>65068</v>
      </c>
      <c r="J30" s="52">
        <f t="shared" si="1"/>
        <v>60673</v>
      </c>
      <c r="K30" s="52">
        <f t="shared" si="1"/>
        <v>57847</v>
      </c>
      <c r="L30" s="52">
        <f t="shared" si="1"/>
        <v>46656</v>
      </c>
      <c r="M30" s="52">
        <f t="shared" si="1"/>
        <v>53690</v>
      </c>
      <c r="N30" s="59">
        <f t="shared" si="1"/>
        <v>44129</v>
      </c>
      <c r="O30" s="22"/>
      <c r="Q30" s="47"/>
      <c r="R30" s="3"/>
      <c r="S30" s="26"/>
      <c r="T30" s="26"/>
      <c r="U30" s="26"/>
      <c r="V30" s="26"/>
      <c r="W30" s="26"/>
      <c r="X30" s="26"/>
      <c r="Y30" s="26"/>
      <c r="Z30" s="26"/>
      <c r="AA30" s="26"/>
      <c r="AB30" s="22"/>
      <c r="AC30" s="47"/>
      <c r="AD30" s="3"/>
      <c r="AE30" s="29"/>
      <c r="AF30" s="29"/>
      <c r="AG30" s="29"/>
      <c r="AH30" s="29"/>
      <c r="AI30" s="29"/>
      <c r="AJ30" s="29"/>
      <c r="AK30" s="29"/>
      <c r="AL30" s="29"/>
      <c r="AM30" s="29"/>
      <c r="AN30" s="22"/>
      <c r="AO30" s="47"/>
      <c r="AP30" s="3"/>
      <c r="AQ30" s="29"/>
      <c r="AR30" s="29"/>
      <c r="AS30" s="29"/>
      <c r="AT30" s="29"/>
      <c r="AU30" s="29"/>
      <c r="AV30" s="29"/>
      <c r="AW30" s="29"/>
      <c r="AX30" s="29"/>
      <c r="AY30" s="29"/>
      <c r="AZ30" s="22"/>
      <c r="BA30" s="47"/>
      <c r="BB30" s="3"/>
      <c r="BC30" s="29"/>
      <c r="BD30" s="29"/>
      <c r="BE30" s="29"/>
      <c r="BF30" s="29"/>
      <c r="BG30" s="29"/>
      <c r="BH30" s="29"/>
      <c r="BI30" s="29"/>
      <c r="BJ30" s="29"/>
      <c r="BK30" s="29"/>
      <c r="BL30" s="22"/>
      <c r="BM30" s="47"/>
      <c r="BN30" s="3"/>
      <c r="BO30" s="29"/>
      <c r="BP30" s="29"/>
      <c r="BQ30" s="29"/>
      <c r="BR30" s="29"/>
      <c r="BS30" s="29"/>
      <c r="BT30" s="29"/>
      <c r="BU30" s="29"/>
      <c r="BV30" s="29"/>
      <c r="BW30" s="29"/>
      <c r="BX30" s="22"/>
      <c r="BY30" s="47"/>
      <c r="BZ30" s="3"/>
      <c r="CA30" s="22"/>
      <c r="CB30" s="22"/>
      <c r="CC30" s="22"/>
      <c r="CD30" s="22"/>
      <c r="CE30" s="22"/>
      <c r="CF30" s="22"/>
      <c r="CG30" s="22"/>
      <c r="CH30" s="22"/>
      <c r="CI30" s="22"/>
    </row>
    <row r="31" spans="1:87" ht="16.5" customHeight="1" x14ac:dyDescent="0.4">
      <c r="A31" s="18"/>
      <c r="B31" s="7" t="s">
        <v>49</v>
      </c>
      <c r="C31" s="66">
        <f>SUM(C10:C11,C13)</f>
        <v>462576</v>
      </c>
      <c r="D31" s="52">
        <f t="shared" ref="D31:N31" si="2">SUM(D10:D11,D13)</f>
        <v>416742</v>
      </c>
      <c r="E31" s="52">
        <f t="shared" si="2"/>
        <v>478762</v>
      </c>
      <c r="F31" s="52">
        <f t="shared" si="2"/>
        <v>502796</v>
      </c>
      <c r="G31" s="52">
        <f t="shared" si="2"/>
        <v>577773</v>
      </c>
      <c r="H31" s="52">
        <f t="shared" si="2"/>
        <v>608752</v>
      </c>
      <c r="I31" s="52">
        <f t="shared" si="2"/>
        <v>646244</v>
      </c>
      <c r="J31" s="52">
        <f t="shared" si="2"/>
        <v>656110</v>
      </c>
      <c r="K31" s="52">
        <f t="shared" si="2"/>
        <v>671098</v>
      </c>
      <c r="L31" s="52">
        <f t="shared" si="2"/>
        <v>603250</v>
      </c>
      <c r="M31" s="52">
        <f t="shared" si="2"/>
        <v>666683</v>
      </c>
      <c r="N31" s="59">
        <f t="shared" si="2"/>
        <v>589528</v>
      </c>
      <c r="O31" s="22"/>
      <c r="Q31" s="47"/>
      <c r="R31" s="3"/>
      <c r="S31" s="26"/>
      <c r="T31" s="26"/>
      <c r="U31" s="26"/>
      <c r="V31" s="26"/>
      <c r="W31" s="26"/>
      <c r="X31" s="26"/>
      <c r="Y31" s="26"/>
      <c r="Z31" s="26"/>
      <c r="AA31" s="26"/>
      <c r="AB31" s="22"/>
      <c r="AC31" s="47"/>
      <c r="AD31" s="3"/>
      <c r="AE31" s="29"/>
      <c r="AF31" s="29"/>
      <c r="AG31" s="29"/>
      <c r="AH31" s="29"/>
      <c r="AI31" s="29"/>
      <c r="AJ31" s="29"/>
      <c r="AK31" s="29"/>
      <c r="AL31" s="29"/>
      <c r="AM31" s="29"/>
      <c r="AN31" s="22"/>
      <c r="AO31" s="47"/>
      <c r="AP31" s="3"/>
      <c r="AQ31" s="29"/>
      <c r="AR31" s="29"/>
      <c r="AS31" s="29"/>
      <c r="AT31" s="29"/>
      <c r="AU31" s="29"/>
      <c r="AV31" s="29"/>
      <c r="AW31" s="29"/>
      <c r="AX31" s="29"/>
      <c r="AY31" s="29"/>
      <c r="AZ31" s="22"/>
      <c r="BA31" s="47"/>
      <c r="BB31" s="3"/>
      <c r="BC31" s="29"/>
      <c r="BD31" s="29"/>
      <c r="BE31" s="29"/>
      <c r="BF31" s="29"/>
      <c r="BG31" s="29"/>
      <c r="BH31" s="29"/>
      <c r="BI31" s="29"/>
      <c r="BJ31" s="29"/>
      <c r="BK31" s="29"/>
      <c r="BL31" s="22"/>
      <c r="BM31" s="47"/>
      <c r="BN31" s="3"/>
      <c r="BO31" s="29"/>
      <c r="BP31" s="29"/>
      <c r="BQ31" s="29"/>
      <c r="BR31" s="29"/>
      <c r="BS31" s="29"/>
      <c r="BT31" s="29"/>
      <c r="BU31" s="29"/>
      <c r="BV31" s="29"/>
      <c r="BW31" s="29"/>
      <c r="BX31" s="22"/>
      <c r="BY31" s="47"/>
      <c r="BZ31" s="3"/>
      <c r="CA31" s="22"/>
      <c r="CB31" s="22"/>
      <c r="CC31" s="22"/>
      <c r="CD31" s="22"/>
      <c r="CE31" s="22"/>
      <c r="CF31" s="22"/>
      <c r="CG31" s="22"/>
      <c r="CH31" s="22"/>
      <c r="CI31" s="22"/>
    </row>
    <row r="32" spans="1:87" ht="16.5" customHeight="1" x14ac:dyDescent="0.4">
      <c r="A32" s="19"/>
      <c r="B32" s="9" t="s">
        <v>50</v>
      </c>
      <c r="C32" s="67">
        <f>SUM(C12,C14:C24)</f>
        <v>3224340</v>
      </c>
      <c r="D32" s="60">
        <f t="shared" ref="D32:N32" si="3">SUM(D12,D14:D24)</f>
        <v>3282482</v>
      </c>
      <c r="E32" s="60">
        <f t="shared" si="3"/>
        <v>3357263</v>
      </c>
      <c r="F32" s="60">
        <f t="shared" si="3"/>
        <v>3402008</v>
      </c>
      <c r="G32" s="60">
        <f t="shared" si="3"/>
        <v>3539105</v>
      </c>
      <c r="H32" s="60">
        <f t="shared" si="3"/>
        <v>3643568</v>
      </c>
      <c r="I32" s="60">
        <f t="shared" si="3"/>
        <v>3709389</v>
      </c>
      <c r="J32" s="60">
        <f t="shared" si="3"/>
        <v>3758994</v>
      </c>
      <c r="K32" s="60">
        <f t="shared" si="3"/>
        <v>3779592</v>
      </c>
      <c r="L32" s="60">
        <f t="shared" si="3"/>
        <v>3580210</v>
      </c>
      <c r="M32" s="60">
        <f t="shared" si="3"/>
        <v>3684273</v>
      </c>
      <c r="N32" s="61">
        <f t="shared" si="3"/>
        <v>3858619</v>
      </c>
      <c r="O32" s="22"/>
      <c r="Q32" s="47"/>
      <c r="R32" s="3"/>
      <c r="S32" s="26"/>
      <c r="T32" s="26"/>
      <c r="U32" s="26"/>
      <c r="V32" s="26"/>
      <c r="W32" s="26"/>
      <c r="X32" s="26"/>
      <c r="Y32" s="26"/>
      <c r="Z32" s="26"/>
      <c r="AA32" s="26"/>
      <c r="AB32" s="22"/>
      <c r="AC32" s="47"/>
      <c r="AD32" s="3"/>
      <c r="AE32" s="29"/>
      <c r="AF32" s="29"/>
      <c r="AG32" s="29"/>
      <c r="AH32" s="29"/>
      <c r="AI32" s="29"/>
      <c r="AJ32" s="29"/>
      <c r="AK32" s="29"/>
      <c r="AL32" s="29"/>
      <c r="AM32" s="29"/>
      <c r="AN32" s="22"/>
      <c r="AO32" s="47"/>
      <c r="AP32" s="3"/>
      <c r="AQ32" s="29"/>
      <c r="AR32" s="29"/>
      <c r="AS32" s="29"/>
      <c r="AT32" s="29"/>
      <c r="AU32" s="29"/>
      <c r="AV32" s="29"/>
      <c r="AW32" s="29"/>
      <c r="AX32" s="29"/>
      <c r="AY32" s="29"/>
      <c r="AZ32" s="22"/>
      <c r="BA32" s="47"/>
      <c r="BB32" s="3"/>
      <c r="BC32" s="29"/>
      <c r="BD32" s="29"/>
      <c r="BE32" s="29"/>
      <c r="BF32" s="29"/>
      <c r="BG32" s="29"/>
      <c r="BH32" s="29"/>
      <c r="BI32" s="29"/>
      <c r="BJ32" s="29"/>
      <c r="BK32" s="29"/>
      <c r="BL32" s="22"/>
      <c r="BM32" s="47"/>
      <c r="BN32" s="3"/>
      <c r="BO32" s="29"/>
      <c r="BP32" s="29"/>
      <c r="BQ32" s="29"/>
      <c r="BR32" s="29"/>
      <c r="BS32" s="29"/>
      <c r="BT32" s="29"/>
      <c r="BU32" s="29"/>
      <c r="BV32" s="29"/>
      <c r="BW32" s="29"/>
      <c r="BX32" s="22"/>
      <c r="BY32" s="47"/>
      <c r="BZ32" s="3"/>
      <c r="CA32" s="22"/>
      <c r="CB32" s="22"/>
      <c r="CC32" s="22"/>
      <c r="CD32" s="22"/>
      <c r="CE32" s="22"/>
      <c r="CF32" s="22"/>
      <c r="CG32" s="22"/>
      <c r="CH32" s="22"/>
      <c r="CI32" s="22"/>
    </row>
    <row r="33" spans="1:14" ht="16.5" customHeight="1" x14ac:dyDescent="0.4">
      <c r="B33" s="53" t="s">
        <v>54</v>
      </c>
      <c r="C33" s="54" t="str">
        <f>IF(AND(C30=SUM(C7:C9),C31=C25-(C32+C30),C32=(C25-(C6+C31))),"OK","ERROR")</f>
        <v>OK</v>
      </c>
      <c r="D33" s="54" t="str">
        <f t="shared" ref="D33:N33" si="4">IF(AND(D30=SUM(D7:D9),D31=D25-(D32+D30),D32=(D25-(D6+D31))),"OK","ERROR")</f>
        <v>OK</v>
      </c>
      <c r="E33" s="54" t="str">
        <f t="shared" si="4"/>
        <v>OK</v>
      </c>
      <c r="F33" s="54" t="str">
        <f t="shared" si="4"/>
        <v>OK</v>
      </c>
      <c r="G33" s="54" t="str">
        <f t="shared" si="4"/>
        <v>OK</v>
      </c>
      <c r="H33" s="54" t="str">
        <f t="shared" si="4"/>
        <v>OK</v>
      </c>
      <c r="I33" s="54" t="str">
        <f t="shared" si="4"/>
        <v>OK</v>
      </c>
      <c r="J33" s="54" t="str">
        <f t="shared" si="4"/>
        <v>OK</v>
      </c>
      <c r="K33" s="54" t="str">
        <f t="shared" si="4"/>
        <v>OK</v>
      </c>
      <c r="L33" s="54" t="str">
        <f t="shared" si="4"/>
        <v>OK</v>
      </c>
      <c r="M33" s="54" t="str">
        <f t="shared" si="4"/>
        <v>OK</v>
      </c>
      <c r="N33" s="54" t="str">
        <f t="shared" si="4"/>
        <v>OK</v>
      </c>
    </row>
    <row r="36" spans="1:14" ht="16.5" customHeight="1" x14ac:dyDescent="0.4">
      <c r="A36" s="3"/>
      <c r="B36" s="51" t="s">
        <v>55</v>
      </c>
      <c r="C36" s="1"/>
    </row>
    <row r="37" spans="1:14" ht="16.5" customHeight="1" x14ac:dyDescent="0.4">
      <c r="A37" s="17"/>
      <c r="B37" s="55"/>
      <c r="C37" s="31">
        <v>23</v>
      </c>
      <c r="D37" s="32">
        <f>C37+1</f>
        <v>24</v>
      </c>
      <c r="E37" s="32">
        <f t="shared" ref="E37:J37" si="5">D37+1</f>
        <v>25</v>
      </c>
      <c r="F37" s="32">
        <f t="shared" si="5"/>
        <v>26</v>
      </c>
      <c r="G37" s="32">
        <f t="shared" si="5"/>
        <v>27</v>
      </c>
      <c r="H37" s="32">
        <f t="shared" si="5"/>
        <v>28</v>
      </c>
      <c r="I37" s="32">
        <f t="shared" si="5"/>
        <v>29</v>
      </c>
      <c r="J37" s="32">
        <f t="shared" si="5"/>
        <v>30</v>
      </c>
      <c r="K37" s="31">
        <v>1</v>
      </c>
      <c r="L37" s="32">
        <f>K37+1</f>
        <v>2</v>
      </c>
      <c r="M37" s="32">
        <f>L37+1</f>
        <v>3</v>
      </c>
      <c r="N37" s="32">
        <f>M37+1</f>
        <v>4</v>
      </c>
    </row>
    <row r="38" spans="1:14" ht="16.5" customHeight="1" x14ac:dyDescent="0.4">
      <c r="A38" s="27"/>
      <c r="B38" s="56"/>
      <c r="C38" s="49" t="s">
        <v>5</v>
      </c>
      <c r="D38" s="49" t="s">
        <v>6</v>
      </c>
      <c r="E38" s="49" t="s">
        <v>7</v>
      </c>
      <c r="F38" s="49" t="s">
        <v>8</v>
      </c>
      <c r="G38" s="49" t="s">
        <v>9</v>
      </c>
      <c r="H38" s="49" t="s">
        <v>10</v>
      </c>
      <c r="I38" s="49" t="s">
        <v>11</v>
      </c>
      <c r="J38" s="49" t="s">
        <v>12</v>
      </c>
      <c r="K38" s="49" t="s">
        <v>1</v>
      </c>
      <c r="L38" s="49" t="s">
        <v>2</v>
      </c>
      <c r="M38" s="49" t="s">
        <v>0</v>
      </c>
      <c r="N38" s="49" t="s">
        <v>53</v>
      </c>
    </row>
    <row r="39" spans="1:14" ht="16.5" customHeight="1" x14ac:dyDescent="0.4">
      <c r="A39" s="30"/>
      <c r="B39" s="57"/>
      <c r="C39" s="50">
        <v>2011</v>
      </c>
      <c r="D39" s="50">
        <v>2012</v>
      </c>
      <c r="E39" s="50">
        <v>2013</v>
      </c>
      <c r="F39" s="50">
        <v>2014</v>
      </c>
      <c r="G39" s="50">
        <v>2015</v>
      </c>
      <c r="H39" s="50">
        <v>2016</v>
      </c>
      <c r="I39" s="50">
        <v>2017</v>
      </c>
      <c r="J39" s="50">
        <v>2018</v>
      </c>
      <c r="K39" s="50">
        <v>2019</v>
      </c>
      <c r="L39" s="50">
        <v>2020</v>
      </c>
      <c r="M39" s="50">
        <v>2021</v>
      </c>
      <c r="N39" s="50">
        <v>2022</v>
      </c>
    </row>
    <row r="40" spans="1:14" ht="16.5" customHeight="1" x14ac:dyDescent="0.4">
      <c r="A40" s="18">
        <v>1</v>
      </c>
      <c r="B40" s="7" t="s">
        <v>25</v>
      </c>
      <c r="C40" s="28">
        <v>61038</v>
      </c>
      <c r="D40" s="22">
        <v>64606</v>
      </c>
      <c r="E40" s="22">
        <v>63162</v>
      </c>
      <c r="F40" s="22">
        <v>67443</v>
      </c>
      <c r="G40" s="22">
        <v>58693</v>
      </c>
      <c r="H40" s="22">
        <v>66829</v>
      </c>
      <c r="I40" s="22">
        <v>55095</v>
      </c>
      <c r="J40" s="22">
        <v>53463</v>
      </c>
      <c r="K40" s="22">
        <v>52888</v>
      </c>
      <c r="L40" s="22">
        <v>40411</v>
      </c>
      <c r="M40" s="22">
        <v>52435</v>
      </c>
      <c r="N40" s="23">
        <v>43889</v>
      </c>
    </row>
    <row r="41" spans="1:14" ht="16.5" customHeight="1" x14ac:dyDescent="0.4">
      <c r="A41" s="18" t="s">
        <v>23</v>
      </c>
      <c r="B41" s="7" t="s">
        <v>26</v>
      </c>
      <c r="C41" s="28">
        <v>52335</v>
      </c>
      <c r="D41" s="22">
        <v>53717</v>
      </c>
      <c r="E41" s="22">
        <v>52759</v>
      </c>
      <c r="F41" s="22">
        <v>57174</v>
      </c>
      <c r="G41" s="22">
        <v>47548</v>
      </c>
      <c r="H41" s="22">
        <v>57464</v>
      </c>
      <c r="I41" s="22">
        <v>46879</v>
      </c>
      <c r="J41" s="22">
        <v>43490</v>
      </c>
      <c r="K41" s="22">
        <v>43893</v>
      </c>
      <c r="L41" s="22">
        <v>33989</v>
      </c>
      <c r="M41" s="22">
        <v>45929</v>
      </c>
      <c r="N41" s="23">
        <v>38195</v>
      </c>
    </row>
    <row r="42" spans="1:14" ht="16.5" customHeight="1" x14ac:dyDescent="0.4">
      <c r="A42" s="18" t="s">
        <v>13</v>
      </c>
      <c r="B42" s="7" t="s">
        <v>27</v>
      </c>
      <c r="C42" s="28">
        <v>331</v>
      </c>
      <c r="D42" s="22">
        <v>313</v>
      </c>
      <c r="E42" s="22">
        <v>290</v>
      </c>
      <c r="F42" s="22">
        <v>358</v>
      </c>
      <c r="G42" s="22">
        <v>357</v>
      </c>
      <c r="H42" s="22">
        <v>329</v>
      </c>
      <c r="I42" s="22">
        <v>289</v>
      </c>
      <c r="J42" s="22">
        <v>276</v>
      </c>
      <c r="K42" s="22">
        <v>349</v>
      </c>
      <c r="L42" s="22">
        <v>369</v>
      </c>
      <c r="M42" s="22">
        <v>304</v>
      </c>
      <c r="N42" s="23">
        <v>303</v>
      </c>
    </row>
    <row r="43" spans="1:14" ht="16.5" customHeight="1" x14ac:dyDescent="0.4">
      <c r="A43" s="18" t="s">
        <v>14</v>
      </c>
      <c r="B43" s="7" t="s">
        <v>28</v>
      </c>
      <c r="C43" s="28">
        <v>8596</v>
      </c>
      <c r="D43" s="22">
        <v>10820</v>
      </c>
      <c r="E43" s="22">
        <v>10301</v>
      </c>
      <c r="F43" s="22">
        <v>9976</v>
      </c>
      <c r="G43" s="22">
        <v>10787</v>
      </c>
      <c r="H43" s="22">
        <v>8992</v>
      </c>
      <c r="I43" s="22">
        <v>7875</v>
      </c>
      <c r="J43" s="22">
        <v>9223</v>
      </c>
      <c r="K43" s="22">
        <v>8249</v>
      </c>
      <c r="L43" s="22">
        <v>5836</v>
      </c>
      <c r="M43" s="22">
        <v>6340</v>
      </c>
      <c r="N43" s="23">
        <v>5441</v>
      </c>
    </row>
    <row r="44" spans="1:14" ht="16.5" customHeight="1" x14ac:dyDescent="0.4">
      <c r="A44" s="18">
        <v>2</v>
      </c>
      <c r="B44" s="7" t="s">
        <v>29</v>
      </c>
      <c r="C44" s="28">
        <v>3938</v>
      </c>
      <c r="D44" s="22">
        <v>3816</v>
      </c>
      <c r="E44" s="22">
        <v>4451</v>
      </c>
      <c r="F44" s="22">
        <v>4653</v>
      </c>
      <c r="G44" s="22">
        <v>5847</v>
      </c>
      <c r="H44" s="22">
        <v>6490</v>
      </c>
      <c r="I44" s="22">
        <v>7363</v>
      </c>
      <c r="J44" s="22">
        <v>7559</v>
      </c>
      <c r="K44" s="22">
        <v>8081</v>
      </c>
      <c r="L44" s="22">
        <v>8398</v>
      </c>
      <c r="M44" s="22">
        <v>7412</v>
      </c>
      <c r="N44" s="23">
        <v>6103</v>
      </c>
    </row>
    <row r="45" spans="1:14" ht="16.5" customHeight="1" x14ac:dyDescent="0.4">
      <c r="A45" s="18">
        <v>3</v>
      </c>
      <c r="B45" s="7" t="s">
        <v>30</v>
      </c>
      <c r="C45" s="28">
        <v>213037</v>
      </c>
      <c r="D45" s="22">
        <v>175828</v>
      </c>
      <c r="E45" s="22">
        <v>194085</v>
      </c>
      <c r="F45" s="22">
        <v>173016</v>
      </c>
      <c r="G45" s="22">
        <v>186364</v>
      </c>
      <c r="H45" s="22">
        <v>189760</v>
      </c>
      <c r="I45" s="22">
        <v>192187</v>
      </c>
      <c r="J45" s="22">
        <v>192444</v>
      </c>
      <c r="K45" s="22">
        <v>185135</v>
      </c>
      <c r="L45" s="22">
        <v>195660</v>
      </c>
      <c r="M45" s="22">
        <v>184296</v>
      </c>
      <c r="N45" s="23">
        <v>173889</v>
      </c>
    </row>
    <row r="46" spans="1:14" ht="16.5" customHeight="1" x14ac:dyDescent="0.4">
      <c r="A46" s="18">
        <v>4</v>
      </c>
      <c r="B46" s="7" t="s">
        <v>32</v>
      </c>
      <c r="C46" s="28">
        <v>185485</v>
      </c>
      <c r="D46" s="22">
        <v>173816</v>
      </c>
      <c r="E46" s="22">
        <v>174554</v>
      </c>
      <c r="F46" s="22">
        <v>176990</v>
      </c>
      <c r="G46" s="22">
        <v>175481</v>
      </c>
      <c r="H46" s="22">
        <v>169206</v>
      </c>
      <c r="I46" s="22">
        <v>173443</v>
      </c>
      <c r="J46" s="22">
        <v>169534</v>
      </c>
      <c r="K46" s="22">
        <v>182189</v>
      </c>
      <c r="L46" s="22">
        <v>183246</v>
      </c>
      <c r="M46" s="22">
        <v>178611</v>
      </c>
      <c r="N46" s="23">
        <v>127954</v>
      </c>
    </row>
    <row r="47" spans="1:14" ht="16.5" customHeight="1" x14ac:dyDescent="0.4">
      <c r="A47" s="18">
        <v>5</v>
      </c>
      <c r="B47" s="7" t="s">
        <v>31</v>
      </c>
      <c r="C47" s="28">
        <v>266255</v>
      </c>
      <c r="D47" s="22">
        <v>261522</v>
      </c>
      <c r="E47" s="22">
        <v>313844</v>
      </c>
      <c r="F47" s="22">
        <v>334819</v>
      </c>
      <c r="G47" s="22">
        <v>383751</v>
      </c>
      <c r="H47" s="22">
        <v>407461</v>
      </c>
      <c r="I47" s="22">
        <v>440712</v>
      </c>
      <c r="J47" s="22">
        <v>445546</v>
      </c>
      <c r="K47" s="22">
        <v>451311</v>
      </c>
      <c r="L47" s="22">
        <v>369300</v>
      </c>
      <c r="M47" s="22">
        <v>434519</v>
      </c>
      <c r="N47" s="23">
        <v>366872</v>
      </c>
    </row>
    <row r="48" spans="1:14" ht="16.5" customHeight="1" x14ac:dyDescent="0.4">
      <c r="A48" s="18">
        <v>6</v>
      </c>
      <c r="B48" s="7" t="s">
        <v>33</v>
      </c>
      <c r="C48" s="28">
        <v>386642</v>
      </c>
      <c r="D48" s="22">
        <v>404617</v>
      </c>
      <c r="E48" s="22">
        <v>424896</v>
      </c>
      <c r="F48" s="22">
        <v>408273</v>
      </c>
      <c r="G48" s="22">
        <v>414276</v>
      </c>
      <c r="H48" s="22">
        <v>406428</v>
      </c>
      <c r="I48" s="22">
        <v>420007</v>
      </c>
      <c r="J48" s="22">
        <v>413360</v>
      </c>
      <c r="K48" s="22">
        <v>398610</v>
      </c>
      <c r="L48" s="22">
        <v>362168</v>
      </c>
      <c r="M48" s="22">
        <v>373734</v>
      </c>
      <c r="N48" s="23">
        <v>379032</v>
      </c>
    </row>
    <row r="49" spans="1:14" ht="16.5" customHeight="1" x14ac:dyDescent="0.4">
      <c r="A49" s="18">
        <v>7</v>
      </c>
      <c r="B49" s="7" t="s">
        <v>34</v>
      </c>
      <c r="C49" s="28">
        <v>266048</v>
      </c>
      <c r="D49" s="22">
        <v>260038</v>
      </c>
      <c r="E49" s="22">
        <v>277929</v>
      </c>
      <c r="F49" s="22">
        <v>263569</v>
      </c>
      <c r="G49" s="22">
        <v>264389</v>
      </c>
      <c r="H49" s="22">
        <v>274562</v>
      </c>
      <c r="I49" s="22">
        <v>281682</v>
      </c>
      <c r="J49" s="22">
        <v>280346</v>
      </c>
      <c r="K49" s="22">
        <v>267981</v>
      </c>
      <c r="L49" s="22">
        <v>171583</v>
      </c>
      <c r="M49" s="22">
        <v>187892</v>
      </c>
      <c r="N49" s="23">
        <v>273058</v>
      </c>
    </row>
    <row r="50" spans="1:14" ht="16.5" customHeight="1" x14ac:dyDescent="0.4">
      <c r="A50" s="18">
        <v>8</v>
      </c>
      <c r="B50" s="7" t="s">
        <v>35</v>
      </c>
      <c r="C50" s="28">
        <v>158674</v>
      </c>
      <c r="D50" s="22">
        <v>158214</v>
      </c>
      <c r="E50" s="22">
        <v>169731</v>
      </c>
      <c r="F50" s="22">
        <v>164417</v>
      </c>
      <c r="G50" s="22">
        <v>163369</v>
      </c>
      <c r="H50" s="22">
        <v>177219</v>
      </c>
      <c r="I50" s="22">
        <v>187163</v>
      </c>
      <c r="J50" s="22">
        <v>191437</v>
      </c>
      <c r="K50" s="22">
        <v>174560</v>
      </c>
      <c r="L50" s="22">
        <v>102336</v>
      </c>
      <c r="M50" s="22">
        <v>103217</v>
      </c>
      <c r="N50" s="23">
        <v>157696</v>
      </c>
    </row>
    <row r="51" spans="1:14" ht="16.5" customHeight="1" x14ac:dyDescent="0.4">
      <c r="A51" s="18">
        <v>9</v>
      </c>
      <c r="B51" s="7" t="s">
        <v>36</v>
      </c>
      <c r="C51" s="28">
        <v>173688</v>
      </c>
      <c r="D51" s="22">
        <v>184034</v>
      </c>
      <c r="E51" s="22">
        <v>194442</v>
      </c>
      <c r="F51" s="22">
        <v>188374</v>
      </c>
      <c r="G51" s="22">
        <v>195478</v>
      </c>
      <c r="H51" s="22">
        <v>200571</v>
      </c>
      <c r="I51" s="22">
        <v>198660</v>
      </c>
      <c r="J51" s="22">
        <v>202861</v>
      </c>
      <c r="K51" s="22">
        <v>190095</v>
      </c>
      <c r="L51" s="22">
        <v>191334</v>
      </c>
      <c r="M51" s="22">
        <v>186890</v>
      </c>
      <c r="N51" s="23">
        <v>188167</v>
      </c>
    </row>
    <row r="52" spans="1:14" ht="16.5" customHeight="1" x14ac:dyDescent="0.4">
      <c r="A52" s="18">
        <v>10</v>
      </c>
      <c r="B52" s="7" t="s">
        <v>37</v>
      </c>
      <c r="C52" s="28">
        <v>124459</v>
      </c>
      <c r="D52" s="22">
        <v>127207</v>
      </c>
      <c r="E52" s="22">
        <v>138609</v>
      </c>
      <c r="F52" s="22">
        <v>138753</v>
      </c>
      <c r="G52" s="22">
        <v>147657</v>
      </c>
      <c r="H52" s="22">
        <v>140194</v>
      </c>
      <c r="I52" s="22">
        <v>146145</v>
      </c>
      <c r="J52" s="22">
        <v>148455</v>
      </c>
      <c r="K52" s="22">
        <v>153688</v>
      </c>
      <c r="L52" s="22">
        <v>158565</v>
      </c>
      <c r="M52" s="22">
        <v>170713</v>
      </c>
      <c r="N52" s="23">
        <v>191766</v>
      </c>
    </row>
    <row r="53" spans="1:14" ht="16.5" customHeight="1" x14ac:dyDescent="0.4">
      <c r="A53" s="18">
        <v>11</v>
      </c>
      <c r="B53" s="7" t="s">
        <v>38</v>
      </c>
      <c r="C53" s="28">
        <v>451163</v>
      </c>
      <c r="D53" s="22">
        <v>455044</v>
      </c>
      <c r="E53" s="22">
        <v>459591</v>
      </c>
      <c r="F53" s="22">
        <v>474792</v>
      </c>
      <c r="G53" s="22">
        <v>479724</v>
      </c>
      <c r="H53" s="22">
        <v>487351</v>
      </c>
      <c r="I53" s="22">
        <v>507466</v>
      </c>
      <c r="J53" s="22">
        <v>521253</v>
      </c>
      <c r="K53" s="22">
        <v>537872</v>
      </c>
      <c r="L53" s="22">
        <v>549844</v>
      </c>
      <c r="M53" s="22">
        <v>551501</v>
      </c>
      <c r="N53" s="23">
        <v>562972</v>
      </c>
    </row>
    <row r="54" spans="1:14" ht="16.5" customHeight="1" x14ac:dyDescent="0.4">
      <c r="A54" s="18">
        <v>12</v>
      </c>
      <c r="B54" s="7" t="s">
        <v>39</v>
      </c>
      <c r="C54" s="28">
        <v>338538</v>
      </c>
      <c r="D54" s="22">
        <v>353170</v>
      </c>
      <c r="E54" s="22">
        <v>372373</v>
      </c>
      <c r="F54" s="22">
        <v>366335</v>
      </c>
      <c r="G54" s="22">
        <v>396009</v>
      </c>
      <c r="H54" s="22">
        <v>425221</v>
      </c>
      <c r="I54" s="22">
        <v>415441</v>
      </c>
      <c r="J54" s="22">
        <v>407216</v>
      </c>
      <c r="K54" s="22">
        <v>395601</v>
      </c>
      <c r="L54" s="22">
        <v>398681</v>
      </c>
      <c r="M54" s="22">
        <v>409207</v>
      </c>
      <c r="N54" s="23">
        <v>438708</v>
      </c>
    </row>
    <row r="55" spans="1:14" ht="16.5" customHeight="1" x14ac:dyDescent="0.4">
      <c r="A55" s="18">
        <v>13</v>
      </c>
      <c r="B55" s="7" t="s">
        <v>40</v>
      </c>
      <c r="C55" s="28">
        <v>377225</v>
      </c>
      <c r="D55" s="22">
        <v>381702</v>
      </c>
      <c r="E55" s="22">
        <v>372984</v>
      </c>
      <c r="F55" s="22">
        <v>375256</v>
      </c>
      <c r="G55" s="22">
        <v>384296</v>
      </c>
      <c r="H55" s="22">
        <v>391777</v>
      </c>
      <c r="I55" s="22">
        <v>398293</v>
      </c>
      <c r="J55" s="22">
        <v>407541</v>
      </c>
      <c r="K55" s="22">
        <v>422813</v>
      </c>
      <c r="L55" s="22">
        <v>411800</v>
      </c>
      <c r="M55" s="22">
        <v>413345</v>
      </c>
      <c r="N55" s="23">
        <v>420541</v>
      </c>
    </row>
    <row r="56" spans="1:14" ht="16.5" customHeight="1" x14ac:dyDescent="0.4">
      <c r="A56" s="18">
        <v>14</v>
      </c>
      <c r="B56" s="7" t="s">
        <v>41</v>
      </c>
      <c r="C56" s="28">
        <v>216653</v>
      </c>
      <c r="D56" s="22">
        <v>221131</v>
      </c>
      <c r="E56" s="22">
        <v>218878</v>
      </c>
      <c r="F56" s="22">
        <v>221214</v>
      </c>
      <c r="G56" s="22">
        <v>225780</v>
      </c>
      <c r="H56" s="22">
        <v>226210</v>
      </c>
      <c r="I56" s="22">
        <v>231673</v>
      </c>
      <c r="J56" s="22">
        <v>234873</v>
      </c>
      <c r="K56" s="22">
        <v>237695</v>
      </c>
      <c r="L56" s="22">
        <v>245146</v>
      </c>
      <c r="M56" s="22">
        <v>250695</v>
      </c>
      <c r="N56" s="23">
        <v>258677</v>
      </c>
    </row>
    <row r="57" spans="1:14" ht="16.5" customHeight="1" x14ac:dyDescent="0.4">
      <c r="A57" s="18">
        <v>15</v>
      </c>
      <c r="B57" s="7" t="s">
        <v>42</v>
      </c>
      <c r="C57" s="28">
        <v>406609</v>
      </c>
      <c r="D57" s="22">
        <v>425320</v>
      </c>
      <c r="E57" s="22">
        <v>442586</v>
      </c>
      <c r="F57" s="22">
        <v>445843</v>
      </c>
      <c r="G57" s="22">
        <v>478424</v>
      </c>
      <c r="H57" s="22">
        <v>493326</v>
      </c>
      <c r="I57" s="22">
        <v>490335</v>
      </c>
      <c r="J57" s="22">
        <v>506330</v>
      </c>
      <c r="K57" s="22">
        <v>524062</v>
      </c>
      <c r="L57" s="22">
        <v>525309</v>
      </c>
      <c r="M57" s="22">
        <v>548332</v>
      </c>
      <c r="N57" s="23">
        <v>570171</v>
      </c>
    </row>
    <row r="58" spans="1:14" ht="16.5" customHeight="1" x14ac:dyDescent="0.4">
      <c r="A58" s="18">
        <v>16</v>
      </c>
      <c r="B58" s="7" t="s">
        <v>43</v>
      </c>
      <c r="C58" s="28">
        <v>226313</v>
      </c>
      <c r="D58" s="22">
        <v>234210</v>
      </c>
      <c r="E58" s="22">
        <v>227364</v>
      </c>
      <c r="F58" s="22">
        <v>219555</v>
      </c>
      <c r="G58" s="22">
        <v>223006</v>
      </c>
      <c r="H58" s="22">
        <v>224876</v>
      </c>
      <c r="I58" s="22">
        <v>226916</v>
      </c>
      <c r="J58" s="22">
        <v>225725</v>
      </c>
      <c r="K58" s="22">
        <v>220227</v>
      </c>
      <c r="L58" s="22">
        <v>199127</v>
      </c>
      <c r="M58" s="22">
        <v>214695</v>
      </c>
      <c r="N58" s="23">
        <v>223390</v>
      </c>
    </row>
    <row r="59" spans="1:14" ht="16.5" customHeight="1" x14ac:dyDescent="0.4">
      <c r="A59" s="18">
        <v>17</v>
      </c>
      <c r="B59" s="7" t="s">
        <v>44</v>
      </c>
      <c r="C59" s="28">
        <v>3846272</v>
      </c>
      <c r="D59" s="22">
        <v>3879439</v>
      </c>
      <c r="E59" s="22">
        <v>4044596</v>
      </c>
      <c r="F59" s="22">
        <v>4021023</v>
      </c>
      <c r="G59" s="22">
        <v>4182545</v>
      </c>
      <c r="H59" s="22">
        <v>4288193</v>
      </c>
      <c r="I59" s="22">
        <v>4371547</v>
      </c>
      <c r="J59" s="22">
        <v>4406503</v>
      </c>
      <c r="K59" s="22">
        <v>4400002</v>
      </c>
      <c r="L59" s="22">
        <v>4098135</v>
      </c>
      <c r="M59" s="22">
        <v>4256437</v>
      </c>
      <c r="N59" s="23">
        <v>4371803</v>
      </c>
    </row>
    <row r="60" spans="1:14" ht="16.5" customHeight="1" x14ac:dyDescent="0.4">
      <c r="A60" s="18">
        <v>18</v>
      </c>
      <c r="B60" s="7" t="s">
        <v>45</v>
      </c>
      <c r="C60" s="28">
        <v>36098</v>
      </c>
      <c r="D60" s="22">
        <v>35173</v>
      </c>
      <c r="E60" s="22">
        <v>31501</v>
      </c>
      <c r="F60" s="22">
        <v>29554</v>
      </c>
      <c r="G60" s="22">
        <v>24170</v>
      </c>
      <c r="H60" s="22">
        <v>18974</v>
      </c>
      <c r="I60" s="22">
        <v>19614</v>
      </c>
      <c r="J60" s="22">
        <v>18629</v>
      </c>
      <c r="K60" s="22">
        <v>17988</v>
      </c>
      <c r="L60" s="22">
        <v>15103</v>
      </c>
      <c r="M60" s="22">
        <v>12947</v>
      </c>
      <c r="N60" s="23">
        <v>18833</v>
      </c>
    </row>
    <row r="61" spans="1:14" ht="16.5" customHeight="1" x14ac:dyDescent="0.4">
      <c r="A61" s="18">
        <v>19</v>
      </c>
      <c r="B61" s="7" t="s">
        <v>46</v>
      </c>
      <c r="C61" s="28">
        <v>33556</v>
      </c>
      <c r="D61" s="22">
        <v>34248</v>
      </c>
      <c r="E61" s="22">
        <v>37132</v>
      </c>
      <c r="F61" s="22">
        <v>36620</v>
      </c>
      <c r="G61" s="22">
        <v>39834</v>
      </c>
      <c r="H61" s="22">
        <v>39032</v>
      </c>
      <c r="I61" s="22">
        <v>42104</v>
      </c>
      <c r="J61" s="22">
        <v>42933</v>
      </c>
      <c r="K61" s="22">
        <v>46025</v>
      </c>
      <c r="L61" s="22">
        <v>34106</v>
      </c>
      <c r="M61" s="22">
        <v>38591</v>
      </c>
      <c r="N61" s="23">
        <v>43808</v>
      </c>
    </row>
    <row r="62" spans="1:14" ht="16.5" customHeight="1" x14ac:dyDescent="0.4">
      <c r="A62" s="18">
        <v>20</v>
      </c>
      <c r="B62" s="7" t="s">
        <v>47</v>
      </c>
      <c r="C62" s="28">
        <v>3846280</v>
      </c>
      <c r="D62" s="22">
        <v>3878319</v>
      </c>
      <c r="E62" s="22">
        <v>4038793</v>
      </c>
      <c r="F62" s="22">
        <v>4014011</v>
      </c>
      <c r="G62" s="22">
        <v>4166880</v>
      </c>
      <c r="H62" s="22">
        <v>4268329</v>
      </c>
      <c r="I62" s="22">
        <v>4349212</v>
      </c>
      <c r="J62" s="22">
        <v>4382412</v>
      </c>
      <c r="K62" s="22">
        <v>4372075</v>
      </c>
      <c r="L62" s="22">
        <v>4080020</v>
      </c>
      <c r="M62" s="22">
        <v>4230962</v>
      </c>
      <c r="N62" s="23">
        <v>4347059</v>
      </c>
    </row>
    <row r="63" spans="1:14" ht="16.5" customHeight="1" x14ac:dyDescent="0.4">
      <c r="A63" s="19"/>
      <c r="B63" s="9" t="s">
        <v>56</v>
      </c>
      <c r="C63" s="68">
        <v>-2534</v>
      </c>
      <c r="D63" s="24">
        <v>-2045</v>
      </c>
      <c r="E63" s="24">
        <v>-172</v>
      </c>
      <c r="F63" s="24">
        <v>54</v>
      </c>
      <c r="G63" s="24">
        <v>-1</v>
      </c>
      <c r="H63" s="24">
        <v>194</v>
      </c>
      <c r="I63" s="24">
        <v>155</v>
      </c>
      <c r="J63" s="24">
        <v>213</v>
      </c>
      <c r="K63" s="24">
        <v>110</v>
      </c>
      <c r="L63" s="24">
        <v>888</v>
      </c>
      <c r="M63" s="24">
        <v>169</v>
      </c>
      <c r="N63" s="25">
        <v>231</v>
      </c>
    </row>
  </sheetData>
  <phoneticPr fontId="1"/>
  <pageMargins left="0.7" right="0.7" top="0.75" bottom="0.75" header="0.3" footer="0.3"/>
  <pageSetup paperSize="9" scale="2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832B3-A8F4-406A-A3D0-431B99A99206}">
  <sheetPr transitionEvaluation="1"/>
  <dimension ref="A1:M61"/>
  <sheetViews>
    <sheetView showGridLines="0" zoomScaleNormal="100" workbookViewId="0">
      <pane xSplit="1" ySplit="6" topLeftCell="B7" activePane="bottomRight" state="frozen"/>
      <selection pane="topRight" activeCell="B1" sqref="B1"/>
      <selection pane="bottomLeft" activeCell="A8" sqref="A8"/>
      <selection pane="bottomRight"/>
    </sheetView>
  </sheetViews>
  <sheetFormatPr defaultColWidth="14.125" defaultRowHeight="15" customHeight="1" x14ac:dyDescent="0.4"/>
  <cols>
    <col min="1" max="1" width="38.5" style="139" customWidth="1"/>
    <col min="2" max="13" width="15.625" style="139" customWidth="1"/>
    <col min="14" max="136" width="19.625" style="139" customWidth="1"/>
    <col min="137" max="16384" width="14.125" style="139"/>
  </cols>
  <sheetData>
    <row r="1" spans="1:13" ht="15" customHeight="1" x14ac:dyDescent="0.4">
      <c r="A1" s="12" t="str">
        <f ca="1">RIGHT(CELL("filename",A1),LEN(CELL("filename",A1))-FIND("]",CELL("filename",A1)))</f>
        <v>国民経済計算</v>
      </c>
    </row>
    <row r="2" spans="1:13" ht="15" customHeight="1" x14ac:dyDescent="0.4">
      <c r="A2" s="138" t="s">
        <v>187</v>
      </c>
    </row>
    <row r="3" spans="1:13" ht="15" customHeight="1" x14ac:dyDescent="0.4">
      <c r="A3" s="140" t="s">
        <v>188</v>
      </c>
    </row>
    <row r="4" spans="1:13" ht="15" customHeight="1" x14ac:dyDescent="0.4">
      <c r="A4" s="141"/>
      <c r="B4" s="142" t="s">
        <v>189</v>
      </c>
      <c r="C4" s="142" t="s">
        <v>190</v>
      </c>
      <c r="D4" s="142" t="s">
        <v>191</v>
      </c>
      <c r="E4" s="142" t="s">
        <v>192</v>
      </c>
      <c r="F4" s="142" t="s">
        <v>193</v>
      </c>
      <c r="G4" s="142" t="s">
        <v>194</v>
      </c>
      <c r="H4" s="142" t="s">
        <v>195</v>
      </c>
      <c r="I4" s="142" t="s">
        <v>196</v>
      </c>
      <c r="J4" s="142" t="s">
        <v>197</v>
      </c>
      <c r="K4" s="142" t="s">
        <v>198</v>
      </c>
      <c r="L4" s="142" t="s">
        <v>199</v>
      </c>
      <c r="M4" s="143" t="s">
        <v>200</v>
      </c>
    </row>
    <row r="5" spans="1:13" ht="15" customHeight="1" x14ac:dyDescent="0.4">
      <c r="A5" s="144" t="s">
        <v>201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6"/>
    </row>
    <row r="6" spans="1:13" ht="15" customHeight="1" x14ac:dyDescent="0.4">
      <c r="A6" s="147"/>
      <c r="B6" s="148">
        <v>2011</v>
      </c>
      <c r="C6" s="148">
        <v>2012</v>
      </c>
      <c r="D6" s="148">
        <v>2013</v>
      </c>
      <c r="E6" s="148">
        <v>2014</v>
      </c>
      <c r="F6" s="148">
        <v>2015</v>
      </c>
      <c r="G6" s="148">
        <v>2016</v>
      </c>
      <c r="H6" s="148">
        <v>2017</v>
      </c>
      <c r="I6" s="148">
        <v>2018</v>
      </c>
      <c r="J6" s="148">
        <v>2019</v>
      </c>
      <c r="K6" s="148">
        <v>2020</v>
      </c>
      <c r="L6" s="148">
        <v>2021</v>
      </c>
      <c r="M6" s="149">
        <v>2022</v>
      </c>
    </row>
    <row r="7" spans="1:13" ht="15" customHeight="1" x14ac:dyDescent="0.4">
      <c r="A7" s="150" t="s">
        <v>202</v>
      </c>
      <c r="B7" s="133">
        <v>5373.8</v>
      </c>
      <c r="C7" s="133">
        <v>5619.6</v>
      </c>
      <c r="D7" s="133">
        <v>5426.4</v>
      </c>
      <c r="E7" s="133">
        <v>5170.5</v>
      </c>
      <c r="F7" s="133">
        <v>5563.9</v>
      </c>
      <c r="G7" s="133">
        <v>6124</v>
      </c>
      <c r="H7" s="133">
        <v>6241.1</v>
      </c>
      <c r="I7" s="133">
        <v>5812.6</v>
      </c>
      <c r="J7" s="133">
        <v>5796.4</v>
      </c>
      <c r="K7" s="133">
        <v>5756.1</v>
      </c>
      <c r="L7" s="133">
        <v>5599.1</v>
      </c>
      <c r="M7" s="134">
        <v>5695.6</v>
      </c>
    </row>
    <row r="8" spans="1:13" ht="15" customHeight="1" x14ac:dyDescent="0.4">
      <c r="A8" s="144" t="s">
        <v>203</v>
      </c>
      <c r="B8" s="133">
        <v>4481.6000000000004</v>
      </c>
      <c r="C8" s="133">
        <v>4738.5</v>
      </c>
      <c r="D8" s="133">
        <v>4556.1000000000004</v>
      </c>
      <c r="E8" s="133">
        <v>4220.8999999999996</v>
      </c>
      <c r="F8" s="133">
        <v>4509.1000000000004</v>
      </c>
      <c r="G8" s="133">
        <v>5061.8</v>
      </c>
      <c r="H8" s="133">
        <v>5166.2</v>
      </c>
      <c r="I8" s="133">
        <v>4785.1000000000004</v>
      </c>
      <c r="J8" s="133">
        <v>4826.8</v>
      </c>
      <c r="K8" s="133">
        <v>4889.6000000000004</v>
      </c>
      <c r="L8" s="133">
        <v>4705.3999999999996</v>
      </c>
      <c r="M8" s="135">
        <v>4792</v>
      </c>
    </row>
    <row r="9" spans="1:13" ht="15" customHeight="1" x14ac:dyDescent="0.4">
      <c r="A9" s="144" t="s">
        <v>204</v>
      </c>
      <c r="B9" s="133">
        <v>208.7</v>
      </c>
      <c r="C9" s="133">
        <v>195.5</v>
      </c>
      <c r="D9" s="133">
        <v>217.2</v>
      </c>
      <c r="E9" s="133">
        <v>235</v>
      </c>
      <c r="F9" s="133">
        <v>234</v>
      </c>
      <c r="G9" s="133">
        <v>238.7</v>
      </c>
      <c r="H9" s="133">
        <v>242.6</v>
      </c>
      <c r="I9" s="133">
        <v>248.7</v>
      </c>
      <c r="J9" s="133">
        <v>247.9</v>
      </c>
      <c r="K9" s="133">
        <v>231.9</v>
      </c>
      <c r="L9" s="133">
        <v>269</v>
      </c>
      <c r="M9" s="135">
        <v>276.60000000000002</v>
      </c>
    </row>
    <row r="10" spans="1:13" ht="15" customHeight="1" x14ac:dyDescent="0.4">
      <c r="A10" s="144" t="s">
        <v>205</v>
      </c>
      <c r="B10" s="133">
        <v>683.5</v>
      </c>
      <c r="C10" s="133">
        <v>685.6</v>
      </c>
      <c r="D10" s="133">
        <v>653.1</v>
      </c>
      <c r="E10" s="133">
        <v>714.6</v>
      </c>
      <c r="F10" s="133">
        <v>820.9</v>
      </c>
      <c r="G10" s="133">
        <v>823.5</v>
      </c>
      <c r="H10" s="133">
        <v>832.3</v>
      </c>
      <c r="I10" s="133">
        <v>778.9</v>
      </c>
      <c r="J10" s="133">
        <v>721.7</v>
      </c>
      <c r="K10" s="133">
        <v>634.6</v>
      </c>
      <c r="L10" s="133">
        <v>624.70000000000005</v>
      </c>
      <c r="M10" s="135">
        <v>627</v>
      </c>
    </row>
    <row r="11" spans="1:13" ht="15" customHeight="1" x14ac:dyDescent="0.4">
      <c r="A11" s="144" t="s">
        <v>206</v>
      </c>
      <c r="B11" s="133">
        <v>321.10000000000002</v>
      </c>
      <c r="C11" s="133">
        <v>309.2</v>
      </c>
      <c r="D11" s="133">
        <v>360.5</v>
      </c>
      <c r="E11" s="133">
        <v>398.7</v>
      </c>
      <c r="F11" s="133">
        <v>409.2</v>
      </c>
      <c r="G11" s="133">
        <v>364.2</v>
      </c>
      <c r="H11" s="133">
        <v>385.6</v>
      </c>
      <c r="I11" s="133">
        <v>383.8</v>
      </c>
      <c r="J11" s="133">
        <v>382.7</v>
      </c>
      <c r="K11" s="133">
        <v>383.1</v>
      </c>
      <c r="L11" s="133">
        <v>364.6</v>
      </c>
      <c r="M11" s="135">
        <v>446.5</v>
      </c>
    </row>
    <row r="12" spans="1:13" ht="15" customHeight="1" x14ac:dyDescent="0.4">
      <c r="A12" s="144" t="s">
        <v>207</v>
      </c>
      <c r="B12" s="133">
        <v>97179.4</v>
      </c>
      <c r="C12" s="133">
        <v>98426.9</v>
      </c>
      <c r="D12" s="133">
        <v>98326.9</v>
      </c>
      <c r="E12" s="133">
        <v>101653.8</v>
      </c>
      <c r="F12" s="133">
        <v>110094.7</v>
      </c>
      <c r="G12" s="133">
        <v>110440.9</v>
      </c>
      <c r="H12" s="133">
        <v>113025.7</v>
      </c>
      <c r="I12" s="133">
        <v>114786.5</v>
      </c>
      <c r="J12" s="133">
        <v>112832.9</v>
      </c>
      <c r="K12" s="133">
        <v>108245</v>
      </c>
      <c r="L12" s="133">
        <v>115241.5</v>
      </c>
      <c r="M12" s="135">
        <v>107617.8</v>
      </c>
    </row>
    <row r="13" spans="1:13" ht="15" customHeight="1" x14ac:dyDescent="0.4">
      <c r="A13" s="144" t="s">
        <v>208</v>
      </c>
      <c r="B13" s="133">
        <v>11932.8</v>
      </c>
      <c r="C13" s="133">
        <v>12102.4</v>
      </c>
      <c r="D13" s="133">
        <v>11900.2</v>
      </c>
      <c r="E13" s="133">
        <v>12165</v>
      </c>
      <c r="F13" s="133">
        <v>13195.9</v>
      </c>
      <c r="G13" s="133">
        <v>13692.2</v>
      </c>
      <c r="H13" s="133">
        <v>13620.1</v>
      </c>
      <c r="I13" s="133">
        <v>13477.3</v>
      </c>
      <c r="J13" s="133">
        <v>13644.6</v>
      </c>
      <c r="K13" s="133">
        <v>13039.5</v>
      </c>
      <c r="L13" s="133">
        <v>13250.9</v>
      </c>
      <c r="M13" s="135">
        <v>12882.2</v>
      </c>
    </row>
    <row r="14" spans="1:13" ht="15" customHeight="1" x14ac:dyDescent="0.4">
      <c r="A14" s="144" t="s">
        <v>235</v>
      </c>
      <c r="B14" s="133">
        <v>1358.5</v>
      </c>
      <c r="C14" s="133">
        <v>1454.4</v>
      </c>
      <c r="D14" s="133">
        <v>1361.4</v>
      </c>
      <c r="E14" s="133">
        <v>1351.6</v>
      </c>
      <c r="F14" s="133">
        <v>1595.3</v>
      </c>
      <c r="G14" s="133">
        <v>1401.9</v>
      </c>
      <c r="H14" s="133">
        <v>1343.5</v>
      </c>
      <c r="I14" s="133">
        <v>1454.8</v>
      </c>
      <c r="J14" s="133">
        <v>1475.7</v>
      </c>
      <c r="K14" s="133">
        <v>1337.1</v>
      </c>
      <c r="L14" s="133">
        <v>1388.1</v>
      </c>
      <c r="M14" s="135">
        <v>1258.8</v>
      </c>
    </row>
    <row r="15" spans="1:13" ht="15" customHeight="1" x14ac:dyDescent="0.4">
      <c r="A15" s="144" t="s">
        <v>236</v>
      </c>
      <c r="B15" s="133">
        <v>2239.4</v>
      </c>
      <c r="C15" s="133">
        <v>2082.8000000000002</v>
      </c>
      <c r="D15" s="133">
        <v>2070.5</v>
      </c>
      <c r="E15" s="133">
        <v>2077.1999999999998</v>
      </c>
      <c r="F15" s="133">
        <v>2506.1999999999998</v>
      </c>
      <c r="G15" s="133">
        <v>2676.2</v>
      </c>
      <c r="H15" s="133">
        <v>2636.4</v>
      </c>
      <c r="I15" s="133">
        <v>2615.4</v>
      </c>
      <c r="J15" s="133">
        <v>2799</v>
      </c>
      <c r="K15" s="133">
        <v>2583.1999999999998</v>
      </c>
      <c r="L15" s="133">
        <v>2626.8</v>
      </c>
      <c r="M15" s="135">
        <v>2139.6999999999998</v>
      </c>
    </row>
    <row r="16" spans="1:13" ht="15" customHeight="1" x14ac:dyDescent="0.4">
      <c r="A16" s="144" t="s">
        <v>209</v>
      </c>
      <c r="B16" s="133">
        <v>10037.5</v>
      </c>
      <c r="C16" s="133">
        <v>9890.2000000000007</v>
      </c>
      <c r="D16" s="133">
        <v>9892.7999999999993</v>
      </c>
      <c r="E16" s="133">
        <v>9673.7999999999993</v>
      </c>
      <c r="F16" s="133">
        <v>11249.3</v>
      </c>
      <c r="G16" s="133">
        <v>11989.4</v>
      </c>
      <c r="H16" s="133">
        <v>11748.3</v>
      </c>
      <c r="I16" s="133">
        <v>11672.3</v>
      </c>
      <c r="J16" s="133">
        <v>12075.9</v>
      </c>
      <c r="K16" s="133">
        <v>12538.8</v>
      </c>
      <c r="L16" s="133">
        <v>11837.7</v>
      </c>
      <c r="M16" s="135">
        <v>9686.2999999999993</v>
      </c>
    </row>
    <row r="17" spans="1:13" ht="15" customHeight="1" x14ac:dyDescent="0.4">
      <c r="A17" s="144" t="s">
        <v>210</v>
      </c>
      <c r="B17" s="133">
        <v>4442.3</v>
      </c>
      <c r="C17" s="133">
        <v>4423.3999999999996</v>
      </c>
      <c r="D17" s="133">
        <v>5199.1000000000004</v>
      </c>
      <c r="E17" s="133">
        <v>4927</v>
      </c>
      <c r="F17" s="133">
        <v>5260</v>
      </c>
      <c r="G17" s="133">
        <v>5671.6</v>
      </c>
      <c r="H17" s="133">
        <v>5823</v>
      </c>
      <c r="I17" s="133">
        <v>5740.9</v>
      </c>
      <c r="J17" s="133">
        <v>5833.3</v>
      </c>
      <c r="K17" s="133">
        <v>5844.2</v>
      </c>
      <c r="L17" s="133">
        <v>5966.2</v>
      </c>
      <c r="M17" s="135">
        <v>2037.7</v>
      </c>
    </row>
    <row r="18" spans="1:13" ht="15" customHeight="1" x14ac:dyDescent="0.4">
      <c r="A18" s="144" t="s">
        <v>211</v>
      </c>
      <c r="B18" s="133">
        <v>2977.5</v>
      </c>
      <c r="C18" s="133">
        <v>2687.4</v>
      </c>
      <c r="D18" s="133">
        <v>2747.7</v>
      </c>
      <c r="E18" s="133">
        <v>2849.7</v>
      </c>
      <c r="F18" s="133">
        <v>3072.2</v>
      </c>
      <c r="G18" s="133">
        <v>3003.9</v>
      </c>
      <c r="H18" s="133">
        <v>3132.8</v>
      </c>
      <c r="I18" s="133">
        <v>3147.8</v>
      </c>
      <c r="J18" s="133">
        <v>3161.6</v>
      </c>
      <c r="K18" s="133">
        <v>3260.8</v>
      </c>
      <c r="L18" s="133">
        <v>3362.2</v>
      </c>
      <c r="M18" s="135">
        <v>3032.3</v>
      </c>
    </row>
    <row r="19" spans="1:13" ht="15" customHeight="1" x14ac:dyDescent="0.4">
      <c r="A19" s="144" t="s">
        <v>212</v>
      </c>
      <c r="B19" s="133">
        <v>8348.7000000000007</v>
      </c>
      <c r="C19" s="133">
        <v>9016</v>
      </c>
      <c r="D19" s="133">
        <v>9030.2000000000007</v>
      </c>
      <c r="E19" s="133">
        <v>9580.6</v>
      </c>
      <c r="F19" s="133">
        <v>9804.1</v>
      </c>
      <c r="G19" s="133">
        <v>10019.799999999999</v>
      </c>
      <c r="H19" s="133">
        <v>10114.6</v>
      </c>
      <c r="I19" s="133">
        <v>9940.5</v>
      </c>
      <c r="J19" s="133">
        <v>9465.7000000000007</v>
      </c>
      <c r="K19" s="133">
        <v>8726.2999999999993</v>
      </c>
      <c r="L19" s="133">
        <v>10918.9</v>
      </c>
      <c r="M19" s="135">
        <v>12047.8</v>
      </c>
    </row>
    <row r="20" spans="1:13" ht="15" customHeight="1" x14ac:dyDescent="0.4">
      <c r="A20" s="144" t="s">
        <v>213</v>
      </c>
      <c r="B20" s="133">
        <v>3745.4</v>
      </c>
      <c r="C20" s="133">
        <v>4249.3</v>
      </c>
      <c r="D20" s="133">
        <v>4332</v>
      </c>
      <c r="E20" s="133">
        <v>4608</v>
      </c>
      <c r="F20" s="133">
        <v>5055.8999999999996</v>
      </c>
      <c r="G20" s="133">
        <v>5156.1000000000004</v>
      </c>
      <c r="H20" s="133">
        <v>5392.5</v>
      </c>
      <c r="I20" s="133">
        <v>5714.9</v>
      </c>
      <c r="J20" s="133">
        <v>5730.1</v>
      </c>
      <c r="K20" s="133">
        <v>5334.2</v>
      </c>
      <c r="L20" s="133">
        <v>5492.9</v>
      </c>
      <c r="M20" s="135">
        <v>5111.8999999999996</v>
      </c>
    </row>
    <row r="21" spans="1:13" ht="15" customHeight="1" x14ac:dyDescent="0.4">
      <c r="A21" s="144" t="s">
        <v>237</v>
      </c>
      <c r="B21" s="133">
        <v>13831</v>
      </c>
      <c r="C21" s="133">
        <v>14209.5</v>
      </c>
      <c r="D21" s="133">
        <v>13853.6</v>
      </c>
      <c r="E21" s="133">
        <v>14541.6</v>
      </c>
      <c r="F21" s="133">
        <v>15814</v>
      </c>
      <c r="G21" s="133">
        <v>15771.8</v>
      </c>
      <c r="H21" s="133">
        <v>16823.099999999999</v>
      </c>
      <c r="I21" s="133">
        <v>17644.099999999999</v>
      </c>
      <c r="J21" s="133">
        <v>17125.7</v>
      </c>
      <c r="K21" s="133">
        <v>15748.6</v>
      </c>
      <c r="L21" s="133">
        <v>17005.099999999999</v>
      </c>
      <c r="M21" s="135">
        <v>17422.5</v>
      </c>
    </row>
    <row r="22" spans="1:13" ht="15" customHeight="1" x14ac:dyDescent="0.4">
      <c r="A22" s="144" t="s">
        <v>238</v>
      </c>
      <c r="B22" s="133">
        <v>5210.6000000000004</v>
      </c>
      <c r="C22" s="133">
        <v>4548.8</v>
      </c>
      <c r="D22" s="133">
        <v>4621.8999999999996</v>
      </c>
      <c r="E22" s="133">
        <v>4885.6000000000004</v>
      </c>
      <c r="F22" s="133">
        <v>5405.3</v>
      </c>
      <c r="G22" s="133">
        <v>5400.8</v>
      </c>
      <c r="H22" s="133">
        <v>5636.6</v>
      </c>
      <c r="I22" s="133">
        <v>6147.5</v>
      </c>
      <c r="J22" s="133">
        <v>5457.7</v>
      </c>
      <c r="K22" s="133">
        <v>5789.5</v>
      </c>
      <c r="L22" s="133">
        <v>7183.4</v>
      </c>
      <c r="M22" s="135">
        <v>7421</v>
      </c>
    </row>
    <row r="23" spans="1:13" ht="15" customHeight="1" x14ac:dyDescent="0.4">
      <c r="A23" s="144" t="s">
        <v>214</v>
      </c>
      <c r="B23" s="133">
        <v>6138.9</v>
      </c>
      <c r="C23" s="133">
        <v>6020.3</v>
      </c>
      <c r="D23" s="133">
        <v>5963.1</v>
      </c>
      <c r="E23" s="133">
        <v>6635.2</v>
      </c>
      <c r="F23" s="133">
        <v>6630.4</v>
      </c>
      <c r="G23" s="133">
        <v>6577.4</v>
      </c>
      <c r="H23" s="133">
        <v>7055.7</v>
      </c>
      <c r="I23" s="133">
        <v>7632.4</v>
      </c>
      <c r="J23" s="133">
        <v>7364.7</v>
      </c>
      <c r="K23" s="133">
        <v>6861.7</v>
      </c>
      <c r="L23" s="133">
        <v>7278.9</v>
      </c>
      <c r="M23" s="135">
        <v>6844</v>
      </c>
    </row>
    <row r="24" spans="1:13" ht="15" customHeight="1" x14ac:dyDescent="0.4">
      <c r="A24" s="144" t="s">
        <v>239</v>
      </c>
      <c r="B24" s="133">
        <v>4375.6000000000004</v>
      </c>
      <c r="C24" s="133">
        <v>3694.5</v>
      </c>
      <c r="D24" s="133">
        <v>3539.3</v>
      </c>
      <c r="E24" s="133">
        <v>3648</v>
      </c>
      <c r="F24" s="133">
        <v>3675.1</v>
      </c>
      <c r="G24" s="133">
        <v>3218</v>
      </c>
      <c r="H24" s="133">
        <v>2983.4</v>
      </c>
      <c r="I24" s="133">
        <v>3046.1</v>
      </c>
      <c r="J24" s="133">
        <v>2870.3</v>
      </c>
      <c r="K24" s="133">
        <v>2662.4</v>
      </c>
      <c r="L24" s="133">
        <v>2763</v>
      </c>
      <c r="M24" s="135">
        <v>2624.8</v>
      </c>
    </row>
    <row r="25" spans="1:13" ht="15" customHeight="1" x14ac:dyDescent="0.4">
      <c r="A25" s="144" t="s">
        <v>215</v>
      </c>
      <c r="B25" s="133">
        <v>12796</v>
      </c>
      <c r="C25" s="133">
        <v>14163.9</v>
      </c>
      <c r="D25" s="133">
        <v>13705.6</v>
      </c>
      <c r="E25" s="133">
        <v>14318.7</v>
      </c>
      <c r="F25" s="133">
        <v>15554.1</v>
      </c>
      <c r="G25" s="133">
        <v>14998.9</v>
      </c>
      <c r="H25" s="133">
        <v>15622.3</v>
      </c>
      <c r="I25" s="133">
        <v>15207.5</v>
      </c>
      <c r="J25" s="133">
        <v>14251.5</v>
      </c>
      <c r="K25" s="133">
        <v>13174.1</v>
      </c>
      <c r="L25" s="133">
        <v>14369.9</v>
      </c>
      <c r="M25" s="135">
        <v>13877.6</v>
      </c>
    </row>
    <row r="26" spans="1:13" ht="15" customHeight="1" x14ac:dyDescent="0.4">
      <c r="A26" s="144" t="s">
        <v>216</v>
      </c>
      <c r="B26" s="133">
        <v>2507.8000000000002</v>
      </c>
      <c r="C26" s="133">
        <v>2454.9</v>
      </c>
      <c r="D26" s="133">
        <v>2526.6</v>
      </c>
      <c r="E26" s="133">
        <v>2570</v>
      </c>
      <c r="F26" s="133">
        <v>2576.4</v>
      </c>
      <c r="G26" s="133">
        <v>2457.5</v>
      </c>
      <c r="H26" s="133">
        <v>2412.1999999999998</v>
      </c>
      <c r="I26" s="133">
        <v>2302.6999999999998</v>
      </c>
      <c r="J26" s="133">
        <v>2286</v>
      </c>
      <c r="K26" s="133">
        <v>2143.6999999999998</v>
      </c>
      <c r="L26" s="133">
        <v>2277.1</v>
      </c>
      <c r="M26" s="135">
        <v>2097.8000000000002</v>
      </c>
    </row>
    <row r="27" spans="1:13" ht="15" customHeight="1" x14ac:dyDescent="0.4">
      <c r="A27" s="144" t="s">
        <v>217</v>
      </c>
      <c r="B27" s="133">
        <v>7237.5</v>
      </c>
      <c r="C27" s="133">
        <v>7429</v>
      </c>
      <c r="D27" s="133">
        <v>7582.7</v>
      </c>
      <c r="E27" s="133">
        <v>7821.8</v>
      </c>
      <c r="F27" s="133">
        <v>8700.4</v>
      </c>
      <c r="G27" s="133">
        <v>8405.5</v>
      </c>
      <c r="H27" s="133">
        <v>8681.4</v>
      </c>
      <c r="I27" s="133">
        <v>9042.2000000000007</v>
      </c>
      <c r="J27" s="133">
        <v>9290.9</v>
      </c>
      <c r="K27" s="133">
        <v>9201</v>
      </c>
      <c r="L27" s="133">
        <v>9520.5</v>
      </c>
      <c r="M27" s="135">
        <v>9133.2999999999993</v>
      </c>
    </row>
    <row r="28" spans="1:13" ht="15" customHeight="1" x14ac:dyDescent="0.4">
      <c r="A28" s="144" t="s">
        <v>240</v>
      </c>
      <c r="B28" s="133">
        <v>11713.9</v>
      </c>
      <c r="C28" s="133">
        <v>10755.7</v>
      </c>
      <c r="D28" s="133">
        <v>11534.4</v>
      </c>
      <c r="E28" s="133">
        <v>13236.7</v>
      </c>
      <c r="F28" s="133">
        <v>15390.9</v>
      </c>
      <c r="G28" s="133">
        <v>15764.8</v>
      </c>
      <c r="H28" s="133">
        <v>16206.6</v>
      </c>
      <c r="I28" s="133">
        <v>16282.4</v>
      </c>
      <c r="J28" s="133">
        <v>17051.5</v>
      </c>
      <c r="K28" s="133">
        <v>17322.5</v>
      </c>
      <c r="L28" s="133">
        <v>15297.9</v>
      </c>
      <c r="M28" s="135">
        <v>13417.3</v>
      </c>
    </row>
    <row r="29" spans="1:13" ht="15" customHeight="1" x14ac:dyDescent="0.4">
      <c r="A29" s="144" t="s">
        <v>218</v>
      </c>
      <c r="B29" s="133">
        <v>4087.5</v>
      </c>
      <c r="C29" s="133">
        <v>3072.3</v>
      </c>
      <c r="D29" s="133">
        <v>3866.6</v>
      </c>
      <c r="E29" s="133">
        <v>5275.1</v>
      </c>
      <c r="F29" s="133">
        <v>7038.4</v>
      </c>
      <c r="G29" s="133">
        <v>7420</v>
      </c>
      <c r="H29" s="133">
        <v>7647.9</v>
      </c>
      <c r="I29" s="133">
        <v>7681</v>
      </c>
      <c r="J29" s="133">
        <v>8211.2999999999993</v>
      </c>
      <c r="K29" s="133">
        <v>8359.9</v>
      </c>
      <c r="L29" s="133">
        <v>6036.8</v>
      </c>
      <c r="M29" s="135">
        <v>4186.5</v>
      </c>
    </row>
    <row r="30" spans="1:13" ht="15" customHeight="1" x14ac:dyDescent="0.4">
      <c r="A30" s="144" t="s">
        <v>241</v>
      </c>
      <c r="B30" s="133">
        <v>7626.4</v>
      </c>
      <c r="C30" s="133">
        <v>7683.4</v>
      </c>
      <c r="D30" s="133">
        <v>7667.7</v>
      </c>
      <c r="E30" s="133">
        <v>7961.6</v>
      </c>
      <c r="F30" s="133">
        <v>8352.6</v>
      </c>
      <c r="G30" s="133">
        <v>8344.7000000000007</v>
      </c>
      <c r="H30" s="133">
        <v>8558.7999999999993</v>
      </c>
      <c r="I30" s="133">
        <v>8601.4</v>
      </c>
      <c r="J30" s="133">
        <v>8840.2000000000007</v>
      </c>
      <c r="K30" s="133">
        <v>8962.6</v>
      </c>
      <c r="L30" s="133">
        <v>9261.1</v>
      </c>
      <c r="M30" s="135">
        <v>9230.7999999999993</v>
      </c>
    </row>
    <row r="31" spans="1:13" ht="15" customHeight="1" x14ac:dyDescent="0.4">
      <c r="A31" s="144" t="s">
        <v>219</v>
      </c>
      <c r="B31" s="133">
        <v>23611.599999999999</v>
      </c>
      <c r="C31" s="133">
        <v>23447.599999999999</v>
      </c>
      <c r="D31" s="133">
        <v>25350.7</v>
      </c>
      <c r="E31" s="133">
        <v>26416.9</v>
      </c>
      <c r="F31" s="133">
        <v>27894.7</v>
      </c>
      <c r="G31" s="133">
        <v>29281.5</v>
      </c>
      <c r="H31" s="133">
        <v>30122.9</v>
      </c>
      <c r="I31" s="133">
        <v>30048</v>
      </c>
      <c r="J31" s="133">
        <v>30434</v>
      </c>
      <c r="K31" s="133">
        <v>30990</v>
      </c>
      <c r="L31" s="133">
        <v>30794.1</v>
      </c>
      <c r="M31" s="135">
        <v>29172.400000000001</v>
      </c>
    </row>
    <row r="32" spans="1:13" ht="15" customHeight="1" x14ac:dyDescent="0.4">
      <c r="A32" s="144" t="s">
        <v>220</v>
      </c>
      <c r="B32" s="133">
        <v>68856.7</v>
      </c>
      <c r="C32" s="133">
        <v>70030.100000000006</v>
      </c>
      <c r="D32" s="133">
        <v>71099.399999999994</v>
      </c>
      <c r="E32" s="133">
        <v>69541</v>
      </c>
      <c r="F32" s="133">
        <v>70203.600000000006</v>
      </c>
      <c r="G32" s="133">
        <v>70291.899999999994</v>
      </c>
      <c r="H32" s="133">
        <v>71969.7</v>
      </c>
      <c r="I32" s="133">
        <v>70647.899999999994</v>
      </c>
      <c r="J32" s="133">
        <v>69324.5</v>
      </c>
      <c r="K32" s="133">
        <v>68832.7</v>
      </c>
      <c r="L32" s="133">
        <v>73006.399999999994</v>
      </c>
      <c r="M32" s="135">
        <v>80105</v>
      </c>
    </row>
    <row r="33" spans="1:13" ht="15" customHeight="1" x14ac:dyDescent="0.4">
      <c r="A33" s="144" t="s">
        <v>221</v>
      </c>
      <c r="B33" s="133">
        <v>43151.8</v>
      </c>
      <c r="C33" s="133">
        <v>42087.3</v>
      </c>
      <c r="D33" s="133">
        <v>41517.9</v>
      </c>
      <c r="E33" s="133">
        <v>38433.300000000003</v>
      </c>
      <c r="F33" s="133">
        <v>37398.300000000003</v>
      </c>
      <c r="G33" s="133">
        <v>37220.199999999997</v>
      </c>
      <c r="H33" s="133">
        <v>38755.800000000003</v>
      </c>
      <c r="I33" s="133">
        <v>38528.1</v>
      </c>
      <c r="J33" s="133">
        <v>36611.4</v>
      </c>
      <c r="K33" s="133">
        <v>36427.4</v>
      </c>
      <c r="L33" s="133">
        <v>39519</v>
      </c>
      <c r="M33" s="135">
        <v>45014</v>
      </c>
    </row>
    <row r="34" spans="1:13" ht="15" customHeight="1" x14ac:dyDescent="0.4">
      <c r="A34" s="144" t="s">
        <v>222</v>
      </c>
      <c r="B34" s="133">
        <v>25704.9</v>
      </c>
      <c r="C34" s="133">
        <v>27942.799999999999</v>
      </c>
      <c r="D34" s="133">
        <v>29581.599999999999</v>
      </c>
      <c r="E34" s="133">
        <v>31107.7</v>
      </c>
      <c r="F34" s="133">
        <v>32805.300000000003</v>
      </c>
      <c r="G34" s="133">
        <v>33071.699999999997</v>
      </c>
      <c r="H34" s="133">
        <v>33214</v>
      </c>
      <c r="I34" s="133">
        <v>32119.7</v>
      </c>
      <c r="J34" s="133">
        <v>32713.1</v>
      </c>
      <c r="K34" s="133">
        <v>32405.3</v>
      </c>
      <c r="L34" s="133">
        <v>33487.4</v>
      </c>
      <c r="M34" s="135">
        <v>35091.1</v>
      </c>
    </row>
    <row r="35" spans="1:13" ht="15" customHeight="1" x14ac:dyDescent="0.4">
      <c r="A35" s="144" t="s">
        <v>242</v>
      </c>
      <c r="B35" s="133">
        <v>25033.5</v>
      </c>
      <c r="C35" s="133">
        <v>26145.599999999999</v>
      </c>
      <c r="D35" s="133">
        <v>26327</v>
      </c>
      <c r="E35" s="133">
        <v>27806.6</v>
      </c>
      <c r="F35" s="133">
        <v>28495.7</v>
      </c>
      <c r="G35" s="133">
        <v>28529.3</v>
      </c>
      <c r="H35" s="133">
        <v>29386.5</v>
      </c>
      <c r="I35" s="133">
        <v>29549.5</v>
      </c>
      <c r="J35" s="133">
        <v>29909.5</v>
      </c>
      <c r="K35" s="133">
        <v>22789.1</v>
      </c>
      <c r="L35" s="133">
        <v>23021.7</v>
      </c>
      <c r="M35" s="135">
        <v>26372.5</v>
      </c>
    </row>
    <row r="36" spans="1:13" ht="15" customHeight="1" x14ac:dyDescent="0.4">
      <c r="A36" s="144" t="s">
        <v>243</v>
      </c>
      <c r="B36" s="133">
        <v>12517.5</v>
      </c>
      <c r="C36" s="133">
        <v>11950.5</v>
      </c>
      <c r="D36" s="133">
        <v>12523.7</v>
      </c>
      <c r="E36" s="133">
        <v>12834.4</v>
      </c>
      <c r="F36" s="133">
        <v>12722.7</v>
      </c>
      <c r="G36" s="133">
        <v>13898.1</v>
      </c>
      <c r="H36" s="133">
        <v>14245.7</v>
      </c>
      <c r="I36" s="133">
        <v>14311.6</v>
      </c>
      <c r="J36" s="133">
        <v>13836.6</v>
      </c>
      <c r="K36" s="133">
        <v>8982</v>
      </c>
      <c r="L36" s="133">
        <v>7013.6</v>
      </c>
      <c r="M36" s="135">
        <v>8917.9</v>
      </c>
    </row>
    <row r="37" spans="1:13" ht="15" customHeight="1" x14ac:dyDescent="0.4">
      <c r="A37" s="144" t="s">
        <v>223</v>
      </c>
      <c r="B37" s="133">
        <v>24902.799999999999</v>
      </c>
      <c r="C37" s="133">
        <v>24916.3</v>
      </c>
      <c r="D37" s="133">
        <v>25293.5</v>
      </c>
      <c r="E37" s="133">
        <v>25630.6</v>
      </c>
      <c r="F37" s="133">
        <v>26615.9</v>
      </c>
      <c r="G37" s="133">
        <v>27039.599999999999</v>
      </c>
      <c r="H37" s="133">
        <v>26820.5</v>
      </c>
      <c r="I37" s="133">
        <v>27177.5</v>
      </c>
      <c r="J37" s="133">
        <v>27178.2</v>
      </c>
      <c r="K37" s="133">
        <v>27479.5</v>
      </c>
      <c r="L37" s="133">
        <v>27669.5</v>
      </c>
      <c r="M37" s="135">
        <v>27243.3</v>
      </c>
    </row>
    <row r="38" spans="1:13" ht="15" customHeight="1" x14ac:dyDescent="0.4">
      <c r="A38" s="144" t="s">
        <v>244</v>
      </c>
      <c r="B38" s="133">
        <v>11292.5</v>
      </c>
      <c r="C38" s="133">
        <v>11396.9</v>
      </c>
      <c r="D38" s="133">
        <v>11678.7</v>
      </c>
      <c r="E38" s="133">
        <v>11756.7</v>
      </c>
      <c r="F38" s="133">
        <v>12168.3</v>
      </c>
      <c r="G38" s="133">
        <v>12542.8</v>
      </c>
      <c r="H38" s="133">
        <v>12288.1</v>
      </c>
      <c r="I38" s="133">
        <v>12369</v>
      </c>
      <c r="J38" s="133">
        <v>11880.9</v>
      </c>
      <c r="K38" s="133">
        <v>12524.3</v>
      </c>
      <c r="L38" s="133">
        <v>12214.8</v>
      </c>
      <c r="M38" s="135">
        <v>11632.3</v>
      </c>
    </row>
    <row r="39" spans="1:13" ht="15" customHeight="1" x14ac:dyDescent="0.4">
      <c r="A39" s="144" t="s">
        <v>245</v>
      </c>
      <c r="B39" s="133">
        <v>13610.3</v>
      </c>
      <c r="C39" s="133">
        <v>13519.4</v>
      </c>
      <c r="D39" s="133">
        <v>13614.8</v>
      </c>
      <c r="E39" s="133">
        <v>13873.9</v>
      </c>
      <c r="F39" s="133">
        <v>14447.6</v>
      </c>
      <c r="G39" s="133">
        <v>14496.8</v>
      </c>
      <c r="H39" s="133">
        <v>14532.4</v>
      </c>
      <c r="I39" s="133">
        <v>14808.5</v>
      </c>
      <c r="J39" s="133">
        <v>15297.3</v>
      </c>
      <c r="K39" s="133">
        <v>14955.2</v>
      </c>
      <c r="L39" s="133">
        <v>15454.7</v>
      </c>
      <c r="M39" s="135">
        <v>15611.1</v>
      </c>
    </row>
    <row r="40" spans="1:13" ht="15" customHeight="1" x14ac:dyDescent="0.4">
      <c r="A40" s="144" t="s">
        <v>224</v>
      </c>
      <c r="B40" s="133">
        <v>23324.2</v>
      </c>
      <c r="C40" s="133">
        <v>22463.7</v>
      </c>
      <c r="D40" s="133">
        <v>23223.599999999999</v>
      </c>
      <c r="E40" s="133">
        <v>22782.799999999999</v>
      </c>
      <c r="F40" s="133">
        <v>23002.3</v>
      </c>
      <c r="G40" s="133">
        <v>22262.9</v>
      </c>
      <c r="H40" s="133">
        <v>22332</v>
      </c>
      <c r="I40" s="133">
        <v>22739.3</v>
      </c>
      <c r="J40" s="133">
        <v>22593.8</v>
      </c>
      <c r="K40" s="133">
        <v>22692.9</v>
      </c>
      <c r="L40" s="133">
        <v>23457.200000000001</v>
      </c>
      <c r="M40" s="135">
        <v>25411.9</v>
      </c>
    </row>
    <row r="41" spans="1:13" ht="15" customHeight="1" x14ac:dyDescent="0.4">
      <c r="A41" s="144" t="s">
        <v>225</v>
      </c>
      <c r="B41" s="133">
        <v>62408.3</v>
      </c>
      <c r="C41" s="133">
        <v>62469.1</v>
      </c>
      <c r="D41" s="133">
        <v>63179.1</v>
      </c>
      <c r="E41" s="133">
        <v>63923.5</v>
      </c>
      <c r="F41" s="133">
        <v>64568.5</v>
      </c>
      <c r="G41" s="133">
        <v>64908.5</v>
      </c>
      <c r="H41" s="133">
        <v>65393.1</v>
      </c>
      <c r="I41" s="133">
        <v>65236.7</v>
      </c>
      <c r="J41" s="133">
        <v>65710</v>
      </c>
      <c r="K41" s="133">
        <v>65815.100000000006</v>
      </c>
      <c r="L41" s="133">
        <v>65285.2</v>
      </c>
      <c r="M41" s="135">
        <v>64769.2</v>
      </c>
    </row>
    <row r="42" spans="1:13" ht="15" customHeight="1" x14ac:dyDescent="0.4">
      <c r="A42" s="144" t="s">
        <v>226</v>
      </c>
      <c r="B42" s="133">
        <v>53687.6</v>
      </c>
      <c r="C42" s="133">
        <v>53478.400000000001</v>
      </c>
      <c r="D42" s="133">
        <v>53477</v>
      </c>
      <c r="E42" s="133">
        <v>53481.1</v>
      </c>
      <c r="F42" s="133">
        <v>53366.400000000001</v>
      </c>
      <c r="G42" s="133">
        <v>53205.9</v>
      </c>
      <c r="H42" s="133">
        <v>53441.2</v>
      </c>
      <c r="I42" s="133">
        <v>53211.6</v>
      </c>
      <c r="J42" s="133">
        <v>53152.5</v>
      </c>
      <c r="K42" s="133">
        <v>53273.8</v>
      </c>
      <c r="L42" s="133">
        <v>52908.800000000003</v>
      </c>
      <c r="M42" s="135">
        <v>52403.1</v>
      </c>
    </row>
    <row r="43" spans="1:13" ht="15" customHeight="1" x14ac:dyDescent="0.4">
      <c r="A43" s="144" t="s">
        <v>227</v>
      </c>
      <c r="B43" s="133">
        <v>8720.7999999999993</v>
      </c>
      <c r="C43" s="133">
        <v>8990.7000000000007</v>
      </c>
      <c r="D43" s="133">
        <v>9702</v>
      </c>
      <c r="E43" s="133">
        <v>10442.4</v>
      </c>
      <c r="F43" s="133">
        <v>11202.1</v>
      </c>
      <c r="G43" s="133">
        <v>11702.6</v>
      </c>
      <c r="H43" s="133">
        <v>11951.9</v>
      </c>
      <c r="I43" s="133">
        <v>12025.1</v>
      </c>
      <c r="J43" s="133">
        <v>12557.4</v>
      </c>
      <c r="K43" s="133">
        <v>12541.3</v>
      </c>
      <c r="L43" s="133">
        <v>12376.4</v>
      </c>
      <c r="M43" s="135">
        <v>12366.1</v>
      </c>
    </row>
    <row r="44" spans="1:13" ht="15" customHeight="1" x14ac:dyDescent="0.4">
      <c r="A44" s="144" t="s">
        <v>246</v>
      </c>
      <c r="B44" s="133">
        <v>37465.199999999997</v>
      </c>
      <c r="C44" s="133">
        <v>37569.1</v>
      </c>
      <c r="D44" s="133">
        <v>39050.6</v>
      </c>
      <c r="E44" s="133">
        <v>40226</v>
      </c>
      <c r="F44" s="133">
        <v>42215.7</v>
      </c>
      <c r="G44" s="133">
        <v>43759.6</v>
      </c>
      <c r="H44" s="133">
        <v>44106.400000000001</v>
      </c>
      <c r="I44" s="133">
        <v>44986.400000000001</v>
      </c>
      <c r="J44" s="133">
        <v>46391.4</v>
      </c>
      <c r="K44" s="133">
        <v>47013.5</v>
      </c>
      <c r="L44" s="133">
        <v>48769.8</v>
      </c>
      <c r="M44" s="135">
        <v>50711.199999999997</v>
      </c>
    </row>
    <row r="45" spans="1:13" ht="15" customHeight="1" x14ac:dyDescent="0.4">
      <c r="A45" s="144" t="s">
        <v>228</v>
      </c>
      <c r="B45" s="133">
        <v>26013.8</v>
      </c>
      <c r="C45" s="133">
        <v>25656.2</v>
      </c>
      <c r="D45" s="133">
        <v>25334.1</v>
      </c>
      <c r="E45" s="133">
        <v>25967.599999999999</v>
      </c>
      <c r="F45" s="133">
        <v>26393.200000000001</v>
      </c>
      <c r="G45" s="133">
        <v>26713.5</v>
      </c>
      <c r="H45" s="133">
        <v>27024.7</v>
      </c>
      <c r="I45" s="133">
        <v>27491.1</v>
      </c>
      <c r="J45" s="133">
        <v>27876.2</v>
      </c>
      <c r="K45" s="133">
        <v>27897.3</v>
      </c>
      <c r="L45" s="133">
        <v>28294.2</v>
      </c>
      <c r="M45" s="135">
        <v>28876.799999999999</v>
      </c>
    </row>
    <row r="46" spans="1:13" ht="15" customHeight="1" x14ac:dyDescent="0.4">
      <c r="A46" s="144" t="s">
        <v>247</v>
      </c>
      <c r="B46" s="133">
        <v>18960.599999999999</v>
      </c>
      <c r="C46" s="133">
        <v>18729.3</v>
      </c>
      <c r="D46" s="133">
        <v>18428.3</v>
      </c>
      <c r="E46" s="133">
        <v>18716.900000000001</v>
      </c>
      <c r="F46" s="133">
        <v>18809</v>
      </c>
      <c r="G46" s="133">
        <v>18956.400000000001</v>
      </c>
      <c r="H46" s="133">
        <v>19042.400000000001</v>
      </c>
      <c r="I46" s="133">
        <v>19156.7</v>
      </c>
      <c r="J46" s="133">
        <v>19249.5</v>
      </c>
      <c r="K46" s="133">
        <v>19119.599999999999</v>
      </c>
      <c r="L46" s="133">
        <v>19139.5</v>
      </c>
      <c r="M46" s="135">
        <v>19217.099999999999</v>
      </c>
    </row>
    <row r="47" spans="1:13" ht="15" customHeight="1" x14ac:dyDescent="0.4">
      <c r="A47" s="144" t="s">
        <v>248</v>
      </c>
      <c r="B47" s="133">
        <v>34207.199999999997</v>
      </c>
      <c r="C47" s="133">
        <v>36260.300000000003</v>
      </c>
      <c r="D47" s="133">
        <v>37352.6</v>
      </c>
      <c r="E47" s="133">
        <v>37764.300000000003</v>
      </c>
      <c r="F47" s="133">
        <v>39897.1</v>
      </c>
      <c r="G47" s="133">
        <v>41907.699999999997</v>
      </c>
      <c r="H47" s="133">
        <v>41765.699999999997</v>
      </c>
      <c r="I47" s="133">
        <v>42769.3</v>
      </c>
      <c r="J47" s="133">
        <v>43784.1</v>
      </c>
      <c r="K47" s="133">
        <v>44135.5</v>
      </c>
      <c r="L47" s="133">
        <v>45452.5</v>
      </c>
      <c r="M47" s="135">
        <v>46388.6</v>
      </c>
    </row>
    <row r="48" spans="1:13" ht="15" customHeight="1" x14ac:dyDescent="0.4">
      <c r="A48" s="144" t="s">
        <v>249</v>
      </c>
      <c r="B48" s="133">
        <v>22936.9</v>
      </c>
      <c r="C48" s="133">
        <v>22886.2</v>
      </c>
      <c r="D48" s="133">
        <v>22523.4</v>
      </c>
      <c r="E48" s="133">
        <v>22560.6</v>
      </c>
      <c r="F48" s="133">
        <v>22598.799999999999</v>
      </c>
      <c r="G48" s="133">
        <v>22172.9</v>
      </c>
      <c r="H48" s="133">
        <v>22497</v>
      </c>
      <c r="I48" s="133">
        <v>22252.7</v>
      </c>
      <c r="J48" s="133">
        <v>22606.6</v>
      </c>
      <c r="K48" s="133">
        <v>20202.5</v>
      </c>
      <c r="L48" s="133">
        <v>20881.8</v>
      </c>
      <c r="M48" s="135">
        <v>21555.1</v>
      </c>
    </row>
    <row r="49" spans="1:13" ht="15" customHeight="1" x14ac:dyDescent="0.4">
      <c r="A49" s="144"/>
      <c r="B49" s="133"/>
      <c r="C49" s="133"/>
      <c r="D49" s="133"/>
      <c r="E49" s="133"/>
      <c r="F49" s="133"/>
      <c r="G49" s="133"/>
      <c r="H49" s="133"/>
      <c r="I49" s="133"/>
      <c r="J49" s="133"/>
      <c r="K49" s="133"/>
      <c r="L49" s="133"/>
      <c r="M49" s="135"/>
    </row>
    <row r="50" spans="1:13" ht="15" customHeight="1" x14ac:dyDescent="0.4">
      <c r="A50" s="144" t="s">
        <v>229</v>
      </c>
      <c r="B50" s="133">
        <v>494826.5</v>
      </c>
      <c r="C50" s="133">
        <v>497635.1</v>
      </c>
      <c r="D50" s="133">
        <v>505334.2</v>
      </c>
      <c r="E50" s="133">
        <v>514630.7</v>
      </c>
      <c r="F50" s="133">
        <v>534876</v>
      </c>
      <c r="G50" s="133">
        <v>542415.69999999995</v>
      </c>
      <c r="H50" s="133">
        <v>550565.6</v>
      </c>
      <c r="I50" s="133">
        <v>553632</v>
      </c>
      <c r="J50" s="133">
        <v>554957.80000000005</v>
      </c>
      <c r="K50" s="133">
        <v>537656.19999999995</v>
      </c>
      <c r="L50" s="133">
        <v>549288.6</v>
      </c>
      <c r="M50" s="135">
        <v>555918.30000000005</v>
      </c>
    </row>
    <row r="51" spans="1:13" ht="15" customHeight="1" x14ac:dyDescent="0.4">
      <c r="A51" s="144"/>
      <c r="B51" s="133"/>
      <c r="C51" s="133"/>
      <c r="D51" s="133"/>
      <c r="E51" s="133"/>
      <c r="F51" s="133"/>
      <c r="G51" s="133"/>
      <c r="H51" s="133"/>
      <c r="I51" s="133"/>
      <c r="J51" s="133"/>
      <c r="K51" s="133"/>
      <c r="L51" s="133"/>
      <c r="M51" s="135"/>
    </row>
    <row r="52" spans="1:13" ht="15" customHeight="1" x14ac:dyDescent="0.4">
      <c r="A52" s="144" t="s">
        <v>230</v>
      </c>
      <c r="B52" s="133">
        <v>6113</v>
      </c>
      <c r="C52" s="133">
        <v>6217.7</v>
      </c>
      <c r="D52" s="133">
        <v>6867.4</v>
      </c>
      <c r="E52" s="133">
        <v>9162.1</v>
      </c>
      <c r="F52" s="133">
        <v>9236</v>
      </c>
      <c r="G52" s="133">
        <v>8173.1</v>
      </c>
      <c r="H52" s="133">
        <v>9078</v>
      </c>
      <c r="I52" s="133">
        <v>9784.2999999999993</v>
      </c>
      <c r="J52" s="133">
        <v>9670.7999999999993</v>
      </c>
      <c r="K52" s="133">
        <v>9535.2999999999993</v>
      </c>
      <c r="L52" s="133">
        <v>11361.8</v>
      </c>
      <c r="M52" s="135">
        <v>14769.1</v>
      </c>
    </row>
    <row r="53" spans="1:13" ht="15" customHeight="1" x14ac:dyDescent="0.4">
      <c r="A53" s="144" t="s">
        <v>231</v>
      </c>
      <c r="B53" s="133">
        <v>3293.8</v>
      </c>
      <c r="C53" s="133">
        <v>3355.3</v>
      </c>
      <c r="D53" s="133">
        <v>3340.5</v>
      </c>
      <c r="E53" s="133">
        <v>5166.3999999999996</v>
      </c>
      <c r="F53" s="133">
        <v>6131.3</v>
      </c>
      <c r="G53" s="133">
        <v>6198.1</v>
      </c>
      <c r="H53" s="133">
        <v>6437.9</v>
      </c>
      <c r="I53" s="133">
        <v>6849.8</v>
      </c>
      <c r="J53" s="133">
        <v>7162.8</v>
      </c>
      <c r="K53" s="133">
        <v>7740.8</v>
      </c>
      <c r="L53" s="133">
        <v>8019.5</v>
      </c>
      <c r="M53" s="135">
        <v>8844.4</v>
      </c>
    </row>
    <row r="54" spans="1:13" ht="15" customHeight="1" x14ac:dyDescent="0.4">
      <c r="A54" s="144"/>
      <c r="B54" s="133"/>
      <c r="C54" s="133"/>
      <c r="D54" s="133"/>
      <c r="E54" s="133"/>
      <c r="F54" s="133"/>
      <c r="G54" s="133"/>
      <c r="H54" s="133"/>
      <c r="I54" s="133"/>
      <c r="J54" s="133"/>
      <c r="K54" s="133"/>
      <c r="L54" s="133"/>
      <c r="M54" s="135"/>
    </row>
    <row r="55" spans="1:13" ht="15" customHeight="1" x14ac:dyDescent="0.4">
      <c r="A55" s="144" t="s">
        <v>232</v>
      </c>
      <c r="B55" s="133">
        <v>497645.6</v>
      </c>
      <c r="C55" s="133">
        <v>500497.5</v>
      </c>
      <c r="D55" s="133">
        <v>508861.1</v>
      </c>
      <c r="E55" s="133">
        <v>518626.4</v>
      </c>
      <c r="F55" s="133">
        <v>537980.69999999995</v>
      </c>
      <c r="G55" s="133">
        <v>544390.69999999995</v>
      </c>
      <c r="H55" s="133">
        <v>553205.69999999995</v>
      </c>
      <c r="I55" s="133">
        <v>556566.5</v>
      </c>
      <c r="J55" s="133">
        <v>557465.69999999995</v>
      </c>
      <c r="K55" s="133">
        <v>539450.80000000005</v>
      </c>
      <c r="L55" s="133">
        <v>552630.9</v>
      </c>
      <c r="M55" s="135">
        <v>561843</v>
      </c>
    </row>
    <row r="56" spans="1:13" ht="15" customHeight="1" x14ac:dyDescent="0.4">
      <c r="A56" s="144" t="s">
        <v>233</v>
      </c>
      <c r="B56" s="133">
        <v>-196.8</v>
      </c>
      <c r="C56" s="133">
        <v>-22.8</v>
      </c>
      <c r="D56" s="133">
        <v>-160.6</v>
      </c>
      <c r="E56" s="133">
        <v>184.6</v>
      </c>
      <c r="F56" s="133">
        <v>51.6</v>
      </c>
      <c r="G56" s="133">
        <v>-26.1</v>
      </c>
      <c r="H56" s="133">
        <v>-132.6</v>
      </c>
      <c r="I56" s="133">
        <v>63.6</v>
      </c>
      <c r="J56" s="133">
        <v>445.1</v>
      </c>
      <c r="K56" s="133">
        <v>357.4</v>
      </c>
      <c r="L56" s="133">
        <v>-59.6</v>
      </c>
      <c r="M56" s="135">
        <v>-2132.8000000000002</v>
      </c>
    </row>
    <row r="57" spans="1:13" ht="15" customHeight="1" x14ac:dyDescent="0.4">
      <c r="A57" s="144"/>
      <c r="B57" s="133"/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5"/>
    </row>
    <row r="58" spans="1:13" ht="15" customHeight="1" x14ac:dyDescent="0.4">
      <c r="A58" s="151" t="s">
        <v>234</v>
      </c>
      <c r="B58" s="136">
        <v>497448.9</v>
      </c>
      <c r="C58" s="136">
        <v>500474.7</v>
      </c>
      <c r="D58" s="136">
        <v>508700.6</v>
      </c>
      <c r="E58" s="136">
        <v>518811</v>
      </c>
      <c r="F58" s="136">
        <v>538032.30000000005</v>
      </c>
      <c r="G58" s="136">
        <v>544364.6</v>
      </c>
      <c r="H58" s="136">
        <v>553073</v>
      </c>
      <c r="I58" s="136">
        <v>556630.1</v>
      </c>
      <c r="J58" s="136">
        <v>557910.80000000005</v>
      </c>
      <c r="K58" s="136">
        <v>539808.19999999995</v>
      </c>
      <c r="L58" s="136">
        <v>552571.4</v>
      </c>
      <c r="M58" s="137">
        <v>559710.1</v>
      </c>
    </row>
    <row r="59" spans="1:13" ht="15" customHeight="1" x14ac:dyDescent="0.4">
      <c r="A59" s="139" t="s">
        <v>48</v>
      </c>
      <c r="B59" s="152">
        <f>SUM(B7)</f>
        <v>5373.8</v>
      </c>
      <c r="C59" s="152">
        <f t="shared" ref="C59:M59" si="0">SUM(C7)</f>
        <v>5619.6</v>
      </c>
      <c r="D59" s="152">
        <f t="shared" si="0"/>
        <v>5426.4</v>
      </c>
      <c r="E59" s="152">
        <f t="shared" si="0"/>
        <v>5170.5</v>
      </c>
      <c r="F59" s="152">
        <f t="shared" si="0"/>
        <v>5563.9</v>
      </c>
      <c r="G59" s="152">
        <f t="shared" si="0"/>
        <v>6124</v>
      </c>
      <c r="H59" s="152">
        <f t="shared" si="0"/>
        <v>6241.1</v>
      </c>
      <c r="I59" s="152">
        <f t="shared" si="0"/>
        <v>5812.6</v>
      </c>
      <c r="J59" s="152">
        <f t="shared" si="0"/>
        <v>5796.4</v>
      </c>
      <c r="K59" s="152">
        <f t="shared" si="0"/>
        <v>5756.1</v>
      </c>
      <c r="L59" s="152">
        <f t="shared" si="0"/>
        <v>5599.1</v>
      </c>
      <c r="M59" s="152">
        <f t="shared" si="0"/>
        <v>5695.6</v>
      </c>
    </row>
    <row r="60" spans="1:13" ht="15" customHeight="1" x14ac:dyDescent="0.4">
      <c r="A60" s="139" t="s">
        <v>49</v>
      </c>
      <c r="B60" s="152">
        <f>SUM(B11:B12,B31)</f>
        <v>121112.1</v>
      </c>
      <c r="C60" s="152">
        <f t="shared" ref="C60:M60" si="1">SUM(C11:C12,C31)</f>
        <v>122183.69999999998</v>
      </c>
      <c r="D60" s="152">
        <f t="shared" si="1"/>
        <v>124038.09999999999</v>
      </c>
      <c r="E60" s="152">
        <f t="shared" si="1"/>
        <v>128469.4</v>
      </c>
      <c r="F60" s="152">
        <f t="shared" si="1"/>
        <v>138398.6</v>
      </c>
      <c r="G60" s="152">
        <f t="shared" si="1"/>
        <v>140086.59999999998</v>
      </c>
      <c r="H60" s="152">
        <f t="shared" si="1"/>
        <v>143534.20000000001</v>
      </c>
      <c r="I60" s="152">
        <f t="shared" si="1"/>
        <v>145218.29999999999</v>
      </c>
      <c r="J60" s="152">
        <f t="shared" si="1"/>
        <v>143649.59999999998</v>
      </c>
      <c r="K60" s="152">
        <f t="shared" si="1"/>
        <v>139618.1</v>
      </c>
      <c r="L60" s="152">
        <f t="shared" si="1"/>
        <v>146400.20000000001</v>
      </c>
      <c r="M60" s="152">
        <f t="shared" si="1"/>
        <v>137236.70000000001</v>
      </c>
    </row>
    <row r="61" spans="1:13" ht="15" customHeight="1" x14ac:dyDescent="0.4">
      <c r="A61" s="139" t="s">
        <v>50</v>
      </c>
      <c r="B61" s="152">
        <f>SUM(B28,B32,B35:B37,B40:B41,B44:B48)</f>
        <v>368340.60000000003</v>
      </c>
      <c r="C61" s="152">
        <f t="shared" ref="C61:M61" si="2">SUM(C28,C32,C35:C37,C40:C41,C44:C48)</f>
        <v>369832.1</v>
      </c>
      <c r="D61" s="152">
        <f t="shared" si="2"/>
        <v>375869.69999999995</v>
      </c>
      <c r="E61" s="152">
        <f t="shared" si="2"/>
        <v>380990.99999999994</v>
      </c>
      <c r="F61" s="152">
        <f t="shared" si="2"/>
        <v>390913.39999999997</v>
      </c>
      <c r="G61" s="152">
        <f t="shared" si="2"/>
        <v>396205.20000000007</v>
      </c>
      <c r="H61" s="152">
        <f t="shared" si="2"/>
        <v>400790.30000000005</v>
      </c>
      <c r="I61" s="152">
        <f t="shared" si="2"/>
        <v>402601.1</v>
      </c>
      <c r="J61" s="152">
        <f t="shared" si="2"/>
        <v>405511.89999999997</v>
      </c>
      <c r="K61" s="152">
        <f t="shared" si="2"/>
        <v>392282.19999999995</v>
      </c>
      <c r="L61" s="152">
        <f t="shared" si="2"/>
        <v>397289.3</v>
      </c>
      <c r="M61" s="152">
        <f t="shared" si="2"/>
        <v>412985.89999999991</v>
      </c>
    </row>
  </sheetData>
  <phoneticPr fontId="1"/>
  <pageMargins left="0.59055118110236204" right="0.59055118110236204" top="0.59055118110236204" bottom="0.59055118110236204" header="0.511811023622047" footer="0.511811023622047"/>
  <headerFooter alignWithMargins="0">
    <oddHeader>&amp;C&amp;"ＭＳ ゴシック,標準"&amp;10ファイル名：&amp;F　シート名：&amp;A</oddHeader>
    <oddFooter>&amp;C&amp;"ＭＳ ゴシック,標準"&amp;10&amp;P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69F86-7A15-49B5-85CE-8BE557EB8DC2}">
  <dimension ref="A1:CD29"/>
  <sheetViews>
    <sheetView showGridLines="0" tabSelected="1" view="pageBreakPreview" zoomScale="80" zoomScaleNormal="100" zoomScaleSheetLayoutView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2" sqref="B2"/>
    </sheetView>
  </sheetViews>
  <sheetFormatPr defaultColWidth="12.625" defaultRowHeight="16.5" customHeight="1" x14ac:dyDescent="0.4"/>
  <cols>
    <col min="1" max="1" width="3.625" style="2" customWidth="1"/>
    <col min="2" max="2" width="33" style="2" customWidth="1"/>
    <col min="3" max="3" width="12.625" style="2" customWidth="1"/>
    <col min="4" max="16" width="12.625" style="2"/>
    <col min="17" max="17" width="3.625" style="2" customWidth="1"/>
    <col min="18" max="18" width="10.625" style="2" customWidth="1"/>
    <col min="19" max="28" width="12.625" style="2"/>
    <col min="29" max="29" width="3.625" style="2" customWidth="1"/>
    <col min="30" max="30" width="10.625" style="2" customWidth="1"/>
    <col min="31" max="40" width="12.625" style="2"/>
    <col min="41" max="41" width="3.625" style="2" customWidth="1"/>
    <col min="42" max="42" width="10.625" style="2" customWidth="1"/>
    <col min="43" max="52" width="12.625" style="2"/>
    <col min="53" max="53" width="3.625" style="2" customWidth="1"/>
    <col min="54" max="54" width="10.625" style="2" customWidth="1"/>
    <col min="55" max="64" width="12.625" style="2"/>
    <col min="65" max="65" width="3.625" style="2" customWidth="1"/>
    <col min="66" max="66" width="10.625" style="2" customWidth="1"/>
    <col min="67" max="76" width="12.625" style="2"/>
    <col min="77" max="77" width="3.625" style="2" customWidth="1"/>
    <col min="78" max="78" width="10.625" style="2" customWidth="1"/>
    <col min="79" max="81" width="12.625" style="2"/>
    <col min="82" max="82" width="12.625" style="3"/>
    <col min="83" max="16384" width="12.625" style="2"/>
  </cols>
  <sheetData>
    <row r="1" spans="1:11" ht="16.5" customHeight="1" x14ac:dyDescent="0.4">
      <c r="A1" s="12" t="str">
        <f ca="1">RIGHT(CELL("filename",A1),LEN(CELL("filename",A1))-FIND("]",CELL("filename",A1)))</f>
        <v>分析</v>
      </c>
      <c r="B1" s="12"/>
    </row>
    <row r="2" spans="1:11" ht="16.5" customHeight="1" x14ac:dyDescent="0.4">
      <c r="B2" s="203" t="s">
        <v>53</v>
      </c>
      <c r="C2" s="33" t="s">
        <v>110</v>
      </c>
      <c r="E2" s="203" t="s">
        <v>115</v>
      </c>
      <c r="F2" s="33" t="s">
        <v>111</v>
      </c>
    </row>
    <row r="3" spans="1:11" ht="16.5" customHeight="1" x14ac:dyDescent="0.4">
      <c r="A3" s="4"/>
      <c r="B3" s="5"/>
      <c r="C3" s="95" t="s">
        <v>3</v>
      </c>
      <c r="D3" s="96"/>
      <c r="E3" s="97"/>
      <c r="F3" s="95" t="s">
        <v>125</v>
      </c>
      <c r="G3" s="96"/>
      <c r="H3" s="95" t="s">
        <v>4</v>
      </c>
      <c r="I3" s="97"/>
      <c r="J3" s="95" t="s">
        <v>126</v>
      </c>
      <c r="K3" s="97"/>
    </row>
    <row r="4" spans="1:11" ht="16.5" customHeight="1" x14ac:dyDescent="0.4">
      <c r="A4" s="176"/>
      <c r="B4" s="156"/>
      <c r="C4" s="11" t="str">
        <f>コード表!E9</f>
        <v>令和２年度</v>
      </c>
      <c r="D4" s="11" t="str">
        <f>コード表!F9</f>
        <v>令和３年度</v>
      </c>
      <c r="E4" s="11" t="str">
        <f>コード表!G9</f>
        <v>令和４年度</v>
      </c>
      <c r="F4" s="11" t="str">
        <f>コード表!F10</f>
        <v>R3</v>
      </c>
      <c r="G4" s="11" t="str">
        <f>コード表!G10</f>
        <v>R4</v>
      </c>
      <c r="H4" s="11" t="str">
        <f>コード表!F10</f>
        <v>R3</v>
      </c>
      <c r="I4" s="11" t="str">
        <f>コード表!G10</f>
        <v>R4</v>
      </c>
      <c r="J4" s="11" t="str">
        <f>コード表!F10</f>
        <v>R3</v>
      </c>
      <c r="K4" s="11" t="str">
        <f>コード表!G10</f>
        <v>R4</v>
      </c>
    </row>
    <row r="5" spans="1:11" ht="16.5" customHeight="1" x14ac:dyDescent="0.4">
      <c r="A5" s="11">
        <v>1</v>
      </c>
      <c r="B5" s="180" t="s">
        <v>48</v>
      </c>
      <c r="C5" s="181">
        <f ca="1">IF(C$4="","",HLOOKUP(コード表!E$8,分析BD!$C$4:$N$33,INDEX(コード表!$B$65:$C$89,MATCH(コード表!$B65,コード表!$B$65:$B$89,0),2),FALSE))</f>
        <v>46656</v>
      </c>
      <c r="D5" s="181">
        <f ca="1">IF(D$4="","",HLOOKUP(コード表!F$8,分析BD!$C$4:$N$33,INDEX(コード表!$B$65:$C$89,MATCH(コード表!$B65,コード表!$B$65:$B$89,0),2),FALSE))</f>
        <v>53690</v>
      </c>
      <c r="E5" s="181">
        <f ca="1">IF(E$4="","",HLOOKUP(コード表!G$8,分析BD!$C$4:$N$33,INDEX(コード表!$B$65:$C$89,MATCH(コード表!$B65,コード表!$B$65:$B$89,0),2),FALSE))</f>
        <v>44129</v>
      </c>
      <c r="F5" s="182">
        <f ca="1">IF(F$4="","",HLOOKUP(コード表!F$8,分析BD!$C$38:$N$67,INDEX(コード表!$B$65:$C$89,MATCH(コード表!$B65,コード表!$B$65:$B$89,0),2),FALSE))</f>
        <v>15.076000000000001</v>
      </c>
      <c r="G5" s="182">
        <f ca="1">IF(G$4="","",HLOOKUP(コード表!G$8,分析BD!$C$38:$N$67,INDEX(コード表!$B$65:$C$89,MATCH(コード表!$B65,コード表!$B$65:$B$89,0),2),FALSE))</f>
        <v>-17.808</v>
      </c>
      <c r="H5" s="182">
        <f ca="1">IF(H$4="","",HLOOKUP(コード表!F$8,分析BD!$C$72:$N$101,INDEX(コード表!$B$65:$C$89,MATCH(コード表!$B65,コード表!$B$65:$B$89,0),2),FALSE))</f>
        <v>1.2</v>
      </c>
      <c r="I5" s="182">
        <f ca="1">IF(I$4="","",HLOOKUP(コード表!G$8,分析BD!$C$72:$N$101,INDEX(コード表!$B$65:$C$89,MATCH(コード表!$B65,コード表!$B$65:$B$89,0),2),FALSE))</f>
        <v>1</v>
      </c>
      <c r="J5" s="182">
        <f ca="1">IF(J$4="","",HLOOKUP(コード表!F$8,分析BD!$C$106:$N$135,INDEX(コード表!$B$65:$C$89,MATCH(コード表!$B65,コード表!$B$65:$B$89,0),2),FALSE))</f>
        <v>0.16743548770644087</v>
      </c>
      <c r="K5" s="182">
        <f ca="1">IF(K$4="","",HLOOKUP(コード表!G$8,分析BD!$C$106:$N$135,INDEX(コード表!$B$65:$C$89,MATCH(コード表!$B65,コード表!$B$65:$B$89,0),2),FALSE))</f>
        <v>-0.21877857439020709</v>
      </c>
    </row>
    <row r="6" spans="1:11" ht="16.5" customHeight="1" x14ac:dyDescent="0.4">
      <c r="A6" s="8"/>
      <c r="B6" s="2" t="s">
        <v>26</v>
      </c>
      <c r="C6" s="177">
        <f ca="1">IF(C$4="","",HLOOKUP(コード表!E$8,分析BD!$C$4:$N$33,INDEX(コード表!$B$65:$C$89,MATCH(コード表!$B66,コード表!$B$65:$B$89,0),2),FALSE))</f>
        <v>37606</v>
      </c>
      <c r="D6" s="177">
        <f ca="1">IF(D$4="","",HLOOKUP(コード表!F$8,分析BD!$C$4:$N$33,INDEX(コード表!$B$65:$C$89,MATCH(コード表!$B66,コード表!$B$65:$B$89,0),2),FALSE))</f>
        <v>45044</v>
      </c>
      <c r="E6" s="177">
        <f ca="1">IF(E$4="","",HLOOKUP(コード表!G$8,分析BD!$C$4:$N$33,INDEX(コード表!$B$65:$C$89,MATCH(コード表!$B66,コード表!$B$65:$B$89,0),2),FALSE))</f>
        <v>35748</v>
      </c>
      <c r="F6" s="178">
        <f ca="1">IF(F$4="","",HLOOKUP(コード表!F$8,分析BD!$C$38:$N$67,INDEX(コード表!$B$65:$C$89,MATCH(コード表!$B66,コード表!$B$65:$B$89,0),2),FALSE))</f>
        <v>19.779</v>
      </c>
      <c r="G6" s="178">
        <f ca="1">IF(G$4="","",HLOOKUP(コード表!G$8,分析BD!$C$38:$N$67,INDEX(コード表!$B$65:$C$89,MATCH(コード表!$B66,コード表!$B$65:$B$89,0),2),FALSE))</f>
        <v>-20.638000000000002</v>
      </c>
      <c r="H6" s="178">
        <f ca="1">IF(H$4="","",HLOOKUP(コード表!F$8,分析BD!$C$72:$N$101,INDEX(コード表!$B$65:$C$89,MATCH(コード表!$B66,コード表!$B$65:$B$89,0),2),FALSE))</f>
        <v>1</v>
      </c>
      <c r="I6" s="178">
        <f ca="1">IF(I$4="","",HLOOKUP(コード表!G$8,分析BD!$C$72:$N$101,INDEX(コード表!$B$65:$C$89,MATCH(コード表!$B66,コード表!$B$65:$B$89,0),2),FALSE))</f>
        <v>0.8</v>
      </c>
      <c r="J6" s="178">
        <f ca="1">IF(J$4="","",HLOOKUP(コード表!F$8,分析BD!$C$106:$N$135,INDEX(コード表!$B$65:$C$89,MATCH(コード表!$B66,コード表!$B$65:$B$89,0),2),FALSE))</f>
        <v>0.17705219754911961</v>
      </c>
      <c r="K6" s="178">
        <f ca="1">IF(K$4="","",HLOOKUP(コード表!G$8,分析BD!$C$106:$N$135,INDEX(コード表!$B$65:$C$89,MATCH(コード表!$B66,コード表!$B$65:$B$89,0),2),FALSE))</f>
        <v>-0.21271473983175032</v>
      </c>
    </row>
    <row r="7" spans="1:11" ht="16.5" customHeight="1" x14ac:dyDescent="0.4">
      <c r="A7" s="8"/>
      <c r="B7" s="2" t="s">
        <v>27</v>
      </c>
      <c r="C7" s="177">
        <f ca="1">IF(C$4="","",HLOOKUP(コード表!E$8,分析BD!$C$4:$N$33,INDEX(コード表!$B$65:$C$89,MATCH(コード表!$B67,コード表!$B$65:$B$89,0),2),FALSE))</f>
        <v>419</v>
      </c>
      <c r="D7" s="177">
        <f ca="1">IF(D$4="","",HLOOKUP(コード表!F$8,分析BD!$C$4:$N$33,INDEX(コード表!$B$65:$C$89,MATCH(コード表!$B67,コード表!$B$65:$B$89,0),2),FALSE))</f>
        <v>425</v>
      </c>
      <c r="E7" s="177">
        <f ca="1">IF(E$4="","",HLOOKUP(コード表!G$8,分析BD!$C$4:$N$33,INDEX(コード表!$B$65:$C$89,MATCH(コード表!$B67,コード表!$B$65:$B$89,0),2),FALSE))</f>
        <v>364</v>
      </c>
      <c r="F7" s="178">
        <f ca="1">IF(F$4="","",HLOOKUP(コード表!F$8,分析BD!$C$38:$N$67,INDEX(コード表!$B$65:$C$89,MATCH(コード表!$B67,コード表!$B$65:$B$89,0),2),FALSE))</f>
        <v>1.4319999999999999</v>
      </c>
      <c r="G7" s="178">
        <f ca="1">IF(G$4="","",HLOOKUP(コード表!G$8,分析BD!$C$38:$N$67,INDEX(コード表!$B$65:$C$89,MATCH(コード表!$B67,コード表!$B$65:$B$89,0),2),FALSE))</f>
        <v>-14.353</v>
      </c>
      <c r="H7" s="178">
        <f ca="1">IF(H$4="","",HLOOKUP(コード表!F$8,分析BD!$C$72:$N$101,INDEX(コード表!$B$65:$C$89,MATCH(コード表!$B67,コード表!$B$65:$B$89,0),2),FALSE))</f>
        <v>0</v>
      </c>
      <c r="I7" s="178">
        <f ca="1">IF(I$4="","",HLOOKUP(コード表!G$8,分析BD!$C$72:$N$101,INDEX(コード表!$B$65:$C$89,MATCH(コード表!$B67,コード表!$B$65:$B$89,0),2),FALSE))</f>
        <v>0</v>
      </c>
      <c r="J7" s="178">
        <f ca="1">IF(J$4="","",HLOOKUP(コード表!F$8,分析BD!$C$106:$N$135,INDEX(コード表!$B$65:$C$89,MATCH(コード表!$B67,コード表!$B$65:$B$89,0),2),FALSE))</f>
        <v>1.428224234061196E-4</v>
      </c>
      <c r="K7" s="178">
        <f ca="1">IF(K$4="","",HLOOKUP(コード表!G$8,分析BD!$C$106:$N$135,INDEX(コード表!$B$65:$C$89,MATCH(コード表!$B67,コード表!$B$65:$B$89,0),2),FALSE))</f>
        <v>-1.3958260681730605E-3</v>
      </c>
    </row>
    <row r="8" spans="1:11" ht="16.5" customHeight="1" x14ac:dyDescent="0.4">
      <c r="A8" s="8"/>
      <c r="B8" s="2" t="s">
        <v>28</v>
      </c>
      <c r="C8" s="177">
        <f ca="1">IF(C$4="","",HLOOKUP(コード表!E$8,分析BD!$C$4:$N$33,INDEX(コード表!$B$65:$C$89,MATCH(コード表!$B68,コード表!$B$65:$B$89,0),2),FALSE))</f>
        <v>8631</v>
      </c>
      <c r="D8" s="177">
        <f ca="1">IF(D$4="","",HLOOKUP(コード表!F$8,分析BD!$C$4:$N$33,INDEX(コード表!$B$65:$C$89,MATCH(コード表!$B68,コード表!$B$65:$B$89,0),2),FALSE))</f>
        <v>8221</v>
      </c>
      <c r="E8" s="177">
        <f ca="1">IF(E$4="","",HLOOKUP(コード表!G$8,分析BD!$C$4:$N$33,INDEX(コード表!$B$65:$C$89,MATCH(コード表!$B68,コード表!$B$65:$B$89,0),2),FALSE))</f>
        <v>8017</v>
      </c>
      <c r="F8" s="178">
        <f ca="1">IF(F$4="","",HLOOKUP(コード表!F$8,分析BD!$C$38:$N$67,INDEX(コード表!$B$65:$C$89,MATCH(コード表!$B68,コード表!$B$65:$B$89,0),2),FALSE))</f>
        <v>-4.75</v>
      </c>
      <c r="G8" s="178">
        <f ca="1">IF(G$4="","",HLOOKUP(コード表!G$8,分析BD!$C$38:$N$67,INDEX(コード表!$B$65:$C$89,MATCH(コード表!$B68,コード表!$B$65:$B$89,0),2),FALSE))</f>
        <v>-2.4809999999999999</v>
      </c>
      <c r="H8" s="178">
        <f ca="1">IF(H$4="","",HLOOKUP(コード表!F$8,分析BD!$C$72:$N$101,INDEX(コード表!$B$65:$C$89,MATCH(コード表!$B68,コード表!$B$65:$B$89,0),2),FALSE))</f>
        <v>0.2</v>
      </c>
      <c r="I8" s="178">
        <f ca="1">IF(I$4="","",HLOOKUP(コード表!G$8,分析BD!$C$72:$N$101,INDEX(コード表!$B$65:$C$89,MATCH(コード表!$B68,コード表!$B$65:$B$89,0),2),FALSE))</f>
        <v>0.2</v>
      </c>
      <c r="J8" s="178">
        <f ca="1">IF(J$4="","",HLOOKUP(コード表!F$8,分析BD!$C$106:$N$135,INDEX(コード表!$B$65:$C$89,MATCH(コード表!$B68,コード表!$B$65:$B$89,0),2),FALSE))</f>
        <v>-9.7595322660848395E-3</v>
      </c>
      <c r="K8" s="178">
        <f ca="1">IF(K$4="","",HLOOKUP(コード表!G$8,分析BD!$C$106:$N$135,INDEX(コード表!$B$65:$C$89,MATCH(コード表!$B68,コード表!$B$65:$B$89,0),2),FALSE))</f>
        <v>-4.6680084902836778E-3</v>
      </c>
    </row>
    <row r="9" spans="1:11" ht="16.5" customHeight="1" x14ac:dyDescent="0.4">
      <c r="A9" s="11">
        <v>2</v>
      </c>
      <c r="B9" s="183" t="s">
        <v>49</v>
      </c>
      <c r="C9" s="181">
        <f ca="1">IF(C$4="","",HLOOKUP(コード表!E$8,分析BD!$C$4:$N$33,INDEX(コード表!$B$65:$C$89,MATCH(コード表!$B69,コード表!$B$65:$B$89,0),2),FALSE))</f>
        <v>603250</v>
      </c>
      <c r="D9" s="181">
        <f ca="1">IF(D$4="","",HLOOKUP(コード表!F$8,分析BD!$C$4:$N$33,INDEX(コード表!$B$65:$C$89,MATCH(コード表!$B69,コード表!$B$65:$B$89,0),2),FALSE))</f>
        <v>666683</v>
      </c>
      <c r="E9" s="181">
        <f ca="1">IF(E$4="","",HLOOKUP(コード表!G$8,分析BD!$C$4:$N$33,INDEX(コード表!$B$65:$C$89,MATCH(コード表!$B69,コード表!$B$65:$B$89,0),2),FALSE))</f>
        <v>589528</v>
      </c>
      <c r="F9" s="182">
        <f ca="1">IF(F$4="","",HLOOKUP(コード表!F$8,分析BD!$C$38:$N$67,INDEX(コード表!$B$65:$C$89,MATCH(コード表!$B69,コード表!$B$65:$B$89,0),2),FALSE))</f>
        <v>10.515000000000001</v>
      </c>
      <c r="G9" s="182">
        <f ca="1">IF(G$4="","",HLOOKUP(コード表!G$8,分析BD!$C$38:$N$67,INDEX(コード表!$B$65:$C$89,MATCH(コード表!$B69,コード表!$B$65:$B$89,0),2),FALSE))</f>
        <v>-11.573</v>
      </c>
      <c r="H9" s="182">
        <f ca="1">IF(H$4="","",HLOOKUP(コード表!F$8,分析BD!$C$72:$N$101,INDEX(コード表!$B$65:$C$89,MATCH(コード表!$B69,コード表!$B$65:$B$89,0),2),FALSE))</f>
        <v>15.3</v>
      </c>
      <c r="I9" s="182">
        <f ca="1">IF(I$4="","",HLOOKUP(コード表!G$8,分析BD!$C$72:$N$101,INDEX(コード表!$B$65:$C$89,MATCH(コード表!$B69,コード表!$B$65:$B$89,0),2),FALSE))</f>
        <v>13.2</v>
      </c>
      <c r="J9" s="182">
        <f ca="1">IF(J$4="","",HLOOKUP(コード表!F$8,分析BD!$C$106:$N$135,INDEX(コード表!$B$65:$C$89,MATCH(コード表!$B69,コード表!$B$65:$B$89,0),2),FALSE))</f>
        <v>1.5099424639867309</v>
      </c>
      <c r="K9" s="182">
        <f ca="1">IF(K$4="","",HLOOKUP(コード表!G$8,分析BD!$C$106:$N$135,INDEX(コード表!$B$65:$C$89,MATCH(コード表!$B69,コード表!$B$65:$B$89,0),2),FALSE))</f>
        <v>-1.7654911522933192</v>
      </c>
    </row>
    <row r="10" spans="1:11" ht="16.5" customHeight="1" x14ac:dyDescent="0.4">
      <c r="A10" s="8"/>
      <c r="B10" s="2" t="s">
        <v>29</v>
      </c>
      <c r="C10" s="177">
        <f ca="1">IF(C$4="","",HLOOKUP(コード表!E$8,分析BD!$C$4:$N$33,INDEX(コード表!$B$65:$C$89,MATCH(コード表!$B70,コード表!$B$65:$B$89,0),2),FALSE))</f>
        <v>8681</v>
      </c>
      <c r="D10" s="177">
        <f ca="1">IF(D$4="","",HLOOKUP(コード表!F$8,分析BD!$C$4:$N$33,INDEX(コード表!$B$65:$C$89,MATCH(コード表!$B70,コード表!$B$65:$B$89,0),2),FALSE))</f>
        <v>8772</v>
      </c>
      <c r="E10" s="177">
        <f ca="1">IF(E$4="","",HLOOKUP(コード表!G$8,分析BD!$C$4:$N$33,INDEX(コード表!$B$65:$C$89,MATCH(コード表!$B70,コード表!$B$65:$B$89,0),2),FALSE))</f>
        <v>10741</v>
      </c>
      <c r="F10" s="178">
        <f ca="1">IF(F$4="","",HLOOKUP(コード表!F$8,分析BD!$C$38:$N$67,INDEX(コード表!$B$65:$C$89,MATCH(コード表!$B70,コード表!$B$65:$B$89,0),2),FALSE))</f>
        <v>1.048</v>
      </c>
      <c r="G10" s="178">
        <f ca="1">IF(G$4="","",HLOOKUP(コード表!G$8,分析BD!$C$38:$N$67,INDEX(コード表!$B$65:$C$89,MATCH(コード表!$B70,コード表!$B$65:$B$89,0),2),FALSE))</f>
        <v>22.446000000000002</v>
      </c>
      <c r="H10" s="178">
        <f ca="1">IF(H$4="","",HLOOKUP(コード表!F$8,分析BD!$C$72:$N$101,INDEX(コード表!$B$65:$C$89,MATCH(コード表!$B70,コード表!$B$65:$B$89,0),2),FALSE))</f>
        <v>0.2</v>
      </c>
      <c r="I10" s="178">
        <f ca="1">IF(I$4="","",HLOOKUP(コード表!G$8,分析BD!$C$72:$N$101,INDEX(コード表!$B$65:$C$89,MATCH(コード表!$B70,コード表!$B$65:$B$89,0),2),FALSE))</f>
        <v>0.2</v>
      </c>
      <c r="J10" s="178">
        <f ca="1">IF(J$4="","",HLOOKUP(コード表!F$8,分析BD!$C$106:$N$135,INDEX(コード表!$B$65:$C$89,MATCH(コード表!$B70,コード表!$B$65:$B$89,0),2),FALSE))</f>
        <v>2.1661400883261472E-3</v>
      </c>
      <c r="K10" s="178">
        <f ca="1">IF(K$4="","",HLOOKUP(コード表!G$8,分析BD!$C$106:$N$135,INDEX(コード表!$B$65:$C$89,MATCH(コード表!$B70,コード表!$B$65:$B$89,0),2),FALSE))</f>
        <v>4.505543488906158E-2</v>
      </c>
    </row>
    <row r="11" spans="1:11" ht="16.5" customHeight="1" x14ac:dyDescent="0.4">
      <c r="A11" s="8"/>
      <c r="B11" s="2" t="s">
        <v>30</v>
      </c>
      <c r="C11" s="177">
        <f ca="1">IF(C$4="","",HLOOKUP(コード表!E$8,分析BD!$C$4:$N$33,INDEX(コード表!$B$65:$C$89,MATCH(コード表!$B71,コード表!$B$65:$B$89,0),2),FALSE))</f>
        <v>204700</v>
      </c>
      <c r="D11" s="177">
        <f ca="1">IF(D$4="","",HLOOKUP(コード表!F$8,分析BD!$C$4:$N$33,INDEX(コード表!$B$65:$C$89,MATCH(コード表!$B71,コード表!$B$65:$B$89,0),2),FALSE))</f>
        <v>187025</v>
      </c>
      <c r="E11" s="177">
        <f ca="1">IF(E$4="","",HLOOKUP(コード表!G$8,分析BD!$C$4:$N$33,INDEX(コード表!$B$65:$C$89,MATCH(コード表!$B71,コード表!$B$65:$B$89,0),2),FALSE))</f>
        <v>180051</v>
      </c>
      <c r="F11" s="178">
        <f ca="1">IF(F$4="","",HLOOKUP(コード表!F$8,分析BD!$C$38:$N$67,INDEX(コード表!$B$65:$C$89,MATCH(コード表!$B71,コード表!$B$65:$B$89,0),2),FALSE))</f>
        <v>-8.6349999999999998</v>
      </c>
      <c r="G11" s="178">
        <f ca="1">IF(G$4="","",HLOOKUP(コード表!G$8,分析BD!$C$38:$N$67,INDEX(コード表!$B$65:$C$89,MATCH(コード表!$B71,コード表!$B$65:$B$89,0),2),FALSE))</f>
        <v>-3.7290000000000001</v>
      </c>
      <c r="H11" s="178">
        <f ca="1">IF(H$4="","",HLOOKUP(コード表!F$8,分析BD!$C$72:$N$101,INDEX(コード表!$B$65:$C$89,MATCH(コード表!$B71,コード表!$B$65:$B$89,0),2),FALSE))</f>
        <v>4.3</v>
      </c>
      <c r="I11" s="178">
        <f ca="1">IF(I$4="","",HLOOKUP(コード表!G$8,分析BD!$C$72:$N$101,INDEX(コード表!$B$65:$C$89,MATCH(コード表!$B71,コード表!$B$65:$B$89,0),2),FALSE))</f>
        <v>4</v>
      </c>
      <c r="J11" s="178">
        <f ca="1">IF(J$4="","",HLOOKUP(コード表!F$8,分析BD!$C$106:$N$135,INDEX(コード表!$B$65:$C$89,MATCH(コード表!$B71,コード表!$B$65:$B$89,0),2),FALSE))</f>
        <v>-0.42073105561719398</v>
      </c>
      <c r="K11" s="178">
        <f ca="1">IF(K$4="","",HLOOKUP(コード表!G$8,分析BD!$C$106:$N$135,INDEX(コード表!$B$65:$C$89,MATCH(コード表!$B71,コード表!$B$65:$B$89,0),2),FALSE))</f>
        <v>-0.15958181966293317</v>
      </c>
    </row>
    <row r="12" spans="1:11" ht="16.5" customHeight="1" x14ac:dyDescent="0.4">
      <c r="A12" s="8"/>
      <c r="B12" s="2" t="s">
        <v>31</v>
      </c>
      <c r="C12" s="177">
        <f ca="1">IF(C$4="","",HLOOKUP(コード表!E$8,分析BD!$C$4:$N$33,INDEX(コード表!$B$65:$C$89,MATCH(コード表!$B72,コード表!$B$65:$B$89,0),2),FALSE))</f>
        <v>389869</v>
      </c>
      <c r="D12" s="177">
        <f ca="1">IF(D$4="","",HLOOKUP(コード表!F$8,分析BD!$C$4:$N$33,INDEX(コード表!$B$65:$C$89,MATCH(コード表!$B72,コード表!$B$65:$B$89,0),2),FALSE))</f>
        <v>470886</v>
      </c>
      <c r="E12" s="177">
        <f ca="1">IF(E$4="","",HLOOKUP(コード表!G$8,分析BD!$C$4:$N$33,INDEX(コード表!$B$65:$C$89,MATCH(コード表!$B72,コード表!$B$65:$B$89,0),2),FALSE))</f>
        <v>398736</v>
      </c>
      <c r="F12" s="178">
        <f ca="1">IF(F$4="","",HLOOKUP(コード表!F$8,分析BD!$C$38:$N$67,INDEX(コード表!$B$65:$C$89,MATCH(コード表!$B72,コード表!$B$65:$B$89,0),2),FALSE))</f>
        <v>20.780999999999999</v>
      </c>
      <c r="G12" s="178">
        <f ca="1">IF(G$4="","",HLOOKUP(コード表!G$8,分析BD!$C$38:$N$67,INDEX(コード表!$B$65:$C$89,MATCH(コード表!$B72,コード表!$B$65:$B$89,0),2),FALSE))</f>
        <v>-15.321999999999999</v>
      </c>
      <c r="H12" s="178">
        <f ca="1">IF(H$4="","",HLOOKUP(コード表!F$8,分析BD!$C$72:$N$101,INDEX(コード表!$B$65:$C$89,MATCH(コード表!$B72,コード表!$B$65:$B$89,0),2),FALSE))</f>
        <v>10.8</v>
      </c>
      <c r="I12" s="178">
        <f ca="1">IF(I$4="","",HLOOKUP(コード表!G$8,分析BD!$C$72:$N$101,INDEX(コード表!$B$65:$C$89,MATCH(コード表!$B72,コード表!$B$65:$B$89,0),2),FALSE))</f>
        <v>8.9</v>
      </c>
      <c r="J12" s="178">
        <f ca="1">IF(J$4="","",HLOOKUP(コード表!F$8,分析BD!$C$106:$N$135,INDEX(コード表!$B$65:$C$89,MATCH(コード表!$B72,コード表!$B$65:$B$89,0),2),FALSE))</f>
        <v>1.9285073795155987</v>
      </c>
      <c r="K12" s="178">
        <f ca="1">IF(K$4="","",HLOOKUP(コード表!G$8,分析BD!$C$106:$N$135,INDEX(コード表!$B$65:$C$89,MATCH(コード表!$B72,コード表!$B$65:$B$89,0),2),FALSE))</f>
        <v>-1.6509647675194479</v>
      </c>
    </row>
    <row r="13" spans="1:11" ht="16.5" customHeight="1" x14ac:dyDescent="0.4">
      <c r="A13" s="11">
        <v>3</v>
      </c>
      <c r="B13" s="183" t="s">
        <v>50</v>
      </c>
      <c r="C13" s="181">
        <f ca="1">IF(C$4="","",HLOOKUP(コード表!E$8,分析BD!$C$4:$N$33,INDEX(コード表!$B$65:$C$89,MATCH(コード表!$B73,コード表!$B$65:$B$89,0),2),FALSE))</f>
        <v>3580210</v>
      </c>
      <c r="D13" s="181">
        <f ca="1">IF(D$4="","",HLOOKUP(コード表!F$8,分析BD!$C$4:$N$33,INDEX(コード表!$B$65:$C$89,MATCH(コード表!$B73,コード表!$B$65:$B$89,0),2),FALSE))</f>
        <v>3684273</v>
      </c>
      <c r="E13" s="181">
        <f ca="1">IF(E$4="","",HLOOKUP(コード表!G$8,分析BD!$C$4:$N$33,INDEX(コード表!$B$65:$C$89,MATCH(コード表!$B73,コード表!$B$65:$B$89,0),2),FALSE))</f>
        <v>3858619</v>
      </c>
      <c r="F13" s="182">
        <f ca="1">IF(F$4="","",HLOOKUP(コード表!F$8,分析BD!$C$38:$N$67,INDEX(コード表!$B$65:$C$89,MATCH(コード表!$B73,コード表!$B$65:$B$89,0),2),FALSE))</f>
        <v>2.907</v>
      </c>
      <c r="G13" s="182">
        <f ca="1">IF(G$4="","",HLOOKUP(コード表!G$8,分析BD!$C$38:$N$67,INDEX(コード表!$B$65:$C$89,MATCH(コード表!$B73,コード表!$B$65:$B$89,0),2),FALSE))</f>
        <v>4.7320000000000002</v>
      </c>
      <c r="H13" s="182">
        <f ca="1">IF(H$4="","",HLOOKUP(コード表!F$8,分析BD!$C$72:$N$101,INDEX(コード表!$B$65:$C$89,MATCH(コード表!$B73,コード表!$B$65:$B$89,0),2),FALSE))</f>
        <v>84.3</v>
      </c>
      <c r="I13" s="182">
        <f ca="1">IF(I$4="","",HLOOKUP(コード表!G$8,分析BD!$C$72:$N$101,INDEX(コード表!$B$65:$C$89,MATCH(コード表!$B73,コード表!$B$65:$B$89,0),2),FALSE))</f>
        <v>86.5</v>
      </c>
      <c r="J13" s="182">
        <f ca="1">IF(J$4="","",HLOOKUP(コード表!F$8,分析BD!$C$106:$N$135,INDEX(コード表!$B$65:$C$89,MATCH(コード表!$B73,コード表!$B$65:$B$89,0),2),FALSE))</f>
        <v>2.4770883078185042</v>
      </c>
      <c r="K13" s="182">
        <f ca="1">IF(K$4="","",HLOOKUP(コード表!G$8,分析BD!$C$106:$N$135,INDEX(コード表!$B$65:$C$89,MATCH(コード表!$B73,コード表!$B$65:$B$89,0),2),FALSE))</f>
        <v>3.9894539619950882</v>
      </c>
    </row>
    <row r="14" spans="1:11" ht="16.5" customHeight="1" x14ac:dyDescent="0.4">
      <c r="A14" s="6"/>
      <c r="B14" s="2" t="s">
        <v>32</v>
      </c>
      <c r="C14" s="179">
        <f ca="1">IF(C$4="","",HLOOKUP(コード表!E$8,分析BD!$C$4:$N$33,INDEX(コード表!$B$65:$C$89,MATCH(コード表!$B74,コード表!$B$65:$B$89,0),2),FALSE))</f>
        <v>186091</v>
      </c>
      <c r="D14" s="179">
        <f ca="1">IF(D$4="","",HLOOKUP(コード表!F$8,分析BD!$C$4:$N$33,INDEX(コード表!$B$65:$C$89,MATCH(コード表!$B74,コード表!$B$65:$B$89,0),2),FALSE))</f>
        <v>181403</v>
      </c>
      <c r="E14" s="179">
        <f ca="1">IF(E$4="","",HLOOKUP(コード表!G$8,分析BD!$C$4:$N$33,INDEX(コード表!$B$65:$C$89,MATCH(コード表!$B74,コード表!$B$65:$B$89,0),2),FALSE))</f>
        <v>88424</v>
      </c>
      <c r="F14" s="178">
        <f ca="1">IF(F$4="","",HLOOKUP(コード表!F$8,分析BD!$C$38:$N$67,INDEX(コード表!$B$65:$C$89,MATCH(コード表!$B74,コード表!$B$65:$B$89,0),2),FALSE))</f>
        <v>-2.5190000000000001</v>
      </c>
      <c r="G14" s="178">
        <f ca="1">IF(G$4="","",HLOOKUP(コード表!G$8,分析BD!$C$38:$N$67,INDEX(コード表!$B$65:$C$89,MATCH(コード表!$B74,コード表!$B$65:$B$89,0),2),FALSE))</f>
        <v>-51.255000000000003</v>
      </c>
      <c r="H14" s="178">
        <f ca="1">IF(H$4="","",HLOOKUP(コード表!F$8,分析BD!$C$72:$N$101,INDEX(コード表!$B$65:$C$89,MATCH(コード表!$B74,コード表!$B$65:$B$89,0),2),FALSE))</f>
        <v>4.2</v>
      </c>
      <c r="I14" s="178">
        <f ca="1">IF(I$4="","",HLOOKUP(コード表!G$8,分析BD!$C$72:$N$101,INDEX(コード表!$B$65:$C$89,MATCH(コード表!$B74,コード表!$B$65:$B$89,0),2),FALSE))</f>
        <v>2</v>
      </c>
      <c r="J14" s="178">
        <f ca="1">IF(J$4="","",HLOOKUP(コード表!F$8,分析BD!$C$106:$N$135,INDEX(コード表!$B$65:$C$89,MATCH(コード表!$B74,コード表!$B$65:$B$89,0),2),FALSE))</f>
        <v>-0.11159192015464812</v>
      </c>
      <c r="K14" s="178">
        <f ca="1">IF(K$4="","",HLOOKUP(コード表!G$8,分析BD!$C$106:$N$135,INDEX(コード表!$B$65:$C$89,MATCH(コード表!$B74,コード表!$B$65:$B$89,0),2),FALSE))</f>
        <v>-2.1275821638141474</v>
      </c>
    </row>
    <row r="15" spans="1:11" ht="16.5" customHeight="1" x14ac:dyDescent="0.4">
      <c r="A15" s="6"/>
      <c r="B15" s="2" t="s">
        <v>33</v>
      </c>
      <c r="C15" s="179">
        <f ca="1">IF(C$4="","",HLOOKUP(コード表!E$8,分析BD!$C$4:$N$33,INDEX(コード表!$B$65:$C$89,MATCH(コード表!$B75,コード表!$B$65:$B$89,0),2),FALSE))</f>
        <v>383715</v>
      </c>
      <c r="D15" s="179">
        <f ca="1">IF(D$4="","",HLOOKUP(コード表!F$8,分析BD!$C$4:$N$33,INDEX(コード表!$B$65:$C$89,MATCH(コード表!$B75,コード表!$B$65:$B$89,0),2),FALSE))</f>
        <v>403965</v>
      </c>
      <c r="E15" s="179">
        <f ca="1">IF(E$4="","",HLOOKUP(コード表!G$8,分析BD!$C$4:$N$33,INDEX(コード表!$B$65:$C$89,MATCH(コード表!$B75,コード表!$B$65:$B$89,0),2),FALSE))</f>
        <v>421393</v>
      </c>
      <c r="F15" s="178">
        <f ca="1">IF(F$4="","",HLOOKUP(コード表!F$8,分析BD!$C$38:$N$67,INDEX(コード表!$B$65:$C$89,MATCH(コード表!$B75,コード表!$B$65:$B$89,0),2),FALSE))</f>
        <v>5.2770000000000001</v>
      </c>
      <c r="G15" s="178">
        <f ca="1">IF(G$4="","",HLOOKUP(コード表!G$8,分析BD!$C$38:$N$67,INDEX(コード表!$B$65:$C$89,MATCH(コード表!$B75,コード表!$B$65:$B$89,0),2),FALSE))</f>
        <v>4.3140000000000001</v>
      </c>
      <c r="H15" s="178">
        <f ca="1">IF(H$4="","",HLOOKUP(コード表!F$8,分析BD!$C$72:$N$101,INDEX(コード表!$B$65:$C$89,MATCH(コード表!$B75,コード表!$B$65:$B$89,0),2),FALSE))</f>
        <v>9.1999999999999993</v>
      </c>
      <c r="I15" s="178">
        <f ca="1">IF(I$4="","",HLOOKUP(コード表!G$8,分析BD!$C$72:$N$101,INDEX(コード表!$B$65:$C$89,MATCH(コード表!$B75,コード表!$B$65:$B$89,0),2),FALSE))</f>
        <v>9.4</v>
      </c>
      <c r="J15" s="178">
        <f ca="1">IF(J$4="","",HLOOKUP(コード表!F$8,分析BD!$C$106:$N$135,INDEX(コード表!$B$65:$C$89,MATCH(コード表!$B75,コード表!$B$65:$B$89,0),2),FALSE))</f>
        <v>0.48202567899565368</v>
      </c>
      <c r="K15" s="178">
        <f ca="1">IF(K$4="","",HLOOKUP(コード表!G$8,分析BD!$C$106:$N$135,INDEX(コード表!$B$65:$C$89,MATCH(コード表!$B75,コード表!$B$65:$B$89,0),2),FALSE))</f>
        <v>0.39879437239541143</v>
      </c>
    </row>
    <row r="16" spans="1:11" ht="16.5" customHeight="1" x14ac:dyDescent="0.4">
      <c r="A16" s="6"/>
      <c r="B16" s="2" t="s">
        <v>34</v>
      </c>
      <c r="C16" s="179">
        <f ca="1">IF(C$4="","",HLOOKUP(コード表!E$8,分析BD!$C$4:$N$33,INDEX(コード表!$B$65:$C$89,MATCH(コード表!$B76,コード表!$B$65:$B$89,0),2),FALSE))</f>
        <v>192488</v>
      </c>
      <c r="D16" s="179">
        <f ca="1">IF(D$4="","",HLOOKUP(コード表!F$8,分析BD!$C$4:$N$33,INDEX(コード表!$B$65:$C$89,MATCH(コード表!$B76,コード表!$B$65:$B$89,0),2),FALSE))</f>
        <v>202182</v>
      </c>
      <c r="E16" s="179">
        <f ca="1">IF(E$4="","",HLOOKUP(コード表!G$8,分析BD!$C$4:$N$33,INDEX(コード表!$B$65:$C$89,MATCH(コード表!$B76,コード表!$B$65:$B$89,0),2),FALSE))</f>
        <v>285382</v>
      </c>
      <c r="F16" s="178">
        <f ca="1">IF(F$4="","",HLOOKUP(コード表!F$8,分析BD!$C$38:$N$67,INDEX(コード表!$B$65:$C$89,MATCH(コード表!$B76,コード表!$B$65:$B$89,0),2),FALSE))</f>
        <v>5.0359999999999996</v>
      </c>
      <c r="G16" s="178">
        <f ca="1">IF(G$4="","",HLOOKUP(コード表!G$8,分析BD!$C$38:$N$67,INDEX(コード表!$B$65:$C$89,MATCH(コード表!$B76,コード表!$B$65:$B$89,0),2),FALSE))</f>
        <v>41.151000000000003</v>
      </c>
      <c r="H16" s="178">
        <f ca="1">IF(H$4="","",HLOOKUP(コード表!F$8,分析BD!$C$72:$N$101,INDEX(コード表!$B$65:$C$89,MATCH(コード表!$B76,コード表!$B$65:$B$89,0),2),FALSE))</f>
        <v>4.5999999999999996</v>
      </c>
      <c r="I16" s="178">
        <f ca="1">IF(I$4="","",HLOOKUP(コード表!G$8,分析BD!$C$72:$N$101,INDEX(コード表!$B$65:$C$89,MATCH(コード表!$B76,コード表!$B$65:$B$89,0),2),FALSE))</f>
        <v>6.4</v>
      </c>
      <c r="J16" s="178">
        <f ca="1">IF(J$4="","",HLOOKUP(コード表!F$8,分析BD!$C$106:$N$135,INDEX(コード表!$B$65:$C$89,MATCH(コード表!$B76,コード表!$B$65:$B$89,0),2),FALSE))</f>
        <v>0.23075342874982058</v>
      </c>
      <c r="K16" s="178">
        <f ca="1">IF(K$4="","",HLOOKUP(コード表!G$8,分析BD!$C$106:$N$135,INDEX(コード表!$B$65:$C$89,MATCH(コード表!$B76,コード表!$B$65:$B$89,0),2),FALSE))</f>
        <v>1.9038152274098135</v>
      </c>
    </row>
    <row r="17" spans="1:11" ht="16.5" customHeight="1" x14ac:dyDescent="0.4">
      <c r="A17" s="6"/>
      <c r="B17" s="2" t="s">
        <v>35</v>
      </c>
      <c r="C17" s="179">
        <f ca="1">IF(C$4="","",HLOOKUP(コード表!E$8,分析BD!$C$4:$N$33,INDEX(コード表!$B$65:$C$89,MATCH(コード表!$B77,コード表!$B$65:$B$89,0),2),FALSE))</f>
        <v>111341</v>
      </c>
      <c r="D17" s="179">
        <f ca="1">IF(D$4="","",HLOOKUP(コード表!F$8,分析BD!$C$4:$N$33,INDEX(コード表!$B$65:$C$89,MATCH(コード表!$B77,コード表!$B$65:$B$89,0),2),FALSE))</f>
        <v>107464</v>
      </c>
      <c r="E17" s="179">
        <f ca="1">IF(E$4="","",HLOOKUP(コード表!G$8,分析BD!$C$4:$N$33,INDEX(コード表!$B$65:$C$89,MATCH(コード表!$B77,コード表!$B$65:$B$89,0),2),FALSE))</f>
        <v>168075</v>
      </c>
      <c r="F17" s="178">
        <f ca="1">IF(F$4="","",HLOOKUP(コード表!F$8,分析BD!$C$38:$N$67,INDEX(コード表!$B$65:$C$89,MATCH(コード表!$B77,コード表!$B$65:$B$89,0),2),FALSE))</f>
        <v>-3.4820000000000002</v>
      </c>
      <c r="G17" s="178">
        <f ca="1">IF(G$4="","",HLOOKUP(コード表!G$8,分析BD!$C$38:$N$67,INDEX(コード表!$B$65:$C$89,MATCH(コード表!$B77,コード表!$B$65:$B$89,0),2),FALSE))</f>
        <v>56.401000000000003</v>
      </c>
      <c r="H17" s="178">
        <f ca="1">IF(H$4="","",HLOOKUP(コード表!F$8,分析BD!$C$72:$N$101,INDEX(コード表!$B$65:$C$89,MATCH(コード表!$B77,コード表!$B$65:$B$89,0),2),FALSE))</f>
        <v>2.5</v>
      </c>
      <c r="I17" s="178">
        <f ca="1">IF(I$4="","",HLOOKUP(コード表!G$8,分析BD!$C$72:$N$101,INDEX(コード表!$B$65:$C$89,MATCH(コード表!$B77,コード表!$B$65:$B$89,0),2),FALSE))</f>
        <v>3.8</v>
      </c>
      <c r="J17" s="178">
        <f ca="1">IF(J$4="","",HLOOKUP(コード表!F$8,分析BD!$C$106:$N$135,INDEX(コード表!$B$65:$C$89,MATCH(コード表!$B77,コード表!$B$65:$B$89,0),2),FALSE))</f>
        <v>-9.2287089257587621E-2</v>
      </c>
      <c r="K17" s="178">
        <f ca="1">IF(K$4="","",HLOOKUP(コード表!G$8,分析BD!$C$106:$N$135,INDEX(コード表!$B$65:$C$89,MATCH(コード表!$B77,コード表!$B$65:$B$89,0),2),FALSE))</f>
        <v>1.386924816689137</v>
      </c>
    </row>
    <row r="18" spans="1:11" ht="16.5" customHeight="1" x14ac:dyDescent="0.4">
      <c r="A18" s="6"/>
      <c r="B18" s="2" t="s">
        <v>36</v>
      </c>
      <c r="C18" s="179">
        <f ca="1">IF(C$4="","",HLOOKUP(コード表!E$8,分析BD!$C$4:$N$33,INDEX(コード表!$B$65:$C$89,MATCH(コード表!$B78,コード表!$B$65:$B$89,0),2),FALSE))</f>
        <v>179786</v>
      </c>
      <c r="D18" s="179">
        <f ca="1">IF(D$4="","",HLOOKUP(コード表!F$8,分析BD!$C$4:$N$33,INDEX(コード表!$B$65:$C$89,MATCH(コード表!$B78,コード表!$B$65:$B$89,0),2),FALSE))</f>
        <v>172332</v>
      </c>
      <c r="E18" s="179">
        <f ca="1">IF(E$4="","",HLOOKUP(コード表!G$8,分析BD!$C$4:$N$33,INDEX(コード表!$B$65:$C$89,MATCH(コード表!$B78,コード表!$B$65:$B$89,0),2),FALSE))</f>
        <v>168241</v>
      </c>
      <c r="F18" s="178">
        <f ca="1">IF(F$4="","",HLOOKUP(コード表!F$8,分析BD!$C$38:$N$67,INDEX(コード表!$B$65:$C$89,MATCH(コード表!$B78,コード表!$B$65:$B$89,0),2),FALSE))</f>
        <v>-4.1459999999999999</v>
      </c>
      <c r="G18" s="178">
        <f ca="1">IF(G$4="","",HLOOKUP(コード表!G$8,分析BD!$C$38:$N$67,INDEX(コード表!$B$65:$C$89,MATCH(コード表!$B78,コード表!$B$65:$B$89,0),2),FALSE))</f>
        <v>-2.3740000000000001</v>
      </c>
      <c r="H18" s="178">
        <f ca="1">IF(H$4="","",HLOOKUP(コード表!F$8,分析BD!$C$72:$N$101,INDEX(コード表!$B$65:$C$89,MATCH(コード表!$B78,コード表!$B$65:$B$89,0),2),FALSE))</f>
        <v>3.9</v>
      </c>
      <c r="I18" s="178">
        <f ca="1">IF(I$4="","",HLOOKUP(コード表!G$8,分析BD!$C$72:$N$101,INDEX(コード表!$B$65:$C$89,MATCH(コード表!$B78,コード表!$B$65:$B$89,0),2),FALSE))</f>
        <v>3.8</v>
      </c>
      <c r="J18" s="178">
        <f ca="1">IF(J$4="","",HLOOKUP(コード表!F$8,分析BD!$C$106:$N$135,INDEX(コード表!$B$65:$C$89,MATCH(コード表!$B78,コード表!$B$65:$B$89,0),2),FALSE))</f>
        <v>-0.17743305734486925</v>
      </c>
      <c r="K18" s="178">
        <f ca="1">IF(K$4="","",HLOOKUP(コード表!G$8,分析BD!$C$106:$N$135,INDEX(コード表!$B$65:$C$89,MATCH(コード表!$B78,コード表!$B$65:$B$89,0),2),FALSE))</f>
        <v>-9.3611876145835909E-2</v>
      </c>
    </row>
    <row r="19" spans="1:11" ht="16.5" customHeight="1" x14ac:dyDescent="0.4">
      <c r="A19" s="6"/>
      <c r="B19" s="2" t="s">
        <v>37</v>
      </c>
      <c r="C19" s="179">
        <f ca="1">IF(C$4="","",HLOOKUP(コード表!E$8,分析BD!$C$4:$N$33,INDEX(コード表!$B$65:$C$89,MATCH(コード表!$B79,コード表!$B$65:$B$89,0),2),FALSE))</f>
        <v>150230</v>
      </c>
      <c r="D19" s="179">
        <f ca="1">IF(D$4="","",HLOOKUP(コード表!F$8,分析BD!$C$4:$N$33,INDEX(コード表!$B$65:$C$89,MATCH(コード表!$B79,コード表!$B$65:$B$89,0),2),FALSE))</f>
        <v>155770</v>
      </c>
      <c r="E19" s="179">
        <f ca="1">IF(E$4="","",HLOOKUP(コード表!G$8,分析BD!$C$4:$N$33,INDEX(コード表!$B$65:$C$89,MATCH(コード表!$B79,コード表!$B$65:$B$89,0),2),FALSE))</f>
        <v>175765</v>
      </c>
      <c r="F19" s="178">
        <f ca="1">IF(F$4="","",HLOOKUP(コード表!F$8,分析BD!$C$38:$N$67,INDEX(コード表!$B$65:$C$89,MATCH(コード表!$B79,コード表!$B$65:$B$89,0),2),FALSE))</f>
        <v>3.6880000000000002</v>
      </c>
      <c r="G19" s="178">
        <f ca="1">IF(G$4="","",HLOOKUP(コード表!G$8,分析BD!$C$38:$N$67,INDEX(コード表!$B$65:$C$89,MATCH(コード表!$B79,コード表!$B$65:$B$89,0),2),FALSE))</f>
        <v>12.836</v>
      </c>
      <c r="H19" s="178">
        <f ca="1">IF(H$4="","",HLOOKUP(コード表!F$8,分析BD!$C$72:$N$101,INDEX(コード表!$B$65:$C$89,MATCH(コード表!$B79,コード表!$B$65:$B$89,0),2),FALSE))</f>
        <v>3.6</v>
      </c>
      <c r="I19" s="178">
        <f ca="1">IF(I$4="","",HLOOKUP(コード表!G$8,分析BD!$C$72:$N$101,INDEX(コード表!$B$65:$C$89,MATCH(コード表!$B79,コード表!$B$65:$B$89,0),2),FALSE))</f>
        <v>3.9</v>
      </c>
      <c r="J19" s="178">
        <f ca="1">IF(J$4="","",HLOOKUP(コード表!F$8,分析BD!$C$106:$N$135,INDEX(コード表!$B$65:$C$89,MATCH(コード表!$B79,コード表!$B$65:$B$89,0),2),FALSE))</f>
        <v>0.1318727042783171</v>
      </c>
      <c r="K19" s="178">
        <f ca="1">IF(K$4="","",HLOOKUP(コード表!G$8,分析BD!$C$106:$N$135,INDEX(コード表!$B$65:$C$89,MATCH(コード表!$B79,コード表!$B$65:$B$89,0),2),FALSE))</f>
        <v>0.45753347923148102</v>
      </c>
    </row>
    <row r="20" spans="1:11" ht="16.5" customHeight="1" x14ac:dyDescent="0.4">
      <c r="A20" s="6"/>
      <c r="B20" s="2" t="s">
        <v>38</v>
      </c>
      <c r="C20" s="179">
        <f ca="1">IF(C$4="","",HLOOKUP(コード表!E$8,分析BD!$C$4:$N$33,INDEX(コード表!$B$65:$C$89,MATCH(コード表!$B80,コード表!$B$65:$B$89,0),2),FALSE))</f>
        <v>548898</v>
      </c>
      <c r="D20" s="179">
        <f ca="1">IF(D$4="","",HLOOKUP(コード表!F$8,分析BD!$C$4:$N$33,INDEX(コード表!$B$65:$C$89,MATCH(コード表!$B80,コード表!$B$65:$B$89,0),2),FALSE))</f>
        <v>553773</v>
      </c>
      <c r="E20" s="179">
        <f ca="1">IF(E$4="","",HLOOKUP(コード表!G$8,分析BD!$C$4:$N$33,INDEX(コード表!$B$65:$C$89,MATCH(コード表!$B80,コード表!$B$65:$B$89,0),2),FALSE))</f>
        <v>561702</v>
      </c>
      <c r="F20" s="178">
        <f ca="1">IF(F$4="","",HLOOKUP(コード表!F$8,分析BD!$C$38:$N$67,INDEX(コード表!$B$65:$C$89,MATCH(コード表!$B80,コード表!$B$65:$B$89,0),2),FALSE))</f>
        <v>0.88800000000000001</v>
      </c>
      <c r="G20" s="178">
        <f ca="1">IF(G$4="","",HLOOKUP(コード表!G$8,分析BD!$C$38:$N$67,INDEX(コード表!$B$65:$C$89,MATCH(コード表!$B80,コード表!$B$65:$B$89,0),2),FALSE))</f>
        <v>1.4319999999999999</v>
      </c>
      <c r="H20" s="178">
        <f ca="1">IF(H$4="","",HLOOKUP(コード表!F$8,分析BD!$C$72:$N$101,INDEX(コード表!$B$65:$C$89,MATCH(コード表!$B80,コード表!$B$65:$B$89,0),2),FALSE))</f>
        <v>12.7</v>
      </c>
      <c r="I20" s="178">
        <f ca="1">IF(I$4="","",HLOOKUP(コード表!G$8,分析BD!$C$72:$N$101,INDEX(コード表!$B$65:$C$89,MATCH(コード表!$B80,コード表!$B$65:$B$89,0),2),FALSE))</f>
        <v>12.6</v>
      </c>
      <c r="J20" s="178">
        <f ca="1">IF(J$4="","",HLOOKUP(コード表!F$8,分析BD!$C$106:$N$135,INDEX(コード表!$B$65:$C$89,MATCH(コード表!$B80,コード表!$B$65:$B$89,0),2),FALSE))</f>
        <v>0.11604321901747218</v>
      </c>
      <c r="K20" s="178">
        <f ca="1">IF(K$4="","",HLOOKUP(コード表!G$8,分析BD!$C$106:$N$135,INDEX(コード表!$B$65:$C$89,MATCH(コード表!$B80,コード表!$B$65:$B$89,0),2),FALSE))</f>
        <v>0.18143450646793763</v>
      </c>
    </row>
    <row r="21" spans="1:11" ht="16.5" customHeight="1" x14ac:dyDescent="0.4">
      <c r="A21" s="6"/>
      <c r="B21" s="2" t="s">
        <v>39</v>
      </c>
      <c r="C21" s="179">
        <f ca="1">IF(C$4="","",HLOOKUP(コード表!E$8,分析BD!$C$4:$N$33,INDEX(コード表!$B$65:$C$89,MATCH(コード表!$B81,コード表!$B$65:$B$89,0),2),FALSE))</f>
        <v>423251</v>
      </c>
      <c r="D21" s="179">
        <f ca="1">IF(D$4="","",HLOOKUP(コード表!F$8,分析BD!$C$4:$N$33,INDEX(コード表!$B$65:$C$89,MATCH(コード表!$B81,コード表!$B$65:$B$89,0),2),FALSE))</f>
        <v>449294</v>
      </c>
      <c r="E21" s="179">
        <f ca="1">IF(E$4="","",HLOOKUP(コード表!G$8,分析BD!$C$4:$N$33,INDEX(コード表!$B$65:$C$89,MATCH(コード表!$B81,コード表!$B$65:$B$89,0),2),FALSE))</f>
        <v>483505</v>
      </c>
      <c r="F21" s="178">
        <f ca="1">IF(F$4="","",HLOOKUP(コード表!F$8,分析BD!$C$38:$N$67,INDEX(コード表!$B$65:$C$89,MATCH(コード表!$B81,コード表!$B$65:$B$89,0),2),FALSE))</f>
        <v>6.1529999999999996</v>
      </c>
      <c r="G21" s="178">
        <f ca="1">IF(G$4="","",HLOOKUP(コード表!G$8,分析BD!$C$38:$N$67,INDEX(コード表!$B$65:$C$89,MATCH(コード表!$B81,コード表!$B$65:$B$89,0),2),FALSE))</f>
        <v>7.6139999999999999</v>
      </c>
      <c r="H21" s="178">
        <f ca="1">IF(H$4="","",HLOOKUP(コード表!F$8,分析BD!$C$72:$N$101,INDEX(コード表!$B$65:$C$89,MATCH(コード表!$B81,コード表!$B$65:$B$89,0),2),FALSE))</f>
        <v>10.3</v>
      </c>
      <c r="I21" s="178">
        <f ca="1">IF(I$4="","",HLOOKUP(コード表!G$8,分析BD!$C$72:$N$101,INDEX(コード表!$B$65:$C$89,MATCH(コード表!$B81,コード表!$B$65:$B$89,0),2),FALSE))</f>
        <v>10.8</v>
      </c>
      <c r="J21" s="178">
        <f ca="1">IF(J$4="","",HLOOKUP(コード表!F$8,分析BD!$C$106:$N$135,INDEX(コード表!$B$65:$C$89,MATCH(コード表!$B81,コード表!$B$65:$B$89,0),2),FALSE))</f>
        <v>0.61992072879426219</v>
      </c>
      <c r="K21" s="178">
        <f ca="1">IF(K$4="","",HLOOKUP(コード表!G$8,分析BD!$C$106:$N$135,INDEX(コード表!$B$65:$C$89,MATCH(コード表!$B81,コード表!$B$65:$B$89,0),2),FALSE))</f>
        <v>0.78282960029948478</v>
      </c>
    </row>
    <row r="22" spans="1:11" ht="16.5" customHeight="1" x14ac:dyDescent="0.4">
      <c r="A22" s="6"/>
      <c r="B22" s="2" t="s">
        <v>40</v>
      </c>
      <c r="C22" s="179">
        <f ca="1">IF(C$4="","",HLOOKUP(コード表!E$8,分析BD!$C$4:$N$33,INDEX(コード表!$B$65:$C$89,MATCH(コード表!$B82,コード表!$B$65:$B$89,0),2),FALSE))</f>
        <v>418567</v>
      </c>
      <c r="D22" s="179">
        <f ca="1">IF(D$4="","",HLOOKUP(コード表!F$8,分析BD!$C$4:$N$33,INDEX(コード表!$B$65:$C$89,MATCH(コード表!$B82,コード表!$B$65:$B$89,0),2),FALSE))</f>
        <v>426328</v>
      </c>
      <c r="E22" s="179">
        <f ca="1">IF(E$4="","",HLOOKUP(コード表!G$8,分析BD!$C$4:$N$33,INDEX(コード表!$B$65:$C$89,MATCH(コード表!$B82,コード表!$B$65:$B$89,0),2),FALSE))</f>
        <v>441237</v>
      </c>
      <c r="F22" s="178">
        <f ca="1">IF(F$4="","",HLOOKUP(コード表!F$8,分析BD!$C$38:$N$67,INDEX(コード表!$B$65:$C$89,MATCH(コード表!$B82,コード表!$B$65:$B$89,0),2),FALSE))</f>
        <v>1.8540000000000001</v>
      </c>
      <c r="G22" s="178">
        <f ca="1">IF(G$4="","",HLOOKUP(コード表!G$8,分析BD!$C$38:$N$67,INDEX(コード表!$B$65:$C$89,MATCH(コード表!$B82,コード表!$B$65:$B$89,0),2),FALSE))</f>
        <v>3.4969999999999999</v>
      </c>
      <c r="H22" s="178">
        <f ca="1">IF(H$4="","",HLOOKUP(コード表!F$8,分析BD!$C$72:$N$101,INDEX(コード表!$B$65:$C$89,MATCH(コード表!$B82,コード表!$B$65:$B$89,0),2),FALSE))</f>
        <v>9.8000000000000007</v>
      </c>
      <c r="I22" s="178">
        <f ca="1">IF(I$4="","",HLOOKUP(コード表!G$8,分析BD!$C$72:$N$101,INDEX(コード表!$B$65:$C$89,MATCH(コード表!$B82,コード表!$B$65:$B$89,0),2),FALSE))</f>
        <v>9.9</v>
      </c>
      <c r="J22" s="178">
        <f ca="1">IF(J$4="","",HLOOKUP(コード表!F$8,分析BD!$C$106:$N$135,INDEX(コード表!$B$65:$C$89,MATCH(コード表!$B82,コード表!$B$65:$B$89,0),2),FALSE))</f>
        <v>0.18474080467581572</v>
      </c>
      <c r="K22" s="178">
        <f ca="1">IF(K$4="","",HLOOKUP(コード表!G$8,分析BD!$C$106:$N$135,INDEX(コード表!$B$65:$C$89,MATCH(コード表!$B82,コード表!$B$65:$B$89,0),2),FALSE))</f>
        <v>0.34115362049823211</v>
      </c>
    </row>
    <row r="23" spans="1:11" ht="16.5" customHeight="1" x14ac:dyDescent="0.4">
      <c r="A23" s="6"/>
      <c r="B23" s="2" t="s">
        <v>41</v>
      </c>
      <c r="C23" s="179">
        <f ca="1">IF(C$4="","",HLOOKUP(コード表!E$8,分析BD!$C$4:$N$33,INDEX(コード表!$B$65:$C$89,MATCH(コード表!$B83,コード表!$B$65:$B$89,0),2),FALSE))</f>
        <v>248052</v>
      </c>
      <c r="D23" s="179">
        <f ca="1">IF(D$4="","",HLOOKUP(コード表!F$8,分析BD!$C$4:$N$33,INDEX(コード表!$B$65:$C$89,MATCH(コード表!$B83,コード表!$B$65:$B$89,0),2),FALSE))</f>
        <v>256844</v>
      </c>
      <c r="E23" s="179">
        <f ca="1">IF(E$4="","",HLOOKUP(コード表!G$8,分析BD!$C$4:$N$33,INDEX(コード表!$B$65:$C$89,MATCH(コード表!$B83,コード表!$B$65:$B$89,0),2),FALSE))</f>
        <v>262517</v>
      </c>
      <c r="F23" s="178">
        <f ca="1">IF(F$4="","",HLOOKUP(コード表!F$8,分析BD!$C$38:$N$67,INDEX(コード表!$B$65:$C$89,MATCH(コード表!$B83,コード表!$B$65:$B$89,0),2),FALSE))</f>
        <v>3.544</v>
      </c>
      <c r="G23" s="178">
        <f ca="1">IF(G$4="","",HLOOKUP(コード表!G$8,分析BD!$C$38:$N$67,INDEX(コード表!$B$65:$C$89,MATCH(コード表!$B83,コード表!$B$65:$B$89,0),2),FALSE))</f>
        <v>2.2090000000000001</v>
      </c>
      <c r="H23" s="178">
        <f ca="1">IF(H$4="","",HLOOKUP(コード表!F$8,分析BD!$C$72:$N$101,INDEX(コード表!$B$65:$C$89,MATCH(コード表!$B83,コード表!$B$65:$B$89,0),2),FALSE))</f>
        <v>5.9</v>
      </c>
      <c r="I23" s="178">
        <f ca="1">IF(I$4="","",HLOOKUP(コード表!G$8,分析BD!$C$72:$N$101,INDEX(コード表!$B$65:$C$89,MATCH(コード表!$B83,コード表!$B$65:$B$89,0),2),FALSE))</f>
        <v>5.9</v>
      </c>
      <c r="J23" s="178">
        <f ca="1">IF(J$4="","",HLOOKUP(コード表!F$8,分析BD!$C$106:$N$135,INDEX(コード表!$B$65:$C$89,MATCH(コード表!$B83,コード表!$B$65:$B$89,0),2),FALSE))</f>
        <v>0.20928245776443391</v>
      </c>
      <c r="K23" s="178">
        <f ca="1">IF(K$4="","",HLOOKUP(コード表!G$8,分析BD!$C$106:$N$135,INDEX(コード表!$B$65:$C$89,MATCH(コード表!$B83,コード表!$B$65:$B$89,0),2),FALSE))</f>
        <v>0.12981182434009464</v>
      </c>
    </row>
    <row r="24" spans="1:11" ht="16.5" customHeight="1" x14ac:dyDescent="0.4">
      <c r="A24" s="6"/>
      <c r="B24" s="2" t="s">
        <v>42</v>
      </c>
      <c r="C24" s="179">
        <f ca="1">IF(C$4="","",HLOOKUP(コード表!E$8,分析BD!$C$4:$N$33,INDEX(コード表!$B$65:$C$89,MATCH(コード表!$B84,コード表!$B$65:$B$89,0),2),FALSE))</f>
        <v>531428</v>
      </c>
      <c r="D24" s="179">
        <f ca="1">IF(D$4="","",HLOOKUP(コード表!F$8,分析BD!$C$4:$N$33,INDEX(コード表!$B$65:$C$89,MATCH(コード表!$B84,コード表!$B$65:$B$89,0),2),FALSE))</f>
        <v>549161</v>
      </c>
      <c r="E24" s="179">
        <f ca="1">IF(E$4="","",HLOOKUP(コード表!G$8,分析BD!$C$4:$N$33,INDEX(コード表!$B$65:$C$89,MATCH(コード表!$B84,コード表!$B$65:$B$89,0),2),FALSE))</f>
        <v>561255</v>
      </c>
      <c r="F24" s="178">
        <f ca="1">IF(F$4="","",HLOOKUP(コード表!F$8,分析BD!$C$38:$N$67,INDEX(コード表!$B$65:$C$89,MATCH(コード表!$B84,コード表!$B$65:$B$89,0),2),FALSE))</f>
        <v>3.3370000000000002</v>
      </c>
      <c r="G24" s="178">
        <f ca="1">IF(G$4="","",HLOOKUP(コード表!G$8,分析BD!$C$38:$N$67,INDEX(コード表!$B$65:$C$89,MATCH(コード表!$B84,コード表!$B$65:$B$89,0),2),FALSE))</f>
        <v>2.202</v>
      </c>
      <c r="H24" s="178">
        <f ca="1">IF(H$4="","",HLOOKUP(コード表!F$8,分析BD!$C$72:$N$101,INDEX(コード表!$B$65:$C$89,MATCH(コード表!$B84,コード表!$B$65:$B$89,0),2),FALSE))</f>
        <v>12.6</v>
      </c>
      <c r="I24" s="178">
        <f ca="1">IF(I$4="","",HLOOKUP(コード表!G$8,分析BD!$C$72:$N$101,INDEX(コード表!$B$65:$C$89,MATCH(コード表!$B84,コード表!$B$65:$B$89,0),2),FALSE))</f>
        <v>12.6</v>
      </c>
      <c r="J24" s="178">
        <f ca="1">IF(J$4="","",HLOOKUP(コード表!F$8,分析BD!$C$106:$N$135,INDEX(コード表!$B$65:$C$89,MATCH(コード表!$B84,コード表!$B$65:$B$89,0),2),FALSE))</f>
        <v>0.42211167237678648</v>
      </c>
      <c r="K24" s="178">
        <f ca="1">IF(K$4="","",HLOOKUP(コード表!G$8,分析BD!$C$106:$N$135,INDEX(コード表!$B$65:$C$89,MATCH(コード表!$B84,コード表!$B$65:$B$89,0),2),FALSE))</f>
        <v>0.27673967981122938</v>
      </c>
    </row>
    <row r="25" spans="1:11" ht="16.5" customHeight="1" x14ac:dyDescent="0.4">
      <c r="A25" s="6"/>
      <c r="B25" s="2" t="s">
        <v>43</v>
      </c>
      <c r="C25" s="179">
        <f ca="1">IF(C$4="","",HLOOKUP(コード表!E$8,分析BD!$C$4:$N$33,INDEX(コード表!$B$65:$C$89,MATCH(コード表!$B85,コード表!$B$65:$B$89,0),2),FALSE))</f>
        <v>206363</v>
      </c>
      <c r="D25" s="179">
        <f ca="1">IF(D$4="","",HLOOKUP(コード表!F$8,分析BD!$C$4:$N$33,INDEX(コード表!$B$65:$C$89,MATCH(コード表!$B85,コード表!$B$65:$B$89,0),2),FALSE))</f>
        <v>225757</v>
      </c>
      <c r="E25" s="179">
        <f ca="1">IF(E$4="","",HLOOKUP(コード表!G$8,分析BD!$C$4:$N$33,INDEX(コード表!$B$65:$C$89,MATCH(コード表!$B85,コード表!$B$65:$B$89,0),2),FALSE))</f>
        <v>241123</v>
      </c>
      <c r="F25" s="178">
        <f ca="1">IF(F$4="","",HLOOKUP(コード表!F$8,分析BD!$C$38:$N$67,INDEX(コード表!$B$65:$C$89,MATCH(コード表!$B85,コード表!$B$65:$B$89,0),2),FALSE))</f>
        <v>9.3979999999999997</v>
      </c>
      <c r="G25" s="178">
        <f ca="1">IF(G$4="","",HLOOKUP(コード表!G$8,分析BD!$C$38:$N$67,INDEX(コード表!$B$65:$C$89,MATCH(コード表!$B85,コード表!$B$65:$B$89,0),2),FALSE))</f>
        <v>6.806</v>
      </c>
      <c r="H25" s="178">
        <f ca="1">IF(H$4="","",HLOOKUP(コード表!F$8,分析BD!$C$72:$N$101,INDEX(コード表!$B$65:$C$89,MATCH(コード表!$B85,コード表!$B$65:$B$89,0),2),FALSE))</f>
        <v>5.2</v>
      </c>
      <c r="I25" s="178">
        <f ca="1">IF(I$4="","",HLOOKUP(コード表!G$8,分析BD!$C$72:$N$101,INDEX(コード表!$B$65:$C$89,MATCH(コード表!$B85,コード表!$B$65:$B$89,0),2),FALSE))</f>
        <v>5.4</v>
      </c>
      <c r="J25" s="178">
        <f ca="1">IF(J$4="","",HLOOKUP(コード表!F$8,分析BD!$C$106:$N$135,INDEX(コード表!$B$65:$C$89,MATCH(コード表!$B85,コード表!$B$65:$B$89,0),2),FALSE))</f>
        <v>0.46164967992304728</v>
      </c>
      <c r="K25" s="178">
        <f ca="1">IF(K$4="","",HLOOKUP(コード表!G$8,分析BD!$C$106:$N$135,INDEX(コード表!$B$65:$C$89,MATCH(コード表!$B85,コード表!$B$65:$B$89,0),2),FALSE))</f>
        <v>0.35161087481224995</v>
      </c>
    </row>
    <row r="26" spans="1:11" ht="16.5" customHeight="1" x14ac:dyDescent="0.4">
      <c r="A26" s="11">
        <v>4</v>
      </c>
      <c r="B26" s="183" t="s">
        <v>129</v>
      </c>
      <c r="C26" s="184">
        <f ca="1">IF(C$4="","",HLOOKUP(コード表!E$8,分析BD!$C$4:$N$33,INDEX(コード表!$B$65:$C$89,MATCH(コード表!$B86,コード表!$B$65:$B$89,0),2),FALSE))</f>
        <v>4230116</v>
      </c>
      <c r="D26" s="184">
        <f ca="1">IF(D$4="","",HLOOKUP(コード表!F$8,分析BD!$C$4:$N$33,INDEX(コード表!$B$65:$C$89,MATCH(コード表!$B86,コード表!$B$65:$B$89,0),2),FALSE))</f>
        <v>4404646</v>
      </c>
      <c r="E26" s="184">
        <f ca="1">IF(E$4="","",HLOOKUP(コード表!G$8,分析BD!$C$4:$N$33,INDEX(コード表!$B$65:$C$89,MATCH(コード表!$B86,コード表!$B$65:$B$89,0),2),FALSE))</f>
        <v>4492276</v>
      </c>
      <c r="F26" s="182">
        <f ca="1">IF(F$4="","",HLOOKUP(コード表!F$8,分析BD!$C$38:$N$67,INDEX(コード表!$B$65:$C$89,MATCH(コード表!$B86,コード表!$B$65:$B$89,0),2),FALSE))</f>
        <v>4.1260000000000003</v>
      </c>
      <c r="G26" s="182">
        <f ca="1">IF(G$4="","",HLOOKUP(コード表!G$8,分析BD!$C$38:$N$67,INDEX(コード表!$B$65:$C$89,MATCH(コード表!$B86,コード表!$B$65:$B$89,0),2),FALSE))</f>
        <v>1.9890000000000001</v>
      </c>
      <c r="H26" s="182">
        <f ca="1">IF(H$4="","",HLOOKUP(コード表!F$8,分析BD!$C$72:$N$101,INDEX(コード表!$B$65:$C$89,MATCH(コード表!$B86,コード表!$B$65:$B$89,0),2),FALSE))</f>
        <v>100.8</v>
      </c>
      <c r="I26" s="182">
        <f ca="1">IF(I$4="","",HLOOKUP(コード表!G$8,分析BD!$C$72:$N$101,INDEX(コード表!$B$65:$C$89,MATCH(コード表!$B86,コード表!$B$65:$B$89,0),2),FALSE))</f>
        <v>100.7</v>
      </c>
      <c r="J26" s="182">
        <f ca="1">IF(J$4="","",HLOOKUP(コード表!F$8,分析BD!$C$106:$N$135,INDEX(コード表!$B$65:$C$89,MATCH(コード表!$B86,コード表!$B$65:$B$89,0),2),FALSE))</f>
        <v>4.1544662595116755</v>
      </c>
      <c r="K26" s="182">
        <f ca="1">IF(K$4="","",HLOOKUP(コード表!G$8,分析BD!$C$106:$N$135,INDEX(コード表!$B$65:$C$89,MATCH(コード表!$B86,コード表!$B$65:$B$89,0),2),FALSE))</f>
        <v>2.0051842353115621</v>
      </c>
    </row>
    <row r="27" spans="1:11" ht="16.5" customHeight="1" x14ac:dyDescent="0.4">
      <c r="A27" s="8">
        <v>5</v>
      </c>
      <c r="B27" s="2" t="s">
        <v>45</v>
      </c>
      <c r="C27" s="179">
        <f ca="1">IF(C$4="","",HLOOKUP(コード表!E$8,分析BD!$C$4:$N$33,INDEX(コード表!$B$65:$C$89,MATCH(コード表!$B87,コード表!$B$65:$B$89,0),2),FALSE))</f>
        <v>15155</v>
      </c>
      <c r="D27" s="179">
        <f ca="1">IF(D$4="","",HLOOKUP(コード表!F$8,分析BD!$C$4:$N$33,INDEX(コード表!$B$65:$C$89,MATCH(コード表!$B87,コード表!$B$65:$B$89,0),2),FALSE))</f>
        <v>16265</v>
      </c>
      <c r="E27" s="179">
        <f ca="1">IF(E$4="","",HLOOKUP(コード表!G$8,分析BD!$C$4:$N$33,INDEX(コード表!$B$65:$C$89,MATCH(コード表!$B87,コード表!$B$65:$B$89,0),2),FALSE))</f>
        <v>29778</v>
      </c>
      <c r="F27" s="178">
        <f ca="1">IF(F$4="","",HLOOKUP(コード表!F$8,分析BD!$C$38:$N$67,INDEX(コード表!$B$65:$C$89,MATCH(コード表!$B87,コード表!$B$65:$B$89,0),2),FALSE))</f>
        <v>7.3239999999999998</v>
      </c>
      <c r="G27" s="178">
        <f ca="1">IF(G$4="","",HLOOKUP(コード表!G$8,分析BD!$C$38:$N$67,INDEX(コード表!$B$65:$C$89,MATCH(コード表!$B87,コード表!$B$65:$B$89,0),2),FALSE))</f>
        <v>83.08</v>
      </c>
      <c r="H27" s="178">
        <f ca="1">IF(H$4="","",HLOOKUP(コード表!F$8,分析BD!$C$72:$N$101,INDEX(コード表!$B$65:$C$89,MATCH(コード表!$B87,コード表!$B$65:$B$89,0),2),FALSE))</f>
        <v>0.4</v>
      </c>
      <c r="I27" s="178">
        <f ca="1">IF(I$4="","",HLOOKUP(コード表!G$8,分析BD!$C$72:$N$101,INDEX(コード表!$B$65:$C$89,MATCH(コード表!$B87,コード表!$B$65:$B$89,0),2),FALSE))</f>
        <v>0.7</v>
      </c>
      <c r="J27" s="178">
        <f ca="1">IF(J$4="","",HLOOKUP(コード表!F$8,分析BD!$C$106:$N$135,INDEX(コード表!$B$65:$C$89,MATCH(コード表!$B87,コード表!$B$65:$B$89,0),2),FALSE))</f>
        <v>2.6422148330132126E-2</v>
      </c>
      <c r="K27" s="178">
        <f ca="1">IF(K$4="","",HLOOKUP(コード表!G$8,分析BD!$C$106:$N$135,INDEX(コード表!$B$65:$C$89,MATCH(コード表!$B87,コード表!$B$65:$B$89,0),2),FALSE))</f>
        <v>0.30920979769217322</v>
      </c>
    </row>
    <row r="28" spans="1:11" ht="16.5" customHeight="1" x14ac:dyDescent="0.4">
      <c r="A28" s="8">
        <v>6</v>
      </c>
      <c r="B28" s="2" t="s">
        <v>46</v>
      </c>
      <c r="C28" s="179">
        <f ca="1">IF(C$4="","",HLOOKUP(コード表!E$8,分析BD!$C$4:$N$33,INDEX(コード表!$B$65:$C$89,MATCH(コード表!$B88,コード表!$B$65:$B$89,0),2),FALSE))</f>
        <v>44250</v>
      </c>
      <c r="D28" s="179">
        <f ca="1">IF(D$4="","",HLOOKUP(コード表!F$8,分析BD!$C$4:$N$33,INDEX(コード表!$B$65:$C$89,MATCH(コード表!$B88,コード表!$B$65:$B$89,0),2),FALSE))</f>
        <v>50739</v>
      </c>
      <c r="E28" s="179">
        <f ca="1">IF(E$4="","",HLOOKUP(コード表!G$8,分析BD!$C$4:$N$33,INDEX(コード表!$B$65:$C$89,MATCH(コード表!$B88,コード表!$B$65:$B$89,0),2),FALSE))</f>
        <v>60524</v>
      </c>
      <c r="F28" s="178">
        <f ca="1">IF(F$4="","",HLOOKUP(コード表!F$8,分析BD!$C$38:$N$67,INDEX(コード表!$B$65:$C$89,MATCH(コード表!$B88,コード表!$B$65:$B$89,0),2),FALSE))</f>
        <v>14.664</v>
      </c>
      <c r="G28" s="178">
        <f ca="1">IF(G$4="","",HLOOKUP(コード表!G$8,分析BD!$C$38:$N$67,INDEX(コード表!$B$65:$C$89,MATCH(コード表!$B88,コード表!$B$65:$B$89,0),2),FALSE))</f>
        <v>19.285</v>
      </c>
      <c r="H28" s="178">
        <f ca="1">IF(H$4="","",HLOOKUP(コード表!F$8,分析BD!$C$72:$N$101,INDEX(コード表!$B$65:$C$89,MATCH(コード表!$B88,コード表!$B$65:$B$89,0),2),FALSE))</f>
        <v>1.2</v>
      </c>
      <c r="I28" s="178">
        <f ca="1">IF(I$4="","",HLOOKUP(コード表!G$8,分析BD!$C$72:$N$101,INDEX(コード表!$B$65:$C$89,MATCH(コード表!$B88,コード表!$B$65:$B$89,0),2),FALSE))</f>
        <v>1.4</v>
      </c>
      <c r="J28" s="178">
        <f ca="1">IF(J$4="","",HLOOKUP(コード表!F$8,分析BD!$C$106:$N$135,INDEX(コード表!$B$65:$C$89,MATCH(コード表!$B88,コード表!$B$65:$B$89,0),2),FALSE))</f>
        <v>-0.15446245091371835</v>
      </c>
      <c r="K28" s="178">
        <f ca="1">IF(K$4="","",HLOOKUP(コード表!G$8,分析BD!$C$106:$N$135,INDEX(コード表!$B$65:$C$89,MATCH(コード表!$B88,コード表!$B$65:$B$89,0),2),FALSE))</f>
        <v>-0.22390423077169502</v>
      </c>
    </row>
    <row r="29" spans="1:11" ht="16.5" customHeight="1" x14ac:dyDescent="0.4">
      <c r="A29" s="16"/>
      <c r="B29" s="183" t="s">
        <v>130</v>
      </c>
      <c r="C29" s="184">
        <f ca="1">IF(C$4="","",HLOOKUP(コード表!E$8,分析BD!$C$4:$N$33,INDEX(コード表!$B$65:$C$89,MATCH(コード表!$B89,コード表!$B$65:$B$89,0),2),FALSE))</f>
        <v>4201021</v>
      </c>
      <c r="D29" s="184">
        <f ca="1">IF(D$4="","",HLOOKUP(コード表!F$8,分析BD!$C$4:$N$33,INDEX(コード表!$B$65:$C$89,MATCH(コード表!$B89,コード表!$B$65:$B$89,0),2),FALSE))</f>
        <v>4370172</v>
      </c>
      <c r="E29" s="184">
        <f ca="1">IF(E$4="","",HLOOKUP(コード表!G$8,分析BD!$C$4:$N$33,INDEX(コード表!$B$65:$C$89,MATCH(コード表!$B89,コード表!$B$65:$B$89,0),2),FALSE))</f>
        <v>4461530</v>
      </c>
      <c r="F29" s="182">
        <f ca="1">IF(F$4="","",HLOOKUP(コード表!F$8,分析BD!$C$38:$N$67,INDEX(コード表!$B$65:$C$89,MATCH(コード表!$B89,コード表!$B$65:$B$89,0),2),FALSE))</f>
        <v>4.0259999999999998</v>
      </c>
      <c r="G29" s="182">
        <f ca="1">IF(G$4="","",HLOOKUP(コード表!G$8,分析BD!$C$38:$N$67,INDEX(コード表!$B$65:$C$89,MATCH(コード表!$B89,コード表!$B$65:$B$89,0),2),FALSE))</f>
        <v>2.09</v>
      </c>
      <c r="H29" s="182">
        <f ca="1">IF(H$4="","",HLOOKUP(コード表!F$8,分析BD!$C$72:$N$101,INDEX(コード表!$B$65:$C$89,MATCH(コード表!$B89,コード表!$B$65:$B$89,0),2),FALSE))</f>
        <v>100</v>
      </c>
      <c r="I29" s="182">
        <f ca="1">IF(I$4="","",HLOOKUP(コード表!G$8,分析BD!$C$72:$N$101,INDEX(コード表!$B$65:$C$89,MATCH(コード表!$B89,コード表!$B$65:$B$89,0),2),FALSE))</f>
        <v>100</v>
      </c>
      <c r="J29" s="182">
        <f ca="1">IF(J$4="","",HLOOKUP(コード表!F$8,分析BD!$C$106:$N$135,INDEX(コード表!$B$65:$C$89,MATCH(コード表!$B89,コード表!$B$65:$B$89,0),2),FALSE))</f>
        <v>4.0264259569280894</v>
      </c>
      <c r="K29" s="182">
        <f ca="1">IF(K$4="","",HLOOKUP(コード表!G$8,分析BD!$C$106:$N$135,INDEX(コード表!$B$65:$C$89,MATCH(コード表!$B89,コード表!$B$65:$B$89,0),2),FALSE))</f>
        <v>2.0904898022320406</v>
      </c>
    </row>
  </sheetData>
  <phoneticPr fontId="1"/>
  <conditionalFormatting sqref="C4:D29 F4:F29 H4:H29 J4:J29">
    <cfRule type="containsBlanks" dxfId="0" priority="1">
      <formula>LEN(TRIM(C4))=0</formula>
    </cfRule>
  </conditionalFormatting>
  <pageMargins left="0.7" right="0.7" top="0.75" bottom="0.75" header="0.3" footer="0.3"/>
  <pageSetup paperSize="9" scale="28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3E5E729-4A43-408C-BCB3-6517DB1BBFF4}">
          <x14:formula1>
            <xm:f>コード表!$B$8:$B$19</xm:f>
          </x14:formula1>
          <xm:sqref>B2</xm:sqref>
        </x14:dataValidation>
        <x14:dataValidation type="list" allowBlank="1" showInputMessage="1" showErrorMessage="1" xr:uid="{5ABBBAD3-A964-424D-A512-C46056E5FAA3}">
          <x14:formula1>
            <xm:f>コード表!$B$34:$C$34</xm:f>
          </x14:formula1>
          <xm:sqref>E2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F6493-4B56-4237-BFF7-0AF7A24D148E}">
  <dimension ref="A1:CK249"/>
  <sheetViews>
    <sheetView showGridLines="0" view="pageBreakPreview" zoomScaleNormal="100" zoomScaleSheetLayoutView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2" sqref="B2"/>
    </sheetView>
  </sheetViews>
  <sheetFormatPr defaultColWidth="12.625" defaultRowHeight="16.5" customHeight="1" x14ac:dyDescent="0.4"/>
  <cols>
    <col min="1" max="1" width="3.625" style="2" customWidth="1"/>
    <col min="2" max="2" width="31" style="2" customWidth="1"/>
    <col min="3" max="3" width="12.625" style="2" customWidth="1"/>
    <col min="4" max="14" width="12.625" style="2"/>
    <col min="15" max="15" width="6.25" style="2" customWidth="1"/>
    <col min="16" max="16" width="12.625" style="2"/>
    <col min="17" max="17" width="32" style="2" customWidth="1"/>
    <col min="18" max="18" width="12.75" style="2" customWidth="1"/>
    <col min="19" max="19" width="10.625" style="2" customWidth="1"/>
    <col min="20" max="20" width="10.625" style="53" customWidth="1"/>
    <col min="21" max="21" width="26" style="2" customWidth="1"/>
    <col min="22" max="22" width="12.5" style="2" customWidth="1"/>
    <col min="23" max="23" width="13.625" style="2" customWidth="1"/>
    <col min="24" max="30" width="12.625" style="2"/>
    <col min="31" max="31" width="3.625" style="2" customWidth="1"/>
    <col min="32" max="32" width="10.625" style="2" customWidth="1"/>
    <col min="33" max="42" width="12.625" style="2"/>
    <col min="43" max="43" width="3.625" style="2" customWidth="1"/>
    <col min="44" max="44" width="10.625" style="2" customWidth="1"/>
    <col min="45" max="54" width="12.625" style="2"/>
    <col min="55" max="55" width="3.625" style="2" customWidth="1"/>
    <col min="56" max="56" width="10.625" style="2" customWidth="1"/>
    <col min="57" max="66" width="12.625" style="2"/>
    <col min="67" max="67" width="3.625" style="2" customWidth="1"/>
    <col min="68" max="68" width="10.625" style="2" customWidth="1"/>
    <col min="69" max="78" width="12.625" style="2"/>
    <col min="79" max="79" width="3.625" style="2" customWidth="1"/>
    <col min="80" max="80" width="10.625" style="2" customWidth="1"/>
    <col min="81" max="83" width="12.625" style="2"/>
    <col min="84" max="84" width="12.625" style="3"/>
    <col min="85" max="16384" width="12.625" style="2"/>
  </cols>
  <sheetData>
    <row r="1" spans="1:89" ht="16.5" customHeight="1" x14ac:dyDescent="0.4">
      <c r="A1" s="12" t="str">
        <f ca="1">RIGHT(CELL("filename",A1),LEN(CELL("filename",A1))-FIND("]",CELL("filename",A1)))</f>
        <v>分析BD</v>
      </c>
      <c r="B1" s="88" t="s">
        <v>128</v>
      </c>
      <c r="C1" s="3" t="s">
        <v>24</v>
      </c>
      <c r="D1" s="3" t="s">
        <v>22</v>
      </c>
      <c r="E1" s="3" t="s">
        <v>15</v>
      </c>
      <c r="F1" s="3" t="s">
        <v>16</v>
      </c>
      <c r="G1" s="3" t="s">
        <v>17</v>
      </c>
      <c r="H1" s="3" t="s">
        <v>18</v>
      </c>
      <c r="I1" s="3" t="s">
        <v>19</v>
      </c>
      <c r="J1" s="3" t="s">
        <v>20</v>
      </c>
      <c r="K1" s="3" t="s">
        <v>21</v>
      </c>
      <c r="L1" s="3" t="s">
        <v>120</v>
      </c>
      <c r="M1" s="3" t="s">
        <v>121</v>
      </c>
      <c r="N1" s="3" t="s">
        <v>122</v>
      </c>
      <c r="O1" s="3"/>
    </row>
    <row r="2" spans="1:89" ht="16.5" customHeight="1" x14ac:dyDescent="0.4">
      <c r="A2" s="86"/>
      <c r="B2" s="86" t="str">
        <f>分析!E2</f>
        <v>名目</v>
      </c>
      <c r="C2" s="2" t="s">
        <v>123</v>
      </c>
    </row>
    <row r="3" spans="1:89" ht="16.5" customHeight="1" x14ac:dyDescent="0.4">
      <c r="A3" s="1" t="s">
        <v>3</v>
      </c>
      <c r="B3" s="51"/>
      <c r="C3" s="1"/>
      <c r="S3" s="13"/>
      <c r="T3" s="132"/>
      <c r="U3" s="1"/>
      <c r="AF3" s="13"/>
      <c r="AG3" s="1"/>
      <c r="AR3" s="13"/>
      <c r="AS3" s="1"/>
      <c r="BD3" s="13"/>
      <c r="BE3" s="1"/>
      <c r="BP3" s="13"/>
      <c r="BQ3" s="1"/>
      <c r="CA3" s="43"/>
      <c r="CB3" s="13"/>
      <c r="CC3" s="1"/>
    </row>
    <row r="4" spans="1:89" ht="16.5" customHeight="1" x14ac:dyDescent="0.4">
      <c r="A4" s="17"/>
      <c r="B4" s="55"/>
      <c r="C4" s="62">
        <v>23</v>
      </c>
      <c r="D4" s="32">
        <f>C4+1</f>
        <v>24</v>
      </c>
      <c r="E4" s="32">
        <f t="shared" ref="E4:J4" si="0">D4+1</f>
        <v>25</v>
      </c>
      <c r="F4" s="32">
        <f t="shared" si="0"/>
        <v>26</v>
      </c>
      <c r="G4" s="32">
        <f t="shared" si="0"/>
        <v>27</v>
      </c>
      <c r="H4" s="32">
        <f t="shared" si="0"/>
        <v>28</v>
      </c>
      <c r="I4" s="32">
        <f t="shared" si="0"/>
        <v>29</v>
      </c>
      <c r="J4" s="32">
        <f t="shared" si="0"/>
        <v>30</v>
      </c>
      <c r="K4" s="31">
        <v>1</v>
      </c>
      <c r="L4" s="32">
        <f>K4+1</f>
        <v>2</v>
      </c>
      <c r="M4" s="32">
        <f>L4+1</f>
        <v>3</v>
      </c>
      <c r="N4" s="32">
        <f>M4+1</f>
        <v>4</v>
      </c>
      <c r="O4" s="45"/>
      <c r="P4" s="44"/>
      <c r="S4" s="13"/>
      <c r="T4" s="132"/>
      <c r="U4" s="1"/>
      <c r="AF4" s="13"/>
      <c r="AG4" s="1"/>
      <c r="AR4" s="13"/>
      <c r="AS4" s="1"/>
      <c r="BD4" s="13"/>
      <c r="BE4" s="1"/>
      <c r="BP4" s="13"/>
      <c r="BQ4" s="1"/>
      <c r="CA4" s="43"/>
      <c r="CB4" s="13"/>
      <c r="CC4" s="1"/>
    </row>
    <row r="5" spans="1:89" ht="16.5" customHeight="1" x14ac:dyDescent="0.4">
      <c r="A5" s="27"/>
      <c r="B5" s="56"/>
      <c r="C5" s="63" t="s">
        <v>5</v>
      </c>
      <c r="D5" s="49" t="s">
        <v>6</v>
      </c>
      <c r="E5" s="49" t="s">
        <v>7</v>
      </c>
      <c r="F5" s="49" t="s">
        <v>8</v>
      </c>
      <c r="G5" s="49" t="s">
        <v>9</v>
      </c>
      <c r="H5" s="49" t="s">
        <v>10</v>
      </c>
      <c r="I5" s="49" t="s">
        <v>11</v>
      </c>
      <c r="J5" s="49" t="s">
        <v>12</v>
      </c>
      <c r="K5" s="49" t="s">
        <v>1</v>
      </c>
      <c r="L5" s="49" t="s">
        <v>2</v>
      </c>
      <c r="M5" s="49" t="s">
        <v>0</v>
      </c>
      <c r="N5" s="49" t="s">
        <v>53</v>
      </c>
      <c r="O5" s="46"/>
      <c r="P5" s="46"/>
      <c r="S5" s="13"/>
      <c r="T5" s="132"/>
      <c r="U5" s="1"/>
      <c r="AF5" s="13"/>
      <c r="AG5" s="1"/>
      <c r="AR5" s="13"/>
      <c r="AS5" s="1"/>
      <c r="BD5" s="13"/>
      <c r="BE5" s="1"/>
      <c r="BP5" s="13"/>
      <c r="BQ5" s="1"/>
      <c r="CA5" s="43"/>
      <c r="CB5" s="13"/>
      <c r="CC5" s="1"/>
    </row>
    <row r="6" spans="1:89" ht="16.5" customHeight="1" x14ac:dyDescent="0.4">
      <c r="A6" s="30"/>
      <c r="B6" s="57"/>
      <c r="C6" s="64">
        <v>2011</v>
      </c>
      <c r="D6" s="50">
        <v>2012</v>
      </c>
      <c r="E6" s="50">
        <v>2013</v>
      </c>
      <c r="F6" s="50">
        <v>2014</v>
      </c>
      <c r="G6" s="50">
        <v>2015</v>
      </c>
      <c r="H6" s="50">
        <v>2016</v>
      </c>
      <c r="I6" s="50">
        <v>2017</v>
      </c>
      <c r="J6" s="50">
        <v>2018</v>
      </c>
      <c r="K6" s="50">
        <v>2019</v>
      </c>
      <c r="L6" s="50">
        <v>2020</v>
      </c>
      <c r="M6" s="50">
        <v>2021</v>
      </c>
      <c r="N6" s="50">
        <v>2022</v>
      </c>
      <c r="O6" s="46"/>
      <c r="P6" s="46"/>
      <c r="S6" s="13"/>
      <c r="T6" s="132"/>
      <c r="U6" s="1"/>
      <c r="AF6" s="13"/>
      <c r="AG6" s="1"/>
      <c r="AR6" s="13"/>
      <c r="AS6" s="1"/>
      <c r="BD6" s="13"/>
      <c r="BE6" s="1"/>
      <c r="BP6" s="13"/>
      <c r="BQ6" s="1"/>
      <c r="CA6" s="43"/>
      <c r="CB6" s="13"/>
      <c r="CC6" s="1"/>
    </row>
    <row r="7" spans="1:89" ht="16.5" customHeight="1" x14ac:dyDescent="0.4">
      <c r="A7" s="20">
        <v>1</v>
      </c>
      <c r="B7" s="5" t="s">
        <v>25</v>
      </c>
      <c r="C7" s="103" cm="1">
        <f t="array" aca="1" ref="C7" ca="1">INDIRECT("'"&amp;コード表!$C$3&amp;"'!"&amp;分析BD!C$1&amp;コード表!$D35)</f>
        <v>52690</v>
      </c>
      <c r="D7" s="104" cm="1">
        <f t="array" aca="1" ref="D7" ca="1">INDIRECT("'"&amp;コード表!$C$3&amp;"'!"&amp;分析BD!D$1&amp;コード表!$D35)</f>
        <v>58889</v>
      </c>
      <c r="E7" s="104" cm="1">
        <f t="array" aca="1" ref="E7" ca="1">INDIRECT("'"&amp;コード表!$C$3&amp;"'!"&amp;分析BD!E$1&amp;コード表!$D35)</f>
        <v>55480</v>
      </c>
      <c r="F7" s="104" cm="1">
        <f t="array" aca="1" ref="F7" ca="1">INDIRECT("'"&amp;コード表!$C$3&amp;"'!"&amp;分析BD!F$1&amp;コード表!$D35)</f>
        <v>59949</v>
      </c>
      <c r="G7" s="104" cm="1">
        <f t="array" aca="1" ref="G7" ca="1">INDIRECT("'"&amp;コード表!$C$3&amp;"'!"&amp;分析BD!G$1&amp;コード表!$D35)</f>
        <v>59639</v>
      </c>
      <c r="H7" s="104" cm="1">
        <f t="array" aca="1" ref="H7" ca="1">INDIRECT("'"&amp;コード表!$C$3&amp;"'!"&amp;分析BD!H$1&amp;コード表!$D35)</f>
        <v>77682</v>
      </c>
      <c r="I7" s="104" cm="1">
        <f t="array" aca="1" ref="I7" ca="1">INDIRECT("'"&amp;コード表!$C$3&amp;"'!"&amp;分析BD!I$1&amp;コード表!$D35)</f>
        <v>65068</v>
      </c>
      <c r="J7" s="104" cm="1">
        <f t="array" aca="1" ref="J7" ca="1">INDIRECT("'"&amp;コード表!$C$3&amp;"'!"&amp;分析BD!J$1&amp;コード表!$D35)</f>
        <v>60673</v>
      </c>
      <c r="K7" s="104" cm="1">
        <f t="array" aca="1" ref="K7" ca="1">INDIRECT("'"&amp;コード表!$C$3&amp;"'!"&amp;分析BD!K$1&amp;コード表!$D35)</f>
        <v>57847</v>
      </c>
      <c r="L7" s="104" cm="1">
        <f t="array" aca="1" ref="L7" ca="1">INDIRECT("'"&amp;コード表!$C$3&amp;"'!"&amp;分析BD!L$1&amp;コード表!$D35)</f>
        <v>46656</v>
      </c>
      <c r="M7" s="104" cm="1">
        <f t="array" aca="1" ref="M7" ca="1">INDIRECT("'"&amp;コード表!$C$3&amp;"'!"&amp;分析BD!M$1&amp;コード表!$D35)</f>
        <v>53690</v>
      </c>
      <c r="N7" s="105" cm="1">
        <f t="array" aca="1" ref="N7" ca="1">INDIRECT("'"&amp;コード表!$C$3&amp;"'!"&amp;分析BD!N$1&amp;コード表!$D35)</f>
        <v>44129</v>
      </c>
      <c r="O7" s="101"/>
      <c r="P7" s="22"/>
      <c r="Q7" s="130" t="s">
        <v>161</v>
      </c>
      <c r="R7" s="47"/>
      <c r="S7" s="3"/>
      <c r="U7" s="26"/>
      <c r="V7" s="26"/>
      <c r="W7" s="26"/>
      <c r="X7" s="26"/>
      <c r="Y7" s="26"/>
      <c r="Z7" s="26"/>
      <c r="AA7" s="26"/>
      <c r="AB7" s="26"/>
      <c r="AC7" s="26"/>
      <c r="AD7" s="22"/>
      <c r="AE7" s="47"/>
      <c r="AF7" s="3"/>
      <c r="AG7" s="29"/>
      <c r="AH7" s="29"/>
      <c r="AI7" s="29"/>
      <c r="AJ7" s="29"/>
      <c r="AK7" s="29"/>
      <c r="AL7" s="29"/>
      <c r="AM7" s="29"/>
      <c r="AN7" s="29"/>
      <c r="AO7" s="29"/>
      <c r="AP7" s="22"/>
      <c r="AQ7" s="47"/>
      <c r="AR7" s="3"/>
      <c r="AS7" s="29"/>
      <c r="AT7" s="29"/>
      <c r="AU7" s="29"/>
      <c r="AV7" s="29"/>
      <c r="AW7" s="29"/>
      <c r="AX7" s="29"/>
      <c r="AY7" s="29"/>
      <c r="AZ7" s="29"/>
      <c r="BA7" s="29"/>
      <c r="BB7" s="22"/>
      <c r="BC7" s="47"/>
      <c r="BD7" s="3"/>
      <c r="BE7" s="29"/>
      <c r="BF7" s="29"/>
      <c r="BG7" s="29"/>
      <c r="BH7" s="29"/>
      <c r="BI7" s="29"/>
      <c r="BJ7" s="29"/>
      <c r="BK7" s="29"/>
      <c r="BL7" s="29"/>
      <c r="BM7" s="29"/>
      <c r="BN7" s="22"/>
      <c r="BO7" s="47"/>
      <c r="BP7" s="3"/>
      <c r="BQ7" s="29"/>
      <c r="BR7" s="29"/>
      <c r="BS7" s="29"/>
      <c r="BT7" s="29"/>
      <c r="BU7" s="29"/>
      <c r="BV7" s="29"/>
      <c r="BW7" s="29"/>
      <c r="BX7" s="29"/>
      <c r="BY7" s="29"/>
      <c r="BZ7" s="22"/>
      <c r="CA7" s="47"/>
      <c r="CB7" s="3"/>
      <c r="CC7" s="22"/>
      <c r="CD7" s="22"/>
      <c r="CE7" s="22"/>
      <c r="CF7" s="22"/>
      <c r="CG7" s="22"/>
      <c r="CH7" s="22"/>
      <c r="CI7" s="22"/>
      <c r="CJ7" s="22"/>
      <c r="CK7" s="22"/>
    </row>
    <row r="8" spans="1:89" ht="16.5" customHeight="1" x14ac:dyDescent="0.4">
      <c r="A8" s="18" t="s">
        <v>23</v>
      </c>
      <c r="B8" s="7" t="s">
        <v>26</v>
      </c>
      <c r="C8" s="106" cm="1">
        <f t="array" aca="1" ref="C8" ca="1">INDIRECT("'"&amp;コード表!$C$3&amp;"'!"&amp;分析BD!C$1&amp;コード表!$D36)</f>
        <v>44995</v>
      </c>
      <c r="D8" s="101" cm="1">
        <f t="array" aca="1" ref="D8" ca="1">INDIRECT("'"&amp;コード表!$C$3&amp;"'!"&amp;分析BD!D$1&amp;コード表!$D36)</f>
        <v>50283</v>
      </c>
      <c r="E8" s="101" cm="1">
        <f t="array" aca="1" ref="E8" ca="1">INDIRECT("'"&amp;コード表!$C$3&amp;"'!"&amp;分析BD!E$1&amp;コード表!$D36)</f>
        <v>47093</v>
      </c>
      <c r="F8" s="101" cm="1">
        <f t="array" aca="1" ref="F8" ca="1">INDIRECT("'"&amp;コード表!$C$3&amp;"'!"&amp;分析BD!F$1&amp;コード表!$D36)</f>
        <v>50557</v>
      </c>
      <c r="G8" s="101" cm="1">
        <f t="array" aca="1" ref="G8" ca="1">INDIRECT("'"&amp;コード表!$C$3&amp;"'!"&amp;分析BD!G$1&amp;コード表!$D36)</f>
        <v>48437</v>
      </c>
      <c r="H8" s="101" cm="1">
        <f t="array" aca="1" ref="H8" ca="1">INDIRECT("'"&amp;コード表!$C$3&amp;"'!"&amp;分析BD!H$1&amp;コード表!$D36)</f>
        <v>66520</v>
      </c>
      <c r="I8" s="101" cm="1">
        <f t="array" aca="1" ref="I8" ca="1">INDIRECT("'"&amp;コード表!$C$3&amp;"'!"&amp;分析BD!I$1&amp;コード表!$D36)</f>
        <v>53380</v>
      </c>
      <c r="J8" s="101" cm="1">
        <f t="array" aca="1" ref="J8" ca="1">INDIRECT("'"&amp;コード表!$C$3&amp;"'!"&amp;分析BD!J$1&amp;コード表!$D36)</f>
        <v>49063</v>
      </c>
      <c r="K8" s="101" cm="1">
        <f t="array" aca="1" ref="K8" ca="1">INDIRECT("'"&amp;コード表!$C$3&amp;"'!"&amp;分析BD!K$1&amp;コード表!$D36)</f>
        <v>46941</v>
      </c>
      <c r="L8" s="101" cm="1">
        <f t="array" aca="1" ref="L8" ca="1">INDIRECT("'"&amp;コード表!$C$3&amp;"'!"&amp;分析BD!L$1&amp;コード表!$D36)</f>
        <v>37606</v>
      </c>
      <c r="M8" s="101" cm="1">
        <f t="array" aca="1" ref="M8" ca="1">INDIRECT("'"&amp;コード表!$C$3&amp;"'!"&amp;分析BD!M$1&amp;コード表!$D36)</f>
        <v>45044</v>
      </c>
      <c r="N8" s="107" cm="1">
        <f t="array" aca="1" ref="N8" ca="1">INDIRECT("'"&amp;コード表!$C$3&amp;"'!"&amp;分析BD!N$1&amp;コード表!$D36)</f>
        <v>35748</v>
      </c>
      <c r="O8" s="101"/>
      <c r="P8" s="22"/>
      <c r="Q8" s="45" t="str">
        <f>"（"&amp;分析!B2&amp;"）"</f>
        <v>（令和４年度）</v>
      </c>
      <c r="S8" s="3"/>
      <c r="U8" s="26"/>
      <c r="V8" s="26"/>
      <c r="W8" s="26"/>
      <c r="X8" s="26"/>
      <c r="Y8" s="26"/>
      <c r="Z8" s="26"/>
      <c r="AA8" s="26"/>
      <c r="AB8" s="26"/>
      <c r="AC8" s="26"/>
      <c r="AD8" s="22"/>
      <c r="AE8" s="47"/>
      <c r="AF8" s="3"/>
      <c r="AG8" s="29"/>
      <c r="AH8" s="29"/>
      <c r="AI8" s="29"/>
      <c r="AJ8" s="29"/>
      <c r="AK8" s="29"/>
      <c r="AL8" s="29"/>
      <c r="AM8" s="29"/>
      <c r="AN8" s="29"/>
      <c r="AO8" s="29"/>
      <c r="AP8" s="22"/>
      <c r="AQ8" s="47"/>
      <c r="AR8" s="3"/>
      <c r="AS8" s="29"/>
      <c r="AT8" s="29"/>
      <c r="AU8" s="29"/>
      <c r="AV8" s="29"/>
      <c r="AW8" s="29"/>
      <c r="AX8" s="29"/>
      <c r="AY8" s="29"/>
      <c r="AZ8" s="29"/>
      <c r="BA8" s="29"/>
      <c r="BB8" s="22"/>
      <c r="BC8" s="47"/>
      <c r="BD8" s="3"/>
      <c r="BE8" s="29"/>
      <c r="BF8" s="29"/>
      <c r="BG8" s="29"/>
      <c r="BH8" s="29"/>
      <c r="BI8" s="29"/>
      <c r="BJ8" s="29"/>
      <c r="BK8" s="29"/>
      <c r="BL8" s="29"/>
      <c r="BM8" s="29"/>
      <c r="BN8" s="22"/>
      <c r="BO8" s="47"/>
      <c r="BP8" s="3"/>
      <c r="BQ8" s="29"/>
      <c r="BR8" s="29"/>
      <c r="BS8" s="29"/>
      <c r="BT8" s="29"/>
      <c r="BU8" s="29"/>
      <c r="BV8" s="29"/>
      <c r="BW8" s="29"/>
      <c r="BX8" s="29"/>
      <c r="BY8" s="29"/>
      <c r="BZ8" s="22"/>
      <c r="CA8" s="47"/>
      <c r="CB8" s="3"/>
      <c r="CC8" s="22"/>
      <c r="CD8" s="22"/>
      <c r="CE8" s="22"/>
      <c r="CF8" s="22"/>
      <c r="CG8" s="22"/>
      <c r="CH8" s="22"/>
      <c r="CI8" s="22"/>
      <c r="CJ8" s="22"/>
      <c r="CK8" s="22"/>
    </row>
    <row r="9" spans="1:89" ht="16.5" customHeight="1" x14ac:dyDescent="0.4">
      <c r="A9" s="18" t="s">
        <v>13</v>
      </c>
      <c r="B9" s="7" t="s">
        <v>27</v>
      </c>
      <c r="C9" s="106" cm="1">
        <f t="array" aca="1" ref="C9" ca="1">INDIRECT("'"&amp;コード表!$C$3&amp;"'!"&amp;分析BD!C$1&amp;コード表!$D37)</f>
        <v>315</v>
      </c>
      <c r="D9" s="101" cm="1">
        <f t="array" aca="1" ref="D9" ca="1">INDIRECT("'"&amp;コード表!$C$3&amp;"'!"&amp;分析BD!D$1&amp;コード表!$D37)</f>
        <v>293</v>
      </c>
      <c r="E9" s="101" cm="1">
        <f t="array" aca="1" ref="E9" ca="1">INDIRECT("'"&amp;コード表!$C$3&amp;"'!"&amp;分析BD!E$1&amp;コード表!$D37)</f>
        <v>319</v>
      </c>
      <c r="F9" s="101" cm="1">
        <f t="array" aca="1" ref="F9" ca="1">INDIRECT("'"&amp;コード表!$C$3&amp;"'!"&amp;分析BD!F$1&amp;コード表!$D37)</f>
        <v>361</v>
      </c>
      <c r="G9" s="101" cm="1">
        <f t="array" aca="1" ref="G9" ca="1">INDIRECT("'"&amp;コード表!$C$3&amp;"'!"&amp;分析BD!G$1&amp;コード表!$D37)</f>
        <v>350</v>
      </c>
      <c r="H9" s="101" cm="1">
        <f t="array" aca="1" ref="H9" ca="1">INDIRECT("'"&amp;コード表!$C$3&amp;"'!"&amp;分析BD!H$1&amp;コード表!$D37)</f>
        <v>354</v>
      </c>
      <c r="I9" s="101" cm="1">
        <f t="array" aca="1" ref="I9" ca="1">INDIRECT("'"&amp;コード表!$C$3&amp;"'!"&amp;分析BD!I$1&amp;コード表!$D37)</f>
        <v>327</v>
      </c>
      <c r="J9" s="101" cm="1">
        <f t="array" aca="1" ref="J9" ca="1">INDIRECT("'"&amp;コード表!$C$3&amp;"'!"&amp;分析BD!J$1&amp;コード表!$D37)</f>
        <v>322</v>
      </c>
      <c r="K9" s="101" cm="1">
        <f t="array" aca="1" ref="K9" ca="1">INDIRECT("'"&amp;コード表!$C$3&amp;"'!"&amp;分析BD!K$1&amp;コード表!$D37)</f>
        <v>390</v>
      </c>
      <c r="L9" s="101" cm="1">
        <f t="array" aca="1" ref="L9" ca="1">INDIRECT("'"&amp;コード表!$C$3&amp;"'!"&amp;分析BD!L$1&amp;コード表!$D37)</f>
        <v>419</v>
      </c>
      <c r="M9" s="101" cm="1">
        <f t="array" aca="1" ref="M9" ca="1">INDIRECT("'"&amp;コード表!$C$3&amp;"'!"&amp;分析BD!M$1&amp;コード表!$D37)</f>
        <v>425</v>
      </c>
      <c r="N9" s="107" cm="1">
        <f t="array" aca="1" ref="N9" ca="1">INDIRECT("'"&amp;コード表!$C$3&amp;"'!"&amp;分析BD!N$1&amp;コード表!$D37)</f>
        <v>364</v>
      </c>
      <c r="O9" s="101"/>
      <c r="P9" s="22"/>
      <c r="Q9" s="45" t="str">
        <f>"〔"&amp;B2&amp;"〕"&amp;"経済活動別対前年度増加率（％）"</f>
        <v>〔名目〕経済活動別対前年度増加率（％）</v>
      </c>
      <c r="R9" s="47"/>
      <c r="S9" s="3"/>
      <c r="U9" s="26"/>
      <c r="V9" s="26"/>
      <c r="W9" s="26"/>
      <c r="X9" s="26"/>
      <c r="Y9" s="26"/>
      <c r="Z9" s="26"/>
      <c r="AA9" s="26"/>
      <c r="AB9" s="26"/>
      <c r="AC9" s="26"/>
      <c r="AD9" s="22"/>
      <c r="AE9" s="47"/>
      <c r="AF9" s="3"/>
      <c r="AG9" s="29"/>
      <c r="AH9" s="29"/>
      <c r="AI9" s="29"/>
      <c r="AJ9" s="29"/>
      <c r="AK9" s="29"/>
      <c r="AL9" s="29"/>
      <c r="AM9" s="29"/>
      <c r="AN9" s="29"/>
      <c r="AO9" s="29"/>
      <c r="AP9" s="22"/>
      <c r="AQ9" s="47"/>
      <c r="AR9" s="3"/>
      <c r="AS9" s="29"/>
      <c r="AT9" s="29"/>
      <c r="AU9" s="29"/>
      <c r="AV9" s="29"/>
      <c r="AW9" s="29"/>
      <c r="AX9" s="29"/>
      <c r="AY9" s="29"/>
      <c r="AZ9" s="29"/>
      <c r="BA9" s="29"/>
      <c r="BB9" s="22"/>
      <c r="BC9" s="47"/>
      <c r="BD9" s="3"/>
      <c r="BE9" s="29"/>
      <c r="BF9" s="29"/>
      <c r="BG9" s="29"/>
      <c r="BH9" s="29"/>
      <c r="BI9" s="29"/>
      <c r="BJ9" s="29"/>
      <c r="BK9" s="29"/>
      <c r="BL9" s="29"/>
      <c r="BM9" s="29"/>
      <c r="BN9" s="22"/>
      <c r="BO9" s="47"/>
      <c r="BP9" s="3"/>
      <c r="BQ9" s="29"/>
      <c r="BR9" s="29"/>
      <c r="BS9" s="29"/>
      <c r="BT9" s="29"/>
      <c r="BU9" s="29"/>
      <c r="BV9" s="29"/>
      <c r="BW9" s="29"/>
      <c r="BX9" s="29"/>
      <c r="BY9" s="29"/>
      <c r="BZ9" s="22"/>
      <c r="CA9" s="47"/>
      <c r="CB9" s="3"/>
      <c r="CC9" s="22"/>
      <c r="CD9" s="22"/>
      <c r="CE9" s="22"/>
      <c r="CF9" s="22"/>
      <c r="CG9" s="22"/>
      <c r="CH9" s="22"/>
      <c r="CI9" s="22"/>
      <c r="CJ9" s="22"/>
      <c r="CK9" s="22"/>
    </row>
    <row r="10" spans="1:89" ht="16.5" customHeight="1" x14ac:dyDescent="0.4">
      <c r="A10" s="18" t="s">
        <v>14</v>
      </c>
      <c r="B10" s="7" t="s">
        <v>28</v>
      </c>
      <c r="C10" s="106" cm="1">
        <f t="array" aca="1" ref="C10" ca="1">INDIRECT("'"&amp;コード表!$C$3&amp;"'!"&amp;分析BD!C$1&amp;コード表!$D38)</f>
        <v>7380</v>
      </c>
      <c r="D10" s="101" cm="1">
        <f t="array" aca="1" ref="D10" ca="1">INDIRECT("'"&amp;コード表!$C$3&amp;"'!"&amp;分析BD!D$1&amp;コード表!$D38)</f>
        <v>8313</v>
      </c>
      <c r="E10" s="101" cm="1">
        <f t="array" aca="1" ref="E10" ca="1">INDIRECT("'"&amp;コード表!$C$3&amp;"'!"&amp;分析BD!E$1&amp;コード表!$D38)</f>
        <v>8068</v>
      </c>
      <c r="F10" s="101" cm="1">
        <f t="array" aca="1" ref="F10" ca="1">INDIRECT("'"&amp;コード表!$C$3&amp;"'!"&amp;分析BD!F$1&amp;コード表!$D38)</f>
        <v>9031</v>
      </c>
      <c r="G10" s="101" cm="1">
        <f t="array" aca="1" ref="G10" ca="1">INDIRECT("'"&amp;コード表!$C$3&amp;"'!"&amp;分析BD!G$1&amp;コード表!$D38)</f>
        <v>10852</v>
      </c>
      <c r="H10" s="101" cm="1">
        <f t="array" aca="1" ref="H10" ca="1">INDIRECT("'"&amp;コード表!$C$3&amp;"'!"&amp;分析BD!H$1&amp;コード表!$D38)</f>
        <v>10808</v>
      </c>
      <c r="I10" s="101" cm="1">
        <f t="array" aca="1" ref="I10" ca="1">INDIRECT("'"&amp;コード表!$C$3&amp;"'!"&amp;分析BD!I$1&amp;コード表!$D38)</f>
        <v>11361</v>
      </c>
      <c r="J10" s="101" cm="1">
        <f t="array" aca="1" ref="J10" ca="1">INDIRECT("'"&amp;コード表!$C$3&amp;"'!"&amp;分析BD!J$1&amp;コード表!$D38)</f>
        <v>11288</v>
      </c>
      <c r="K10" s="101" cm="1">
        <f t="array" aca="1" ref="K10" ca="1">INDIRECT("'"&amp;コード表!$C$3&amp;"'!"&amp;分析BD!K$1&amp;コード表!$D38)</f>
        <v>10516</v>
      </c>
      <c r="L10" s="101" cm="1">
        <f t="array" aca="1" ref="L10" ca="1">INDIRECT("'"&amp;コード表!$C$3&amp;"'!"&amp;分析BD!L$1&amp;コード表!$D38)</f>
        <v>8631</v>
      </c>
      <c r="M10" s="101" cm="1">
        <f t="array" aca="1" ref="M10" ca="1">INDIRECT("'"&amp;コード表!$C$3&amp;"'!"&amp;分析BD!M$1&amp;コード表!$D38)</f>
        <v>8221</v>
      </c>
      <c r="N10" s="107" cm="1">
        <f t="array" aca="1" ref="N10" ca="1">INDIRECT("'"&amp;コード表!$C$3&amp;"'!"&amp;分析BD!N$1&amp;コード表!$D38)</f>
        <v>8017</v>
      </c>
      <c r="O10" s="101"/>
      <c r="P10" s="22"/>
      <c r="Q10" s="4" t="s">
        <v>43</v>
      </c>
      <c r="R10" s="216">
        <f ca="1">分析!G25</f>
        <v>6.806</v>
      </c>
      <c r="S10" s="3"/>
      <c r="U10" s="26"/>
      <c r="V10" s="26"/>
      <c r="W10" s="26"/>
      <c r="X10" s="26"/>
      <c r="Y10" s="26"/>
      <c r="Z10" s="26"/>
      <c r="AA10" s="26"/>
      <c r="AB10" s="26"/>
      <c r="AC10" s="26"/>
      <c r="AD10" s="22"/>
      <c r="AE10" s="47"/>
      <c r="AF10" s="3"/>
      <c r="AG10" s="29"/>
      <c r="AH10" s="29"/>
      <c r="AI10" s="29"/>
      <c r="AJ10" s="29"/>
      <c r="AK10" s="29"/>
      <c r="AL10" s="29"/>
      <c r="AM10" s="29"/>
      <c r="AN10" s="29"/>
      <c r="AO10" s="29"/>
      <c r="AP10" s="22"/>
      <c r="AQ10" s="47"/>
      <c r="AR10" s="3"/>
      <c r="AS10" s="29"/>
      <c r="AT10" s="29"/>
      <c r="AU10" s="29"/>
      <c r="AV10" s="29"/>
      <c r="AW10" s="29"/>
      <c r="AX10" s="29"/>
      <c r="AY10" s="29"/>
      <c r="AZ10" s="29"/>
      <c r="BA10" s="29"/>
      <c r="BB10" s="22"/>
      <c r="BC10" s="47"/>
      <c r="BD10" s="3"/>
      <c r="BE10" s="29"/>
      <c r="BF10" s="29"/>
      <c r="BG10" s="29"/>
      <c r="BH10" s="29"/>
      <c r="BI10" s="29"/>
      <c r="BJ10" s="29"/>
      <c r="BK10" s="29"/>
      <c r="BL10" s="29"/>
      <c r="BM10" s="29"/>
      <c r="BN10" s="22"/>
      <c r="BO10" s="47"/>
      <c r="BP10" s="3"/>
      <c r="BQ10" s="29"/>
      <c r="BR10" s="29"/>
      <c r="BS10" s="29"/>
      <c r="BT10" s="29"/>
      <c r="BU10" s="29"/>
      <c r="BV10" s="29"/>
      <c r="BW10" s="29"/>
      <c r="BX10" s="29"/>
      <c r="BY10" s="29"/>
      <c r="BZ10" s="22"/>
      <c r="CA10" s="47"/>
      <c r="CB10" s="3"/>
      <c r="CC10" s="22"/>
      <c r="CD10" s="22"/>
      <c r="CE10" s="22"/>
      <c r="CF10" s="22"/>
      <c r="CG10" s="22"/>
      <c r="CH10" s="22"/>
      <c r="CI10" s="22"/>
      <c r="CJ10" s="22"/>
      <c r="CK10" s="22"/>
    </row>
    <row r="11" spans="1:89" ht="16.5" customHeight="1" x14ac:dyDescent="0.4">
      <c r="A11" s="18">
        <v>2</v>
      </c>
      <c r="B11" s="7" t="s">
        <v>29</v>
      </c>
      <c r="C11" s="106" cm="1">
        <f t="array" aca="1" ref="C11" ca="1">INDIRECT("'"&amp;コード表!$C$3&amp;"'!"&amp;分析BD!C$1&amp;コード表!$D39)</f>
        <v>3211</v>
      </c>
      <c r="D11" s="101" cm="1">
        <f t="array" aca="1" ref="D11" ca="1">INDIRECT("'"&amp;コード表!$C$3&amp;"'!"&amp;分析BD!D$1&amp;コード表!$D39)</f>
        <v>3203</v>
      </c>
      <c r="E11" s="101" cm="1">
        <f t="array" aca="1" ref="E11" ca="1">INDIRECT("'"&amp;コード表!$C$3&amp;"'!"&amp;分析BD!E$1&amp;コード表!$D39)</f>
        <v>3888</v>
      </c>
      <c r="F11" s="101" cm="1">
        <f t="array" aca="1" ref="F11" ca="1">INDIRECT("'"&amp;コード表!$C$3&amp;"'!"&amp;分析BD!F$1&amp;コード表!$D39)</f>
        <v>4507</v>
      </c>
      <c r="G11" s="101" cm="1">
        <f t="array" aca="1" ref="G11" ca="1">INDIRECT("'"&amp;コード表!$C$3&amp;"'!"&amp;分析BD!G$1&amp;コード表!$D39)</f>
        <v>5690</v>
      </c>
      <c r="H11" s="101" cm="1">
        <f t="array" aca="1" ref="H11" ca="1">INDIRECT("'"&amp;コード表!$C$3&amp;"'!"&amp;分析BD!H$1&amp;コード表!$D39)</f>
        <v>6137</v>
      </c>
      <c r="I11" s="101" cm="1">
        <f t="array" aca="1" ref="I11" ca="1">INDIRECT("'"&amp;コード表!$C$3&amp;"'!"&amp;分析BD!I$1&amp;コード表!$D39)</f>
        <v>7071</v>
      </c>
      <c r="J11" s="101" cm="1">
        <f t="array" aca="1" ref="J11" ca="1">INDIRECT("'"&amp;コード表!$C$3&amp;"'!"&amp;分析BD!J$1&amp;コード表!$D39)</f>
        <v>7599</v>
      </c>
      <c r="K11" s="101" cm="1">
        <f t="array" aca="1" ref="K11" ca="1">INDIRECT("'"&amp;コード表!$C$3&amp;"'!"&amp;分析BD!K$1&amp;コード表!$D39)</f>
        <v>8128</v>
      </c>
      <c r="L11" s="101" cm="1">
        <f t="array" aca="1" ref="L11" ca="1">INDIRECT("'"&amp;コード表!$C$3&amp;"'!"&amp;分析BD!L$1&amp;コード表!$D39)</f>
        <v>8681</v>
      </c>
      <c r="M11" s="101" cm="1">
        <f t="array" aca="1" ref="M11" ca="1">INDIRECT("'"&amp;コード表!$C$3&amp;"'!"&amp;分析BD!M$1&amp;コード表!$D39)</f>
        <v>8772</v>
      </c>
      <c r="N11" s="107" cm="1">
        <f t="array" aca="1" ref="N11" ca="1">INDIRECT("'"&amp;コード表!$C$3&amp;"'!"&amp;分析BD!N$1&amp;コード表!$D39)</f>
        <v>10741</v>
      </c>
      <c r="O11" s="101"/>
      <c r="P11" s="22"/>
      <c r="Q11" s="6" t="s">
        <v>42</v>
      </c>
      <c r="R11" s="217">
        <f ca="1">分析!G24</f>
        <v>2.202</v>
      </c>
      <c r="S11" s="3"/>
      <c r="U11" s="26"/>
      <c r="V11" s="26"/>
      <c r="W11" s="26"/>
      <c r="X11" s="26"/>
      <c r="Y11" s="26"/>
      <c r="Z11" s="26"/>
      <c r="AA11" s="26"/>
      <c r="AB11" s="26"/>
      <c r="AC11" s="26"/>
      <c r="AD11" s="22"/>
      <c r="AE11" s="47"/>
      <c r="AF11" s="3"/>
      <c r="AG11" s="29"/>
      <c r="AH11" s="29"/>
      <c r="AI11" s="29"/>
      <c r="AJ11" s="29"/>
      <c r="AK11" s="29"/>
      <c r="AL11" s="29"/>
      <c r="AM11" s="29"/>
      <c r="AN11" s="29"/>
      <c r="AO11" s="29"/>
      <c r="AP11" s="22"/>
      <c r="AQ11" s="47"/>
      <c r="AR11" s="3"/>
      <c r="AS11" s="29"/>
      <c r="AT11" s="29"/>
      <c r="AU11" s="29"/>
      <c r="AV11" s="29"/>
      <c r="AW11" s="29"/>
      <c r="AX11" s="29"/>
      <c r="AY11" s="29"/>
      <c r="AZ11" s="29"/>
      <c r="BA11" s="29"/>
      <c r="BB11" s="22"/>
      <c r="BC11" s="47"/>
      <c r="BD11" s="3"/>
      <c r="BE11" s="29"/>
      <c r="BF11" s="29"/>
      <c r="BG11" s="29"/>
      <c r="BH11" s="29"/>
      <c r="BI11" s="29"/>
      <c r="BJ11" s="29"/>
      <c r="BK11" s="29"/>
      <c r="BL11" s="29"/>
      <c r="BM11" s="29"/>
      <c r="BN11" s="22"/>
      <c r="BO11" s="47"/>
      <c r="BP11" s="3"/>
      <c r="BQ11" s="29"/>
      <c r="BR11" s="29"/>
      <c r="BS11" s="29"/>
      <c r="BT11" s="29"/>
      <c r="BU11" s="29"/>
      <c r="BV11" s="29"/>
      <c r="BW11" s="29"/>
      <c r="BX11" s="29"/>
      <c r="BY11" s="29"/>
      <c r="BZ11" s="22"/>
      <c r="CA11" s="47"/>
      <c r="CB11" s="3"/>
      <c r="CC11" s="22"/>
      <c r="CD11" s="22"/>
      <c r="CE11" s="22"/>
      <c r="CF11" s="22"/>
      <c r="CG11" s="22"/>
      <c r="CH11" s="22"/>
      <c r="CI11" s="22"/>
      <c r="CJ11" s="22"/>
      <c r="CK11" s="22"/>
    </row>
    <row r="12" spans="1:89" ht="16.5" customHeight="1" x14ac:dyDescent="0.4">
      <c r="A12" s="18">
        <v>3</v>
      </c>
      <c r="B12" s="7" t="s">
        <v>30</v>
      </c>
      <c r="C12" s="106" cm="1">
        <f t="array" aca="1" ref="C12" ca="1">INDIRECT("'"&amp;コード表!$C$3&amp;"'!"&amp;分析BD!C$1&amp;コード表!$D40)</f>
        <v>204396</v>
      </c>
      <c r="D12" s="101" cm="1">
        <f t="array" aca="1" ref="D12" ca="1">INDIRECT("'"&amp;コード表!$C$3&amp;"'!"&amp;分析BD!D$1&amp;コード表!$D40)</f>
        <v>163353</v>
      </c>
      <c r="E12" s="101" cm="1">
        <f t="array" aca="1" ref="E12" ca="1">INDIRECT("'"&amp;コード表!$C$3&amp;"'!"&amp;分析BD!E$1&amp;コード表!$D40)</f>
        <v>172069</v>
      </c>
      <c r="F12" s="101" cm="1">
        <f t="array" aca="1" ref="F12" ca="1">INDIRECT("'"&amp;コード表!$C$3&amp;"'!"&amp;分析BD!F$1&amp;コード表!$D40)</f>
        <v>166337</v>
      </c>
      <c r="G12" s="101" cm="1">
        <f t="array" aca="1" ref="G12" ca="1">INDIRECT("'"&amp;コード表!$C$3&amp;"'!"&amp;分析BD!G$1&amp;コード表!$D40)</f>
        <v>188524</v>
      </c>
      <c r="H12" s="101" cm="1">
        <f t="array" aca="1" ref="H12" ca="1">INDIRECT("'"&amp;コード表!$C$3&amp;"'!"&amp;分析BD!H$1&amp;コード表!$D40)</f>
        <v>192470</v>
      </c>
      <c r="I12" s="101" cm="1">
        <f t="array" aca="1" ref="I12" ca="1">INDIRECT("'"&amp;コード表!$C$3&amp;"'!"&amp;分析BD!I$1&amp;コード表!$D40)</f>
        <v>191567</v>
      </c>
      <c r="J12" s="101" cm="1">
        <f t="array" aca="1" ref="J12" ca="1">INDIRECT("'"&amp;コード表!$C$3&amp;"'!"&amp;分析BD!J$1&amp;コード表!$D40)</f>
        <v>193283</v>
      </c>
      <c r="K12" s="101" cm="1">
        <f t="array" aca="1" ref="K12" ca="1">INDIRECT("'"&amp;コード表!$C$3&amp;"'!"&amp;分析BD!K$1&amp;コード表!$D40)</f>
        <v>189432</v>
      </c>
      <c r="L12" s="101" cm="1">
        <f t="array" aca="1" ref="L12" ca="1">INDIRECT("'"&amp;コード表!$C$3&amp;"'!"&amp;分析BD!L$1&amp;コード表!$D40)</f>
        <v>204700</v>
      </c>
      <c r="M12" s="101" cm="1">
        <f t="array" aca="1" ref="M12" ca="1">INDIRECT("'"&amp;コード表!$C$3&amp;"'!"&amp;分析BD!M$1&amp;コード表!$D40)</f>
        <v>187025</v>
      </c>
      <c r="N12" s="107" cm="1">
        <f t="array" aca="1" ref="N12" ca="1">INDIRECT("'"&amp;コード表!$C$3&amp;"'!"&amp;分析BD!N$1&amp;コード表!$D40)</f>
        <v>180051</v>
      </c>
      <c r="O12" s="101"/>
      <c r="P12" s="22"/>
      <c r="Q12" s="6" t="s">
        <v>41</v>
      </c>
      <c r="R12" s="217">
        <f ca="1">分析!G23</f>
        <v>2.2090000000000001</v>
      </c>
      <c r="S12" s="3"/>
      <c r="U12" s="26"/>
      <c r="V12" s="26"/>
      <c r="W12" s="26"/>
      <c r="X12" s="26"/>
      <c r="Y12" s="26"/>
      <c r="Z12" s="26"/>
      <c r="AA12" s="26"/>
      <c r="AB12" s="26"/>
      <c r="AC12" s="26"/>
      <c r="AD12" s="22"/>
      <c r="AE12" s="47"/>
      <c r="AF12" s="3"/>
      <c r="AG12" s="29"/>
      <c r="AH12" s="29"/>
      <c r="AI12" s="29"/>
      <c r="AJ12" s="29"/>
      <c r="AK12" s="29"/>
      <c r="AL12" s="29"/>
      <c r="AM12" s="29"/>
      <c r="AN12" s="29"/>
      <c r="AO12" s="29"/>
      <c r="AP12" s="22"/>
      <c r="AQ12" s="47"/>
      <c r="AR12" s="3"/>
      <c r="AS12" s="29"/>
      <c r="AT12" s="29"/>
      <c r="AU12" s="29"/>
      <c r="AV12" s="29"/>
      <c r="AW12" s="29"/>
      <c r="AX12" s="29"/>
      <c r="AY12" s="29"/>
      <c r="AZ12" s="29"/>
      <c r="BA12" s="29"/>
      <c r="BB12" s="22"/>
      <c r="BC12" s="47"/>
      <c r="BD12" s="3"/>
      <c r="BE12" s="29"/>
      <c r="BF12" s="29"/>
      <c r="BG12" s="29"/>
      <c r="BH12" s="29"/>
      <c r="BI12" s="29"/>
      <c r="BJ12" s="29"/>
      <c r="BK12" s="29"/>
      <c r="BL12" s="29"/>
      <c r="BM12" s="29"/>
      <c r="BN12" s="22"/>
      <c r="BO12" s="47"/>
      <c r="BP12" s="3"/>
      <c r="BQ12" s="29"/>
      <c r="BR12" s="29"/>
      <c r="BS12" s="29"/>
      <c r="BT12" s="29"/>
      <c r="BU12" s="29"/>
      <c r="BV12" s="29"/>
      <c r="BW12" s="29"/>
      <c r="BX12" s="29"/>
      <c r="BY12" s="29"/>
      <c r="BZ12" s="22"/>
      <c r="CA12" s="47"/>
      <c r="CB12" s="3"/>
      <c r="CC12" s="22"/>
      <c r="CD12" s="22"/>
      <c r="CE12" s="22"/>
      <c r="CF12" s="22"/>
      <c r="CG12" s="22"/>
      <c r="CH12" s="22"/>
      <c r="CI12" s="22"/>
      <c r="CJ12" s="22"/>
      <c r="CK12" s="22"/>
    </row>
    <row r="13" spans="1:89" ht="16.5" customHeight="1" x14ac:dyDescent="0.4">
      <c r="A13" s="18">
        <v>4</v>
      </c>
      <c r="B13" s="7" t="s">
        <v>32</v>
      </c>
      <c r="C13" s="106" cm="1">
        <f t="array" aca="1" ref="C13" ca="1">INDIRECT("'"&amp;コード表!$C$3&amp;"'!"&amp;分析BD!C$1&amp;コード表!$D41)</f>
        <v>141510</v>
      </c>
      <c r="D13" s="101" cm="1">
        <f t="array" aca="1" ref="D13" ca="1">INDIRECT("'"&amp;コード表!$C$3&amp;"'!"&amp;分析BD!D$1&amp;コード表!$D41)</f>
        <v>138591</v>
      </c>
      <c r="E13" s="101" cm="1">
        <f t="array" aca="1" ref="E13" ca="1">INDIRECT("'"&amp;コード表!$C$3&amp;"'!"&amp;分析BD!E$1&amp;コード表!$D41)</f>
        <v>147145</v>
      </c>
      <c r="F13" s="101" cm="1">
        <f t="array" aca="1" ref="F13" ca="1">INDIRECT("'"&amp;コード表!$C$3&amp;"'!"&amp;分析BD!F$1&amp;コード表!$D41)</f>
        <v>159702</v>
      </c>
      <c r="G13" s="101" cm="1">
        <f t="array" aca="1" ref="G13" ca="1">INDIRECT("'"&amp;コード表!$C$3&amp;"'!"&amp;分析BD!G$1&amp;コード表!$D41)</f>
        <v>166117</v>
      </c>
      <c r="H13" s="101" cm="1">
        <f t="array" aca="1" ref="H13" ca="1">INDIRECT("'"&amp;コード表!$C$3&amp;"'!"&amp;分析BD!H$1&amp;コード表!$D41)</f>
        <v>166785</v>
      </c>
      <c r="I13" s="101" cm="1">
        <f t="array" aca="1" ref="I13" ca="1">INDIRECT("'"&amp;コード表!$C$3&amp;"'!"&amp;分析BD!I$1&amp;コード表!$D41)</f>
        <v>171283</v>
      </c>
      <c r="J13" s="101" cm="1">
        <f t="array" aca="1" ref="J13" ca="1">INDIRECT("'"&amp;コード表!$C$3&amp;"'!"&amp;分析BD!J$1&amp;コード表!$D41)</f>
        <v>168054</v>
      </c>
      <c r="K13" s="101" cm="1">
        <f t="array" aca="1" ref="K13" ca="1">INDIRECT("'"&amp;コード表!$C$3&amp;"'!"&amp;分析BD!K$1&amp;コード表!$D41)</f>
        <v>182038</v>
      </c>
      <c r="L13" s="101" cm="1">
        <f t="array" aca="1" ref="L13" ca="1">INDIRECT("'"&amp;コード表!$C$3&amp;"'!"&amp;分析BD!L$1&amp;コード表!$D41)</f>
        <v>186091</v>
      </c>
      <c r="M13" s="101" cm="1">
        <f t="array" aca="1" ref="M13" ca="1">INDIRECT("'"&amp;コード表!$C$3&amp;"'!"&amp;分析BD!M$1&amp;コード表!$D41)</f>
        <v>181403</v>
      </c>
      <c r="N13" s="107" cm="1">
        <f t="array" aca="1" ref="N13" ca="1">INDIRECT("'"&amp;コード表!$C$3&amp;"'!"&amp;分析BD!N$1&amp;コード表!$D41)</f>
        <v>88424</v>
      </c>
      <c r="O13" s="101"/>
      <c r="P13" s="22"/>
      <c r="Q13" s="6" t="s">
        <v>40</v>
      </c>
      <c r="R13" s="217">
        <f ca="1">分析!G22</f>
        <v>3.4969999999999999</v>
      </c>
      <c r="S13" s="3"/>
      <c r="U13" s="26"/>
      <c r="V13" s="26"/>
      <c r="W13" s="26"/>
      <c r="X13" s="26"/>
      <c r="Y13" s="26"/>
      <c r="Z13" s="26"/>
      <c r="AA13" s="26"/>
      <c r="AB13" s="26"/>
      <c r="AC13" s="26"/>
      <c r="AD13" s="22"/>
      <c r="AE13" s="47"/>
      <c r="AF13" s="3"/>
      <c r="AG13" s="29"/>
      <c r="AH13" s="29"/>
      <c r="AI13" s="29"/>
      <c r="AJ13" s="29"/>
      <c r="AK13" s="29"/>
      <c r="AL13" s="29"/>
      <c r="AM13" s="29"/>
      <c r="AN13" s="29"/>
      <c r="AO13" s="29"/>
      <c r="AP13" s="22"/>
      <c r="AQ13" s="47"/>
      <c r="AR13" s="3"/>
      <c r="AS13" s="29"/>
      <c r="AT13" s="29"/>
      <c r="AU13" s="29"/>
      <c r="AV13" s="29"/>
      <c r="AW13" s="29"/>
      <c r="AX13" s="29"/>
      <c r="AY13" s="29"/>
      <c r="AZ13" s="29"/>
      <c r="BA13" s="29"/>
      <c r="BB13" s="22"/>
      <c r="BC13" s="47"/>
      <c r="BD13" s="3"/>
      <c r="BE13" s="29"/>
      <c r="BF13" s="29"/>
      <c r="BG13" s="29"/>
      <c r="BH13" s="29"/>
      <c r="BI13" s="29"/>
      <c r="BJ13" s="29"/>
      <c r="BK13" s="29"/>
      <c r="BL13" s="29"/>
      <c r="BM13" s="29"/>
      <c r="BN13" s="22"/>
      <c r="BO13" s="47"/>
      <c r="BP13" s="3"/>
      <c r="BQ13" s="29"/>
      <c r="BR13" s="29"/>
      <c r="BS13" s="29"/>
      <c r="BT13" s="29"/>
      <c r="BU13" s="29"/>
      <c r="BV13" s="29"/>
      <c r="BW13" s="29"/>
      <c r="BX13" s="29"/>
      <c r="BY13" s="29"/>
      <c r="BZ13" s="22"/>
      <c r="CA13" s="47"/>
      <c r="CB13" s="3"/>
      <c r="CC13" s="22"/>
      <c r="CD13" s="22"/>
      <c r="CE13" s="22"/>
      <c r="CF13" s="22"/>
      <c r="CG13" s="22"/>
      <c r="CH13" s="22"/>
      <c r="CI13" s="22"/>
      <c r="CJ13" s="22"/>
      <c r="CK13" s="22"/>
    </row>
    <row r="14" spans="1:89" ht="16.5" customHeight="1" x14ac:dyDescent="0.4">
      <c r="A14" s="18">
        <v>5</v>
      </c>
      <c r="B14" s="7" t="s">
        <v>31</v>
      </c>
      <c r="C14" s="106" cm="1">
        <f t="array" aca="1" ref="C14" ca="1">INDIRECT("'"&amp;コード表!$C$3&amp;"'!"&amp;分析BD!C$1&amp;コード表!$D42)</f>
        <v>254969</v>
      </c>
      <c r="D14" s="101" cm="1">
        <f t="array" aca="1" ref="D14" ca="1">INDIRECT("'"&amp;コード表!$C$3&amp;"'!"&amp;分析BD!D$1&amp;コード表!$D42)</f>
        <v>250186</v>
      </c>
      <c r="E14" s="101" cm="1">
        <f t="array" aca="1" ref="E14" ca="1">INDIRECT("'"&amp;コード表!$C$3&amp;"'!"&amp;分析BD!E$1&amp;コード表!$D42)</f>
        <v>302805</v>
      </c>
      <c r="F14" s="101" cm="1">
        <f t="array" aca="1" ref="F14" ca="1">INDIRECT("'"&amp;コード表!$C$3&amp;"'!"&amp;分析BD!F$1&amp;コード表!$D42)</f>
        <v>331952</v>
      </c>
      <c r="G14" s="101" cm="1">
        <f t="array" aca="1" ref="G14" ca="1">INDIRECT("'"&amp;コード表!$C$3&amp;"'!"&amp;分析BD!G$1&amp;コード表!$D42)</f>
        <v>383559</v>
      </c>
      <c r="H14" s="101" cm="1">
        <f t="array" aca="1" ref="H14" ca="1">INDIRECT("'"&amp;コード表!$C$3&amp;"'!"&amp;分析BD!H$1&amp;コード表!$D42)</f>
        <v>410145</v>
      </c>
      <c r="I14" s="101" cm="1">
        <f t="array" aca="1" ref="I14" ca="1">INDIRECT("'"&amp;コード表!$C$3&amp;"'!"&amp;分析BD!I$1&amp;コード表!$D42)</f>
        <v>447606</v>
      </c>
      <c r="J14" s="101" cm="1">
        <f t="array" aca="1" ref="J14" ca="1">INDIRECT("'"&amp;コード表!$C$3&amp;"'!"&amp;分析BD!J$1&amp;コード表!$D42)</f>
        <v>455228</v>
      </c>
      <c r="K14" s="101" cm="1">
        <f t="array" aca="1" ref="K14" ca="1">INDIRECT("'"&amp;コード表!$C$3&amp;"'!"&amp;分析BD!K$1&amp;コード表!$D42)</f>
        <v>473538</v>
      </c>
      <c r="L14" s="101" cm="1">
        <f t="array" aca="1" ref="L14" ca="1">INDIRECT("'"&amp;コード表!$C$3&amp;"'!"&amp;分析BD!L$1&amp;コード表!$D42)</f>
        <v>389869</v>
      </c>
      <c r="M14" s="101" cm="1">
        <f t="array" aca="1" ref="M14" ca="1">INDIRECT("'"&amp;コード表!$C$3&amp;"'!"&amp;分析BD!M$1&amp;コード表!$D42)</f>
        <v>470886</v>
      </c>
      <c r="N14" s="107" cm="1">
        <f t="array" aca="1" ref="N14" ca="1">INDIRECT("'"&amp;コード表!$C$3&amp;"'!"&amp;分析BD!N$1&amp;コード表!$D42)</f>
        <v>398736</v>
      </c>
      <c r="O14" s="101"/>
      <c r="P14" s="22"/>
      <c r="Q14" s="6" t="s">
        <v>162</v>
      </c>
      <c r="R14" s="217">
        <f ca="1">分析!G21</f>
        <v>7.6139999999999999</v>
      </c>
      <c r="S14" s="3"/>
      <c r="U14" s="26"/>
      <c r="V14" s="26"/>
      <c r="W14" s="26"/>
      <c r="X14" s="26"/>
      <c r="Y14" s="26"/>
      <c r="Z14" s="26"/>
      <c r="AA14" s="26"/>
      <c r="AB14" s="26"/>
      <c r="AC14" s="26"/>
      <c r="AD14" s="22"/>
      <c r="AE14" s="47"/>
      <c r="AF14" s="3"/>
      <c r="AG14" s="29"/>
      <c r="AH14" s="29"/>
      <c r="AI14" s="29"/>
      <c r="AJ14" s="29"/>
      <c r="AK14" s="29"/>
      <c r="AL14" s="29"/>
      <c r="AM14" s="29"/>
      <c r="AN14" s="29"/>
      <c r="AO14" s="29"/>
      <c r="AP14" s="22"/>
      <c r="AQ14" s="47"/>
      <c r="AR14" s="3"/>
      <c r="AS14" s="29"/>
      <c r="AT14" s="29"/>
      <c r="AU14" s="29"/>
      <c r="AV14" s="29"/>
      <c r="AW14" s="29"/>
      <c r="AX14" s="29"/>
      <c r="AY14" s="29"/>
      <c r="AZ14" s="29"/>
      <c r="BA14" s="29"/>
      <c r="BB14" s="22"/>
      <c r="BC14" s="47"/>
      <c r="BD14" s="3"/>
      <c r="BE14" s="29"/>
      <c r="BF14" s="29"/>
      <c r="BG14" s="29"/>
      <c r="BH14" s="29"/>
      <c r="BI14" s="29"/>
      <c r="BJ14" s="29"/>
      <c r="BK14" s="29"/>
      <c r="BL14" s="29"/>
      <c r="BM14" s="29"/>
      <c r="BN14" s="22"/>
      <c r="BO14" s="47"/>
      <c r="BP14" s="3"/>
      <c r="BQ14" s="29"/>
      <c r="BR14" s="29"/>
      <c r="BS14" s="29"/>
      <c r="BT14" s="29"/>
      <c r="BU14" s="29"/>
      <c r="BV14" s="29"/>
      <c r="BW14" s="29"/>
      <c r="BX14" s="29"/>
      <c r="BY14" s="29"/>
      <c r="BZ14" s="22"/>
      <c r="CA14" s="47"/>
      <c r="CB14" s="3"/>
      <c r="CC14" s="22"/>
      <c r="CD14" s="22"/>
      <c r="CE14" s="22"/>
      <c r="CF14" s="22"/>
      <c r="CG14" s="22"/>
      <c r="CH14" s="22"/>
      <c r="CI14" s="22"/>
      <c r="CJ14" s="22"/>
      <c r="CK14" s="22"/>
    </row>
    <row r="15" spans="1:89" ht="16.5" customHeight="1" x14ac:dyDescent="0.4">
      <c r="A15" s="18">
        <v>6</v>
      </c>
      <c r="B15" s="7" t="s">
        <v>33</v>
      </c>
      <c r="C15" s="106" cm="1">
        <f t="array" aca="1" ref="C15" ca="1">INDIRECT("'"&amp;コード表!$C$3&amp;"'!"&amp;分析BD!C$1&amp;コード表!$D43)</f>
        <v>379415</v>
      </c>
      <c r="D15" s="101" cm="1">
        <f t="array" aca="1" ref="D15" ca="1">INDIRECT("'"&amp;コード表!$C$3&amp;"'!"&amp;分析BD!D$1&amp;コード表!$D43)</f>
        <v>394115</v>
      </c>
      <c r="E15" s="101" cm="1">
        <f t="array" aca="1" ref="E15" ca="1">INDIRECT("'"&amp;コード表!$C$3&amp;"'!"&amp;分析BD!E$1&amp;コード表!$D43)</f>
        <v>414289</v>
      </c>
      <c r="F15" s="101" cm="1">
        <f t="array" aca="1" ref="F15" ca="1">INDIRECT("'"&amp;コード表!$C$3&amp;"'!"&amp;分析BD!F$1&amp;コード表!$D43)</f>
        <v>409943</v>
      </c>
      <c r="G15" s="101" cm="1">
        <f t="array" aca="1" ref="G15" ca="1">INDIRECT("'"&amp;コード表!$C$3&amp;"'!"&amp;分析BD!G$1&amp;コード表!$D43)</f>
        <v>413862</v>
      </c>
      <c r="H15" s="101" cm="1">
        <f t="array" aca="1" ref="H15" ca="1">INDIRECT("'"&amp;コード表!$C$3&amp;"'!"&amp;分析BD!H$1&amp;コード表!$D43)</f>
        <v>412091</v>
      </c>
      <c r="I15" s="101" cm="1">
        <f t="array" aca="1" ref="I15" ca="1">INDIRECT("'"&amp;コード表!$C$3&amp;"'!"&amp;分析BD!I$1&amp;コード表!$D43)</f>
        <v>424960</v>
      </c>
      <c r="J15" s="101" cm="1">
        <f t="array" aca="1" ref="J15" ca="1">INDIRECT("'"&amp;コード表!$C$3&amp;"'!"&amp;分析BD!J$1&amp;コード表!$D43)</f>
        <v>420644</v>
      </c>
      <c r="K15" s="101" cm="1">
        <f t="array" aca="1" ref="K15" ca="1">INDIRECT("'"&amp;コード表!$C$3&amp;"'!"&amp;分析BD!K$1&amp;コード表!$D43)</f>
        <v>410688</v>
      </c>
      <c r="L15" s="101" cm="1">
        <f t="array" aca="1" ref="L15" ca="1">INDIRECT("'"&amp;コード表!$C$3&amp;"'!"&amp;分析BD!L$1&amp;コード表!$D43)</f>
        <v>383715</v>
      </c>
      <c r="M15" s="101" cm="1">
        <f t="array" aca="1" ref="M15" ca="1">INDIRECT("'"&amp;コード表!$C$3&amp;"'!"&amp;分析BD!M$1&amp;コード表!$D43)</f>
        <v>403965</v>
      </c>
      <c r="N15" s="107" cm="1">
        <f t="array" aca="1" ref="N15" ca="1">INDIRECT("'"&amp;コード表!$C$3&amp;"'!"&amp;分析BD!N$1&amp;コード表!$D43)</f>
        <v>421393</v>
      </c>
      <c r="O15" s="101"/>
      <c r="P15" s="22"/>
      <c r="Q15" s="6" t="s">
        <v>38</v>
      </c>
      <c r="R15" s="217">
        <f ca="1">分析!G20</f>
        <v>1.4319999999999999</v>
      </c>
      <c r="S15" s="3"/>
      <c r="U15" s="26"/>
      <c r="V15" s="26"/>
      <c r="W15" s="26"/>
      <c r="X15" s="26"/>
      <c r="Y15" s="26"/>
      <c r="Z15" s="26"/>
      <c r="AA15" s="26"/>
      <c r="AB15" s="26"/>
      <c r="AC15" s="26"/>
      <c r="AD15" s="22"/>
      <c r="AE15" s="47"/>
      <c r="AF15" s="3"/>
      <c r="AG15" s="29"/>
      <c r="AH15" s="29"/>
      <c r="AI15" s="29"/>
      <c r="AJ15" s="29"/>
      <c r="AK15" s="29"/>
      <c r="AL15" s="29"/>
      <c r="AM15" s="29"/>
      <c r="AN15" s="29"/>
      <c r="AO15" s="29"/>
      <c r="AP15" s="22"/>
      <c r="AQ15" s="47"/>
      <c r="AR15" s="3"/>
      <c r="AS15" s="29"/>
      <c r="AT15" s="29"/>
      <c r="AU15" s="29"/>
      <c r="AV15" s="29"/>
      <c r="AW15" s="29"/>
      <c r="AX15" s="29"/>
      <c r="AY15" s="29"/>
      <c r="AZ15" s="29"/>
      <c r="BA15" s="29"/>
      <c r="BB15" s="22"/>
      <c r="BC15" s="47"/>
      <c r="BD15" s="3"/>
      <c r="BE15" s="29"/>
      <c r="BF15" s="29"/>
      <c r="BG15" s="29"/>
      <c r="BH15" s="29"/>
      <c r="BI15" s="29"/>
      <c r="BJ15" s="29"/>
      <c r="BK15" s="29"/>
      <c r="BL15" s="29"/>
      <c r="BM15" s="29"/>
      <c r="BN15" s="22"/>
      <c r="BO15" s="47"/>
      <c r="BP15" s="3"/>
      <c r="BQ15" s="29"/>
      <c r="BR15" s="29"/>
      <c r="BS15" s="29"/>
      <c r="BT15" s="29"/>
      <c r="BU15" s="29"/>
      <c r="BV15" s="29"/>
      <c r="BW15" s="29"/>
      <c r="BX15" s="29"/>
      <c r="BY15" s="29"/>
      <c r="BZ15" s="22"/>
      <c r="CA15" s="47"/>
      <c r="CB15" s="3"/>
      <c r="CC15" s="22"/>
      <c r="CD15" s="22"/>
      <c r="CE15" s="22"/>
      <c r="CF15" s="22"/>
      <c r="CG15" s="22"/>
      <c r="CH15" s="22"/>
      <c r="CI15" s="22"/>
      <c r="CJ15" s="22"/>
      <c r="CK15" s="22"/>
    </row>
    <row r="16" spans="1:89" ht="16.5" customHeight="1" x14ac:dyDescent="0.4">
      <c r="A16" s="18">
        <v>7</v>
      </c>
      <c r="B16" s="7" t="s">
        <v>34</v>
      </c>
      <c r="C16" s="106" cm="1">
        <f t="array" aca="1" ref="C16" ca="1">INDIRECT("'"&amp;コード表!$C$3&amp;"'!"&amp;分析BD!C$1&amp;コード表!$D44)</f>
        <v>239710</v>
      </c>
      <c r="D16" s="101" cm="1">
        <f t="array" aca="1" ref="D16" ca="1">INDIRECT("'"&amp;コード表!$C$3&amp;"'!"&amp;分析BD!D$1&amp;コード表!$D44)</f>
        <v>238099</v>
      </c>
      <c r="E16" s="101" cm="1">
        <f t="array" aca="1" ref="E16" ca="1">INDIRECT("'"&amp;コード表!$C$3&amp;"'!"&amp;分析BD!E$1&amp;コード表!$D44)</f>
        <v>250788</v>
      </c>
      <c r="F16" s="101" cm="1">
        <f t="array" aca="1" ref="F16" ca="1">INDIRECT("'"&amp;コード表!$C$3&amp;"'!"&amp;分析BD!F$1&amp;コード表!$D44)</f>
        <v>247565</v>
      </c>
      <c r="G16" s="101" cm="1">
        <f t="array" aca="1" ref="G16" ca="1">INDIRECT("'"&amp;コード表!$C$3&amp;"'!"&amp;分析BD!G$1&amp;コード表!$D44)</f>
        <v>262743</v>
      </c>
      <c r="H16" s="101" cm="1">
        <f t="array" aca="1" ref="H16" ca="1">INDIRECT("'"&amp;コード表!$C$3&amp;"'!"&amp;分析BD!H$1&amp;コード表!$D44)</f>
        <v>283439</v>
      </c>
      <c r="I16" s="101" cm="1">
        <f t="array" aca="1" ref="I16" ca="1">INDIRECT("'"&amp;コード表!$C$3&amp;"'!"&amp;分析BD!I$1&amp;コード表!$D44)</f>
        <v>286484</v>
      </c>
      <c r="J16" s="101" cm="1">
        <f t="array" aca="1" ref="J16" ca="1">INDIRECT("'"&amp;コード表!$C$3&amp;"'!"&amp;分析BD!J$1&amp;コード表!$D44)</f>
        <v>289560</v>
      </c>
      <c r="K16" s="101" cm="1">
        <f t="array" aca="1" ref="K16" ca="1">INDIRECT("'"&amp;コード表!$C$3&amp;"'!"&amp;分析BD!K$1&amp;コード表!$D44)</f>
        <v>284517</v>
      </c>
      <c r="L16" s="101" cm="1">
        <f t="array" aca="1" ref="L16" ca="1">INDIRECT("'"&amp;コード表!$C$3&amp;"'!"&amp;分析BD!L$1&amp;コード表!$D44)</f>
        <v>192488</v>
      </c>
      <c r="M16" s="101" cm="1">
        <f t="array" aca="1" ref="M16" ca="1">INDIRECT("'"&amp;コード表!$C$3&amp;"'!"&amp;分析BD!M$1&amp;コード表!$D44)</f>
        <v>202182</v>
      </c>
      <c r="N16" s="107" cm="1">
        <f t="array" aca="1" ref="N16" ca="1">INDIRECT("'"&amp;コード表!$C$3&amp;"'!"&amp;分析BD!N$1&amp;コード表!$D44)</f>
        <v>285382</v>
      </c>
      <c r="O16" s="101"/>
      <c r="P16" s="22"/>
      <c r="Q16" s="6" t="s">
        <v>37</v>
      </c>
      <c r="R16" s="217">
        <f ca="1">分析!G19</f>
        <v>12.836</v>
      </c>
      <c r="S16" s="3"/>
      <c r="U16" s="26"/>
      <c r="V16" s="26"/>
      <c r="W16" s="26"/>
      <c r="X16" s="26"/>
      <c r="Y16" s="26"/>
      <c r="Z16" s="26"/>
      <c r="AA16" s="26"/>
      <c r="AB16" s="26"/>
      <c r="AC16" s="26"/>
      <c r="AD16" s="22"/>
      <c r="AE16" s="47"/>
      <c r="AF16" s="3"/>
      <c r="AG16" s="29"/>
      <c r="AH16" s="29"/>
      <c r="AI16" s="29"/>
      <c r="AJ16" s="29"/>
      <c r="AK16" s="29"/>
      <c r="AL16" s="29"/>
      <c r="AM16" s="29"/>
      <c r="AN16" s="29"/>
      <c r="AO16" s="29"/>
      <c r="AP16" s="22"/>
      <c r="AQ16" s="47"/>
      <c r="AR16" s="3"/>
      <c r="AS16" s="29"/>
      <c r="AT16" s="29"/>
      <c r="AU16" s="29"/>
      <c r="AV16" s="29"/>
      <c r="AW16" s="29"/>
      <c r="AX16" s="29"/>
      <c r="AY16" s="29"/>
      <c r="AZ16" s="29"/>
      <c r="BA16" s="29"/>
      <c r="BB16" s="22"/>
      <c r="BC16" s="47"/>
      <c r="BD16" s="3"/>
      <c r="BE16" s="29"/>
      <c r="BF16" s="29"/>
      <c r="BG16" s="29"/>
      <c r="BH16" s="29"/>
      <c r="BI16" s="29"/>
      <c r="BJ16" s="29"/>
      <c r="BK16" s="29"/>
      <c r="BL16" s="29"/>
      <c r="BM16" s="29"/>
      <c r="BN16" s="22"/>
      <c r="BO16" s="47"/>
      <c r="BP16" s="3"/>
      <c r="BQ16" s="29"/>
      <c r="BR16" s="29"/>
      <c r="BS16" s="29"/>
      <c r="BT16" s="29"/>
      <c r="BU16" s="29"/>
      <c r="BV16" s="29"/>
      <c r="BW16" s="29"/>
      <c r="BX16" s="29"/>
      <c r="BY16" s="29"/>
      <c r="BZ16" s="22"/>
      <c r="CA16" s="47"/>
      <c r="CB16" s="3"/>
      <c r="CC16" s="22"/>
      <c r="CD16" s="22"/>
      <c r="CE16" s="22"/>
      <c r="CF16" s="22"/>
      <c r="CG16" s="22"/>
      <c r="CH16" s="22"/>
      <c r="CI16" s="22"/>
      <c r="CJ16" s="22"/>
      <c r="CK16" s="22"/>
    </row>
    <row r="17" spans="1:89" ht="16.5" customHeight="1" x14ac:dyDescent="0.4">
      <c r="A17" s="18">
        <v>8</v>
      </c>
      <c r="B17" s="7" t="s">
        <v>35</v>
      </c>
      <c r="C17" s="106" cm="1">
        <f t="array" aca="1" ref="C17" ca="1">INDIRECT("'"&amp;コード表!$C$3&amp;"'!"&amp;分析BD!C$1&amp;コード表!$D45)</f>
        <v>153934</v>
      </c>
      <c r="D17" s="101" cm="1">
        <f t="array" aca="1" ref="D17" ca="1">INDIRECT("'"&amp;コード表!$C$3&amp;"'!"&amp;分析BD!D$1&amp;コード表!$D45)</f>
        <v>153092</v>
      </c>
      <c r="E17" s="101" cm="1">
        <f t="array" aca="1" ref="E17" ca="1">INDIRECT("'"&amp;コード表!$C$3&amp;"'!"&amp;分析BD!E$1&amp;コード表!$D45)</f>
        <v>159994</v>
      </c>
      <c r="F17" s="101" cm="1">
        <f t="array" aca="1" ref="F17" ca="1">INDIRECT("'"&amp;コード表!$C$3&amp;"'!"&amp;分析BD!F$1&amp;コード表!$D45)</f>
        <v>159645</v>
      </c>
      <c r="G17" s="101" cm="1">
        <f t="array" aca="1" ref="G17" ca="1">INDIRECT("'"&amp;コード表!$C$3&amp;"'!"&amp;分析BD!G$1&amp;コード表!$D45)</f>
        <v>165042</v>
      </c>
      <c r="H17" s="101" cm="1">
        <f t="array" aca="1" ref="H17" ca="1">INDIRECT("'"&amp;コード表!$C$3&amp;"'!"&amp;分析BD!H$1&amp;コード表!$D45)</f>
        <v>186420</v>
      </c>
      <c r="I17" s="101" cm="1">
        <f t="array" aca="1" ref="I17" ca="1">INDIRECT("'"&amp;コード表!$C$3&amp;"'!"&amp;分析BD!I$1&amp;コード表!$D45)</f>
        <v>196319</v>
      </c>
      <c r="J17" s="101" cm="1">
        <f t="array" aca="1" ref="J17" ca="1">INDIRECT("'"&amp;コード表!$C$3&amp;"'!"&amp;分析BD!J$1&amp;コード表!$D45)</f>
        <v>202270</v>
      </c>
      <c r="K17" s="101" cm="1">
        <f t="array" aca="1" ref="K17" ca="1">INDIRECT("'"&amp;コード表!$C$3&amp;"'!"&amp;分析BD!K$1&amp;コード表!$D45)</f>
        <v>190780</v>
      </c>
      <c r="L17" s="101" cm="1">
        <f t="array" aca="1" ref="L17" ca="1">INDIRECT("'"&amp;コード表!$C$3&amp;"'!"&amp;分析BD!L$1&amp;コード表!$D45)</f>
        <v>111341</v>
      </c>
      <c r="M17" s="101" cm="1">
        <f t="array" aca="1" ref="M17" ca="1">INDIRECT("'"&amp;コード表!$C$3&amp;"'!"&amp;分析BD!M$1&amp;コード表!$D45)</f>
        <v>107464</v>
      </c>
      <c r="N17" s="107" cm="1">
        <f t="array" aca="1" ref="N17" ca="1">INDIRECT("'"&amp;コード表!$C$3&amp;"'!"&amp;分析BD!N$1&amp;コード表!$D45)</f>
        <v>168075</v>
      </c>
      <c r="O17" s="101"/>
      <c r="P17" s="22"/>
      <c r="Q17" s="6" t="s">
        <v>36</v>
      </c>
      <c r="R17" s="217">
        <f ca="1">分析!G18</f>
        <v>-2.3740000000000001</v>
      </c>
      <c r="S17" s="3"/>
      <c r="U17" s="26"/>
      <c r="V17" s="26"/>
      <c r="W17" s="26"/>
      <c r="X17" s="26"/>
      <c r="Y17" s="26"/>
      <c r="Z17" s="26"/>
      <c r="AA17" s="26"/>
      <c r="AB17" s="26"/>
      <c r="AC17" s="26"/>
      <c r="AD17" s="22"/>
      <c r="AE17" s="47"/>
      <c r="AF17" s="3"/>
      <c r="AG17" s="29"/>
      <c r="AH17" s="29"/>
      <c r="AI17" s="29"/>
      <c r="AJ17" s="29"/>
      <c r="AK17" s="29"/>
      <c r="AL17" s="29"/>
      <c r="AM17" s="29"/>
      <c r="AN17" s="29"/>
      <c r="AO17" s="29"/>
      <c r="AP17" s="22"/>
      <c r="AQ17" s="47"/>
      <c r="AR17" s="3"/>
      <c r="AS17" s="29"/>
      <c r="AT17" s="29"/>
      <c r="AU17" s="29"/>
      <c r="AV17" s="29"/>
      <c r="AW17" s="29"/>
      <c r="AX17" s="29"/>
      <c r="AY17" s="29"/>
      <c r="AZ17" s="29"/>
      <c r="BA17" s="29"/>
      <c r="BB17" s="22"/>
      <c r="BC17" s="47"/>
      <c r="BD17" s="3"/>
      <c r="BE17" s="29"/>
      <c r="BF17" s="29"/>
      <c r="BG17" s="29"/>
      <c r="BH17" s="29"/>
      <c r="BI17" s="29"/>
      <c r="BJ17" s="29"/>
      <c r="BK17" s="29"/>
      <c r="BL17" s="29"/>
      <c r="BM17" s="29"/>
      <c r="BN17" s="22"/>
      <c r="BO17" s="47"/>
      <c r="BP17" s="3"/>
      <c r="BQ17" s="29"/>
      <c r="BR17" s="29"/>
      <c r="BS17" s="29"/>
      <c r="BT17" s="29"/>
      <c r="BU17" s="29"/>
      <c r="BV17" s="29"/>
      <c r="BW17" s="29"/>
      <c r="BX17" s="29"/>
      <c r="BY17" s="29"/>
      <c r="BZ17" s="22"/>
      <c r="CA17" s="47"/>
      <c r="CB17" s="3"/>
      <c r="CC17" s="22"/>
      <c r="CD17" s="22"/>
      <c r="CE17" s="22"/>
      <c r="CF17" s="22"/>
      <c r="CG17" s="22"/>
      <c r="CH17" s="22"/>
      <c r="CI17" s="22"/>
      <c r="CJ17" s="22"/>
      <c r="CK17" s="22"/>
    </row>
    <row r="18" spans="1:89" ht="16.5" customHeight="1" x14ac:dyDescent="0.4">
      <c r="A18" s="18">
        <v>9</v>
      </c>
      <c r="B18" s="7" t="s">
        <v>36</v>
      </c>
      <c r="C18" s="106" cm="1">
        <f t="array" aca="1" ref="C18" ca="1">INDIRECT("'"&amp;コード表!$C$3&amp;"'!"&amp;分析BD!C$1&amp;コード表!$D46)</f>
        <v>176104</v>
      </c>
      <c r="D18" s="101" cm="1">
        <f t="array" aca="1" ref="D18" ca="1">INDIRECT("'"&amp;コード表!$C$3&amp;"'!"&amp;分析BD!D$1&amp;コード表!$D46)</f>
        <v>186100</v>
      </c>
      <c r="E18" s="101" cm="1">
        <f t="array" aca="1" ref="E18" ca="1">INDIRECT("'"&amp;コード表!$C$3&amp;"'!"&amp;分析BD!E$1&amp;コード表!$D46)</f>
        <v>192395</v>
      </c>
      <c r="F18" s="101" cm="1">
        <f t="array" aca="1" ref="F18" ca="1">INDIRECT("'"&amp;コード表!$C$3&amp;"'!"&amp;分析BD!F$1&amp;コード表!$D46)</f>
        <v>188913</v>
      </c>
      <c r="G18" s="101" cm="1">
        <f t="array" aca="1" ref="G18" ca="1">INDIRECT("'"&amp;コード表!$C$3&amp;"'!"&amp;分析BD!G$1&amp;コード表!$D46)</f>
        <v>195210</v>
      </c>
      <c r="H18" s="101" cm="1">
        <f t="array" aca="1" ref="H18" ca="1">INDIRECT("'"&amp;コード表!$C$3&amp;"'!"&amp;分析BD!H$1&amp;コード表!$D46)</f>
        <v>201078</v>
      </c>
      <c r="I18" s="101" cm="1">
        <f t="array" aca="1" ref="I18" ca="1">INDIRECT("'"&amp;コード表!$C$3&amp;"'!"&amp;分析BD!I$1&amp;コード表!$D46)</f>
        <v>194731</v>
      </c>
      <c r="J18" s="101" cm="1">
        <f t="array" aca="1" ref="J18" ca="1">INDIRECT("'"&amp;コード表!$C$3&amp;"'!"&amp;分析BD!J$1&amp;コード表!$D46)</f>
        <v>194850</v>
      </c>
      <c r="K18" s="101" cm="1">
        <f t="array" aca="1" ref="K18" ca="1">INDIRECT("'"&amp;コード表!$C$3&amp;"'!"&amp;分析BD!K$1&amp;コード表!$D46)</f>
        <v>180581</v>
      </c>
      <c r="L18" s="101" cm="1">
        <f t="array" aca="1" ref="L18" ca="1">INDIRECT("'"&amp;コード表!$C$3&amp;"'!"&amp;分析BD!L$1&amp;コード表!$D46)</f>
        <v>179786</v>
      </c>
      <c r="M18" s="101" cm="1">
        <f t="array" aca="1" ref="M18" ca="1">INDIRECT("'"&amp;コード表!$C$3&amp;"'!"&amp;分析BD!M$1&amp;コード表!$D46)</f>
        <v>172332</v>
      </c>
      <c r="N18" s="107" cm="1">
        <f t="array" aca="1" ref="N18" ca="1">INDIRECT("'"&amp;コード表!$C$3&amp;"'!"&amp;分析BD!N$1&amp;コード表!$D46)</f>
        <v>168241</v>
      </c>
      <c r="O18" s="101"/>
      <c r="P18" s="22"/>
      <c r="Q18" s="6" t="s">
        <v>35</v>
      </c>
      <c r="R18" s="217">
        <f ca="1">分析!G17</f>
        <v>56.401000000000003</v>
      </c>
      <c r="S18" s="3"/>
      <c r="U18" s="26"/>
      <c r="V18" s="26"/>
      <c r="W18" s="26"/>
      <c r="X18" s="26"/>
      <c r="Y18" s="26"/>
      <c r="Z18" s="26"/>
      <c r="AA18" s="26"/>
      <c r="AB18" s="26"/>
      <c r="AC18" s="26"/>
      <c r="AD18" s="22"/>
      <c r="AE18" s="47"/>
      <c r="AF18" s="3"/>
      <c r="AG18" s="29"/>
      <c r="AH18" s="29"/>
      <c r="AI18" s="29"/>
      <c r="AJ18" s="29"/>
      <c r="AK18" s="29"/>
      <c r="AL18" s="29"/>
      <c r="AM18" s="29"/>
      <c r="AN18" s="29"/>
      <c r="AO18" s="29"/>
      <c r="AP18" s="22"/>
      <c r="AQ18" s="47"/>
      <c r="AR18" s="3"/>
      <c r="AS18" s="29"/>
      <c r="AT18" s="29"/>
      <c r="AU18" s="29"/>
      <c r="AV18" s="29"/>
      <c r="AW18" s="29"/>
      <c r="AX18" s="29"/>
      <c r="AY18" s="29"/>
      <c r="AZ18" s="29"/>
      <c r="BA18" s="29"/>
      <c r="BB18" s="22"/>
      <c r="BC18" s="47"/>
      <c r="BD18" s="3"/>
      <c r="BE18" s="29"/>
      <c r="BF18" s="29"/>
      <c r="BG18" s="29"/>
      <c r="BH18" s="29"/>
      <c r="BI18" s="29"/>
      <c r="BJ18" s="29"/>
      <c r="BK18" s="29"/>
      <c r="BL18" s="29"/>
      <c r="BM18" s="29"/>
      <c r="BN18" s="22"/>
      <c r="BO18" s="47"/>
      <c r="BP18" s="3"/>
      <c r="BQ18" s="29"/>
      <c r="BR18" s="29"/>
      <c r="BS18" s="29"/>
      <c r="BT18" s="29"/>
      <c r="BU18" s="29"/>
      <c r="BV18" s="29"/>
      <c r="BW18" s="29"/>
      <c r="BX18" s="29"/>
      <c r="BY18" s="29"/>
      <c r="BZ18" s="22"/>
      <c r="CA18" s="47"/>
      <c r="CB18" s="3"/>
      <c r="CC18" s="22"/>
      <c r="CD18" s="22"/>
      <c r="CE18" s="22"/>
      <c r="CF18" s="22"/>
      <c r="CG18" s="22"/>
      <c r="CH18" s="22"/>
      <c r="CI18" s="22"/>
      <c r="CJ18" s="22"/>
      <c r="CK18" s="22"/>
    </row>
    <row r="19" spans="1:89" ht="16.5" customHeight="1" x14ac:dyDescent="0.4">
      <c r="A19" s="18">
        <v>10</v>
      </c>
      <c r="B19" s="7" t="s">
        <v>37</v>
      </c>
      <c r="C19" s="106" cm="1">
        <f t="array" aca="1" ref="C19" ca="1">INDIRECT("'"&amp;コード表!$C$3&amp;"'!"&amp;分析BD!C$1&amp;コード表!$D47)</f>
        <v>143940</v>
      </c>
      <c r="D19" s="101" cm="1">
        <f t="array" aca="1" ref="D19" ca="1">INDIRECT("'"&amp;コード表!$C$3&amp;"'!"&amp;分析BD!D$1&amp;コード表!$D47)</f>
        <v>138700</v>
      </c>
      <c r="E19" s="101" cm="1">
        <f t="array" aca="1" ref="E19" ca="1">INDIRECT("'"&amp;コード表!$C$3&amp;"'!"&amp;分析BD!E$1&amp;コード表!$D47)</f>
        <v>144380</v>
      </c>
      <c r="F19" s="101" cm="1">
        <f t="array" aca="1" ref="F19" ca="1">INDIRECT("'"&amp;コード表!$C$3&amp;"'!"&amp;分析BD!F$1&amp;コード表!$D47)</f>
        <v>142529</v>
      </c>
      <c r="G19" s="101" cm="1">
        <f t="array" aca="1" ref="G19" ca="1">INDIRECT("'"&amp;コード表!$C$3&amp;"'!"&amp;分析BD!G$1&amp;コード表!$D47)</f>
        <v>147509</v>
      </c>
      <c r="H19" s="101" cm="1">
        <f t="array" aca="1" ref="H19" ca="1">INDIRECT("'"&amp;コード表!$C$3&amp;"'!"&amp;分析BD!H$1&amp;コード表!$D47)</f>
        <v>138298</v>
      </c>
      <c r="I19" s="101" cm="1">
        <f t="array" aca="1" ref="I19" ca="1">INDIRECT("'"&amp;コード表!$C$3&amp;"'!"&amp;分析BD!I$1&amp;コード表!$D47)</f>
        <v>141931</v>
      </c>
      <c r="J19" s="101" cm="1">
        <f t="array" aca="1" ref="J19" ca="1">INDIRECT("'"&amp;コード表!$C$3&amp;"'!"&amp;分析BD!J$1&amp;コード表!$D47)</f>
        <v>146137</v>
      </c>
      <c r="K19" s="101" cm="1">
        <f t="array" aca="1" ref="K19" ca="1">INDIRECT("'"&amp;コード表!$C$3&amp;"'!"&amp;分析BD!K$1&amp;コード表!$D47)</f>
        <v>152631</v>
      </c>
      <c r="L19" s="101" cm="1">
        <f t="array" aca="1" ref="L19" ca="1">INDIRECT("'"&amp;コード表!$C$3&amp;"'!"&amp;分析BD!L$1&amp;コード表!$D47)</f>
        <v>150230</v>
      </c>
      <c r="M19" s="101" cm="1">
        <f t="array" aca="1" ref="M19" ca="1">INDIRECT("'"&amp;コード表!$C$3&amp;"'!"&amp;分析BD!M$1&amp;コード表!$D47)</f>
        <v>155770</v>
      </c>
      <c r="N19" s="107" cm="1">
        <f t="array" aca="1" ref="N19" ca="1">INDIRECT("'"&amp;コード表!$C$3&amp;"'!"&amp;分析BD!N$1&amp;コード表!$D47)</f>
        <v>175765</v>
      </c>
      <c r="O19" s="101"/>
      <c r="P19" s="22"/>
      <c r="Q19" s="6" t="s">
        <v>34</v>
      </c>
      <c r="R19" s="217">
        <f ca="1">分析!G16</f>
        <v>41.151000000000003</v>
      </c>
      <c r="S19" s="3"/>
      <c r="U19" s="26"/>
      <c r="V19" s="26"/>
      <c r="W19" s="26"/>
      <c r="X19" s="26"/>
      <c r="Y19" s="26"/>
      <c r="Z19" s="26"/>
      <c r="AA19" s="26"/>
      <c r="AB19" s="26"/>
      <c r="AC19" s="26"/>
      <c r="AD19" s="22"/>
      <c r="AE19" s="47"/>
      <c r="AF19" s="3"/>
      <c r="AG19" s="29"/>
      <c r="AH19" s="29"/>
      <c r="AI19" s="29"/>
      <c r="AJ19" s="29"/>
      <c r="AK19" s="29"/>
      <c r="AL19" s="29"/>
      <c r="AM19" s="29"/>
      <c r="AN19" s="29"/>
      <c r="AO19" s="29"/>
      <c r="AP19" s="22"/>
      <c r="AQ19" s="47"/>
      <c r="AR19" s="3"/>
      <c r="AS19" s="29"/>
      <c r="AT19" s="29"/>
      <c r="AU19" s="29"/>
      <c r="AV19" s="29"/>
      <c r="AW19" s="29"/>
      <c r="AX19" s="29"/>
      <c r="AY19" s="29"/>
      <c r="AZ19" s="29"/>
      <c r="BA19" s="29"/>
      <c r="BB19" s="22"/>
      <c r="BC19" s="47"/>
      <c r="BD19" s="3"/>
      <c r="BE19" s="29"/>
      <c r="BF19" s="29"/>
      <c r="BG19" s="29"/>
      <c r="BH19" s="29"/>
      <c r="BI19" s="29"/>
      <c r="BJ19" s="29"/>
      <c r="BK19" s="29"/>
      <c r="BL19" s="29"/>
      <c r="BM19" s="29"/>
      <c r="BN19" s="22"/>
      <c r="BO19" s="47"/>
      <c r="BP19" s="3"/>
      <c r="BQ19" s="29"/>
      <c r="BR19" s="29"/>
      <c r="BS19" s="29"/>
      <c r="BT19" s="29"/>
      <c r="BU19" s="29"/>
      <c r="BV19" s="29"/>
      <c r="BW19" s="29"/>
      <c r="BX19" s="29"/>
      <c r="BY19" s="29"/>
      <c r="BZ19" s="22"/>
      <c r="CA19" s="47"/>
      <c r="CB19" s="3"/>
      <c r="CC19" s="22"/>
      <c r="CD19" s="22"/>
      <c r="CE19" s="22"/>
      <c r="CF19" s="22"/>
      <c r="CG19" s="22"/>
      <c r="CH19" s="22"/>
      <c r="CI19" s="22"/>
      <c r="CJ19" s="22"/>
      <c r="CK19" s="22"/>
    </row>
    <row r="20" spans="1:89" ht="16.5" customHeight="1" x14ac:dyDescent="0.4">
      <c r="A20" s="18">
        <v>11</v>
      </c>
      <c r="B20" s="7" t="s">
        <v>38</v>
      </c>
      <c r="C20" s="106" cm="1">
        <f t="array" aca="1" ref="C20" ca="1">INDIRECT("'"&amp;コード表!$C$3&amp;"'!"&amp;分析BD!C$1&amp;コード表!$D48)</f>
        <v>457854</v>
      </c>
      <c r="D20" s="101" cm="1">
        <f t="array" aca="1" ref="D20" ca="1">INDIRECT("'"&amp;コード表!$C$3&amp;"'!"&amp;分析BD!D$1&amp;コード表!$D48)</f>
        <v>459516</v>
      </c>
      <c r="E20" s="101" cm="1">
        <f t="array" aca="1" ref="E20" ca="1">INDIRECT("'"&amp;コード表!$C$3&amp;"'!"&amp;分析BD!E$1&amp;コード表!$D48)</f>
        <v>461131</v>
      </c>
      <c r="F20" s="101" cm="1">
        <f t="array" aca="1" ref="F20" ca="1">INDIRECT("'"&amp;コード表!$C$3&amp;"'!"&amp;分析BD!F$1&amp;コード表!$D48)</f>
        <v>474615</v>
      </c>
      <c r="G20" s="101" cm="1">
        <f t="array" aca="1" ref="G20" ca="1">INDIRECT("'"&amp;コード表!$C$3&amp;"'!"&amp;分析BD!G$1&amp;コード表!$D48)</f>
        <v>480073</v>
      </c>
      <c r="H20" s="101" cm="1">
        <f t="array" aca="1" ref="H20" ca="1">INDIRECT("'"&amp;コード表!$C$3&amp;"'!"&amp;分析BD!H$1&amp;コード表!$D48)</f>
        <v>487225</v>
      </c>
      <c r="I20" s="101" cm="1">
        <f t="array" aca="1" ref="I20" ca="1">INDIRECT("'"&amp;コード表!$C$3&amp;"'!"&amp;分析BD!I$1&amp;コード表!$D48)</f>
        <v>507635</v>
      </c>
      <c r="J20" s="101" cm="1">
        <f t="array" aca="1" ref="J20" ca="1">INDIRECT("'"&amp;コード表!$C$3&amp;"'!"&amp;分析BD!J$1&amp;コード表!$D48)</f>
        <v>518526</v>
      </c>
      <c r="K20" s="101" cm="1">
        <f t="array" aca="1" ref="K20" ca="1">INDIRECT("'"&amp;コード表!$C$3&amp;"'!"&amp;分析BD!K$1&amp;コード表!$D48)</f>
        <v>533583</v>
      </c>
      <c r="L20" s="101" cm="1">
        <f t="array" aca="1" ref="L20" ca="1">INDIRECT("'"&amp;コード表!$C$3&amp;"'!"&amp;分析BD!L$1&amp;コード表!$D48)</f>
        <v>548898</v>
      </c>
      <c r="M20" s="101" cm="1">
        <f t="array" aca="1" ref="M20" ca="1">INDIRECT("'"&amp;コード表!$C$3&amp;"'!"&amp;分析BD!M$1&amp;コード表!$D48)</f>
        <v>553773</v>
      </c>
      <c r="N20" s="107" cm="1">
        <f t="array" aca="1" ref="N20" ca="1">INDIRECT("'"&amp;コード表!$C$3&amp;"'!"&amp;分析BD!N$1&amp;コード表!$D48)</f>
        <v>561702</v>
      </c>
      <c r="O20" s="101"/>
      <c r="P20" s="22"/>
      <c r="Q20" s="6" t="s">
        <v>33</v>
      </c>
      <c r="R20" s="217">
        <f ca="1">分析!G15</f>
        <v>4.3140000000000001</v>
      </c>
      <c r="S20" s="3"/>
      <c r="U20" s="26"/>
      <c r="V20" s="26"/>
      <c r="W20" s="26"/>
      <c r="X20" s="26"/>
      <c r="Y20" s="26"/>
      <c r="Z20" s="26"/>
      <c r="AA20" s="26"/>
      <c r="AB20" s="26"/>
      <c r="AC20" s="26"/>
      <c r="AD20" s="22"/>
      <c r="AE20" s="47"/>
      <c r="AF20" s="3"/>
      <c r="AG20" s="29"/>
      <c r="AH20" s="29"/>
      <c r="AI20" s="29"/>
      <c r="AJ20" s="29"/>
      <c r="AK20" s="29"/>
      <c r="AL20" s="29"/>
      <c r="AM20" s="29"/>
      <c r="AN20" s="29"/>
      <c r="AO20" s="29"/>
      <c r="AP20" s="22"/>
      <c r="AQ20" s="47"/>
      <c r="AR20" s="3"/>
      <c r="AS20" s="29"/>
      <c r="AT20" s="29"/>
      <c r="AU20" s="29"/>
      <c r="AV20" s="29"/>
      <c r="AW20" s="29"/>
      <c r="AX20" s="29"/>
      <c r="AY20" s="29"/>
      <c r="AZ20" s="29"/>
      <c r="BA20" s="29"/>
      <c r="BB20" s="22"/>
      <c r="BC20" s="47"/>
      <c r="BD20" s="3"/>
      <c r="BE20" s="29"/>
      <c r="BF20" s="29"/>
      <c r="BG20" s="29"/>
      <c r="BH20" s="29"/>
      <c r="BI20" s="29"/>
      <c r="BJ20" s="29"/>
      <c r="BK20" s="29"/>
      <c r="BL20" s="29"/>
      <c r="BM20" s="29"/>
      <c r="BN20" s="22"/>
      <c r="BO20" s="47"/>
      <c r="BP20" s="3"/>
      <c r="BQ20" s="29"/>
      <c r="BR20" s="29"/>
      <c r="BS20" s="29"/>
      <c r="BT20" s="29"/>
      <c r="BU20" s="29"/>
      <c r="BV20" s="29"/>
      <c r="BW20" s="29"/>
      <c r="BX20" s="29"/>
      <c r="BY20" s="29"/>
      <c r="BZ20" s="22"/>
      <c r="CA20" s="47"/>
      <c r="CB20" s="3"/>
      <c r="CC20" s="22"/>
      <c r="CD20" s="22"/>
      <c r="CE20" s="22"/>
      <c r="CF20" s="22"/>
      <c r="CG20" s="22"/>
      <c r="CH20" s="22"/>
      <c r="CI20" s="22"/>
      <c r="CJ20" s="22"/>
      <c r="CK20" s="22"/>
    </row>
    <row r="21" spans="1:89" ht="16.5" customHeight="1" x14ac:dyDescent="0.4">
      <c r="A21" s="18">
        <v>12</v>
      </c>
      <c r="B21" s="7" t="s">
        <v>39</v>
      </c>
      <c r="C21" s="106" cm="1">
        <f t="array" aca="1" ref="C21" ca="1">INDIRECT("'"&amp;コード表!$C$3&amp;"'!"&amp;分析BD!C$1&amp;コード表!$D49)</f>
        <v>319638</v>
      </c>
      <c r="D21" s="101" cm="1">
        <f t="array" aca="1" ref="D21" ca="1">INDIRECT("'"&amp;コード表!$C$3&amp;"'!"&amp;分析BD!D$1&amp;コード表!$D49)</f>
        <v>333779</v>
      </c>
      <c r="E21" s="101" cm="1">
        <f t="array" aca="1" ref="E21" ca="1">INDIRECT("'"&amp;コード表!$C$3&amp;"'!"&amp;分析BD!E$1&amp;コード表!$D49)</f>
        <v>350320</v>
      </c>
      <c r="F21" s="101" cm="1">
        <f t="array" aca="1" ref="F21" ca="1">INDIRECT("'"&amp;コード表!$C$3&amp;"'!"&amp;分析BD!F$1&amp;コード表!$D49)</f>
        <v>360665</v>
      </c>
      <c r="G21" s="101" cm="1">
        <f t="array" aca="1" ref="G21" ca="1">INDIRECT("'"&amp;コード表!$C$3&amp;"'!"&amp;分析BD!G$1&amp;コード表!$D49)</f>
        <v>395049</v>
      </c>
      <c r="H21" s="101" cm="1">
        <f t="array" aca="1" ref="H21" ca="1">INDIRECT("'"&amp;コード表!$C$3&amp;"'!"&amp;分析BD!H$1&amp;コード表!$D49)</f>
        <v>426594</v>
      </c>
      <c r="I21" s="101" cm="1">
        <f t="array" aca="1" ref="I21" ca="1">INDIRECT("'"&amp;コード表!$C$3&amp;"'!"&amp;分析BD!I$1&amp;コード表!$D49)</f>
        <v>422330</v>
      </c>
      <c r="J21" s="101" cm="1">
        <f t="array" aca="1" ref="J21" ca="1">INDIRECT("'"&amp;コード表!$C$3&amp;"'!"&amp;分析BD!J$1&amp;コード表!$D49)</f>
        <v>425187</v>
      </c>
      <c r="K21" s="101" cm="1">
        <f t="array" aca="1" ref="K21" ca="1">INDIRECT("'"&amp;コード表!$C$3&amp;"'!"&amp;分析BD!K$1&amp;コード表!$D49)</f>
        <v>416211</v>
      </c>
      <c r="L21" s="101" cm="1">
        <f t="array" aca="1" ref="L21" ca="1">INDIRECT("'"&amp;コード表!$C$3&amp;"'!"&amp;分析BD!L$1&amp;コード表!$D49)</f>
        <v>423251</v>
      </c>
      <c r="M21" s="101" cm="1">
        <f t="array" aca="1" ref="M21" ca="1">INDIRECT("'"&amp;コード表!$C$3&amp;"'!"&amp;分析BD!M$1&amp;コード表!$D49)</f>
        <v>449294</v>
      </c>
      <c r="N21" s="107" cm="1">
        <f t="array" aca="1" ref="N21" ca="1">INDIRECT("'"&amp;コード表!$C$3&amp;"'!"&amp;分析BD!N$1&amp;コード表!$D49)</f>
        <v>483505</v>
      </c>
      <c r="O21" s="101"/>
      <c r="P21" s="22"/>
      <c r="Q21" s="6" t="s">
        <v>163</v>
      </c>
      <c r="R21" s="217">
        <f ca="1">分析!G14</f>
        <v>-51.255000000000003</v>
      </c>
      <c r="S21" s="3"/>
      <c r="U21" s="26"/>
      <c r="V21" s="26"/>
      <c r="W21" s="26"/>
      <c r="X21" s="26"/>
      <c r="Y21" s="26"/>
      <c r="Z21" s="26"/>
      <c r="AA21" s="26"/>
      <c r="AB21" s="26"/>
      <c r="AC21" s="26"/>
      <c r="AD21" s="22"/>
      <c r="AE21" s="47"/>
      <c r="AF21" s="3"/>
      <c r="AG21" s="29"/>
      <c r="AH21" s="29"/>
      <c r="AI21" s="29"/>
      <c r="AJ21" s="29"/>
      <c r="AK21" s="29"/>
      <c r="AL21" s="29"/>
      <c r="AM21" s="29"/>
      <c r="AN21" s="29"/>
      <c r="AO21" s="29"/>
      <c r="AP21" s="22"/>
      <c r="AQ21" s="47"/>
      <c r="AR21" s="3"/>
      <c r="AS21" s="29"/>
      <c r="AT21" s="29"/>
      <c r="AU21" s="29"/>
      <c r="AV21" s="29"/>
      <c r="AW21" s="29"/>
      <c r="AX21" s="29"/>
      <c r="AY21" s="29"/>
      <c r="AZ21" s="29"/>
      <c r="BA21" s="29"/>
      <c r="BB21" s="22"/>
      <c r="BC21" s="47"/>
      <c r="BD21" s="3"/>
      <c r="BE21" s="29"/>
      <c r="BF21" s="29"/>
      <c r="BG21" s="29"/>
      <c r="BH21" s="29"/>
      <c r="BI21" s="29"/>
      <c r="BJ21" s="29"/>
      <c r="BK21" s="29"/>
      <c r="BL21" s="29"/>
      <c r="BM21" s="29"/>
      <c r="BN21" s="22"/>
      <c r="BO21" s="47"/>
      <c r="BP21" s="3"/>
      <c r="BQ21" s="29"/>
      <c r="BR21" s="29"/>
      <c r="BS21" s="29"/>
      <c r="BT21" s="29"/>
      <c r="BU21" s="29"/>
      <c r="BV21" s="29"/>
      <c r="BW21" s="29"/>
      <c r="BX21" s="29"/>
      <c r="BY21" s="29"/>
      <c r="BZ21" s="22"/>
      <c r="CA21" s="47"/>
      <c r="CB21" s="3"/>
      <c r="CC21" s="22"/>
      <c r="CD21" s="22"/>
      <c r="CE21" s="22"/>
      <c r="CF21" s="22"/>
      <c r="CG21" s="22"/>
      <c r="CH21" s="22"/>
      <c r="CI21" s="22"/>
      <c r="CJ21" s="22"/>
      <c r="CK21" s="22"/>
    </row>
    <row r="22" spans="1:89" ht="16.5" customHeight="1" x14ac:dyDescent="0.4">
      <c r="A22" s="18">
        <v>13</v>
      </c>
      <c r="B22" s="7" t="s">
        <v>40</v>
      </c>
      <c r="C22" s="106" cm="1">
        <f t="array" aca="1" ref="C22" ca="1">INDIRECT("'"&amp;コード表!$C$3&amp;"'!"&amp;分析BD!C$1&amp;コード表!$D50)</f>
        <v>372691</v>
      </c>
      <c r="D22" s="101" cm="1">
        <f t="array" aca="1" ref="D22" ca="1">INDIRECT("'"&amp;コード表!$C$3&amp;"'!"&amp;分析BD!D$1&amp;コード表!$D50)</f>
        <v>372204</v>
      </c>
      <c r="E22" s="101" cm="1">
        <f t="array" aca="1" ref="E22" ca="1">INDIRECT("'"&amp;コード表!$C$3&amp;"'!"&amp;分析BD!E$1&amp;コード表!$D50)</f>
        <v>361683</v>
      </c>
      <c r="F22" s="101" cm="1">
        <f t="array" aca="1" ref="F22" ca="1">INDIRECT("'"&amp;コード表!$C$3&amp;"'!"&amp;分析BD!F$1&amp;コード表!$D50)</f>
        <v>374301</v>
      </c>
      <c r="G22" s="101" cm="1">
        <f t="array" aca="1" ref="G22" ca="1">INDIRECT("'"&amp;コード表!$C$3&amp;"'!"&amp;分析BD!G$1&amp;コード表!$D50)</f>
        <v>384405</v>
      </c>
      <c r="H22" s="101" cm="1">
        <f t="array" aca="1" ref="H22" ca="1">INDIRECT("'"&amp;コード表!$C$3&amp;"'!"&amp;分析BD!H$1&amp;コード表!$D50)</f>
        <v>391573</v>
      </c>
      <c r="I22" s="101" cm="1">
        <f t="array" aca="1" ref="I22" ca="1">INDIRECT("'"&amp;コード表!$C$3&amp;"'!"&amp;分析BD!I$1&amp;コード表!$D50)</f>
        <v>402009</v>
      </c>
      <c r="J22" s="101" cm="1">
        <f t="array" aca="1" ref="J22" ca="1">INDIRECT("'"&amp;コード表!$C$3&amp;"'!"&amp;分析BD!J$1&amp;コード表!$D50)</f>
        <v>415246</v>
      </c>
      <c r="K22" s="101" cm="1">
        <f t="array" aca="1" ref="K22" ca="1">INDIRECT("'"&amp;コード表!$C$3&amp;"'!"&amp;分析BD!K$1&amp;コード表!$D50)</f>
        <v>434076</v>
      </c>
      <c r="L22" s="101" cm="1">
        <f t="array" aca="1" ref="L22" ca="1">INDIRECT("'"&amp;コード表!$C$3&amp;"'!"&amp;分析BD!L$1&amp;コード表!$D50)</f>
        <v>418567</v>
      </c>
      <c r="M22" s="101" cm="1">
        <f t="array" aca="1" ref="M22" ca="1">INDIRECT("'"&amp;コード表!$C$3&amp;"'!"&amp;分析BD!M$1&amp;コード表!$D50)</f>
        <v>426328</v>
      </c>
      <c r="N22" s="107" cm="1">
        <f t="array" aca="1" ref="N22" ca="1">INDIRECT("'"&amp;コード表!$C$3&amp;"'!"&amp;分析BD!N$1&amp;コード表!$D50)</f>
        <v>441237</v>
      </c>
      <c r="O22" s="101"/>
      <c r="P22" s="22"/>
      <c r="Q22" s="6" t="s">
        <v>31</v>
      </c>
      <c r="R22" s="217">
        <f ca="1">分析!G12</f>
        <v>-15.321999999999999</v>
      </c>
      <c r="S22" s="3"/>
      <c r="U22" s="26"/>
      <c r="V22" s="26"/>
      <c r="W22" s="26"/>
      <c r="X22" s="26"/>
      <c r="Y22" s="26"/>
      <c r="Z22" s="26"/>
      <c r="AA22" s="26"/>
      <c r="AB22" s="26"/>
      <c r="AC22" s="26"/>
      <c r="AD22" s="22"/>
      <c r="AE22" s="47"/>
      <c r="AF22" s="3"/>
      <c r="AG22" s="29"/>
      <c r="AH22" s="29"/>
      <c r="AI22" s="29"/>
      <c r="AJ22" s="29"/>
      <c r="AK22" s="29"/>
      <c r="AL22" s="29"/>
      <c r="AM22" s="29"/>
      <c r="AN22" s="29"/>
      <c r="AO22" s="29"/>
      <c r="AP22" s="22"/>
      <c r="AQ22" s="47"/>
      <c r="AR22" s="3"/>
      <c r="AS22" s="29"/>
      <c r="AT22" s="29"/>
      <c r="AU22" s="29"/>
      <c r="AV22" s="29"/>
      <c r="AW22" s="29"/>
      <c r="AX22" s="29"/>
      <c r="AY22" s="29"/>
      <c r="AZ22" s="29"/>
      <c r="BA22" s="29"/>
      <c r="BB22" s="22"/>
      <c r="BC22" s="47"/>
      <c r="BD22" s="3"/>
      <c r="BE22" s="29"/>
      <c r="BF22" s="29"/>
      <c r="BG22" s="29"/>
      <c r="BH22" s="29"/>
      <c r="BI22" s="29"/>
      <c r="BJ22" s="29"/>
      <c r="BK22" s="29"/>
      <c r="BL22" s="29"/>
      <c r="BM22" s="29"/>
      <c r="BN22" s="22"/>
      <c r="BO22" s="47"/>
      <c r="BP22" s="3"/>
      <c r="BQ22" s="29"/>
      <c r="BR22" s="29"/>
      <c r="BS22" s="29"/>
      <c r="BT22" s="29"/>
      <c r="BU22" s="29"/>
      <c r="BV22" s="29"/>
      <c r="BW22" s="29"/>
      <c r="BX22" s="29"/>
      <c r="BY22" s="29"/>
      <c r="BZ22" s="22"/>
      <c r="CA22" s="47"/>
      <c r="CB22" s="3"/>
      <c r="CC22" s="22"/>
      <c r="CD22" s="22"/>
      <c r="CE22" s="22"/>
      <c r="CF22" s="22"/>
      <c r="CG22" s="22"/>
      <c r="CH22" s="22"/>
      <c r="CI22" s="22"/>
      <c r="CJ22" s="22"/>
      <c r="CK22" s="22"/>
    </row>
    <row r="23" spans="1:89" ht="16.5" customHeight="1" x14ac:dyDescent="0.4">
      <c r="A23" s="18">
        <v>14</v>
      </c>
      <c r="B23" s="7" t="s">
        <v>41</v>
      </c>
      <c r="C23" s="106" cm="1">
        <f t="array" aca="1" ref="C23" ca="1">INDIRECT("'"&amp;コード表!$C$3&amp;"'!"&amp;分析BD!C$1&amp;コード表!$D51)</f>
        <v>214907</v>
      </c>
      <c r="D23" s="101" cm="1">
        <f t="array" aca="1" ref="D23" ca="1">INDIRECT("'"&amp;コード表!$C$3&amp;"'!"&amp;分析BD!D$1&amp;コード表!$D51)</f>
        <v>216077</v>
      </c>
      <c r="E23" s="101" cm="1">
        <f t="array" aca="1" ref="E23" ca="1">INDIRECT("'"&amp;コード表!$C$3&amp;"'!"&amp;分析BD!E$1&amp;コード表!$D51)</f>
        <v>212193</v>
      </c>
      <c r="F23" s="101" cm="1">
        <f t="array" aca="1" ref="F23" ca="1">INDIRECT("'"&amp;コード表!$C$3&amp;"'!"&amp;分析BD!F$1&amp;コード表!$D51)</f>
        <v>219620</v>
      </c>
      <c r="G23" s="101" cm="1">
        <f t="array" aca="1" ref="G23" ca="1">INDIRECT("'"&amp;コード表!$C$3&amp;"'!"&amp;分析BD!G$1&amp;コード表!$D51)</f>
        <v>225457</v>
      </c>
      <c r="H23" s="101" cm="1">
        <f t="array" aca="1" ref="H23" ca="1">INDIRECT("'"&amp;コード表!$C$3&amp;"'!"&amp;分析BD!H$1&amp;コード表!$D51)</f>
        <v>227462</v>
      </c>
      <c r="I23" s="101" cm="1">
        <f t="array" aca="1" ref="I23" ca="1">INDIRECT("'"&amp;コード表!$C$3&amp;"'!"&amp;分析BD!I$1&amp;コード表!$D51)</f>
        <v>234358</v>
      </c>
      <c r="J23" s="101" cm="1">
        <f t="array" aca="1" ref="J23" ca="1">INDIRECT("'"&amp;コード表!$C$3&amp;"'!"&amp;分析BD!J$1&amp;コード表!$D51)</f>
        <v>238403</v>
      </c>
      <c r="K23" s="101" cm="1">
        <f t="array" aca="1" ref="K23" ca="1">INDIRECT("'"&amp;コード表!$C$3&amp;"'!"&amp;分析BD!K$1&amp;コード表!$D51)</f>
        <v>241043</v>
      </c>
      <c r="L23" s="101" cm="1">
        <f t="array" aca="1" ref="L23" ca="1">INDIRECT("'"&amp;コード表!$C$3&amp;"'!"&amp;分析BD!L$1&amp;コード表!$D51)</f>
        <v>248052</v>
      </c>
      <c r="M23" s="101" cm="1">
        <f t="array" aca="1" ref="M23" ca="1">INDIRECT("'"&amp;コード表!$C$3&amp;"'!"&amp;分析BD!M$1&amp;コード表!$D51)</f>
        <v>256844</v>
      </c>
      <c r="N23" s="107" cm="1">
        <f t="array" aca="1" ref="N23" ca="1">INDIRECT("'"&amp;コード表!$C$3&amp;"'!"&amp;分析BD!N$1&amp;コード表!$D51)</f>
        <v>262517</v>
      </c>
      <c r="O23" s="101"/>
      <c r="P23" s="22"/>
      <c r="Q23" s="6" t="s">
        <v>30</v>
      </c>
      <c r="R23" s="217">
        <f ca="1">分析!G11</f>
        <v>-3.7290000000000001</v>
      </c>
      <c r="S23" s="3"/>
      <c r="U23" s="26"/>
      <c r="V23" s="26"/>
      <c r="W23" s="26"/>
      <c r="X23" s="26"/>
      <c r="Y23" s="26"/>
      <c r="Z23" s="26"/>
      <c r="AA23" s="26"/>
      <c r="AB23" s="26"/>
      <c r="AC23" s="26"/>
      <c r="AD23" s="22"/>
      <c r="AE23" s="47"/>
      <c r="AF23" s="3"/>
      <c r="AG23" s="29"/>
      <c r="AH23" s="29"/>
      <c r="AI23" s="29"/>
      <c r="AJ23" s="29"/>
      <c r="AK23" s="29"/>
      <c r="AL23" s="29"/>
      <c r="AM23" s="29"/>
      <c r="AN23" s="29"/>
      <c r="AO23" s="29"/>
      <c r="AP23" s="22"/>
      <c r="AQ23" s="47"/>
      <c r="AR23" s="3"/>
      <c r="AS23" s="29"/>
      <c r="AT23" s="29"/>
      <c r="AU23" s="29"/>
      <c r="AV23" s="29"/>
      <c r="AW23" s="29"/>
      <c r="AX23" s="29"/>
      <c r="AY23" s="29"/>
      <c r="AZ23" s="29"/>
      <c r="BA23" s="29"/>
      <c r="BB23" s="22"/>
      <c r="BC23" s="47"/>
      <c r="BD23" s="3"/>
      <c r="BE23" s="29"/>
      <c r="BF23" s="29"/>
      <c r="BG23" s="29"/>
      <c r="BH23" s="29"/>
      <c r="BI23" s="29"/>
      <c r="BJ23" s="29"/>
      <c r="BK23" s="29"/>
      <c r="BL23" s="29"/>
      <c r="BM23" s="29"/>
      <c r="BN23" s="22"/>
      <c r="BO23" s="47"/>
      <c r="BP23" s="3"/>
      <c r="BQ23" s="29"/>
      <c r="BR23" s="29"/>
      <c r="BS23" s="29"/>
      <c r="BT23" s="29"/>
      <c r="BU23" s="29"/>
      <c r="BV23" s="29"/>
      <c r="BW23" s="29"/>
      <c r="BX23" s="29"/>
      <c r="BY23" s="29"/>
      <c r="BZ23" s="22"/>
      <c r="CA23" s="47"/>
      <c r="CB23" s="3"/>
      <c r="CC23" s="22"/>
      <c r="CD23" s="22"/>
      <c r="CE23" s="22"/>
      <c r="CF23" s="22"/>
      <c r="CG23" s="22"/>
      <c r="CH23" s="22"/>
      <c r="CI23" s="22"/>
      <c r="CJ23" s="22"/>
      <c r="CK23" s="22"/>
    </row>
    <row r="24" spans="1:89" ht="16.5" customHeight="1" x14ac:dyDescent="0.4">
      <c r="A24" s="18">
        <v>15</v>
      </c>
      <c r="B24" s="7" t="s">
        <v>42</v>
      </c>
      <c r="C24" s="106" cm="1">
        <f t="array" aca="1" ref="C24" ca="1">INDIRECT("'"&amp;コード表!$C$3&amp;"'!"&amp;分析BD!C$1&amp;コード表!$D52)</f>
        <v>408353</v>
      </c>
      <c r="D24" s="101" cm="1">
        <f t="array" aca="1" ref="D24" ca="1">INDIRECT("'"&amp;コード表!$C$3&amp;"'!"&amp;分析BD!D$1&amp;コード表!$D52)</f>
        <v>429089</v>
      </c>
      <c r="E24" s="101" cm="1">
        <f t="array" aca="1" ref="E24" ca="1">INDIRECT("'"&amp;コード表!$C$3&amp;"'!"&amp;分析BD!E$1&amp;コード表!$D52)</f>
        <v>444349</v>
      </c>
      <c r="F24" s="101" cm="1">
        <f t="array" aca="1" ref="F24" ca="1">INDIRECT("'"&amp;コード表!$C$3&amp;"'!"&amp;分析BD!F$1&amp;コード表!$D52)</f>
        <v>448144</v>
      </c>
      <c r="G24" s="101" cm="1">
        <f t="array" aca="1" ref="G24" ca="1">INDIRECT("'"&amp;コード表!$C$3&amp;"'!"&amp;分析BD!G$1&amp;コード表!$D52)</f>
        <v>480319</v>
      </c>
      <c r="H24" s="101" cm="1">
        <f t="array" aca="1" ref="H24" ca="1">INDIRECT("'"&amp;コード表!$C$3&amp;"'!"&amp;分析BD!H$1&amp;コード表!$D52)</f>
        <v>497009</v>
      </c>
      <c r="I24" s="101" cm="1">
        <f t="array" aca="1" ref="I24" ca="1">INDIRECT("'"&amp;コード表!$C$3&amp;"'!"&amp;分析BD!I$1&amp;コード表!$D52)</f>
        <v>497526</v>
      </c>
      <c r="J24" s="101" cm="1">
        <f t="array" aca="1" ref="J24" ca="1">INDIRECT("'"&amp;コード表!$C$3&amp;"'!"&amp;分析BD!J$1&amp;コード表!$D52)</f>
        <v>511158</v>
      </c>
      <c r="K24" s="101" cm="1">
        <f t="array" aca="1" ref="K24" ca="1">INDIRECT("'"&amp;コード表!$C$3&amp;"'!"&amp;分析BD!K$1&amp;コード表!$D52)</f>
        <v>528238</v>
      </c>
      <c r="L24" s="101" cm="1">
        <f t="array" aca="1" ref="L24" ca="1">INDIRECT("'"&amp;コード表!$C$3&amp;"'!"&amp;分析BD!L$1&amp;コード表!$D52)</f>
        <v>531428</v>
      </c>
      <c r="M24" s="101" cm="1">
        <f t="array" aca="1" ref="M24" ca="1">INDIRECT("'"&amp;コード表!$C$3&amp;"'!"&amp;分析BD!M$1&amp;コード表!$D52)</f>
        <v>549161</v>
      </c>
      <c r="N24" s="107" cm="1">
        <f t="array" aca="1" ref="N24" ca="1">INDIRECT("'"&amp;コード表!$C$3&amp;"'!"&amp;分析BD!N$1&amp;コード表!$D52)</f>
        <v>561255</v>
      </c>
      <c r="O24" s="101"/>
      <c r="P24" s="22"/>
      <c r="Q24" s="6" t="s">
        <v>29</v>
      </c>
      <c r="R24" s="217">
        <f ca="1">分析!G10</f>
        <v>22.446000000000002</v>
      </c>
      <c r="S24" s="3"/>
      <c r="U24" s="26"/>
      <c r="V24" s="26"/>
      <c r="W24" s="26"/>
      <c r="X24" s="26"/>
      <c r="Y24" s="26"/>
      <c r="Z24" s="26"/>
      <c r="AA24" s="26"/>
      <c r="AB24" s="26"/>
      <c r="AC24" s="26"/>
      <c r="AD24" s="22"/>
      <c r="AE24" s="47"/>
      <c r="AF24" s="3"/>
      <c r="AG24" s="29"/>
      <c r="AH24" s="29"/>
      <c r="AI24" s="29"/>
      <c r="AJ24" s="29"/>
      <c r="AK24" s="29"/>
      <c r="AL24" s="29"/>
      <c r="AM24" s="29"/>
      <c r="AN24" s="29"/>
      <c r="AO24" s="29"/>
      <c r="AP24" s="22"/>
      <c r="AQ24" s="47"/>
      <c r="AR24" s="3"/>
      <c r="AS24" s="29"/>
      <c r="AT24" s="29"/>
      <c r="AU24" s="29"/>
      <c r="AV24" s="29"/>
      <c r="AW24" s="29"/>
      <c r="AX24" s="29"/>
      <c r="AY24" s="29"/>
      <c r="AZ24" s="29"/>
      <c r="BA24" s="29"/>
      <c r="BB24" s="22"/>
      <c r="BC24" s="47"/>
      <c r="BD24" s="3"/>
      <c r="BE24" s="29"/>
      <c r="BF24" s="29"/>
      <c r="BG24" s="29"/>
      <c r="BH24" s="29"/>
      <c r="BI24" s="29"/>
      <c r="BJ24" s="29"/>
      <c r="BK24" s="29"/>
      <c r="BL24" s="29"/>
      <c r="BM24" s="29"/>
      <c r="BN24" s="22"/>
      <c r="BO24" s="47"/>
      <c r="BP24" s="3"/>
      <c r="BQ24" s="29"/>
      <c r="BR24" s="29"/>
      <c r="BS24" s="29"/>
      <c r="BT24" s="29"/>
      <c r="BU24" s="29"/>
      <c r="BV24" s="29"/>
      <c r="BW24" s="29"/>
      <c r="BX24" s="29"/>
      <c r="BY24" s="29"/>
      <c r="BZ24" s="22"/>
      <c r="CA24" s="47"/>
      <c r="CB24" s="3"/>
      <c r="CC24" s="22"/>
      <c r="CD24" s="22"/>
      <c r="CE24" s="22"/>
      <c r="CF24" s="22"/>
      <c r="CG24" s="22"/>
      <c r="CH24" s="22"/>
      <c r="CI24" s="22"/>
      <c r="CJ24" s="22"/>
      <c r="CK24" s="22"/>
    </row>
    <row r="25" spans="1:89" ht="16.5" customHeight="1" x14ac:dyDescent="0.4">
      <c r="A25" s="18">
        <v>16</v>
      </c>
      <c r="B25" s="7" t="s">
        <v>43</v>
      </c>
      <c r="C25" s="106" cm="1">
        <f t="array" aca="1" ref="C25" ca="1">INDIRECT("'"&amp;コード表!$C$3&amp;"'!"&amp;分析BD!C$1&amp;コード表!$D53)</f>
        <v>216284</v>
      </c>
      <c r="D25" s="101" cm="1">
        <f t="array" aca="1" ref="D25" ca="1">INDIRECT("'"&amp;コード表!$C$3&amp;"'!"&amp;分析BD!D$1&amp;コード表!$D53)</f>
        <v>223120</v>
      </c>
      <c r="E25" s="101" cm="1">
        <f t="array" aca="1" ref="E25" ca="1">INDIRECT("'"&amp;コード表!$C$3&amp;"'!"&amp;分析BD!E$1&amp;コード表!$D53)</f>
        <v>218596</v>
      </c>
      <c r="F25" s="101" cm="1">
        <f t="array" aca="1" ref="F25" ca="1">INDIRECT("'"&amp;コード表!$C$3&amp;"'!"&amp;分析BD!F$1&amp;コード表!$D53)</f>
        <v>216366</v>
      </c>
      <c r="G25" s="101" cm="1">
        <f t="array" aca="1" ref="G25" ca="1">INDIRECT("'"&amp;コード表!$C$3&amp;"'!"&amp;分析BD!G$1&amp;コード表!$D53)</f>
        <v>223319</v>
      </c>
      <c r="H25" s="101" cm="1">
        <f t="array" aca="1" ref="H25" ca="1">INDIRECT("'"&amp;コード表!$C$3&amp;"'!"&amp;分析BD!H$1&amp;コード表!$D53)</f>
        <v>225594</v>
      </c>
      <c r="I25" s="101" cm="1">
        <f t="array" aca="1" ref="I25" ca="1">INDIRECT("'"&amp;コード表!$C$3&amp;"'!"&amp;分析BD!I$1&amp;コード表!$D53)</f>
        <v>229823</v>
      </c>
      <c r="J25" s="101" cm="1">
        <f t="array" aca="1" ref="J25" ca="1">INDIRECT("'"&amp;コード表!$C$3&amp;"'!"&amp;分析BD!J$1&amp;コード表!$D53)</f>
        <v>228959</v>
      </c>
      <c r="K25" s="101" cm="1">
        <f t="array" aca="1" ref="K25" ca="1">INDIRECT("'"&amp;コード表!$C$3&amp;"'!"&amp;分析BD!K$1&amp;コード表!$D53)</f>
        <v>225206</v>
      </c>
      <c r="L25" s="101" cm="1">
        <f t="array" aca="1" ref="L25" ca="1">INDIRECT("'"&amp;コード表!$C$3&amp;"'!"&amp;分析BD!L$1&amp;コード表!$D53)</f>
        <v>206363</v>
      </c>
      <c r="M25" s="101" cm="1">
        <f t="array" aca="1" ref="M25" ca="1">INDIRECT("'"&amp;コード表!$C$3&amp;"'!"&amp;分析BD!M$1&amp;コード表!$D53)</f>
        <v>225757</v>
      </c>
      <c r="N25" s="107" cm="1">
        <f t="array" aca="1" ref="N25" ca="1">INDIRECT("'"&amp;コード表!$C$3&amp;"'!"&amp;分析BD!N$1&amp;コード表!$D53)</f>
        <v>241123</v>
      </c>
      <c r="O25" s="101"/>
      <c r="P25" s="22"/>
      <c r="Q25" s="6" t="s">
        <v>28</v>
      </c>
      <c r="R25" s="217">
        <f ca="1">分析!G8</f>
        <v>-2.4809999999999999</v>
      </c>
      <c r="S25" s="3"/>
      <c r="U25" s="26"/>
      <c r="V25" s="26"/>
      <c r="W25" s="26"/>
      <c r="X25" s="26"/>
      <c r="Y25" s="26"/>
      <c r="Z25" s="26"/>
      <c r="AA25" s="26"/>
      <c r="AB25" s="26"/>
      <c r="AC25" s="26"/>
      <c r="AD25" s="22"/>
      <c r="AE25" s="47"/>
      <c r="AF25" s="3"/>
      <c r="AG25" s="29"/>
      <c r="AH25" s="29"/>
      <c r="AI25" s="29"/>
      <c r="AJ25" s="29"/>
      <c r="AK25" s="29"/>
      <c r="AL25" s="29"/>
      <c r="AM25" s="29"/>
      <c r="AN25" s="29"/>
      <c r="AO25" s="29"/>
      <c r="AP25" s="22"/>
      <c r="AQ25" s="47"/>
      <c r="AR25" s="3"/>
      <c r="AS25" s="29"/>
      <c r="AT25" s="29"/>
      <c r="AU25" s="29"/>
      <c r="AV25" s="29"/>
      <c r="AW25" s="29"/>
      <c r="AX25" s="29"/>
      <c r="AY25" s="29"/>
      <c r="AZ25" s="29"/>
      <c r="BA25" s="29"/>
      <c r="BB25" s="22"/>
      <c r="BC25" s="47"/>
      <c r="BD25" s="3"/>
      <c r="BE25" s="29"/>
      <c r="BF25" s="29"/>
      <c r="BG25" s="29"/>
      <c r="BH25" s="29"/>
      <c r="BI25" s="29"/>
      <c r="BJ25" s="29"/>
      <c r="BK25" s="29"/>
      <c r="BL25" s="29"/>
      <c r="BM25" s="29"/>
      <c r="BN25" s="22"/>
      <c r="BO25" s="47"/>
      <c r="BP25" s="3"/>
      <c r="BQ25" s="29"/>
      <c r="BR25" s="29"/>
      <c r="BS25" s="29"/>
      <c r="BT25" s="29"/>
      <c r="BU25" s="29"/>
      <c r="BV25" s="29"/>
      <c r="BW25" s="29"/>
      <c r="BX25" s="29"/>
      <c r="BY25" s="29"/>
      <c r="BZ25" s="22"/>
      <c r="CA25" s="47"/>
      <c r="CB25" s="3"/>
      <c r="CC25" s="22"/>
      <c r="CD25" s="22"/>
      <c r="CE25" s="22"/>
      <c r="CF25" s="22"/>
      <c r="CG25" s="22"/>
      <c r="CH25" s="22"/>
      <c r="CI25" s="22"/>
      <c r="CJ25" s="22"/>
      <c r="CK25" s="22"/>
    </row>
    <row r="26" spans="1:89" ht="16.5" customHeight="1" x14ac:dyDescent="0.4">
      <c r="A26" s="18">
        <v>17</v>
      </c>
      <c r="B26" s="7" t="s">
        <v>44</v>
      </c>
      <c r="C26" s="106" cm="1">
        <f t="array" aca="1" ref="C26" ca="1">INDIRECT("'"&amp;コード表!$C$3&amp;"'!"&amp;分析BD!C$1&amp;コード表!$D54)</f>
        <v>3739606</v>
      </c>
      <c r="D26" s="101" cm="1">
        <f t="array" aca="1" ref="D26" ca="1">INDIRECT("'"&amp;コード表!$C$3&amp;"'!"&amp;分析BD!D$1&amp;コード表!$D54)</f>
        <v>3758113</v>
      </c>
      <c r="E26" s="101" cm="1">
        <f t="array" aca="1" ref="E26" ca="1">INDIRECT("'"&amp;コード表!$C$3&amp;"'!"&amp;分析BD!E$1&amp;コード表!$D54)</f>
        <v>3891505</v>
      </c>
      <c r="F26" s="101" cm="1">
        <f t="array" aca="1" ref="F26" ca="1">INDIRECT("'"&amp;コード表!$C$3&amp;"'!"&amp;分析BD!F$1&amp;コード表!$D54)</f>
        <v>3964753</v>
      </c>
      <c r="G26" s="101" cm="1">
        <f t="array" aca="1" ref="G26" ca="1">INDIRECT("'"&amp;コード表!$C$3&amp;"'!"&amp;分析BD!G$1&amp;コード表!$D54)</f>
        <v>4176517</v>
      </c>
      <c r="H26" s="101" cm="1">
        <f t="array" aca="1" ref="H26" ca="1">INDIRECT("'"&amp;コード表!$C$3&amp;"'!"&amp;分析BD!H$1&amp;コード表!$D54)</f>
        <v>4330002</v>
      </c>
      <c r="I26" s="101" cm="1">
        <f t="array" aca="1" ref="I26" ca="1">INDIRECT("'"&amp;コード表!$C$3&amp;"'!"&amp;分析BD!I$1&amp;コード表!$D54)</f>
        <v>4420701</v>
      </c>
      <c r="J26" s="101" cm="1">
        <f t="array" aca="1" ref="J26" ca="1">INDIRECT("'"&amp;コード表!$C$3&amp;"'!"&amp;分析BD!J$1&amp;コード表!$D54)</f>
        <v>4475777</v>
      </c>
      <c r="K26" s="101" cm="1">
        <f t="array" aca="1" ref="K26" ca="1">INDIRECT("'"&amp;コード表!$C$3&amp;"'!"&amp;分析BD!K$1&amp;コード表!$D54)</f>
        <v>4508537</v>
      </c>
      <c r="L26" s="101" cm="1">
        <f t="array" aca="1" ref="L26" ca="1">INDIRECT("'"&amp;コード表!$C$3&amp;"'!"&amp;分析BD!L$1&amp;コード表!$D54)</f>
        <v>4230116</v>
      </c>
      <c r="M26" s="101" cm="1">
        <f t="array" aca="1" ref="M26" ca="1">INDIRECT("'"&amp;コード表!$C$3&amp;"'!"&amp;分析BD!M$1&amp;コード表!$D54)</f>
        <v>4404646</v>
      </c>
      <c r="N26" s="107" cm="1">
        <f t="array" aca="1" ref="N26" ca="1">INDIRECT("'"&amp;コード表!$C$3&amp;"'!"&amp;分析BD!N$1&amp;コード表!$D54)</f>
        <v>4492276</v>
      </c>
      <c r="O26" s="101"/>
      <c r="P26" s="22"/>
      <c r="Q26" s="6" t="s">
        <v>27</v>
      </c>
      <c r="R26" s="217">
        <f ca="1">分析!G7</f>
        <v>-14.353</v>
      </c>
      <c r="S26" s="3"/>
      <c r="U26" s="26"/>
      <c r="V26" s="26"/>
      <c r="W26" s="26"/>
      <c r="X26" s="26"/>
      <c r="Y26" s="26"/>
      <c r="Z26" s="26"/>
      <c r="AA26" s="26"/>
      <c r="AB26" s="26"/>
      <c r="AC26" s="26"/>
      <c r="AD26" s="22"/>
      <c r="AE26" s="47"/>
      <c r="AF26" s="3"/>
      <c r="AG26" s="29"/>
      <c r="AH26" s="29"/>
      <c r="AI26" s="29"/>
      <c r="AJ26" s="29"/>
      <c r="AK26" s="29"/>
      <c r="AL26" s="29"/>
      <c r="AM26" s="29"/>
      <c r="AN26" s="29"/>
      <c r="AO26" s="29"/>
      <c r="AP26" s="22"/>
      <c r="AQ26" s="47"/>
      <c r="AR26" s="3"/>
      <c r="AS26" s="29"/>
      <c r="AT26" s="29"/>
      <c r="AU26" s="29"/>
      <c r="AV26" s="29"/>
      <c r="AW26" s="29"/>
      <c r="AX26" s="29"/>
      <c r="AY26" s="29"/>
      <c r="AZ26" s="29"/>
      <c r="BA26" s="29"/>
      <c r="BB26" s="22"/>
      <c r="BC26" s="47"/>
      <c r="BD26" s="3"/>
      <c r="BE26" s="29"/>
      <c r="BF26" s="29"/>
      <c r="BG26" s="29"/>
      <c r="BH26" s="29"/>
      <c r="BI26" s="29"/>
      <c r="BJ26" s="29"/>
      <c r="BK26" s="29"/>
      <c r="BL26" s="29"/>
      <c r="BM26" s="29"/>
      <c r="BN26" s="22"/>
      <c r="BO26" s="47"/>
      <c r="BP26" s="3"/>
      <c r="BQ26" s="29"/>
      <c r="BR26" s="29"/>
      <c r="BS26" s="29"/>
      <c r="BT26" s="29"/>
      <c r="BU26" s="29"/>
      <c r="BV26" s="29"/>
      <c r="BW26" s="29"/>
      <c r="BX26" s="29"/>
      <c r="BY26" s="29"/>
      <c r="BZ26" s="22"/>
      <c r="CA26" s="47"/>
      <c r="CB26" s="3"/>
      <c r="CC26" s="22"/>
      <c r="CD26" s="22"/>
      <c r="CE26" s="22"/>
      <c r="CF26" s="22"/>
      <c r="CG26" s="22"/>
      <c r="CH26" s="22"/>
      <c r="CI26" s="22"/>
      <c r="CJ26" s="22"/>
      <c r="CK26" s="22"/>
    </row>
    <row r="27" spans="1:89" ht="16.5" customHeight="1" x14ac:dyDescent="0.4">
      <c r="A27" s="18">
        <v>18</v>
      </c>
      <c r="B27" s="7" t="s">
        <v>45</v>
      </c>
      <c r="C27" s="106" cm="1">
        <f t="array" aca="1" ref="C27" ca="1">INDIRECT("'"&amp;コード表!$C$3&amp;"'!"&amp;分析BD!C$1&amp;コード表!$D55)</f>
        <v>24759</v>
      </c>
      <c r="D27" s="101" cm="1">
        <f t="array" aca="1" ref="D27" ca="1">INDIRECT("'"&amp;コード表!$C$3&amp;"'!"&amp;分析BD!D$1&amp;コード表!$D55)</f>
        <v>24684</v>
      </c>
      <c r="E27" s="101" cm="1">
        <f t="array" aca="1" ref="E27" ca="1">INDIRECT("'"&amp;コード表!$C$3&amp;"'!"&amp;分析BD!E$1&amp;コード表!$D55)</f>
        <v>24609</v>
      </c>
      <c r="F27" s="101" cm="1">
        <f t="array" aca="1" ref="F27" ca="1">INDIRECT("'"&amp;コード表!$C$3&amp;"'!"&amp;分析BD!F$1&amp;コード表!$D55)</f>
        <v>30068</v>
      </c>
      <c r="G27" s="101" cm="1">
        <f t="array" aca="1" ref="G27" ca="1">INDIRECT("'"&amp;コード表!$C$3&amp;"'!"&amp;分析BD!G$1&amp;コード表!$D55)</f>
        <v>23324</v>
      </c>
      <c r="H27" s="101" cm="1">
        <f t="array" aca="1" ref="H27" ca="1">INDIRECT("'"&amp;コード表!$C$3&amp;"'!"&amp;分析BD!H$1&amp;コード表!$D55)</f>
        <v>16625</v>
      </c>
      <c r="I27" s="101" cm="1">
        <f t="array" aca="1" ref="I27" ca="1">INDIRECT("'"&amp;コード表!$C$3&amp;"'!"&amp;分析BD!I$1&amp;コード表!$D55)</f>
        <v>18718</v>
      </c>
      <c r="J27" s="101" cm="1">
        <f t="array" aca="1" ref="J27" ca="1">INDIRECT("'"&amp;コード表!$C$3&amp;"'!"&amp;分析BD!J$1&amp;コード表!$D55)</f>
        <v>18849</v>
      </c>
      <c r="K27" s="101" cm="1">
        <f t="array" aca="1" ref="K27" ca="1">INDIRECT("'"&amp;コード表!$C$3&amp;"'!"&amp;分析BD!K$1&amp;コード表!$D55)</f>
        <v>18012</v>
      </c>
      <c r="L27" s="101" cm="1">
        <f t="array" aca="1" ref="L27" ca="1">INDIRECT("'"&amp;コード表!$C$3&amp;"'!"&amp;分析BD!L$1&amp;コード表!$D55)</f>
        <v>15155</v>
      </c>
      <c r="M27" s="101" cm="1">
        <f t="array" aca="1" ref="M27" ca="1">INDIRECT("'"&amp;コード表!$C$3&amp;"'!"&amp;分析BD!M$1&amp;コード表!$D55)</f>
        <v>16265</v>
      </c>
      <c r="N27" s="107" cm="1">
        <f t="array" aca="1" ref="N27" ca="1">INDIRECT("'"&amp;コード表!$C$3&amp;"'!"&amp;分析BD!N$1&amp;コード表!$D55)</f>
        <v>29778</v>
      </c>
      <c r="O27" s="101"/>
      <c r="P27" s="22"/>
      <c r="Q27" s="176" t="s">
        <v>26</v>
      </c>
      <c r="R27" s="218">
        <f ca="1">分析!G6</f>
        <v>-20.638000000000002</v>
      </c>
      <c r="S27" s="3"/>
      <c r="U27" s="26"/>
      <c r="V27" s="26"/>
      <c r="W27" s="26"/>
      <c r="X27" s="26"/>
      <c r="Y27" s="26"/>
      <c r="Z27" s="26"/>
      <c r="AA27" s="26"/>
      <c r="AB27" s="26"/>
      <c r="AC27" s="26"/>
      <c r="AD27" s="22"/>
      <c r="AE27" s="47"/>
      <c r="AF27" s="3"/>
      <c r="AG27" s="29"/>
      <c r="AH27" s="29"/>
      <c r="AI27" s="29"/>
      <c r="AJ27" s="29"/>
      <c r="AK27" s="29"/>
      <c r="AL27" s="29"/>
      <c r="AM27" s="29"/>
      <c r="AN27" s="29"/>
      <c r="AO27" s="29"/>
      <c r="AP27" s="22"/>
      <c r="AQ27" s="47"/>
      <c r="AR27" s="3"/>
      <c r="AS27" s="29"/>
      <c r="AT27" s="29"/>
      <c r="AU27" s="29"/>
      <c r="AV27" s="29"/>
      <c r="AW27" s="29"/>
      <c r="AX27" s="29"/>
      <c r="AY27" s="29"/>
      <c r="AZ27" s="29"/>
      <c r="BA27" s="29"/>
      <c r="BB27" s="22"/>
      <c r="BC27" s="47"/>
      <c r="BD27" s="3"/>
      <c r="BE27" s="29"/>
      <c r="BF27" s="29"/>
      <c r="BG27" s="29"/>
      <c r="BH27" s="29"/>
      <c r="BI27" s="29"/>
      <c r="BJ27" s="29"/>
      <c r="BK27" s="29"/>
      <c r="BL27" s="29"/>
      <c r="BM27" s="29"/>
      <c r="BN27" s="22"/>
      <c r="BO27" s="47"/>
      <c r="BP27" s="3"/>
      <c r="BQ27" s="29"/>
      <c r="BR27" s="29"/>
      <c r="BS27" s="29"/>
      <c r="BT27" s="29"/>
      <c r="BU27" s="29"/>
      <c r="BV27" s="29"/>
      <c r="BW27" s="29"/>
      <c r="BX27" s="29"/>
      <c r="BY27" s="29"/>
      <c r="BZ27" s="22"/>
      <c r="CA27" s="47"/>
      <c r="CB27" s="3"/>
      <c r="CC27" s="22"/>
      <c r="CD27" s="22"/>
      <c r="CE27" s="22"/>
      <c r="CF27" s="22"/>
      <c r="CG27" s="22"/>
      <c r="CH27" s="22"/>
      <c r="CI27" s="22"/>
      <c r="CJ27" s="22"/>
      <c r="CK27" s="22"/>
    </row>
    <row r="28" spans="1:89" ht="16.5" customHeight="1" x14ac:dyDescent="0.4">
      <c r="A28" s="18">
        <v>19</v>
      </c>
      <c r="B28" s="7" t="s">
        <v>46</v>
      </c>
      <c r="C28" s="106" cm="1">
        <f t="array" aca="1" ref="C28" ca="1">INDIRECT("'"&amp;コード表!$C$3&amp;"'!"&amp;分析BD!C$1&amp;コード表!$D56)</f>
        <v>20736</v>
      </c>
      <c r="D28" s="101" cm="1">
        <f t="array" aca="1" ref="D28" ca="1">INDIRECT("'"&amp;コード表!$C$3&amp;"'!"&amp;分析BD!D$1&amp;コード表!$D56)</f>
        <v>20875</v>
      </c>
      <c r="E28" s="101" cm="1">
        <f t="array" aca="1" ref="E28" ca="1">INDIRECT("'"&amp;コード表!$C$3&amp;"'!"&amp;分析BD!E$1&amp;コード表!$D56)</f>
        <v>22525</v>
      </c>
      <c r="F28" s="101" cm="1">
        <f t="array" aca="1" ref="F28" ca="1">INDIRECT("'"&amp;コード表!$C$3&amp;"'!"&amp;分析BD!F$1&amp;コード表!$D56)</f>
        <v>33099</v>
      </c>
      <c r="G28" s="101" cm="1">
        <f t="array" aca="1" ref="G28" ca="1">INDIRECT("'"&amp;コード表!$C$3&amp;"'!"&amp;分析BD!G$1&amp;コード表!$D56)</f>
        <v>39768</v>
      </c>
      <c r="H28" s="101" cm="1">
        <f t="array" aca="1" ref="H28" ca="1">INDIRECT("'"&amp;コード表!$C$3&amp;"'!"&amp;分析BD!H$1&amp;コード表!$D56)</f>
        <v>39506</v>
      </c>
      <c r="I28" s="101" cm="1">
        <f t="array" aca="1" ref="I28" ca="1">INDIRECT("'"&amp;コード表!$C$3&amp;"'!"&amp;分析BD!I$1&amp;コード表!$D56)</f>
        <v>43205</v>
      </c>
      <c r="J28" s="101" cm="1">
        <f t="array" aca="1" ref="J28" ca="1">INDIRECT("'"&amp;コード表!$C$3&amp;"'!"&amp;分析BD!J$1&amp;コード表!$D56)</f>
        <v>45032</v>
      </c>
      <c r="K28" s="101" cm="1">
        <f t="array" aca="1" ref="K28" ca="1">INDIRECT("'"&amp;コード表!$C$3&amp;"'!"&amp;分析BD!K$1&amp;コード表!$D56)</f>
        <v>51146</v>
      </c>
      <c r="L28" s="101" cm="1">
        <f t="array" aca="1" ref="L28" ca="1">INDIRECT("'"&amp;コード表!$C$3&amp;"'!"&amp;分析BD!L$1&amp;コード表!$D56)</f>
        <v>44250</v>
      </c>
      <c r="M28" s="101" cm="1">
        <f t="array" aca="1" ref="M28" ca="1">INDIRECT("'"&amp;コード表!$C$3&amp;"'!"&amp;分析BD!M$1&amp;コード表!$D56)</f>
        <v>50739</v>
      </c>
      <c r="N28" s="107" cm="1">
        <f t="array" aca="1" ref="N28" ca="1">INDIRECT("'"&amp;コード表!$C$3&amp;"'!"&amp;分析BD!N$1&amp;コード表!$D56)</f>
        <v>60524</v>
      </c>
      <c r="O28" s="101"/>
      <c r="P28" s="22"/>
      <c r="R28" s="47"/>
      <c r="S28" s="3"/>
      <c r="U28" s="26"/>
      <c r="V28" s="26"/>
      <c r="W28" s="26"/>
      <c r="X28" s="26"/>
      <c r="Y28" s="26"/>
      <c r="Z28" s="26"/>
      <c r="AA28" s="26"/>
      <c r="AB28" s="26"/>
      <c r="AC28" s="26"/>
      <c r="AD28" s="22"/>
      <c r="AE28" s="47"/>
      <c r="AF28" s="3"/>
      <c r="AG28" s="29"/>
      <c r="AH28" s="29"/>
      <c r="AI28" s="29"/>
      <c r="AJ28" s="29"/>
      <c r="AK28" s="29"/>
      <c r="AL28" s="29"/>
      <c r="AM28" s="29"/>
      <c r="AN28" s="29"/>
      <c r="AO28" s="29"/>
      <c r="AP28" s="22"/>
      <c r="AQ28" s="47"/>
      <c r="AR28" s="3"/>
      <c r="AS28" s="29"/>
      <c r="AT28" s="29"/>
      <c r="AU28" s="29"/>
      <c r="AV28" s="29"/>
      <c r="AW28" s="29"/>
      <c r="AX28" s="29"/>
      <c r="AY28" s="29"/>
      <c r="AZ28" s="29"/>
      <c r="BA28" s="29"/>
      <c r="BB28" s="22"/>
      <c r="BC28" s="47"/>
      <c r="BD28" s="3"/>
      <c r="BE28" s="29"/>
      <c r="BF28" s="29"/>
      <c r="BG28" s="29"/>
      <c r="BH28" s="29"/>
      <c r="BI28" s="29"/>
      <c r="BJ28" s="29"/>
      <c r="BK28" s="29"/>
      <c r="BL28" s="29"/>
      <c r="BM28" s="29"/>
      <c r="BN28" s="22"/>
      <c r="BO28" s="47"/>
      <c r="BP28" s="3"/>
      <c r="BQ28" s="29"/>
      <c r="BR28" s="29"/>
      <c r="BS28" s="29"/>
      <c r="BT28" s="29"/>
      <c r="BU28" s="29"/>
      <c r="BV28" s="29"/>
      <c r="BW28" s="29"/>
      <c r="BX28" s="29"/>
      <c r="BY28" s="29"/>
      <c r="BZ28" s="22"/>
      <c r="CA28" s="47"/>
      <c r="CB28" s="3"/>
      <c r="CC28" s="22"/>
      <c r="CD28" s="22"/>
      <c r="CE28" s="22"/>
      <c r="CF28" s="22"/>
      <c r="CG28" s="22"/>
      <c r="CH28" s="22"/>
      <c r="CI28" s="22"/>
      <c r="CJ28" s="22"/>
      <c r="CK28" s="22"/>
    </row>
    <row r="29" spans="1:89" ht="16.5" customHeight="1" x14ac:dyDescent="0.4">
      <c r="A29" s="18"/>
      <c r="B29" s="7" t="s">
        <v>47</v>
      </c>
      <c r="C29" s="106" cm="1">
        <f t="array" aca="1" ref="C29" ca="1">INDIRECT("'"&amp;コード表!$C$3&amp;"'!"&amp;分析BD!C$1&amp;コード表!$D57)</f>
        <v>3743629</v>
      </c>
      <c r="D29" s="101" cm="1">
        <f t="array" aca="1" ref="D29" ca="1">INDIRECT("'"&amp;コード表!$C$3&amp;"'!"&amp;分析BD!D$1&amp;コード表!$D57)</f>
        <v>3761922</v>
      </c>
      <c r="E29" s="101" cm="1">
        <f t="array" aca="1" ref="E29" ca="1">INDIRECT("'"&amp;コード表!$C$3&amp;"'!"&amp;分析BD!E$1&amp;コード表!$D57)</f>
        <v>3893589</v>
      </c>
      <c r="F29" s="101" cm="1">
        <f t="array" aca="1" ref="F29" ca="1">INDIRECT("'"&amp;コード表!$C$3&amp;"'!"&amp;分析BD!F$1&amp;コード表!$D57)</f>
        <v>3961722</v>
      </c>
      <c r="G29" s="101" cm="1">
        <f t="array" aca="1" ref="G29" ca="1">INDIRECT("'"&amp;コード表!$C$3&amp;"'!"&amp;分析BD!G$1&amp;コード表!$D57)</f>
        <v>4160073</v>
      </c>
      <c r="H29" s="101" cm="1">
        <f t="array" aca="1" ref="H29" ca="1">INDIRECT("'"&amp;コード表!$C$3&amp;"'!"&amp;分析BD!H$1&amp;コード表!$D57)</f>
        <v>4307121</v>
      </c>
      <c r="I29" s="101" cm="1">
        <f t="array" aca="1" ref="I29" ca="1">INDIRECT("'"&amp;コード表!$C$3&amp;"'!"&amp;分析BD!I$1&amp;コード表!$D57)</f>
        <v>4396214</v>
      </c>
      <c r="J29" s="101" cm="1">
        <f t="array" aca="1" ref="J29" ca="1">INDIRECT("'"&amp;コード表!$C$3&amp;"'!"&amp;分析BD!J$1&amp;コード表!$D57)</f>
        <v>4449594</v>
      </c>
      <c r="K29" s="101" cm="1">
        <f t="array" aca="1" ref="K29" ca="1">INDIRECT("'"&amp;コード表!$C$3&amp;"'!"&amp;分析BD!K$1&amp;コード表!$D57)</f>
        <v>4475403</v>
      </c>
      <c r="L29" s="101" cm="1">
        <f t="array" aca="1" ref="L29" ca="1">INDIRECT("'"&amp;コード表!$C$3&amp;"'!"&amp;分析BD!L$1&amp;コード表!$D57)</f>
        <v>4201021</v>
      </c>
      <c r="M29" s="101" cm="1">
        <f t="array" aca="1" ref="M29" ca="1">INDIRECT("'"&amp;コード表!$C$3&amp;"'!"&amp;分析BD!M$1&amp;コード表!$D57)</f>
        <v>4370172</v>
      </c>
      <c r="N29" s="107" cm="1">
        <f t="array" aca="1" ref="N29" ca="1">INDIRECT("'"&amp;コード表!$C$3&amp;"'!"&amp;分析BD!N$1&amp;コード表!$D57)</f>
        <v>4461530</v>
      </c>
      <c r="O29" s="101"/>
      <c r="P29" s="22"/>
      <c r="R29" s="47"/>
      <c r="S29" s="3"/>
      <c r="U29" s="26"/>
      <c r="V29" s="26"/>
      <c r="W29" s="26"/>
      <c r="X29" s="26"/>
      <c r="Y29" s="26"/>
      <c r="Z29" s="26"/>
      <c r="AA29" s="26"/>
      <c r="AB29" s="26"/>
      <c r="AC29" s="26"/>
      <c r="AD29" s="22"/>
      <c r="AE29" s="47"/>
      <c r="AF29" s="3"/>
      <c r="AG29" s="29"/>
      <c r="AH29" s="29"/>
      <c r="AI29" s="29"/>
      <c r="AJ29" s="29"/>
      <c r="AK29" s="29"/>
      <c r="AL29" s="29"/>
      <c r="AM29" s="29"/>
      <c r="AN29" s="29"/>
      <c r="AO29" s="29"/>
      <c r="AP29" s="22"/>
      <c r="AQ29" s="47"/>
      <c r="AR29" s="3"/>
      <c r="AS29" s="29"/>
      <c r="AT29" s="29"/>
      <c r="AU29" s="29"/>
      <c r="AV29" s="29"/>
      <c r="AW29" s="29"/>
      <c r="AX29" s="29"/>
      <c r="AY29" s="29"/>
      <c r="AZ29" s="29"/>
      <c r="BA29" s="29"/>
      <c r="BB29" s="22"/>
      <c r="BC29" s="47"/>
      <c r="BD29" s="3"/>
      <c r="BE29" s="29"/>
      <c r="BF29" s="29"/>
      <c r="BG29" s="29"/>
      <c r="BH29" s="29"/>
      <c r="BI29" s="29"/>
      <c r="BJ29" s="29"/>
      <c r="BK29" s="29"/>
      <c r="BL29" s="29"/>
      <c r="BM29" s="29"/>
      <c r="BN29" s="22"/>
      <c r="BO29" s="47"/>
      <c r="BP29" s="3"/>
      <c r="BQ29" s="29"/>
      <c r="BR29" s="29"/>
      <c r="BS29" s="29"/>
      <c r="BT29" s="29"/>
      <c r="BU29" s="29"/>
      <c r="BV29" s="29"/>
      <c r="BW29" s="29"/>
      <c r="BX29" s="29"/>
      <c r="BY29" s="29"/>
      <c r="BZ29" s="22"/>
      <c r="CA29" s="47"/>
      <c r="CB29" s="3"/>
      <c r="CC29" s="22"/>
      <c r="CD29" s="22"/>
      <c r="CE29" s="22"/>
      <c r="CF29" s="22"/>
      <c r="CG29" s="22"/>
      <c r="CH29" s="22"/>
      <c r="CI29" s="22"/>
      <c r="CJ29" s="22"/>
      <c r="CK29" s="22"/>
    </row>
    <row r="30" spans="1:89" ht="16.5" customHeight="1" x14ac:dyDescent="0.4">
      <c r="A30" s="18"/>
      <c r="B30" s="7" t="s">
        <v>52</v>
      </c>
      <c r="C30" s="106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7"/>
      <c r="O30" s="101"/>
      <c r="P30" s="22"/>
      <c r="R30" s="47"/>
      <c r="S30" s="3"/>
      <c r="U30" s="26"/>
      <c r="V30" s="26"/>
      <c r="W30" s="26"/>
      <c r="X30" s="26"/>
      <c r="Y30" s="26"/>
      <c r="Z30" s="26"/>
      <c r="AA30" s="26"/>
      <c r="AB30" s="26"/>
      <c r="AC30" s="26"/>
      <c r="AD30" s="22"/>
      <c r="AE30" s="47"/>
      <c r="AF30" s="3"/>
      <c r="AG30" s="29"/>
      <c r="AH30" s="29"/>
      <c r="AI30" s="29"/>
      <c r="AJ30" s="29"/>
      <c r="AK30" s="29"/>
      <c r="AL30" s="29"/>
      <c r="AM30" s="29"/>
      <c r="AN30" s="29"/>
      <c r="AO30" s="29"/>
      <c r="AP30" s="22"/>
      <c r="AQ30" s="47"/>
      <c r="AR30" s="3"/>
      <c r="AS30" s="29"/>
      <c r="AT30" s="29"/>
      <c r="AU30" s="29"/>
      <c r="AV30" s="29"/>
      <c r="AW30" s="29"/>
      <c r="AX30" s="29"/>
      <c r="AY30" s="29"/>
      <c r="AZ30" s="29"/>
      <c r="BA30" s="29"/>
      <c r="BB30" s="22"/>
      <c r="BC30" s="47"/>
      <c r="BD30" s="3"/>
      <c r="BE30" s="29"/>
      <c r="BF30" s="29"/>
      <c r="BG30" s="29"/>
      <c r="BH30" s="29"/>
      <c r="BI30" s="29"/>
      <c r="BJ30" s="29"/>
      <c r="BK30" s="29"/>
      <c r="BL30" s="29"/>
      <c r="BM30" s="29"/>
      <c r="BN30" s="22"/>
      <c r="BO30" s="47"/>
      <c r="BP30" s="3"/>
      <c r="BQ30" s="29"/>
      <c r="BR30" s="29"/>
      <c r="BS30" s="29"/>
      <c r="BT30" s="29"/>
      <c r="BU30" s="29"/>
      <c r="BV30" s="29"/>
      <c r="BW30" s="29"/>
      <c r="BX30" s="29"/>
      <c r="BY30" s="29"/>
      <c r="BZ30" s="22"/>
      <c r="CA30" s="47"/>
      <c r="CB30" s="3"/>
      <c r="CC30" s="22"/>
      <c r="CD30" s="22"/>
      <c r="CE30" s="22"/>
      <c r="CF30" s="22"/>
      <c r="CG30" s="22"/>
      <c r="CH30" s="22"/>
      <c r="CI30" s="22"/>
      <c r="CJ30" s="22"/>
      <c r="CK30" s="22"/>
    </row>
    <row r="31" spans="1:89" ht="16.5" customHeight="1" x14ac:dyDescent="0.4">
      <c r="A31" s="18"/>
      <c r="B31" s="7" t="s">
        <v>48</v>
      </c>
      <c r="C31" s="108">
        <f ca="1">IF($B$2="名目",C$7,"-")</f>
        <v>52690</v>
      </c>
      <c r="D31" s="102">
        <f t="shared" ref="D31:N31" ca="1" si="1">IF($B$2="名目",D$7,"-")</f>
        <v>58889</v>
      </c>
      <c r="E31" s="102">
        <f t="shared" ca="1" si="1"/>
        <v>55480</v>
      </c>
      <c r="F31" s="102">
        <f t="shared" ca="1" si="1"/>
        <v>59949</v>
      </c>
      <c r="G31" s="102">
        <f t="shared" ca="1" si="1"/>
        <v>59639</v>
      </c>
      <c r="H31" s="102">
        <f t="shared" ca="1" si="1"/>
        <v>77682</v>
      </c>
      <c r="I31" s="102">
        <f t="shared" ca="1" si="1"/>
        <v>65068</v>
      </c>
      <c r="J31" s="102">
        <f t="shared" ca="1" si="1"/>
        <v>60673</v>
      </c>
      <c r="K31" s="102">
        <f t="shared" ca="1" si="1"/>
        <v>57847</v>
      </c>
      <c r="L31" s="102">
        <f t="shared" ca="1" si="1"/>
        <v>46656</v>
      </c>
      <c r="M31" s="102">
        <f t="shared" ca="1" si="1"/>
        <v>53690</v>
      </c>
      <c r="N31" s="109">
        <f t="shared" ca="1" si="1"/>
        <v>44129</v>
      </c>
      <c r="O31" s="102"/>
      <c r="P31" s="22"/>
      <c r="R31" s="47"/>
      <c r="S31" s="3"/>
      <c r="U31" s="26"/>
      <c r="V31" s="26"/>
      <c r="W31" s="26"/>
      <c r="X31" s="26"/>
      <c r="Y31" s="26"/>
      <c r="Z31" s="26"/>
      <c r="AA31" s="26"/>
      <c r="AB31" s="26"/>
      <c r="AC31" s="26"/>
      <c r="AD31" s="22"/>
      <c r="AE31" s="47"/>
      <c r="AF31" s="3"/>
      <c r="AG31" s="29"/>
      <c r="AH31" s="29"/>
      <c r="AI31" s="29"/>
      <c r="AJ31" s="29"/>
      <c r="AK31" s="29"/>
      <c r="AL31" s="29"/>
      <c r="AM31" s="29"/>
      <c r="AN31" s="29"/>
      <c r="AO31" s="29"/>
      <c r="AP31" s="22"/>
      <c r="AQ31" s="47"/>
      <c r="AR31" s="3"/>
      <c r="AS31" s="29"/>
      <c r="AT31" s="29"/>
      <c r="AU31" s="29"/>
      <c r="AV31" s="29"/>
      <c r="AW31" s="29"/>
      <c r="AX31" s="29"/>
      <c r="AY31" s="29"/>
      <c r="AZ31" s="29"/>
      <c r="BA31" s="29"/>
      <c r="BB31" s="22"/>
      <c r="BC31" s="47"/>
      <c r="BD31" s="3"/>
      <c r="BE31" s="29"/>
      <c r="BF31" s="29"/>
      <c r="BG31" s="29"/>
      <c r="BH31" s="29"/>
      <c r="BI31" s="29"/>
      <c r="BJ31" s="29"/>
      <c r="BK31" s="29"/>
      <c r="BL31" s="29"/>
      <c r="BM31" s="29"/>
      <c r="BN31" s="22"/>
      <c r="BO31" s="47"/>
      <c r="BP31" s="3"/>
      <c r="BQ31" s="29"/>
      <c r="BR31" s="29"/>
      <c r="BS31" s="29"/>
      <c r="BT31" s="29"/>
      <c r="BU31" s="29"/>
      <c r="BV31" s="29"/>
      <c r="BW31" s="29"/>
      <c r="BX31" s="29"/>
      <c r="BY31" s="29"/>
      <c r="BZ31" s="22"/>
      <c r="CA31" s="47"/>
      <c r="CB31" s="3"/>
      <c r="CC31" s="22"/>
      <c r="CD31" s="22"/>
      <c r="CE31" s="22"/>
      <c r="CF31" s="22"/>
      <c r="CG31" s="22"/>
      <c r="CH31" s="22"/>
      <c r="CI31" s="22"/>
      <c r="CJ31" s="22"/>
      <c r="CK31" s="22"/>
    </row>
    <row r="32" spans="1:89" ht="16.5" customHeight="1" x14ac:dyDescent="0.4">
      <c r="A32" s="18"/>
      <c r="B32" s="7" t="s">
        <v>49</v>
      </c>
      <c r="C32" s="108">
        <f ca="1">IF($B$2="名目",SUM(C11:C12,C14),"-")</f>
        <v>462576</v>
      </c>
      <c r="D32" s="102">
        <f t="shared" ref="D32:N32" ca="1" si="2">IF($B$2="名目",SUM(D11:D12,D14),"-")</f>
        <v>416742</v>
      </c>
      <c r="E32" s="102">
        <f t="shared" ca="1" si="2"/>
        <v>478762</v>
      </c>
      <c r="F32" s="102">
        <f t="shared" ca="1" si="2"/>
        <v>502796</v>
      </c>
      <c r="G32" s="102">
        <f t="shared" ca="1" si="2"/>
        <v>577773</v>
      </c>
      <c r="H32" s="102">
        <f t="shared" ca="1" si="2"/>
        <v>608752</v>
      </c>
      <c r="I32" s="102">
        <f t="shared" ca="1" si="2"/>
        <v>646244</v>
      </c>
      <c r="J32" s="102">
        <f t="shared" ca="1" si="2"/>
        <v>656110</v>
      </c>
      <c r="K32" s="102">
        <f t="shared" ca="1" si="2"/>
        <v>671098</v>
      </c>
      <c r="L32" s="102">
        <f t="shared" ca="1" si="2"/>
        <v>603250</v>
      </c>
      <c r="M32" s="102">
        <f t="shared" ca="1" si="2"/>
        <v>666683</v>
      </c>
      <c r="N32" s="109">
        <f t="shared" ca="1" si="2"/>
        <v>589528</v>
      </c>
      <c r="O32" s="102"/>
      <c r="P32" s="22"/>
      <c r="R32" s="47"/>
      <c r="S32" s="3"/>
      <c r="U32" s="26"/>
      <c r="V32" s="26"/>
      <c r="W32" s="26"/>
      <c r="X32" s="26"/>
      <c r="Y32" s="26"/>
      <c r="Z32" s="26"/>
      <c r="AA32" s="26"/>
      <c r="AB32" s="26"/>
      <c r="AC32" s="26"/>
      <c r="AD32" s="22"/>
      <c r="AE32" s="47"/>
      <c r="AF32" s="3"/>
      <c r="AG32" s="29"/>
      <c r="AH32" s="29"/>
      <c r="AI32" s="29"/>
      <c r="AJ32" s="29"/>
      <c r="AK32" s="29"/>
      <c r="AL32" s="29"/>
      <c r="AM32" s="29"/>
      <c r="AN32" s="29"/>
      <c r="AO32" s="29"/>
      <c r="AP32" s="22"/>
      <c r="AQ32" s="47"/>
      <c r="AR32" s="3"/>
      <c r="AS32" s="29"/>
      <c r="AT32" s="29"/>
      <c r="AU32" s="29"/>
      <c r="AV32" s="29"/>
      <c r="AW32" s="29"/>
      <c r="AX32" s="29"/>
      <c r="AY32" s="29"/>
      <c r="AZ32" s="29"/>
      <c r="BA32" s="29"/>
      <c r="BB32" s="22"/>
      <c r="BC32" s="47"/>
      <c r="BD32" s="3"/>
      <c r="BE32" s="29"/>
      <c r="BF32" s="29"/>
      <c r="BG32" s="29"/>
      <c r="BH32" s="29"/>
      <c r="BI32" s="29"/>
      <c r="BJ32" s="29"/>
      <c r="BK32" s="29"/>
      <c r="BL32" s="29"/>
      <c r="BM32" s="29"/>
      <c r="BN32" s="22"/>
      <c r="BO32" s="47"/>
      <c r="BP32" s="3"/>
      <c r="BQ32" s="29"/>
      <c r="BR32" s="29"/>
      <c r="BS32" s="29"/>
      <c r="BT32" s="29"/>
      <c r="BU32" s="29"/>
      <c r="BV32" s="29"/>
      <c r="BW32" s="29"/>
      <c r="BX32" s="29"/>
      <c r="BY32" s="29"/>
      <c r="BZ32" s="22"/>
      <c r="CA32" s="47"/>
      <c r="CB32" s="3"/>
      <c r="CC32" s="22"/>
      <c r="CD32" s="22"/>
      <c r="CE32" s="22"/>
      <c r="CF32" s="22"/>
      <c r="CG32" s="22"/>
      <c r="CH32" s="22"/>
      <c r="CI32" s="22"/>
      <c r="CJ32" s="22"/>
      <c r="CK32" s="22"/>
    </row>
    <row r="33" spans="1:89" ht="16.5" customHeight="1" x14ac:dyDescent="0.4">
      <c r="A33" s="19"/>
      <c r="B33" s="9" t="s">
        <v>50</v>
      </c>
      <c r="C33" s="110">
        <f ca="1">IF($B$2="名目",SUM(C13,C15:C25),"-")</f>
        <v>3224340</v>
      </c>
      <c r="D33" s="111">
        <f t="shared" ref="D33:N33" ca="1" si="3">IF($B$2="名目",SUM(D13,D15:D25),"-")</f>
        <v>3282482</v>
      </c>
      <c r="E33" s="111">
        <f t="shared" ca="1" si="3"/>
        <v>3357263</v>
      </c>
      <c r="F33" s="111">
        <f t="shared" ca="1" si="3"/>
        <v>3402008</v>
      </c>
      <c r="G33" s="111">
        <f t="shared" ca="1" si="3"/>
        <v>3539105</v>
      </c>
      <c r="H33" s="111">
        <f t="shared" ca="1" si="3"/>
        <v>3643568</v>
      </c>
      <c r="I33" s="111">
        <f t="shared" ca="1" si="3"/>
        <v>3709389</v>
      </c>
      <c r="J33" s="111">
        <f t="shared" ca="1" si="3"/>
        <v>3758994</v>
      </c>
      <c r="K33" s="111">
        <f t="shared" ca="1" si="3"/>
        <v>3779592</v>
      </c>
      <c r="L33" s="111">
        <f t="shared" ca="1" si="3"/>
        <v>3580210</v>
      </c>
      <c r="M33" s="111">
        <f t="shared" ca="1" si="3"/>
        <v>3684273</v>
      </c>
      <c r="N33" s="112">
        <f t="shared" ca="1" si="3"/>
        <v>3858619</v>
      </c>
      <c r="O33" s="102"/>
      <c r="P33" s="22"/>
      <c r="R33" s="47"/>
      <c r="S33" s="3"/>
      <c r="U33" s="26"/>
      <c r="V33" s="26"/>
      <c r="W33" s="26"/>
      <c r="X33" s="26"/>
      <c r="Y33" s="26"/>
      <c r="Z33" s="26"/>
      <c r="AA33" s="26"/>
      <c r="AB33" s="26"/>
      <c r="AC33" s="26"/>
      <c r="AD33" s="22"/>
      <c r="AE33" s="47"/>
      <c r="AF33" s="3"/>
      <c r="AG33" s="29"/>
      <c r="AH33" s="29"/>
      <c r="AI33" s="29"/>
      <c r="AJ33" s="29"/>
      <c r="AK33" s="29"/>
      <c r="AL33" s="29"/>
      <c r="AM33" s="29"/>
      <c r="AN33" s="29"/>
      <c r="AO33" s="29"/>
      <c r="AP33" s="22"/>
      <c r="AQ33" s="47"/>
      <c r="AR33" s="3"/>
      <c r="AS33" s="29"/>
      <c r="AT33" s="29"/>
      <c r="AU33" s="29"/>
      <c r="AV33" s="29"/>
      <c r="AW33" s="29"/>
      <c r="AX33" s="29"/>
      <c r="AY33" s="29"/>
      <c r="AZ33" s="29"/>
      <c r="BA33" s="29"/>
      <c r="BB33" s="22"/>
      <c r="BC33" s="47"/>
      <c r="BD33" s="3"/>
      <c r="BE33" s="29"/>
      <c r="BF33" s="29"/>
      <c r="BG33" s="29"/>
      <c r="BH33" s="29"/>
      <c r="BI33" s="29"/>
      <c r="BJ33" s="29"/>
      <c r="BK33" s="29"/>
      <c r="BL33" s="29"/>
      <c r="BM33" s="29"/>
      <c r="BN33" s="22"/>
      <c r="BO33" s="47"/>
      <c r="BP33" s="3"/>
      <c r="BQ33" s="29"/>
      <c r="BR33" s="29"/>
      <c r="BS33" s="29"/>
      <c r="BT33" s="29"/>
      <c r="BU33" s="29"/>
      <c r="BV33" s="29"/>
      <c r="BW33" s="29"/>
      <c r="BX33" s="29"/>
      <c r="BY33" s="29"/>
      <c r="BZ33" s="22"/>
      <c r="CA33" s="47"/>
      <c r="CB33" s="3"/>
      <c r="CC33" s="22"/>
      <c r="CD33" s="22"/>
      <c r="CE33" s="22"/>
      <c r="CF33" s="22"/>
      <c r="CG33" s="22"/>
      <c r="CH33" s="22"/>
      <c r="CI33" s="22"/>
      <c r="CJ33" s="22"/>
      <c r="CK33" s="22"/>
    </row>
    <row r="36" spans="1:89" ht="16.5" customHeight="1" x14ac:dyDescent="0.4">
      <c r="A36" s="16"/>
      <c r="B36" s="87" t="str">
        <f>B2</f>
        <v>名目</v>
      </c>
    </row>
    <row r="37" spans="1:89" ht="16.5" customHeight="1" x14ac:dyDescent="0.4">
      <c r="A37" s="93" t="s">
        <v>124</v>
      </c>
      <c r="B37" s="89"/>
    </row>
    <row r="38" spans="1:89" ht="16.5" customHeight="1" x14ac:dyDescent="0.4">
      <c r="A38" s="14"/>
      <c r="B38" s="90"/>
      <c r="C38" s="32">
        <f t="shared" ref="C38:N38" si="4">C4</f>
        <v>23</v>
      </c>
      <c r="D38" s="32">
        <f t="shared" si="4"/>
        <v>24</v>
      </c>
      <c r="E38" s="32">
        <f t="shared" si="4"/>
        <v>25</v>
      </c>
      <c r="F38" s="32">
        <f t="shared" si="4"/>
        <v>26</v>
      </c>
      <c r="G38" s="32">
        <f t="shared" si="4"/>
        <v>27</v>
      </c>
      <c r="H38" s="32">
        <f t="shared" si="4"/>
        <v>28</v>
      </c>
      <c r="I38" s="32">
        <f t="shared" si="4"/>
        <v>29</v>
      </c>
      <c r="J38" s="32">
        <f t="shared" si="4"/>
        <v>30</v>
      </c>
      <c r="K38" s="32">
        <f t="shared" si="4"/>
        <v>1</v>
      </c>
      <c r="L38" s="32">
        <f t="shared" si="4"/>
        <v>2</v>
      </c>
      <c r="M38" s="32">
        <f t="shared" si="4"/>
        <v>3</v>
      </c>
      <c r="N38" s="32">
        <f t="shared" si="4"/>
        <v>4</v>
      </c>
      <c r="O38" s="45"/>
    </row>
    <row r="39" spans="1:89" ht="16.5" customHeight="1" x14ac:dyDescent="0.4">
      <c r="A39" s="15"/>
      <c r="B39" s="91"/>
      <c r="C39" s="36" t="str">
        <f t="shared" ref="C39:N39" si="5">C5</f>
        <v>平成23年度</v>
      </c>
      <c r="D39" s="36" t="str">
        <f t="shared" si="5"/>
        <v>平成24年度</v>
      </c>
      <c r="E39" s="36" t="str">
        <f t="shared" si="5"/>
        <v>平成25年度</v>
      </c>
      <c r="F39" s="36" t="str">
        <f t="shared" si="5"/>
        <v>平成26年度</v>
      </c>
      <c r="G39" s="36" t="str">
        <f t="shared" si="5"/>
        <v>平成27年度</v>
      </c>
      <c r="H39" s="36" t="str">
        <f t="shared" si="5"/>
        <v>平成28年度</v>
      </c>
      <c r="I39" s="36" t="str">
        <f t="shared" si="5"/>
        <v>平成29年度</v>
      </c>
      <c r="J39" s="36" t="str">
        <f t="shared" si="5"/>
        <v>平成30年度</v>
      </c>
      <c r="K39" s="36" t="str">
        <f t="shared" si="5"/>
        <v>令和元年度</v>
      </c>
      <c r="L39" s="36" t="str">
        <f t="shared" si="5"/>
        <v>令和２年度</v>
      </c>
      <c r="M39" s="36" t="str">
        <f t="shared" si="5"/>
        <v>令和３年度</v>
      </c>
      <c r="N39" s="36" t="str">
        <f t="shared" si="5"/>
        <v>令和４年度</v>
      </c>
      <c r="O39" s="43"/>
    </row>
    <row r="40" spans="1:89" ht="16.5" customHeight="1" x14ac:dyDescent="0.4">
      <c r="A40" s="42"/>
      <c r="B40" s="92"/>
      <c r="C40" s="37">
        <f t="shared" ref="C40:N40" si="6">C6</f>
        <v>2011</v>
      </c>
      <c r="D40" s="37">
        <f t="shared" si="6"/>
        <v>2012</v>
      </c>
      <c r="E40" s="37">
        <f t="shared" si="6"/>
        <v>2013</v>
      </c>
      <c r="F40" s="37">
        <f t="shared" si="6"/>
        <v>2014</v>
      </c>
      <c r="G40" s="37">
        <f t="shared" si="6"/>
        <v>2015</v>
      </c>
      <c r="H40" s="37">
        <f t="shared" si="6"/>
        <v>2016</v>
      </c>
      <c r="I40" s="37">
        <f t="shared" si="6"/>
        <v>2017</v>
      </c>
      <c r="J40" s="37">
        <f t="shared" si="6"/>
        <v>2018</v>
      </c>
      <c r="K40" s="37">
        <f t="shared" si="6"/>
        <v>2019</v>
      </c>
      <c r="L40" s="37">
        <f t="shared" si="6"/>
        <v>2020</v>
      </c>
      <c r="M40" s="37">
        <f t="shared" si="6"/>
        <v>2021</v>
      </c>
      <c r="N40" s="37">
        <f t="shared" si="6"/>
        <v>2022</v>
      </c>
      <c r="O40" s="43"/>
    </row>
    <row r="41" spans="1:89" ht="16.5" customHeight="1" x14ac:dyDescent="0.4">
      <c r="A41" s="20">
        <v>1</v>
      </c>
      <c r="B41" s="5" t="s">
        <v>25</v>
      </c>
      <c r="C41" s="113"/>
      <c r="D41" s="40">
        <f ca="1">IF(C7="X","X",IF(D7="X","X",IF(C7&lt;&gt;0,ROUND((D7-C7)/ABS(C7)*100,3),"-")))</f>
        <v>11.765000000000001</v>
      </c>
      <c r="E41" s="40">
        <f t="shared" ref="E41:N41" ca="1" si="7">IF(D7="X","X",IF(E7="X","X",IF(D7&lt;&gt;0,ROUND((E7-D7)/ABS(D7)*100,3),"-")))</f>
        <v>-5.7889999999999997</v>
      </c>
      <c r="F41" s="40">
        <f t="shared" ca="1" si="7"/>
        <v>8.0549999999999997</v>
      </c>
      <c r="G41" s="40">
        <f t="shared" ca="1" si="7"/>
        <v>-0.51700000000000002</v>
      </c>
      <c r="H41" s="40">
        <f t="shared" ca="1" si="7"/>
        <v>30.254000000000001</v>
      </c>
      <c r="I41" s="40">
        <f t="shared" ca="1" si="7"/>
        <v>-16.238</v>
      </c>
      <c r="J41" s="40">
        <f t="shared" ca="1" si="7"/>
        <v>-6.7539999999999996</v>
      </c>
      <c r="K41" s="40">
        <f t="shared" ca="1" si="7"/>
        <v>-4.6580000000000004</v>
      </c>
      <c r="L41" s="40">
        <f t="shared" ca="1" si="7"/>
        <v>-19.346</v>
      </c>
      <c r="M41" s="40">
        <f t="shared" ca="1" si="7"/>
        <v>15.076000000000001</v>
      </c>
      <c r="N41" s="41">
        <f t="shared" ca="1" si="7"/>
        <v>-17.808</v>
      </c>
      <c r="O41" s="38"/>
    </row>
    <row r="42" spans="1:89" ht="16.5" customHeight="1" x14ac:dyDescent="0.4">
      <c r="A42" s="18" t="s">
        <v>23</v>
      </c>
      <c r="B42" s="7" t="s">
        <v>26</v>
      </c>
      <c r="C42" s="114"/>
      <c r="D42" s="38">
        <f t="shared" ref="D42:N63" ca="1" si="8">IF(C8="X","X",IF(D8="X","X",IF(C8&lt;&gt;0,ROUND((D8-C8)/ABS(C8)*100,3),"-")))</f>
        <v>11.752000000000001</v>
      </c>
      <c r="E42" s="38">
        <f t="shared" ca="1" si="8"/>
        <v>-6.3440000000000003</v>
      </c>
      <c r="F42" s="38">
        <f t="shared" ca="1" si="8"/>
        <v>7.3559999999999999</v>
      </c>
      <c r="G42" s="38">
        <f t="shared" ca="1" si="8"/>
        <v>-4.1929999999999996</v>
      </c>
      <c r="H42" s="38">
        <f t="shared" ca="1" si="8"/>
        <v>37.332999999999998</v>
      </c>
      <c r="I42" s="38">
        <f t="shared" ca="1" si="8"/>
        <v>-19.753</v>
      </c>
      <c r="J42" s="38">
        <f t="shared" ca="1" si="8"/>
        <v>-8.0869999999999997</v>
      </c>
      <c r="K42" s="38">
        <f t="shared" ca="1" si="8"/>
        <v>-4.3250000000000002</v>
      </c>
      <c r="L42" s="38">
        <f t="shared" ca="1" si="8"/>
        <v>-19.887</v>
      </c>
      <c r="M42" s="38">
        <f t="shared" ca="1" si="8"/>
        <v>19.779</v>
      </c>
      <c r="N42" s="39">
        <f t="shared" ca="1" si="8"/>
        <v>-20.638000000000002</v>
      </c>
      <c r="O42" s="38"/>
    </row>
    <row r="43" spans="1:89" ht="16.5" customHeight="1" x14ac:dyDescent="0.4">
      <c r="A43" s="18" t="s">
        <v>13</v>
      </c>
      <c r="B43" s="7" t="s">
        <v>27</v>
      </c>
      <c r="C43" s="114"/>
      <c r="D43" s="38">
        <f t="shared" ca="1" si="8"/>
        <v>-6.984</v>
      </c>
      <c r="E43" s="38">
        <f t="shared" ca="1" si="8"/>
        <v>8.8740000000000006</v>
      </c>
      <c r="F43" s="38">
        <f t="shared" ca="1" si="8"/>
        <v>13.166</v>
      </c>
      <c r="G43" s="38">
        <f t="shared" ca="1" si="8"/>
        <v>-3.0470000000000002</v>
      </c>
      <c r="H43" s="38">
        <f t="shared" ca="1" si="8"/>
        <v>1.143</v>
      </c>
      <c r="I43" s="38">
        <f t="shared" ca="1" si="8"/>
        <v>-7.6269999999999998</v>
      </c>
      <c r="J43" s="38">
        <f t="shared" ca="1" si="8"/>
        <v>-1.5289999999999999</v>
      </c>
      <c r="K43" s="38">
        <f t="shared" ca="1" si="8"/>
        <v>21.117999999999999</v>
      </c>
      <c r="L43" s="38">
        <f t="shared" ca="1" si="8"/>
        <v>7.4359999999999999</v>
      </c>
      <c r="M43" s="38">
        <f t="shared" ca="1" si="8"/>
        <v>1.4319999999999999</v>
      </c>
      <c r="N43" s="39">
        <f t="shared" ca="1" si="8"/>
        <v>-14.353</v>
      </c>
      <c r="O43" s="38"/>
    </row>
    <row r="44" spans="1:89" ht="16.5" customHeight="1" x14ac:dyDescent="0.4">
      <c r="A44" s="18" t="s">
        <v>14</v>
      </c>
      <c r="B44" s="7" t="s">
        <v>28</v>
      </c>
      <c r="C44" s="114"/>
      <c r="D44" s="38">
        <f t="shared" ca="1" si="8"/>
        <v>12.641999999999999</v>
      </c>
      <c r="E44" s="38">
        <f t="shared" ca="1" si="8"/>
        <v>-2.9470000000000001</v>
      </c>
      <c r="F44" s="38">
        <f t="shared" ca="1" si="8"/>
        <v>11.936</v>
      </c>
      <c r="G44" s="38">
        <f t="shared" ca="1" si="8"/>
        <v>20.164000000000001</v>
      </c>
      <c r="H44" s="38">
        <f t="shared" ca="1" si="8"/>
        <v>-0.40500000000000003</v>
      </c>
      <c r="I44" s="38">
        <f t="shared" ca="1" si="8"/>
        <v>5.117</v>
      </c>
      <c r="J44" s="38">
        <f t="shared" ca="1" si="8"/>
        <v>-0.64300000000000002</v>
      </c>
      <c r="K44" s="38">
        <f t="shared" ca="1" si="8"/>
        <v>-6.8390000000000004</v>
      </c>
      <c r="L44" s="38">
        <f t="shared" ca="1" si="8"/>
        <v>-17.925000000000001</v>
      </c>
      <c r="M44" s="38">
        <f t="shared" ca="1" si="8"/>
        <v>-4.75</v>
      </c>
      <c r="N44" s="39">
        <f t="shared" ca="1" si="8"/>
        <v>-2.4809999999999999</v>
      </c>
      <c r="O44" s="38"/>
    </row>
    <row r="45" spans="1:89" ht="16.5" customHeight="1" x14ac:dyDescent="0.4">
      <c r="A45" s="18">
        <v>2</v>
      </c>
      <c r="B45" s="7" t="s">
        <v>29</v>
      </c>
      <c r="C45" s="114"/>
      <c r="D45" s="38">
        <f t="shared" ca="1" si="8"/>
        <v>-0.249</v>
      </c>
      <c r="E45" s="38">
        <f t="shared" ca="1" si="8"/>
        <v>21.385999999999999</v>
      </c>
      <c r="F45" s="38">
        <f t="shared" ca="1" si="8"/>
        <v>15.920999999999999</v>
      </c>
      <c r="G45" s="38">
        <f t="shared" ca="1" si="8"/>
        <v>26.248000000000001</v>
      </c>
      <c r="H45" s="38">
        <f t="shared" ca="1" si="8"/>
        <v>7.8559999999999999</v>
      </c>
      <c r="I45" s="38">
        <f t="shared" ca="1" si="8"/>
        <v>15.218999999999999</v>
      </c>
      <c r="J45" s="38">
        <f t="shared" ca="1" si="8"/>
        <v>7.4669999999999996</v>
      </c>
      <c r="K45" s="38">
        <f t="shared" ca="1" si="8"/>
        <v>6.9610000000000003</v>
      </c>
      <c r="L45" s="38">
        <f t="shared" ca="1" si="8"/>
        <v>6.8040000000000003</v>
      </c>
      <c r="M45" s="38">
        <f t="shared" ca="1" si="8"/>
        <v>1.048</v>
      </c>
      <c r="N45" s="39">
        <f t="shared" ca="1" si="8"/>
        <v>22.446000000000002</v>
      </c>
      <c r="O45" s="38"/>
    </row>
    <row r="46" spans="1:89" ht="16.5" customHeight="1" x14ac:dyDescent="0.4">
      <c r="A46" s="18">
        <v>3</v>
      </c>
      <c r="B46" s="7" t="s">
        <v>30</v>
      </c>
      <c r="C46" s="114"/>
      <c r="D46" s="38">
        <f t="shared" ca="1" si="8"/>
        <v>-20.079999999999998</v>
      </c>
      <c r="E46" s="38">
        <f t="shared" ca="1" si="8"/>
        <v>5.3360000000000003</v>
      </c>
      <c r="F46" s="38">
        <f t="shared" ca="1" si="8"/>
        <v>-3.331</v>
      </c>
      <c r="G46" s="38">
        <f t="shared" ca="1" si="8"/>
        <v>13.339</v>
      </c>
      <c r="H46" s="38">
        <f t="shared" ca="1" si="8"/>
        <v>2.093</v>
      </c>
      <c r="I46" s="38">
        <f t="shared" ca="1" si="8"/>
        <v>-0.46899999999999997</v>
      </c>
      <c r="J46" s="38">
        <f t="shared" ca="1" si="8"/>
        <v>0.89600000000000002</v>
      </c>
      <c r="K46" s="38">
        <f t="shared" ca="1" si="8"/>
        <v>-1.992</v>
      </c>
      <c r="L46" s="38">
        <f t="shared" ca="1" si="8"/>
        <v>8.06</v>
      </c>
      <c r="M46" s="38">
        <f t="shared" ca="1" si="8"/>
        <v>-8.6349999999999998</v>
      </c>
      <c r="N46" s="39">
        <f t="shared" ca="1" si="8"/>
        <v>-3.7290000000000001</v>
      </c>
      <c r="O46" s="38"/>
    </row>
    <row r="47" spans="1:89" ht="16.5" customHeight="1" x14ac:dyDescent="0.4">
      <c r="A47" s="18">
        <v>4</v>
      </c>
      <c r="B47" s="7" t="s">
        <v>32</v>
      </c>
      <c r="C47" s="114"/>
      <c r="D47" s="38">
        <f t="shared" ca="1" si="8"/>
        <v>-2.0630000000000002</v>
      </c>
      <c r="E47" s="38">
        <f t="shared" ca="1" si="8"/>
        <v>6.1719999999999997</v>
      </c>
      <c r="F47" s="38">
        <f t="shared" ca="1" si="8"/>
        <v>8.5340000000000007</v>
      </c>
      <c r="G47" s="38">
        <f t="shared" ca="1" si="8"/>
        <v>4.0170000000000003</v>
      </c>
      <c r="H47" s="38">
        <f t="shared" ca="1" si="8"/>
        <v>0.40200000000000002</v>
      </c>
      <c r="I47" s="38">
        <f t="shared" ca="1" si="8"/>
        <v>2.6970000000000001</v>
      </c>
      <c r="J47" s="38">
        <f t="shared" ca="1" si="8"/>
        <v>-1.885</v>
      </c>
      <c r="K47" s="38">
        <f t="shared" ca="1" si="8"/>
        <v>8.3209999999999997</v>
      </c>
      <c r="L47" s="38">
        <f t="shared" ca="1" si="8"/>
        <v>2.226</v>
      </c>
      <c r="M47" s="38">
        <f t="shared" ca="1" si="8"/>
        <v>-2.5190000000000001</v>
      </c>
      <c r="N47" s="39">
        <f t="shared" ca="1" si="8"/>
        <v>-51.255000000000003</v>
      </c>
      <c r="O47" s="38"/>
    </row>
    <row r="48" spans="1:89" ht="16.5" customHeight="1" x14ac:dyDescent="0.4">
      <c r="A48" s="18">
        <v>5</v>
      </c>
      <c r="B48" s="7" t="s">
        <v>31</v>
      </c>
      <c r="C48" s="114"/>
      <c r="D48" s="38">
        <f t="shared" ca="1" si="8"/>
        <v>-1.8759999999999999</v>
      </c>
      <c r="E48" s="38">
        <f t="shared" ca="1" si="8"/>
        <v>21.032</v>
      </c>
      <c r="F48" s="38">
        <f t="shared" ca="1" si="8"/>
        <v>9.6259999999999994</v>
      </c>
      <c r="G48" s="38">
        <f t="shared" ca="1" si="8"/>
        <v>15.547000000000001</v>
      </c>
      <c r="H48" s="38">
        <f t="shared" ca="1" si="8"/>
        <v>6.931</v>
      </c>
      <c r="I48" s="38">
        <f t="shared" ca="1" si="8"/>
        <v>9.1340000000000003</v>
      </c>
      <c r="J48" s="38">
        <f t="shared" ca="1" si="8"/>
        <v>1.7030000000000001</v>
      </c>
      <c r="K48" s="38">
        <f t="shared" ca="1" si="8"/>
        <v>4.0220000000000002</v>
      </c>
      <c r="L48" s="38">
        <f t="shared" ca="1" si="8"/>
        <v>-17.669</v>
      </c>
      <c r="M48" s="38">
        <f t="shared" ca="1" si="8"/>
        <v>20.780999999999999</v>
      </c>
      <c r="N48" s="39">
        <f t="shared" ca="1" si="8"/>
        <v>-15.321999999999999</v>
      </c>
      <c r="O48" s="38"/>
    </row>
    <row r="49" spans="1:15" ht="16.5" customHeight="1" x14ac:dyDescent="0.4">
      <c r="A49" s="18">
        <v>6</v>
      </c>
      <c r="B49" s="7" t="s">
        <v>33</v>
      </c>
      <c r="C49" s="114"/>
      <c r="D49" s="38">
        <f t="shared" ca="1" si="8"/>
        <v>3.8740000000000001</v>
      </c>
      <c r="E49" s="38">
        <f t="shared" ca="1" si="8"/>
        <v>5.1189999999999998</v>
      </c>
      <c r="F49" s="38">
        <f t="shared" ca="1" si="8"/>
        <v>-1.0489999999999999</v>
      </c>
      <c r="G49" s="38">
        <f t="shared" ca="1" si="8"/>
        <v>0.95599999999999996</v>
      </c>
      <c r="H49" s="38">
        <f t="shared" ca="1" si="8"/>
        <v>-0.42799999999999999</v>
      </c>
      <c r="I49" s="38">
        <f t="shared" ca="1" si="8"/>
        <v>3.1230000000000002</v>
      </c>
      <c r="J49" s="38">
        <f t="shared" ca="1" si="8"/>
        <v>-1.016</v>
      </c>
      <c r="K49" s="38">
        <f t="shared" ca="1" si="8"/>
        <v>-2.367</v>
      </c>
      <c r="L49" s="38">
        <f t="shared" ca="1" si="8"/>
        <v>-6.5679999999999996</v>
      </c>
      <c r="M49" s="38">
        <f t="shared" ca="1" si="8"/>
        <v>5.2770000000000001</v>
      </c>
      <c r="N49" s="39">
        <f t="shared" ca="1" si="8"/>
        <v>4.3140000000000001</v>
      </c>
      <c r="O49" s="38"/>
    </row>
    <row r="50" spans="1:15" ht="16.5" customHeight="1" x14ac:dyDescent="0.4">
      <c r="A50" s="18">
        <v>7</v>
      </c>
      <c r="B50" s="7" t="s">
        <v>34</v>
      </c>
      <c r="C50" s="114"/>
      <c r="D50" s="38">
        <f t="shared" ca="1" si="8"/>
        <v>-0.67200000000000004</v>
      </c>
      <c r="E50" s="38">
        <f t="shared" ca="1" si="8"/>
        <v>5.3289999999999997</v>
      </c>
      <c r="F50" s="38">
        <f t="shared" ca="1" si="8"/>
        <v>-1.2849999999999999</v>
      </c>
      <c r="G50" s="38">
        <f t="shared" ca="1" si="8"/>
        <v>6.1310000000000002</v>
      </c>
      <c r="H50" s="38">
        <f t="shared" ca="1" si="8"/>
        <v>7.8769999999999998</v>
      </c>
      <c r="I50" s="38">
        <f t="shared" ca="1" si="8"/>
        <v>1.0740000000000001</v>
      </c>
      <c r="J50" s="38">
        <f t="shared" ca="1" si="8"/>
        <v>1.0740000000000001</v>
      </c>
      <c r="K50" s="38">
        <f t="shared" ca="1" si="8"/>
        <v>-1.742</v>
      </c>
      <c r="L50" s="38">
        <f t="shared" ca="1" si="8"/>
        <v>-32.345999999999997</v>
      </c>
      <c r="M50" s="38">
        <f t="shared" ca="1" si="8"/>
        <v>5.0359999999999996</v>
      </c>
      <c r="N50" s="39">
        <f t="shared" ca="1" si="8"/>
        <v>41.151000000000003</v>
      </c>
      <c r="O50" s="38"/>
    </row>
    <row r="51" spans="1:15" ht="16.5" customHeight="1" x14ac:dyDescent="0.4">
      <c r="A51" s="18">
        <v>8</v>
      </c>
      <c r="B51" s="7" t="s">
        <v>35</v>
      </c>
      <c r="C51" s="114"/>
      <c r="D51" s="38">
        <f t="shared" ca="1" si="8"/>
        <v>-0.54700000000000004</v>
      </c>
      <c r="E51" s="38">
        <f t="shared" ca="1" si="8"/>
        <v>4.508</v>
      </c>
      <c r="F51" s="38">
        <f t="shared" ca="1" si="8"/>
        <v>-0.218</v>
      </c>
      <c r="G51" s="38">
        <f t="shared" ca="1" si="8"/>
        <v>3.3809999999999998</v>
      </c>
      <c r="H51" s="38">
        <f t="shared" ca="1" si="8"/>
        <v>12.952999999999999</v>
      </c>
      <c r="I51" s="38">
        <f t="shared" ca="1" si="8"/>
        <v>5.31</v>
      </c>
      <c r="J51" s="38">
        <f t="shared" ca="1" si="8"/>
        <v>3.0310000000000001</v>
      </c>
      <c r="K51" s="38">
        <f t="shared" ca="1" si="8"/>
        <v>-5.681</v>
      </c>
      <c r="L51" s="38">
        <f t="shared" ca="1" si="8"/>
        <v>-41.639000000000003</v>
      </c>
      <c r="M51" s="38">
        <f t="shared" ca="1" si="8"/>
        <v>-3.4820000000000002</v>
      </c>
      <c r="N51" s="39">
        <f t="shared" ca="1" si="8"/>
        <v>56.401000000000003</v>
      </c>
      <c r="O51" s="38"/>
    </row>
    <row r="52" spans="1:15" ht="16.5" customHeight="1" x14ac:dyDescent="0.4">
      <c r="A52" s="18">
        <v>9</v>
      </c>
      <c r="B52" s="7" t="s">
        <v>36</v>
      </c>
      <c r="C52" s="114"/>
      <c r="D52" s="38">
        <f t="shared" ca="1" si="8"/>
        <v>5.6760000000000002</v>
      </c>
      <c r="E52" s="38">
        <f t="shared" ca="1" si="8"/>
        <v>3.383</v>
      </c>
      <c r="F52" s="38">
        <f t="shared" ca="1" si="8"/>
        <v>-1.81</v>
      </c>
      <c r="G52" s="38">
        <f t="shared" ca="1" si="8"/>
        <v>3.3330000000000002</v>
      </c>
      <c r="H52" s="38">
        <f t="shared" ca="1" si="8"/>
        <v>3.0059999999999998</v>
      </c>
      <c r="I52" s="38">
        <f t="shared" ca="1" si="8"/>
        <v>-3.1560000000000001</v>
      </c>
      <c r="J52" s="38">
        <f t="shared" ca="1" si="8"/>
        <v>6.0999999999999999E-2</v>
      </c>
      <c r="K52" s="38">
        <f t="shared" ca="1" si="8"/>
        <v>-7.3230000000000004</v>
      </c>
      <c r="L52" s="38">
        <f t="shared" ca="1" si="8"/>
        <v>-0.44</v>
      </c>
      <c r="M52" s="38">
        <f t="shared" ca="1" si="8"/>
        <v>-4.1459999999999999</v>
      </c>
      <c r="N52" s="39">
        <f t="shared" ca="1" si="8"/>
        <v>-2.3740000000000001</v>
      </c>
      <c r="O52" s="38"/>
    </row>
    <row r="53" spans="1:15" ht="16.5" customHeight="1" x14ac:dyDescent="0.4">
      <c r="A53" s="18">
        <v>10</v>
      </c>
      <c r="B53" s="7" t="s">
        <v>37</v>
      </c>
      <c r="C53" s="114"/>
      <c r="D53" s="38">
        <f t="shared" ca="1" si="8"/>
        <v>-3.64</v>
      </c>
      <c r="E53" s="38">
        <f t="shared" ca="1" si="8"/>
        <v>4.0949999999999998</v>
      </c>
      <c r="F53" s="38">
        <f t="shared" ca="1" si="8"/>
        <v>-1.282</v>
      </c>
      <c r="G53" s="38">
        <f t="shared" ca="1" si="8"/>
        <v>3.4940000000000002</v>
      </c>
      <c r="H53" s="38">
        <f t="shared" ca="1" si="8"/>
        <v>-6.2439999999999998</v>
      </c>
      <c r="I53" s="38">
        <f t="shared" ca="1" si="8"/>
        <v>2.6269999999999998</v>
      </c>
      <c r="J53" s="38">
        <f t="shared" ca="1" si="8"/>
        <v>2.9630000000000001</v>
      </c>
      <c r="K53" s="38">
        <f t="shared" ca="1" si="8"/>
        <v>4.444</v>
      </c>
      <c r="L53" s="38">
        <f t="shared" ca="1" si="8"/>
        <v>-1.573</v>
      </c>
      <c r="M53" s="38">
        <f t="shared" ca="1" si="8"/>
        <v>3.6880000000000002</v>
      </c>
      <c r="N53" s="39">
        <f t="shared" ca="1" si="8"/>
        <v>12.836</v>
      </c>
      <c r="O53" s="38"/>
    </row>
    <row r="54" spans="1:15" ht="16.5" customHeight="1" x14ac:dyDescent="0.4">
      <c r="A54" s="18">
        <v>11</v>
      </c>
      <c r="B54" s="7" t="s">
        <v>38</v>
      </c>
      <c r="C54" s="114"/>
      <c r="D54" s="38">
        <f t="shared" ca="1" si="8"/>
        <v>0.36299999999999999</v>
      </c>
      <c r="E54" s="38">
        <f t="shared" ca="1" si="8"/>
        <v>0.35099999999999998</v>
      </c>
      <c r="F54" s="38">
        <f t="shared" ca="1" si="8"/>
        <v>2.9239999999999999</v>
      </c>
      <c r="G54" s="38">
        <f t="shared" ca="1" si="8"/>
        <v>1.1499999999999999</v>
      </c>
      <c r="H54" s="38">
        <f t="shared" ca="1" si="8"/>
        <v>1.49</v>
      </c>
      <c r="I54" s="38">
        <f t="shared" ca="1" si="8"/>
        <v>4.1890000000000001</v>
      </c>
      <c r="J54" s="38">
        <f t="shared" ca="1" si="8"/>
        <v>2.145</v>
      </c>
      <c r="K54" s="38">
        <f t="shared" ca="1" si="8"/>
        <v>2.9039999999999999</v>
      </c>
      <c r="L54" s="38">
        <f t="shared" ca="1" si="8"/>
        <v>2.87</v>
      </c>
      <c r="M54" s="38">
        <f t="shared" ca="1" si="8"/>
        <v>0.88800000000000001</v>
      </c>
      <c r="N54" s="39">
        <f t="shared" ca="1" si="8"/>
        <v>1.4319999999999999</v>
      </c>
      <c r="O54" s="38"/>
    </row>
    <row r="55" spans="1:15" ht="16.5" customHeight="1" x14ac:dyDescent="0.4">
      <c r="A55" s="18">
        <v>12</v>
      </c>
      <c r="B55" s="7" t="s">
        <v>39</v>
      </c>
      <c r="C55" s="114"/>
      <c r="D55" s="38">
        <f t="shared" ca="1" si="8"/>
        <v>4.4240000000000004</v>
      </c>
      <c r="E55" s="38">
        <f t="shared" ca="1" si="8"/>
        <v>4.9560000000000004</v>
      </c>
      <c r="F55" s="38">
        <f t="shared" ca="1" si="8"/>
        <v>2.9529999999999998</v>
      </c>
      <c r="G55" s="38">
        <f t="shared" ca="1" si="8"/>
        <v>9.5340000000000007</v>
      </c>
      <c r="H55" s="38">
        <f t="shared" ca="1" si="8"/>
        <v>7.9850000000000003</v>
      </c>
      <c r="I55" s="38">
        <f t="shared" ca="1" si="8"/>
        <v>-1</v>
      </c>
      <c r="J55" s="38">
        <f t="shared" ca="1" si="8"/>
        <v>0.67600000000000005</v>
      </c>
      <c r="K55" s="38">
        <f t="shared" ca="1" si="8"/>
        <v>-2.1110000000000002</v>
      </c>
      <c r="L55" s="38">
        <f t="shared" ca="1" si="8"/>
        <v>1.6910000000000001</v>
      </c>
      <c r="M55" s="38">
        <f t="shared" ca="1" si="8"/>
        <v>6.1529999999999996</v>
      </c>
      <c r="N55" s="39">
        <f t="shared" ca="1" si="8"/>
        <v>7.6139999999999999</v>
      </c>
      <c r="O55" s="38"/>
    </row>
    <row r="56" spans="1:15" ht="16.5" customHeight="1" x14ac:dyDescent="0.4">
      <c r="A56" s="18">
        <v>13</v>
      </c>
      <c r="B56" s="7" t="s">
        <v>40</v>
      </c>
      <c r="C56" s="114"/>
      <c r="D56" s="38">
        <f t="shared" ca="1" si="8"/>
        <v>-0.13100000000000001</v>
      </c>
      <c r="E56" s="38">
        <f t="shared" ca="1" si="8"/>
        <v>-2.827</v>
      </c>
      <c r="F56" s="38">
        <f t="shared" ca="1" si="8"/>
        <v>3.4889999999999999</v>
      </c>
      <c r="G56" s="38">
        <f t="shared" ca="1" si="8"/>
        <v>2.6989999999999998</v>
      </c>
      <c r="H56" s="38">
        <f t="shared" ca="1" si="8"/>
        <v>1.865</v>
      </c>
      <c r="I56" s="38">
        <f t="shared" ca="1" si="8"/>
        <v>2.665</v>
      </c>
      <c r="J56" s="38">
        <f t="shared" ca="1" si="8"/>
        <v>3.2930000000000001</v>
      </c>
      <c r="K56" s="38">
        <f t="shared" ca="1" si="8"/>
        <v>4.5350000000000001</v>
      </c>
      <c r="L56" s="38">
        <f t="shared" ca="1" si="8"/>
        <v>-3.573</v>
      </c>
      <c r="M56" s="38">
        <f t="shared" ca="1" si="8"/>
        <v>1.8540000000000001</v>
      </c>
      <c r="N56" s="39">
        <f t="shared" ca="1" si="8"/>
        <v>3.4969999999999999</v>
      </c>
      <c r="O56" s="38"/>
    </row>
    <row r="57" spans="1:15" ht="16.5" customHeight="1" x14ac:dyDescent="0.4">
      <c r="A57" s="18">
        <v>14</v>
      </c>
      <c r="B57" s="7" t="s">
        <v>41</v>
      </c>
      <c r="C57" s="114"/>
      <c r="D57" s="38">
        <f t="shared" ca="1" si="8"/>
        <v>0.54400000000000004</v>
      </c>
      <c r="E57" s="38">
        <f t="shared" ca="1" si="8"/>
        <v>-1.798</v>
      </c>
      <c r="F57" s="38">
        <f t="shared" ca="1" si="8"/>
        <v>3.5</v>
      </c>
      <c r="G57" s="38">
        <f t="shared" ca="1" si="8"/>
        <v>2.6579999999999999</v>
      </c>
      <c r="H57" s="38">
        <f t="shared" ca="1" si="8"/>
        <v>0.88900000000000001</v>
      </c>
      <c r="I57" s="38">
        <f t="shared" ca="1" si="8"/>
        <v>3.032</v>
      </c>
      <c r="J57" s="38">
        <f t="shared" ca="1" si="8"/>
        <v>1.726</v>
      </c>
      <c r="K57" s="38">
        <f t="shared" ca="1" si="8"/>
        <v>1.107</v>
      </c>
      <c r="L57" s="38">
        <f t="shared" ca="1" si="8"/>
        <v>2.9079999999999999</v>
      </c>
      <c r="M57" s="38">
        <f t="shared" ca="1" si="8"/>
        <v>3.544</v>
      </c>
      <c r="N57" s="39">
        <f t="shared" ca="1" si="8"/>
        <v>2.2090000000000001</v>
      </c>
      <c r="O57" s="38"/>
    </row>
    <row r="58" spans="1:15" ht="16.5" customHeight="1" x14ac:dyDescent="0.4">
      <c r="A58" s="18">
        <v>15</v>
      </c>
      <c r="B58" s="7" t="s">
        <v>42</v>
      </c>
      <c r="C58" s="114"/>
      <c r="D58" s="38">
        <f t="shared" ca="1" si="8"/>
        <v>5.0780000000000003</v>
      </c>
      <c r="E58" s="38">
        <f t="shared" ca="1" si="8"/>
        <v>3.556</v>
      </c>
      <c r="F58" s="38">
        <f t="shared" ca="1" si="8"/>
        <v>0.85399999999999998</v>
      </c>
      <c r="G58" s="38">
        <f t="shared" ca="1" si="8"/>
        <v>7.18</v>
      </c>
      <c r="H58" s="38">
        <f t="shared" ca="1" si="8"/>
        <v>3.4750000000000001</v>
      </c>
      <c r="I58" s="38">
        <f t="shared" ca="1" si="8"/>
        <v>0.104</v>
      </c>
      <c r="J58" s="38">
        <f t="shared" ca="1" si="8"/>
        <v>2.74</v>
      </c>
      <c r="K58" s="38">
        <f t="shared" ca="1" si="8"/>
        <v>3.3410000000000002</v>
      </c>
      <c r="L58" s="38">
        <f t="shared" ca="1" si="8"/>
        <v>0.60399999999999998</v>
      </c>
      <c r="M58" s="38">
        <f t="shared" ca="1" si="8"/>
        <v>3.3370000000000002</v>
      </c>
      <c r="N58" s="39">
        <f t="shared" ca="1" si="8"/>
        <v>2.202</v>
      </c>
      <c r="O58" s="38"/>
    </row>
    <row r="59" spans="1:15" ht="16.5" customHeight="1" x14ac:dyDescent="0.4">
      <c r="A59" s="18">
        <v>16</v>
      </c>
      <c r="B59" s="7" t="s">
        <v>43</v>
      </c>
      <c r="C59" s="114"/>
      <c r="D59" s="38">
        <f t="shared" ca="1" si="8"/>
        <v>3.161</v>
      </c>
      <c r="E59" s="38">
        <f t="shared" ca="1" si="8"/>
        <v>-2.028</v>
      </c>
      <c r="F59" s="38">
        <f t="shared" ca="1" si="8"/>
        <v>-1.02</v>
      </c>
      <c r="G59" s="38">
        <f t="shared" ca="1" si="8"/>
        <v>3.214</v>
      </c>
      <c r="H59" s="38">
        <f t="shared" ca="1" si="8"/>
        <v>1.0189999999999999</v>
      </c>
      <c r="I59" s="38">
        <f t="shared" ca="1" si="8"/>
        <v>1.875</v>
      </c>
      <c r="J59" s="38">
        <f t="shared" ca="1" si="8"/>
        <v>-0.376</v>
      </c>
      <c r="K59" s="38">
        <f t="shared" ca="1" si="8"/>
        <v>-1.639</v>
      </c>
      <c r="L59" s="38">
        <f t="shared" ca="1" si="8"/>
        <v>-8.3670000000000009</v>
      </c>
      <c r="M59" s="38">
        <f t="shared" ca="1" si="8"/>
        <v>9.3979999999999997</v>
      </c>
      <c r="N59" s="39">
        <f t="shared" ca="1" si="8"/>
        <v>6.806</v>
      </c>
      <c r="O59" s="38"/>
    </row>
    <row r="60" spans="1:15" ht="16.5" customHeight="1" x14ac:dyDescent="0.4">
      <c r="A60" s="18">
        <v>17</v>
      </c>
      <c r="B60" s="7" t="s">
        <v>44</v>
      </c>
      <c r="C60" s="114"/>
      <c r="D60" s="38">
        <f t="shared" ca="1" si="8"/>
        <v>0.495</v>
      </c>
      <c r="E60" s="38">
        <f t="shared" ca="1" si="8"/>
        <v>3.5489999999999999</v>
      </c>
      <c r="F60" s="38">
        <f t="shared" ca="1" si="8"/>
        <v>1.8819999999999999</v>
      </c>
      <c r="G60" s="38">
        <f t="shared" ca="1" si="8"/>
        <v>5.3410000000000002</v>
      </c>
      <c r="H60" s="38">
        <f t="shared" ca="1" si="8"/>
        <v>3.6749999999999998</v>
      </c>
      <c r="I60" s="38">
        <f t="shared" ca="1" si="8"/>
        <v>2.0950000000000002</v>
      </c>
      <c r="J60" s="38">
        <f t="shared" ca="1" si="8"/>
        <v>1.246</v>
      </c>
      <c r="K60" s="38">
        <f t="shared" ca="1" si="8"/>
        <v>0.73199999999999998</v>
      </c>
      <c r="L60" s="38">
        <f t="shared" ca="1" si="8"/>
        <v>-6.1749999999999998</v>
      </c>
      <c r="M60" s="38">
        <f t="shared" ca="1" si="8"/>
        <v>4.1260000000000003</v>
      </c>
      <c r="N60" s="39">
        <f t="shared" ca="1" si="8"/>
        <v>1.9890000000000001</v>
      </c>
      <c r="O60" s="38"/>
    </row>
    <row r="61" spans="1:15" ht="16.5" customHeight="1" x14ac:dyDescent="0.4">
      <c r="A61" s="18">
        <v>18</v>
      </c>
      <c r="B61" s="7" t="s">
        <v>45</v>
      </c>
      <c r="C61" s="114"/>
      <c r="D61" s="38">
        <f t="shared" ca="1" si="8"/>
        <v>-0.30299999999999999</v>
      </c>
      <c r="E61" s="38">
        <f t="shared" ca="1" si="8"/>
        <v>-0.30399999999999999</v>
      </c>
      <c r="F61" s="38">
        <f t="shared" ca="1" si="8"/>
        <v>22.183</v>
      </c>
      <c r="G61" s="38">
        <f t="shared" ca="1" si="8"/>
        <v>-22.428999999999998</v>
      </c>
      <c r="H61" s="38">
        <f t="shared" ca="1" si="8"/>
        <v>-28.721</v>
      </c>
      <c r="I61" s="38">
        <f t="shared" ca="1" si="8"/>
        <v>12.589</v>
      </c>
      <c r="J61" s="38">
        <f t="shared" ca="1" si="8"/>
        <v>0.7</v>
      </c>
      <c r="K61" s="38">
        <f t="shared" ca="1" si="8"/>
        <v>-4.4409999999999998</v>
      </c>
      <c r="L61" s="38">
        <f t="shared" ca="1" si="8"/>
        <v>-15.862</v>
      </c>
      <c r="M61" s="38">
        <f t="shared" ca="1" si="8"/>
        <v>7.3239999999999998</v>
      </c>
      <c r="N61" s="39">
        <f t="shared" ca="1" si="8"/>
        <v>83.08</v>
      </c>
      <c r="O61" s="38"/>
    </row>
    <row r="62" spans="1:15" ht="16.5" customHeight="1" x14ac:dyDescent="0.4">
      <c r="A62" s="18">
        <v>19</v>
      </c>
      <c r="B62" s="7" t="s">
        <v>46</v>
      </c>
      <c r="C62" s="114"/>
      <c r="D62" s="38">
        <f t="shared" ca="1" si="8"/>
        <v>0.67</v>
      </c>
      <c r="E62" s="38">
        <f t="shared" ca="1" si="8"/>
        <v>7.9039999999999999</v>
      </c>
      <c r="F62" s="38">
        <f t="shared" ca="1" si="8"/>
        <v>46.942999999999998</v>
      </c>
      <c r="G62" s="38">
        <f t="shared" ca="1" si="8"/>
        <v>20.149000000000001</v>
      </c>
      <c r="H62" s="38">
        <f t="shared" ca="1" si="8"/>
        <v>-0.65900000000000003</v>
      </c>
      <c r="I62" s="38">
        <f t="shared" ca="1" si="8"/>
        <v>9.3629999999999995</v>
      </c>
      <c r="J62" s="38">
        <f t="shared" ca="1" si="8"/>
        <v>4.2290000000000001</v>
      </c>
      <c r="K62" s="38">
        <f t="shared" ca="1" si="8"/>
        <v>13.577</v>
      </c>
      <c r="L62" s="38">
        <f t="shared" ca="1" si="8"/>
        <v>-13.483000000000001</v>
      </c>
      <c r="M62" s="38">
        <f t="shared" ca="1" si="8"/>
        <v>14.664</v>
      </c>
      <c r="N62" s="39">
        <f t="shared" ca="1" si="8"/>
        <v>19.285</v>
      </c>
      <c r="O62" s="38"/>
    </row>
    <row r="63" spans="1:15" ht="16.5" customHeight="1" x14ac:dyDescent="0.4">
      <c r="A63" s="18"/>
      <c r="B63" s="7" t="s">
        <v>47</v>
      </c>
      <c r="C63" s="114"/>
      <c r="D63" s="38">
        <f t="shared" ca="1" si="8"/>
        <v>0.48899999999999999</v>
      </c>
      <c r="E63" s="38">
        <f t="shared" ca="1" si="8"/>
        <v>3.5</v>
      </c>
      <c r="F63" s="38">
        <f t="shared" ca="1" si="8"/>
        <v>1.75</v>
      </c>
      <c r="G63" s="38">
        <f t="shared" ca="1" si="8"/>
        <v>5.0069999999999997</v>
      </c>
      <c r="H63" s="38">
        <f t="shared" ca="1" si="8"/>
        <v>3.5350000000000001</v>
      </c>
      <c r="I63" s="38">
        <f t="shared" ca="1" si="8"/>
        <v>2.069</v>
      </c>
      <c r="J63" s="38">
        <f t="shared" ca="1" si="8"/>
        <v>1.214</v>
      </c>
      <c r="K63" s="38">
        <f t="shared" ca="1" si="8"/>
        <v>0.57999999999999996</v>
      </c>
      <c r="L63" s="38">
        <f t="shared" ca="1" si="8"/>
        <v>-6.1310000000000002</v>
      </c>
      <c r="M63" s="38">
        <f t="shared" ca="1" si="8"/>
        <v>4.0259999999999998</v>
      </c>
      <c r="N63" s="39">
        <f t="shared" ca="1" si="8"/>
        <v>2.09</v>
      </c>
      <c r="O63" s="38"/>
    </row>
    <row r="64" spans="1:15" ht="16.5" customHeight="1" x14ac:dyDescent="0.4">
      <c r="A64" s="18"/>
      <c r="B64" s="7" t="s">
        <v>52</v>
      </c>
      <c r="C64" s="114"/>
      <c r="N64" s="7"/>
    </row>
    <row r="65" spans="1:22" ht="16.5" customHeight="1" x14ac:dyDescent="0.4">
      <c r="A65" s="18"/>
      <c r="B65" s="7" t="s">
        <v>48</v>
      </c>
      <c r="C65" s="114"/>
      <c r="D65" s="94">
        <f ca="1">IF($B$36="実質","-",IF(C31="X","X",IF(D31="X","X",IF(C31&lt;&gt;0,ROUND((D31-C31)/ABS(C31)*100,3),"-"))))</f>
        <v>11.765000000000001</v>
      </c>
      <c r="E65" s="94">
        <f t="shared" ref="E65:N65" ca="1" si="9">IF($B$36="実質","-",IF(D31="X","X",IF(E31="X","X",IF(D31&lt;&gt;0,ROUND((E31-D31)/ABS(D31)*100,3),"-"))))</f>
        <v>-5.7889999999999997</v>
      </c>
      <c r="F65" s="94">
        <f t="shared" ca="1" si="9"/>
        <v>8.0549999999999997</v>
      </c>
      <c r="G65" s="94">
        <f t="shared" ca="1" si="9"/>
        <v>-0.51700000000000002</v>
      </c>
      <c r="H65" s="94">
        <f t="shared" ca="1" si="9"/>
        <v>30.254000000000001</v>
      </c>
      <c r="I65" s="94">
        <f t="shared" ca="1" si="9"/>
        <v>-16.238</v>
      </c>
      <c r="J65" s="94">
        <f t="shared" ca="1" si="9"/>
        <v>-6.7539999999999996</v>
      </c>
      <c r="K65" s="94">
        <f t="shared" ca="1" si="9"/>
        <v>-4.6580000000000004</v>
      </c>
      <c r="L65" s="94">
        <f t="shared" ca="1" si="9"/>
        <v>-19.346</v>
      </c>
      <c r="M65" s="94">
        <f t="shared" ca="1" si="9"/>
        <v>15.076000000000001</v>
      </c>
      <c r="N65" s="115">
        <f t="shared" ca="1" si="9"/>
        <v>-17.808</v>
      </c>
      <c r="O65" s="94"/>
    </row>
    <row r="66" spans="1:22" ht="16.5" customHeight="1" x14ac:dyDescent="0.4">
      <c r="A66" s="18"/>
      <c r="B66" s="7" t="s">
        <v>49</v>
      </c>
      <c r="C66" s="114"/>
      <c r="D66" s="94">
        <f t="shared" ref="D66:N67" ca="1" si="10">IF($B$36="実質","-",IF(C32="X","X",IF(D32="X","X",IF(C32&lt;&gt;0,ROUND((D32-C32)/ABS(C32)*100,3),"-"))))</f>
        <v>-9.9079999999999995</v>
      </c>
      <c r="E66" s="94">
        <f t="shared" ca="1" si="10"/>
        <v>14.882</v>
      </c>
      <c r="F66" s="94">
        <f t="shared" ca="1" si="10"/>
        <v>5.0199999999999996</v>
      </c>
      <c r="G66" s="94">
        <f t="shared" ca="1" si="10"/>
        <v>14.912000000000001</v>
      </c>
      <c r="H66" s="94">
        <f t="shared" ca="1" si="10"/>
        <v>5.3620000000000001</v>
      </c>
      <c r="I66" s="94">
        <f t="shared" ca="1" si="10"/>
        <v>6.1589999999999998</v>
      </c>
      <c r="J66" s="94">
        <f t="shared" ca="1" si="10"/>
        <v>1.5269999999999999</v>
      </c>
      <c r="K66" s="94">
        <f t="shared" ca="1" si="10"/>
        <v>2.2839999999999998</v>
      </c>
      <c r="L66" s="94">
        <f t="shared" ca="1" si="10"/>
        <v>-10.11</v>
      </c>
      <c r="M66" s="94">
        <f t="shared" ca="1" si="10"/>
        <v>10.515000000000001</v>
      </c>
      <c r="N66" s="115">
        <f t="shared" ca="1" si="10"/>
        <v>-11.573</v>
      </c>
      <c r="O66" s="94"/>
    </row>
    <row r="67" spans="1:22" ht="16.5" customHeight="1" x14ac:dyDescent="0.4">
      <c r="A67" s="19"/>
      <c r="B67" s="9" t="s">
        <v>50</v>
      </c>
      <c r="C67" s="116"/>
      <c r="D67" s="117">
        <f t="shared" ca="1" si="10"/>
        <v>1.8029999999999999</v>
      </c>
      <c r="E67" s="117">
        <f t="shared" ca="1" si="10"/>
        <v>2.278</v>
      </c>
      <c r="F67" s="117">
        <f t="shared" ca="1" si="10"/>
        <v>1.333</v>
      </c>
      <c r="G67" s="117">
        <f t="shared" ca="1" si="10"/>
        <v>4.03</v>
      </c>
      <c r="H67" s="117">
        <f t="shared" ca="1" si="10"/>
        <v>2.952</v>
      </c>
      <c r="I67" s="117">
        <f t="shared" ca="1" si="10"/>
        <v>1.806</v>
      </c>
      <c r="J67" s="117">
        <f t="shared" ca="1" si="10"/>
        <v>1.337</v>
      </c>
      <c r="K67" s="117">
        <f t="shared" ca="1" si="10"/>
        <v>0.54800000000000004</v>
      </c>
      <c r="L67" s="117">
        <f t="shared" ca="1" si="10"/>
        <v>-5.2750000000000004</v>
      </c>
      <c r="M67" s="117">
        <f t="shared" ca="1" si="10"/>
        <v>2.907</v>
      </c>
      <c r="N67" s="118">
        <f t="shared" ca="1" si="10"/>
        <v>4.7320000000000002</v>
      </c>
      <c r="O67" s="94"/>
    </row>
    <row r="70" spans="1:22" ht="16.5" customHeight="1" x14ac:dyDescent="0.4">
      <c r="A70" s="16"/>
      <c r="B70" s="87" t="str">
        <f>B36</f>
        <v>名目</v>
      </c>
    </row>
    <row r="71" spans="1:22" ht="16.5" customHeight="1" x14ac:dyDescent="0.4">
      <c r="A71" s="99" t="s">
        <v>4</v>
      </c>
      <c r="B71" s="98"/>
    </row>
    <row r="72" spans="1:22" ht="16.5" customHeight="1" x14ac:dyDescent="0.4">
      <c r="A72" s="14"/>
      <c r="B72" s="90"/>
      <c r="C72" s="32">
        <f>C4</f>
        <v>23</v>
      </c>
      <c r="D72" s="32">
        <f t="shared" ref="D72:N72" si="11">D4</f>
        <v>24</v>
      </c>
      <c r="E72" s="32">
        <f t="shared" si="11"/>
        <v>25</v>
      </c>
      <c r="F72" s="32">
        <f t="shared" si="11"/>
        <v>26</v>
      </c>
      <c r="G72" s="32">
        <f t="shared" si="11"/>
        <v>27</v>
      </c>
      <c r="H72" s="32">
        <f t="shared" si="11"/>
        <v>28</v>
      </c>
      <c r="I72" s="32">
        <f t="shared" si="11"/>
        <v>29</v>
      </c>
      <c r="J72" s="32">
        <f t="shared" si="11"/>
        <v>30</v>
      </c>
      <c r="K72" s="32">
        <f t="shared" si="11"/>
        <v>1</v>
      </c>
      <c r="L72" s="32">
        <f t="shared" si="11"/>
        <v>2</v>
      </c>
      <c r="M72" s="32">
        <f t="shared" si="11"/>
        <v>3</v>
      </c>
      <c r="N72" s="32">
        <f t="shared" si="11"/>
        <v>4</v>
      </c>
      <c r="O72" s="45"/>
    </row>
    <row r="73" spans="1:22" ht="16.5" customHeight="1" x14ac:dyDescent="0.4">
      <c r="A73" s="15"/>
      <c r="B73" s="91"/>
      <c r="C73" s="36" t="str">
        <f t="shared" ref="C73:N74" si="12">C5</f>
        <v>平成23年度</v>
      </c>
      <c r="D73" s="36" t="str">
        <f t="shared" si="12"/>
        <v>平成24年度</v>
      </c>
      <c r="E73" s="36" t="str">
        <f t="shared" si="12"/>
        <v>平成25年度</v>
      </c>
      <c r="F73" s="36" t="str">
        <f t="shared" si="12"/>
        <v>平成26年度</v>
      </c>
      <c r="G73" s="36" t="str">
        <f t="shared" si="12"/>
        <v>平成27年度</v>
      </c>
      <c r="H73" s="36" t="str">
        <f t="shared" si="12"/>
        <v>平成28年度</v>
      </c>
      <c r="I73" s="36" t="str">
        <f t="shared" si="12"/>
        <v>平成29年度</v>
      </c>
      <c r="J73" s="36" t="str">
        <f t="shared" si="12"/>
        <v>平成30年度</v>
      </c>
      <c r="K73" s="36" t="str">
        <f t="shared" si="12"/>
        <v>令和元年度</v>
      </c>
      <c r="L73" s="36" t="str">
        <f t="shared" si="12"/>
        <v>令和２年度</v>
      </c>
      <c r="M73" s="36" t="str">
        <f t="shared" si="12"/>
        <v>令和３年度</v>
      </c>
      <c r="N73" s="36" t="str">
        <f t="shared" si="12"/>
        <v>令和４年度</v>
      </c>
      <c r="O73" s="43"/>
    </row>
    <row r="74" spans="1:22" ht="16.5" customHeight="1" x14ac:dyDescent="0.4">
      <c r="A74" s="42"/>
      <c r="B74" s="92"/>
      <c r="C74" s="37">
        <f t="shared" si="12"/>
        <v>2011</v>
      </c>
      <c r="D74" s="37">
        <f t="shared" si="12"/>
        <v>2012</v>
      </c>
      <c r="E74" s="37">
        <f t="shared" si="12"/>
        <v>2013</v>
      </c>
      <c r="F74" s="37">
        <f t="shared" si="12"/>
        <v>2014</v>
      </c>
      <c r="G74" s="37">
        <f t="shared" si="12"/>
        <v>2015</v>
      </c>
      <c r="H74" s="37">
        <f t="shared" si="12"/>
        <v>2016</v>
      </c>
      <c r="I74" s="37">
        <f t="shared" si="12"/>
        <v>2017</v>
      </c>
      <c r="J74" s="37">
        <f t="shared" si="12"/>
        <v>2018</v>
      </c>
      <c r="K74" s="37">
        <f t="shared" si="12"/>
        <v>2019</v>
      </c>
      <c r="L74" s="37">
        <f t="shared" si="12"/>
        <v>2020</v>
      </c>
      <c r="M74" s="37">
        <f t="shared" si="12"/>
        <v>2021</v>
      </c>
      <c r="N74" s="37">
        <f t="shared" si="12"/>
        <v>2022</v>
      </c>
      <c r="O74" s="43"/>
    </row>
    <row r="75" spans="1:22" ht="16.5" customHeight="1" x14ac:dyDescent="0.4">
      <c r="A75" s="20">
        <v>1</v>
      </c>
      <c r="B75" s="5" t="s">
        <v>25</v>
      </c>
      <c r="C75" s="119">
        <f ca="1">IF($B$70="実質","-",IF(C7="X","X",IF(C7=0,"-",ROUND(C7/C$29*100,1))))</f>
        <v>1.4</v>
      </c>
      <c r="D75" s="120">
        <f t="shared" ref="D75:N75" ca="1" si="13">IF($B$70="実質","-",IF(D7="X","X",IF(D7=0,"-",ROUND(D7/D$29*100,1))))</f>
        <v>1.6</v>
      </c>
      <c r="E75" s="120">
        <f t="shared" ca="1" si="13"/>
        <v>1.4</v>
      </c>
      <c r="F75" s="120">
        <f t="shared" ca="1" si="13"/>
        <v>1.5</v>
      </c>
      <c r="G75" s="120">
        <f t="shared" ca="1" si="13"/>
        <v>1.4</v>
      </c>
      <c r="H75" s="120">
        <f t="shared" ca="1" si="13"/>
        <v>1.8</v>
      </c>
      <c r="I75" s="120">
        <f t="shared" ca="1" si="13"/>
        <v>1.5</v>
      </c>
      <c r="J75" s="120">
        <f t="shared" ca="1" si="13"/>
        <v>1.4</v>
      </c>
      <c r="K75" s="120">
        <f t="shared" ca="1" si="13"/>
        <v>1.3</v>
      </c>
      <c r="L75" s="120">
        <f t="shared" ca="1" si="13"/>
        <v>1.1000000000000001</v>
      </c>
      <c r="M75" s="120">
        <f t="shared" ca="1" si="13"/>
        <v>1.2</v>
      </c>
      <c r="N75" s="121">
        <f t="shared" ca="1" si="13"/>
        <v>1</v>
      </c>
      <c r="O75" s="100"/>
      <c r="Q75" s="130" t="s">
        <v>164</v>
      </c>
      <c r="U75" s="45" t="str">
        <f>"〔"&amp;"名目"&amp;"〕"&amp;"経済活動別構成比"&amp;"（％）"</f>
        <v>〔名目〕経済活動別構成比（％）</v>
      </c>
    </row>
    <row r="76" spans="1:22" ht="16.5" customHeight="1" x14ac:dyDescent="0.4">
      <c r="A76" s="18" t="s">
        <v>23</v>
      </c>
      <c r="B76" s="7" t="s">
        <v>26</v>
      </c>
      <c r="C76" s="122">
        <f t="shared" ref="C76:N97" ca="1" si="14">IF($B$70="実質","-",IF(C8="X","X",IF(C8=0,"-",ROUND(C8/C$29*100,1))))</f>
        <v>1.2</v>
      </c>
      <c r="D76" s="100">
        <f t="shared" ca="1" si="14"/>
        <v>1.3</v>
      </c>
      <c r="E76" s="100">
        <f t="shared" ca="1" si="14"/>
        <v>1.2</v>
      </c>
      <c r="F76" s="100">
        <f t="shared" ca="1" si="14"/>
        <v>1.3</v>
      </c>
      <c r="G76" s="100">
        <f t="shared" ca="1" si="14"/>
        <v>1.2</v>
      </c>
      <c r="H76" s="100">
        <f t="shared" ca="1" si="14"/>
        <v>1.5</v>
      </c>
      <c r="I76" s="100">
        <f t="shared" ca="1" si="14"/>
        <v>1.2</v>
      </c>
      <c r="J76" s="100">
        <f t="shared" ca="1" si="14"/>
        <v>1.1000000000000001</v>
      </c>
      <c r="K76" s="100">
        <f t="shared" ca="1" si="14"/>
        <v>1</v>
      </c>
      <c r="L76" s="100">
        <f t="shared" ca="1" si="14"/>
        <v>0.9</v>
      </c>
      <c r="M76" s="100">
        <f t="shared" ca="1" si="14"/>
        <v>1</v>
      </c>
      <c r="N76" s="123">
        <f t="shared" ca="1" si="14"/>
        <v>0.8</v>
      </c>
      <c r="O76" s="100"/>
      <c r="Q76" s="45" t="str">
        <f>"（"&amp;分析!$B$2&amp;"）"</f>
        <v>（令和４年度）</v>
      </c>
      <c r="U76" s="2" t="s">
        <v>299</v>
      </c>
    </row>
    <row r="77" spans="1:22" ht="16.5" customHeight="1" x14ac:dyDescent="0.4">
      <c r="A77" s="18" t="s">
        <v>13</v>
      </c>
      <c r="B77" s="7" t="s">
        <v>27</v>
      </c>
      <c r="C77" s="122">
        <f t="shared" ca="1" si="14"/>
        <v>0</v>
      </c>
      <c r="D77" s="100">
        <f t="shared" ca="1" si="14"/>
        <v>0</v>
      </c>
      <c r="E77" s="100">
        <f t="shared" ca="1" si="14"/>
        <v>0</v>
      </c>
      <c r="F77" s="100">
        <f t="shared" ca="1" si="14"/>
        <v>0</v>
      </c>
      <c r="G77" s="100">
        <f t="shared" ca="1" si="14"/>
        <v>0</v>
      </c>
      <c r="H77" s="100">
        <f t="shared" ca="1" si="14"/>
        <v>0</v>
      </c>
      <c r="I77" s="100">
        <f t="shared" ca="1" si="14"/>
        <v>0</v>
      </c>
      <c r="J77" s="100">
        <f t="shared" ca="1" si="14"/>
        <v>0</v>
      </c>
      <c r="K77" s="100">
        <f t="shared" ca="1" si="14"/>
        <v>0</v>
      </c>
      <c r="L77" s="100">
        <f t="shared" ca="1" si="14"/>
        <v>0</v>
      </c>
      <c r="M77" s="100">
        <f t="shared" ca="1" si="14"/>
        <v>0</v>
      </c>
      <c r="N77" s="123">
        <f t="shared" ca="1" si="14"/>
        <v>0</v>
      </c>
      <c r="O77" s="100"/>
      <c r="P77" s="185">
        <f ca="1">IF($R77="X","X",$R77/$R$98*100)</f>
        <v>0.80124979547374997</v>
      </c>
      <c r="Q77" s="4" t="s">
        <v>167</v>
      </c>
      <c r="R77" s="186">
        <f ca="1">HLOOKUP(コード表!G$8,分析BD!$C$220:$N$249,INDEX(コード表!$B$94:$C$115,MATCH(分析BD!$Q77,コード表!$B$94:$B$115,0),2),FALSE)</f>
        <v>35748</v>
      </c>
      <c r="T77" s="191">
        <v>1</v>
      </c>
      <c r="U77" s="32" t="str">
        <f ca="1">VLOOKUP($V77,$P$77:$Q$94,2,FALSE)&amp;CHAR(10)&amp;TEXT($V77,"0.0")&amp;"%"</f>
        <v>不動産業
12.6%</v>
      </c>
      <c r="V77" s="185">
        <f ca="1">LARGE($P$77:$P$94,$T77)</f>
        <v>12.589896291182621</v>
      </c>
    </row>
    <row r="78" spans="1:22" ht="16.5" customHeight="1" x14ac:dyDescent="0.4">
      <c r="A78" s="18" t="s">
        <v>14</v>
      </c>
      <c r="B78" s="7" t="s">
        <v>28</v>
      </c>
      <c r="C78" s="122">
        <f t="shared" ca="1" si="14"/>
        <v>0.2</v>
      </c>
      <c r="D78" s="100">
        <f t="shared" ca="1" si="14"/>
        <v>0.2</v>
      </c>
      <c r="E78" s="100">
        <f t="shared" ca="1" si="14"/>
        <v>0.2</v>
      </c>
      <c r="F78" s="100">
        <f t="shared" ca="1" si="14"/>
        <v>0.2</v>
      </c>
      <c r="G78" s="100">
        <f t="shared" ca="1" si="14"/>
        <v>0.3</v>
      </c>
      <c r="H78" s="100">
        <f t="shared" ca="1" si="14"/>
        <v>0.3</v>
      </c>
      <c r="I78" s="100">
        <f t="shared" ca="1" si="14"/>
        <v>0.3</v>
      </c>
      <c r="J78" s="100">
        <f t="shared" ca="1" si="14"/>
        <v>0.3</v>
      </c>
      <c r="K78" s="100">
        <f t="shared" ca="1" si="14"/>
        <v>0.2</v>
      </c>
      <c r="L78" s="100">
        <f t="shared" ca="1" si="14"/>
        <v>0.2</v>
      </c>
      <c r="M78" s="100">
        <f t="shared" ca="1" si="14"/>
        <v>0.2</v>
      </c>
      <c r="N78" s="123">
        <f t="shared" ca="1" si="14"/>
        <v>0.2</v>
      </c>
      <c r="O78" s="100"/>
      <c r="P78" s="187">
        <f t="shared" ref="P78:P98" ca="1" si="15">IF($R78="X","X",$R78/$R$98*100)</f>
        <v>8.1586361629306537E-3</v>
      </c>
      <c r="Q78" s="6" t="s">
        <v>168</v>
      </c>
      <c r="R78" s="188">
        <f ca="1">HLOOKUP(コード表!G$8,分析BD!$C$220:$N$249,INDEX(コード表!$B$94:$C$115,MATCH(分析BD!$Q78,コード表!$B$94:$B$115,0),2),FALSE)</f>
        <v>364</v>
      </c>
      <c r="T78" s="192">
        <v>2</v>
      </c>
      <c r="U78" s="193" t="str">
        <f t="shared" ref="U78:U86" ca="1" si="16">VLOOKUP($V78,$P$77:$Q$94,2,FALSE)&amp;CHAR(10)&amp;TEXT($V78,"0.0")&amp;"%"</f>
        <v>保健衛生・社会事業
12.6%</v>
      </c>
      <c r="V78" s="187">
        <f t="shared" ref="V78:V86" ca="1" si="17">LARGE($P$77:$P$94,$T78)</f>
        <v>12.579877306663859</v>
      </c>
    </row>
    <row r="79" spans="1:22" ht="16.5" customHeight="1" x14ac:dyDescent="0.4">
      <c r="A79" s="18">
        <v>2</v>
      </c>
      <c r="B79" s="7" t="s">
        <v>29</v>
      </c>
      <c r="C79" s="122">
        <f t="shared" ca="1" si="14"/>
        <v>0.1</v>
      </c>
      <c r="D79" s="100">
        <f t="shared" ca="1" si="14"/>
        <v>0.1</v>
      </c>
      <c r="E79" s="100">
        <f t="shared" ca="1" si="14"/>
        <v>0.1</v>
      </c>
      <c r="F79" s="100">
        <f t="shared" ca="1" si="14"/>
        <v>0.1</v>
      </c>
      <c r="G79" s="100">
        <f t="shared" ca="1" si="14"/>
        <v>0.1</v>
      </c>
      <c r="H79" s="100">
        <f t="shared" ca="1" si="14"/>
        <v>0.1</v>
      </c>
      <c r="I79" s="100">
        <f t="shared" ca="1" si="14"/>
        <v>0.2</v>
      </c>
      <c r="J79" s="100">
        <f t="shared" ca="1" si="14"/>
        <v>0.2</v>
      </c>
      <c r="K79" s="100">
        <f t="shared" ca="1" si="14"/>
        <v>0.2</v>
      </c>
      <c r="L79" s="100">
        <f t="shared" ca="1" si="14"/>
        <v>0.2</v>
      </c>
      <c r="M79" s="100">
        <f t="shared" ca="1" si="14"/>
        <v>0.2</v>
      </c>
      <c r="N79" s="123">
        <f t="shared" ca="1" si="14"/>
        <v>0.2</v>
      </c>
      <c r="O79" s="100"/>
      <c r="P79" s="187">
        <f t="shared" ca="1" si="15"/>
        <v>0.17969172010498641</v>
      </c>
      <c r="Q79" s="6" t="s">
        <v>169</v>
      </c>
      <c r="R79" s="188">
        <f ca="1">HLOOKUP(コード表!G$8,分析BD!$C$220:$N$249,INDEX(コード表!$B$94:$C$115,MATCH(分析BD!$Q79,コード表!$B$94:$B$115,0),2),FALSE)</f>
        <v>8017</v>
      </c>
      <c r="T79" s="192">
        <v>3</v>
      </c>
      <c r="U79" s="193" t="str">
        <f t="shared" ca="1" si="16"/>
        <v>専門・科学、業務支援
10.8%</v>
      </c>
      <c r="V79" s="187">
        <f t="shared" ca="1" si="17"/>
        <v>10.837201587796114</v>
      </c>
    </row>
    <row r="80" spans="1:22" ht="16.5" customHeight="1" x14ac:dyDescent="0.4">
      <c r="A80" s="18">
        <v>3</v>
      </c>
      <c r="B80" s="7" t="s">
        <v>30</v>
      </c>
      <c r="C80" s="122">
        <f t="shared" ca="1" si="14"/>
        <v>5.5</v>
      </c>
      <c r="D80" s="100">
        <f t="shared" ca="1" si="14"/>
        <v>4.3</v>
      </c>
      <c r="E80" s="100">
        <f t="shared" ca="1" si="14"/>
        <v>4.4000000000000004</v>
      </c>
      <c r="F80" s="100">
        <f t="shared" ca="1" si="14"/>
        <v>4.2</v>
      </c>
      <c r="G80" s="100">
        <f t="shared" ca="1" si="14"/>
        <v>4.5</v>
      </c>
      <c r="H80" s="100">
        <f t="shared" ca="1" si="14"/>
        <v>4.5</v>
      </c>
      <c r="I80" s="100">
        <f t="shared" ca="1" si="14"/>
        <v>4.4000000000000004</v>
      </c>
      <c r="J80" s="100">
        <f t="shared" ca="1" si="14"/>
        <v>4.3</v>
      </c>
      <c r="K80" s="100">
        <f t="shared" ca="1" si="14"/>
        <v>4.2</v>
      </c>
      <c r="L80" s="100">
        <f t="shared" ca="1" si="14"/>
        <v>4.9000000000000004</v>
      </c>
      <c r="M80" s="100">
        <f t="shared" ca="1" si="14"/>
        <v>4.3</v>
      </c>
      <c r="N80" s="123">
        <f t="shared" ca="1" si="14"/>
        <v>4</v>
      </c>
      <c r="O80" s="100"/>
      <c r="P80" s="187">
        <f t="shared" ca="1" si="15"/>
        <v>0.24074700831329165</v>
      </c>
      <c r="Q80" s="6" t="s">
        <v>170</v>
      </c>
      <c r="R80" s="188">
        <f ca="1">HLOOKUP(コード表!G$8,分析BD!$C$220:$N$249,INDEX(コード表!$B$94:$C$115,MATCH(分析BD!$Q80,コード表!$B$94:$B$115,0),2),FALSE)</f>
        <v>10741</v>
      </c>
      <c r="T80" s="192">
        <v>4</v>
      </c>
      <c r="U80" s="193" t="str">
        <f t="shared" ca="1" si="16"/>
        <v>公務
9.9%</v>
      </c>
      <c r="V80" s="187">
        <f t="shared" ca="1" si="17"/>
        <v>9.889813584129211</v>
      </c>
    </row>
    <row r="81" spans="1:22" ht="16.5" customHeight="1" x14ac:dyDescent="0.4">
      <c r="A81" s="18">
        <v>4</v>
      </c>
      <c r="B81" s="7" t="s">
        <v>32</v>
      </c>
      <c r="C81" s="122">
        <f t="shared" ca="1" si="14"/>
        <v>3.8</v>
      </c>
      <c r="D81" s="100">
        <f t="shared" ca="1" si="14"/>
        <v>3.7</v>
      </c>
      <c r="E81" s="100">
        <f t="shared" ca="1" si="14"/>
        <v>3.8</v>
      </c>
      <c r="F81" s="100">
        <f t="shared" ca="1" si="14"/>
        <v>4</v>
      </c>
      <c r="G81" s="100">
        <f t="shared" ca="1" si="14"/>
        <v>4</v>
      </c>
      <c r="H81" s="100">
        <f t="shared" ca="1" si="14"/>
        <v>3.9</v>
      </c>
      <c r="I81" s="100">
        <f t="shared" ca="1" si="14"/>
        <v>3.9</v>
      </c>
      <c r="J81" s="100">
        <f t="shared" ca="1" si="14"/>
        <v>3.8</v>
      </c>
      <c r="K81" s="100">
        <f t="shared" ca="1" si="14"/>
        <v>4.0999999999999996</v>
      </c>
      <c r="L81" s="100">
        <f t="shared" ca="1" si="14"/>
        <v>4.4000000000000004</v>
      </c>
      <c r="M81" s="100">
        <f t="shared" ca="1" si="14"/>
        <v>4.2</v>
      </c>
      <c r="N81" s="123">
        <f t="shared" ca="1" si="14"/>
        <v>2</v>
      </c>
      <c r="O81" s="100"/>
      <c r="P81" s="187">
        <f t="shared" ca="1" si="15"/>
        <v>4.0356335158566683</v>
      </c>
      <c r="Q81" s="6" t="s">
        <v>171</v>
      </c>
      <c r="R81" s="188">
        <f ca="1">HLOOKUP(コード表!G$8,分析BD!$C$220:$N$249,INDEX(コード表!$B$94:$C$115,MATCH(分析BD!$Q81,コード表!$B$94:$B$115,0),2),FALSE)</f>
        <v>180051</v>
      </c>
      <c r="T81" s="192">
        <v>5</v>
      </c>
      <c r="U81" s="193" t="str">
        <f t="shared" ca="1" si="16"/>
        <v>卸売・小売業
9.4%</v>
      </c>
      <c r="V81" s="187">
        <f t="shared" ca="1" si="17"/>
        <v>9.4450334302358172</v>
      </c>
    </row>
    <row r="82" spans="1:22" ht="16.5" customHeight="1" x14ac:dyDescent="0.4">
      <c r="A82" s="18">
        <v>5</v>
      </c>
      <c r="B82" s="7" t="s">
        <v>31</v>
      </c>
      <c r="C82" s="122">
        <f t="shared" ca="1" si="14"/>
        <v>6.8</v>
      </c>
      <c r="D82" s="100">
        <f t="shared" ca="1" si="14"/>
        <v>6.7</v>
      </c>
      <c r="E82" s="100">
        <f t="shared" ca="1" si="14"/>
        <v>7.8</v>
      </c>
      <c r="F82" s="100">
        <f t="shared" ca="1" si="14"/>
        <v>8.4</v>
      </c>
      <c r="G82" s="100">
        <f t="shared" ca="1" si="14"/>
        <v>9.1999999999999993</v>
      </c>
      <c r="H82" s="100">
        <f t="shared" ca="1" si="14"/>
        <v>9.5</v>
      </c>
      <c r="I82" s="100">
        <f t="shared" ca="1" si="14"/>
        <v>10.199999999999999</v>
      </c>
      <c r="J82" s="100">
        <f t="shared" ca="1" si="14"/>
        <v>10.199999999999999</v>
      </c>
      <c r="K82" s="100">
        <f t="shared" ca="1" si="14"/>
        <v>10.6</v>
      </c>
      <c r="L82" s="100">
        <f t="shared" ca="1" si="14"/>
        <v>9.3000000000000007</v>
      </c>
      <c r="M82" s="100">
        <f t="shared" ca="1" si="14"/>
        <v>10.8</v>
      </c>
      <c r="N82" s="123">
        <f t="shared" ca="1" si="14"/>
        <v>8.9</v>
      </c>
      <c r="O82" s="100"/>
      <c r="P82" s="187">
        <f t="shared" ca="1" si="15"/>
        <v>8.9372031567646069</v>
      </c>
      <c r="Q82" s="6" t="s">
        <v>172</v>
      </c>
      <c r="R82" s="188">
        <f ca="1">HLOOKUP(コード表!G$8,分析BD!$C$220:$N$249,INDEX(コード表!$B$94:$C$115,MATCH(分析BD!$Q82,コード表!$B$94:$B$115,0),2),FALSE)</f>
        <v>398736</v>
      </c>
      <c r="T82" s="192">
        <v>6</v>
      </c>
      <c r="U82" s="193" t="str">
        <f t="shared" ca="1" si="16"/>
        <v>建設業
8.9%</v>
      </c>
      <c r="V82" s="187">
        <f t="shared" ca="1" si="17"/>
        <v>8.9372031567646069</v>
      </c>
    </row>
    <row r="83" spans="1:22" ht="16.5" customHeight="1" x14ac:dyDescent="0.4">
      <c r="A83" s="18">
        <v>6</v>
      </c>
      <c r="B83" s="7" t="s">
        <v>33</v>
      </c>
      <c r="C83" s="122">
        <f t="shared" ca="1" si="14"/>
        <v>10.1</v>
      </c>
      <c r="D83" s="100">
        <f t="shared" ca="1" si="14"/>
        <v>10.5</v>
      </c>
      <c r="E83" s="100">
        <f t="shared" ca="1" si="14"/>
        <v>10.6</v>
      </c>
      <c r="F83" s="100">
        <f t="shared" ca="1" si="14"/>
        <v>10.3</v>
      </c>
      <c r="G83" s="100">
        <f t="shared" ca="1" si="14"/>
        <v>9.9</v>
      </c>
      <c r="H83" s="100">
        <f t="shared" ca="1" si="14"/>
        <v>9.6</v>
      </c>
      <c r="I83" s="100">
        <f t="shared" ca="1" si="14"/>
        <v>9.6999999999999993</v>
      </c>
      <c r="J83" s="100">
        <f t="shared" ca="1" si="14"/>
        <v>9.5</v>
      </c>
      <c r="K83" s="100">
        <f t="shared" ca="1" si="14"/>
        <v>9.1999999999999993</v>
      </c>
      <c r="L83" s="100">
        <f t="shared" ca="1" si="14"/>
        <v>9.1</v>
      </c>
      <c r="M83" s="100">
        <f t="shared" ca="1" si="14"/>
        <v>9.1999999999999993</v>
      </c>
      <c r="N83" s="123">
        <f t="shared" ca="1" si="14"/>
        <v>9.4</v>
      </c>
      <c r="O83" s="100"/>
      <c r="P83" s="187">
        <f t="shared" ca="1" si="15"/>
        <v>1.9819210001950003</v>
      </c>
      <c r="Q83" s="6" t="s">
        <v>173</v>
      </c>
      <c r="R83" s="188">
        <f ca="1">HLOOKUP(コード表!G$8,分析BD!$C$220:$N$249,INDEX(コード表!$B$94:$C$115,MATCH(分析BD!$Q83,コード表!$B$94:$B$115,0),2),FALSE)</f>
        <v>88424</v>
      </c>
      <c r="T83" s="192">
        <v>7</v>
      </c>
      <c r="U83" s="193" t="str">
        <f t="shared" ca="1" si="16"/>
        <v>運輸・郵便業
6.4%</v>
      </c>
      <c r="V83" s="187">
        <f t="shared" ca="1" si="17"/>
        <v>6.3965052347513067</v>
      </c>
    </row>
    <row r="84" spans="1:22" ht="16.5" customHeight="1" x14ac:dyDescent="0.4">
      <c r="A84" s="18">
        <v>7</v>
      </c>
      <c r="B84" s="7" t="s">
        <v>34</v>
      </c>
      <c r="C84" s="122">
        <f t="shared" ca="1" si="14"/>
        <v>6.4</v>
      </c>
      <c r="D84" s="100">
        <f t="shared" ca="1" si="14"/>
        <v>6.3</v>
      </c>
      <c r="E84" s="100">
        <f t="shared" ca="1" si="14"/>
        <v>6.4</v>
      </c>
      <c r="F84" s="100">
        <f t="shared" ca="1" si="14"/>
        <v>6.2</v>
      </c>
      <c r="G84" s="100">
        <f t="shared" ca="1" si="14"/>
        <v>6.3</v>
      </c>
      <c r="H84" s="100">
        <f t="shared" ca="1" si="14"/>
        <v>6.6</v>
      </c>
      <c r="I84" s="100">
        <f t="shared" ca="1" si="14"/>
        <v>6.5</v>
      </c>
      <c r="J84" s="100">
        <f t="shared" ca="1" si="14"/>
        <v>6.5</v>
      </c>
      <c r="K84" s="100">
        <f t="shared" ca="1" si="14"/>
        <v>6.4</v>
      </c>
      <c r="L84" s="100">
        <f t="shared" ca="1" si="14"/>
        <v>4.5999999999999996</v>
      </c>
      <c r="M84" s="100">
        <f t="shared" ca="1" si="14"/>
        <v>4.5999999999999996</v>
      </c>
      <c r="N84" s="123">
        <f t="shared" ca="1" si="14"/>
        <v>6.4</v>
      </c>
      <c r="O84" s="100"/>
      <c r="P84" s="187">
        <f t="shared" ca="1" si="15"/>
        <v>9.4450334302358172</v>
      </c>
      <c r="Q84" s="6" t="s">
        <v>174</v>
      </c>
      <c r="R84" s="188">
        <f ca="1">HLOOKUP(コード表!G$8,分析BD!$C$220:$N$249,INDEX(コード表!$B$94:$C$115,MATCH(分析BD!$Q84,コード表!$B$94:$B$115,0),2),FALSE)</f>
        <v>421393</v>
      </c>
      <c r="T84" s="192">
        <v>8</v>
      </c>
      <c r="U84" s="193" t="str">
        <f t="shared" ca="1" si="16"/>
        <v>教育
5.9%</v>
      </c>
      <c r="V84" s="187">
        <f t="shared" ca="1" si="17"/>
        <v>5.8840128834727095</v>
      </c>
    </row>
    <row r="85" spans="1:22" ht="16.5" customHeight="1" x14ac:dyDescent="0.4">
      <c r="A85" s="18">
        <v>8</v>
      </c>
      <c r="B85" s="7" t="s">
        <v>35</v>
      </c>
      <c r="C85" s="122">
        <f t="shared" ca="1" si="14"/>
        <v>4.0999999999999996</v>
      </c>
      <c r="D85" s="100">
        <f t="shared" ca="1" si="14"/>
        <v>4.0999999999999996</v>
      </c>
      <c r="E85" s="100">
        <f t="shared" ca="1" si="14"/>
        <v>4.0999999999999996</v>
      </c>
      <c r="F85" s="100">
        <f t="shared" ca="1" si="14"/>
        <v>4</v>
      </c>
      <c r="G85" s="100">
        <f t="shared" ca="1" si="14"/>
        <v>4</v>
      </c>
      <c r="H85" s="100">
        <f t="shared" ca="1" si="14"/>
        <v>4.3</v>
      </c>
      <c r="I85" s="100">
        <f t="shared" ca="1" si="14"/>
        <v>4.5</v>
      </c>
      <c r="J85" s="100">
        <f t="shared" ca="1" si="14"/>
        <v>4.5</v>
      </c>
      <c r="K85" s="100">
        <f t="shared" ca="1" si="14"/>
        <v>4.3</v>
      </c>
      <c r="L85" s="100">
        <f t="shared" ca="1" si="14"/>
        <v>2.7</v>
      </c>
      <c r="M85" s="100">
        <f t="shared" ca="1" si="14"/>
        <v>2.5</v>
      </c>
      <c r="N85" s="123">
        <f t="shared" ca="1" si="14"/>
        <v>3.8</v>
      </c>
      <c r="O85" s="100"/>
      <c r="P85" s="187">
        <f t="shared" ca="1" si="15"/>
        <v>6.3965052347513067</v>
      </c>
      <c r="Q85" s="6" t="s">
        <v>175</v>
      </c>
      <c r="R85" s="188">
        <f ca="1">HLOOKUP(コード表!G$8,分析BD!$C$220:$N$249,INDEX(コード表!$B$94:$C$115,MATCH(分析BD!$Q85,コード表!$B$94:$B$115,0),2),FALSE)</f>
        <v>285382</v>
      </c>
      <c r="T85" s="192">
        <v>9</v>
      </c>
      <c r="U85" s="193" t="str">
        <f t="shared" ca="1" si="16"/>
        <v>その他のサービス
5.4%</v>
      </c>
      <c r="V85" s="187">
        <f t="shared" ca="1" si="17"/>
        <v>5.4044912843800219</v>
      </c>
    </row>
    <row r="86" spans="1:22" ht="16.5" customHeight="1" x14ac:dyDescent="0.4">
      <c r="A86" s="18">
        <v>9</v>
      </c>
      <c r="B86" s="7" t="s">
        <v>36</v>
      </c>
      <c r="C86" s="122">
        <f t="shared" ca="1" si="14"/>
        <v>4.7</v>
      </c>
      <c r="D86" s="100">
        <f t="shared" ca="1" si="14"/>
        <v>4.9000000000000004</v>
      </c>
      <c r="E86" s="100">
        <f t="shared" ca="1" si="14"/>
        <v>4.9000000000000004</v>
      </c>
      <c r="F86" s="100">
        <f t="shared" ca="1" si="14"/>
        <v>4.8</v>
      </c>
      <c r="G86" s="100">
        <f t="shared" ca="1" si="14"/>
        <v>4.7</v>
      </c>
      <c r="H86" s="100">
        <f t="shared" ca="1" si="14"/>
        <v>4.7</v>
      </c>
      <c r="I86" s="100">
        <f t="shared" ca="1" si="14"/>
        <v>4.4000000000000004</v>
      </c>
      <c r="J86" s="100">
        <f t="shared" ca="1" si="14"/>
        <v>4.4000000000000004</v>
      </c>
      <c r="K86" s="100">
        <f t="shared" ca="1" si="14"/>
        <v>4</v>
      </c>
      <c r="L86" s="100">
        <f t="shared" ca="1" si="14"/>
        <v>4.3</v>
      </c>
      <c r="M86" s="100">
        <f t="shared" ca="1" si="14"/>
        <v>3.9</v>
      </c>
      <c r="N86" s="123">
        <f t="shared" ca="1" si="14"/>
        <v>3.8</v>
      </c>
      <c r="O86" s="100"/>
      <c r="P86" s="187">
        <f t="shared" ca="1" si="15"/>
        <v>3.7672054205620045</v>
      </c>
      <c r="Q86" s="6" t="s">
        <v>176</v>
      </c>
      <c r="R86" s="188">
        <f ca="1">HLOOKUP(コード表!G$8,分析BD!$C$220:$N$249,INDEX(コード表!$B$94:$C$115,MATCH(分析BD!$Q86,コード表!$B$94:$B$115,0),2),FALSE)</f>
        <v>168075</v>
      </c>
      <c r="T86" s="192">
        <v>10</v>
      </c>
      <c r="U86" s="193" t="str">
        <f t="shared" ca="1" si="16"/>
        <v>製造業
4.0%</v>
      </c>
      <c r="V86" s="187">
        <f t="shared" ca="1" si="17"/>
        <v>4.0356335158566683</v>
      </c>
    </row>
    <row r="87" spans="1:22" ht="16.5" customHeight="1" x14ac:dyDescent="0.4">
      <c r="A87" s="18">
        <v>10</v>
      </c>
      <c r="B87" s="7" t="s">
        <v>37</v>
      </c>
      <c r="C87" s="122">
        <f t="shared" ca="1" si="14"/>
        <v>3.8</v>
      </c>
      <c r="D87" s="100">
        <f t="shared" ca="1" si="14"/>
        <v>3.7</v>
      </c>
      <c r="E87" s="100">
        <f t="shared" ca="1" si="14"/>
        <v>3.7</v>
      </c>
      <c r="F87" s="100">
        <f t="shared" ca="1" si="14"/>
        <v>3.6</v>
      </c>
      <c r="G87" s="100">
        <f t="shared" ca="1" si="14"/>
        <v>3.5</v>
      </c>
      <c r="H87" s="100">
        <f t="shared" ca="1" si="14"/>
        <v>3.2</v>
      </c>
      <c r="I87" s="100">
        <f t="shared" ca="1" si="14"/>
        <v>3.2</v>
      </c>
      <c r="J87" s="100">
        <f t="shared" ca="1" si="14"/>
        <v>3.3</v>
      </c>
      <c r="K87" s="100">
        <f t="shared" ca="1" si="14"/>
        <v>3.4</v>
      </c>
      <c r="L87" s="100">
        <f t="shared" ca="1" si="14"/>
        <v>3.6</v>
      </c>
      <c r="M87" s="100">
        <f t="shared" ca="1" si="14"/>
        <v>3.6</v>
      </c>
      <c r="N87" s="123">
        <f t="shared" ca="1" si="14"/>
        <v>3.9</v>
      </c>
      <c r="O87" s="100"/>
      <c r="P87" s="187">
        <f t="shared" ca="1" si="15"/>
        <v>3.770926117273671</v>
      </c>
      <c r="Q87" s="6" t="s">
        <v>177</v>
      </c>
      <c r="R87" s="188">
        <f ca="1">HLOOKUP(コード表!G$8,分析BD!$C$220:$N$249,INDEX(コード表!$B$94:$C$115,MATCH(分析BD!$Q87,コード表!$B$94:$B$115,0),2),FALSE)</f>
        <v>168241</v>
      </c>
      <c r="T87" s="194" t="s">
        <v>166</v>
      </c>
      <c r="U87" s="195" t="str">
        <f ca="1">"その他"&amp;CHAR(10)&amp;TEXT(V87,"0.0")&amp;"%"</f>
        <v>その他
14.7%</v>
      </c>
      <c r="V87" s="189">
        <f ca="1">P95-SUM(V77:V86)</f>
        <v>14.689467514507342</v>
      </c>
    </row>
    <row r="88" spans="1:22" ht="16.5" customHeight="1" x14ac:dyDescent="0.4">
      <c r="A88" s="18">
        <v>11</v>
      </c>
      <c r="B88" s="7" t="s">
        <v>38</v>
      </c>
      <c r="C88" s="122">
        <f t="shared" ca="1" si="14"/>
        <v>12.2</v>
      </c>
      <c r="D88" s="100">
        <f t="shared" ca="1" si="14"/>
        <v>12.2</v>
      </c>
      <c r="E88" s="100">
        <f t="shared" ca="1" si="14"/>
        <v>11.8</v>
      </c>
      <c r="F88" s="100">
        <f t="shared" ca="1" si="14"/>
        <v>12</v>
      </c>
      <c r="G88" s="100">
        <f t="shared" ca="1" si="14"/>
        <v>11.5</v>
      </c>
      <c r="H88" s="100">
        <f t="shared" ca="1" si="14"/>
        <v>11.3</v>
      </c>
      <c r="I88" s="100">
        <f t="shared" ca="1" si="14"/>
        <v>11.5</v>
      </c>
      <c r="J88" s="100">
        <f t="shared" ca="1" si="14"/>
        <v>11.7</v>
      </c>
      <c r="K88" s="100">
        <f t="shared" ca="1" si="14"/>
        <v>11.9</v>
      </c>
      <c r="L88" s="100">
        <f t="shared" ca="1" si="14"/>
        <v>13.1</v>
      </c>
      <c r="M88" s="100">
        <f t="shared" ca="1" si="14"/>
        <v>12.7</v>
      </c>
      <c r="N88" s="123">
        <f t="shared" ca="1" si="14"/>
        <v>12.6</v>
      </c>
      <c r="O88" s="100"/>
      <c r="P88" s="187">
        <f t="shared" ca="1" si="15"/>
        <v>3.9395678164217207</v>
      </c>
      <c r="Q88" s="6" t="s">
        <v>178</v>
      </c>
      <c r="R88" s="188">
        <f ca="1">HLOOKUP(コード表!G$8,分析BD!$C$220:$N$249,INDEX(コード表!$B$94:$C$115,MATCH(分析BD!$Q88,コード表!$B$94:$B$115,0),2),FALSE)</f>
        <v>175765</v>
      </c>
      <c r="V88" s="54" t="str">
        <f ca="1">IF(SUM(V77:V87)=P95,"OK","ERROR")</f>
        <v>OK</v>
      </c>
    </row>
    <row r="89" spans="1:22" ht="16.5" customHeight="1" x14ac:dyDescent="0.4">
      <c r="A89" s="18">
        <v>12</v>
      </c>
      <c r="B89" s="7" t="s">
        <v>39</v>
      </c>
      <c r="C89" s="122">
        <f t="shared" ca="1" si="14"/>
        <v>8.5</v>
      </c>
      <c r="D89" s="100">
        <f t="shared" ca="1" si="14"/>
        <v>8.9</v>
      </c>
      <c r="E89" s="100">
        <f t="shared" ca="1" si="14"/>
        <v>9</v>
      </c>
      <c r="F89" s="100">
        <f t="shared" ca="1" si="14"/>
        <v>9.1</v>
      </c>
      <c r="G89" s="100">
        <f t="shared" ca="1" si="14"/>
        <v>9.5</v>
      </c>
      <c r="H89" s="100">
        <f t="shared" ca="1" si="14"/>
        <v>9.9</v>
      </c>
      <c r="I89" s="100">
        <f t="shared" ca="1" si="14"/>
        <v>9.6</v>
      </c>
      <c r="J89" s="100">
        <f t="shared" ca="1" si="14"/>
        <v>9.6</v>
      </c>
      <c r="K89" s="100">
        <f t="shared" ca="1" si="14"/>
        <v>9.3000000000000007</v>
      </c>
      <c r="L89" s="100">
        <f t="shared" ca="1" si="14"/>
        <v>10.1</v>
      </c>
      <c r="M89" s="100">
        <f t="shared" ca="1" si="14"/>
        <v>10.3</v>
      </c>
      <c r="N89" s="123">
        <f t="shared" ca="1" si="14"/>
        <v>10.8</v>
      </c>
      <c r="O89" s="100"/>
      <c r="P89" s="187">
        <f t="shared" ca="1" si="15"/>
        <v>12.589896291182621</v>
      </c>
      <c r="Q89" s="6" t="s">
        <v>179</v>
      </c>
      <c r="R89" s="188">
        <f ca="1">HLOOKUP(コード表!G$8,分析BD!$C$220:$N$249,INDEX(コード表!$B$94:$C$115,MATCH(分析BD!$Q89,コード表!$B$94:$B$115,0),2),FALSE)</f>
        <v>561702</v>
      </c>
    </row>
    <row r="90" spans="1:22" ht="16.5" customHeight="1" x14ac:dyDescent="0.4">
      <c r="A90" s="18">
        <v>13</v>
      </c>
      <c r="B90" s="7" t="s">
        <v>40</v>
      </c>
      <c r="C90" s="122">
        <f t="shared" ca="1" si="14"/>
        <v>10</v>
      </c>
      <c r="D90" s="100">
        <f t="shared" ca="1" si="14"/>
        <v>9.9</v>
      </c>
      <c r="E90" s="100">
        <f t="shared" ca="1" si="14"/>
        <v>9.3000000000000007</v>
      </c>
      <c r="F90" s="100">
        <f t="shared" ca="1" si="14"/>
        <v>9.4</v>
      </c>
      <c r="G90" s="100">
        <f t="shared" ca="1" si="14"/>
        <v>9.1999999999999993</v>
      </c>
      <c r="H90" s="100">
        <f t="shared" ca="1" si="14"/>
        <v>9.1</v>
      </c>
      <c r="I90" s="100">
        <f t="shared" ca="1" si="14"/>
        <v>9.1</v>
      </c>
      <c r="J90" s="100">
        <f t="shared" ca="1" si="14"/>
        <v>9.3000000000000007</v>
      </c>
      <c r="K90" s="100">
        <f t="shared" ca="1" si="14"/>
        <v>9.6999999999999993</v>
      </c>
      <c r="L90" s="100">
        <f t="shared" ca="1" si="14"/>
        <v>10</v>
      </c>
      <c r="M90" s="100">
        <f t="shared" ca="1" si="14"/>
        <v>9.8000000000000007</v>
      </c>
      <c r="N90" s="123">
        <f t="shared" ca="1" si="14"/>
        <v>9.9</v>
      </c>
      <c r="O90" s="100"/>
      <c r="P90" s="187">
        <f t="shared" ca="1" si="15"/>
        <v>10.837201587796114</v>
      </c>
      <c r="Q90" s="6" t="s">
        <v>180</v>
      </c>
      <c r="R90" s="188">
        <f ca="1">HLOOKUP(コード表!G$8,分析BD!$C$220:$N$249,INDEX(コード表!$B$94:$C$115,MATCH(分析BD!$Q90,コード表!$B$94:$B$115,0),2),FALSE)</f>
        <v>483505</v>
      </c>
    </row>
    <row r="91" spans="1:22" ht="16.5" customHeight="1" x14ac:dyDescent="0.4">
      <c r="A91" s="18">
        <v>14</v>
      </c>
      <c r="B91" s="7" t="s">
        <v>41</v>
      </c>
      <c r="C91" s="122">
        <f t="shared" ca="1" si="14"/>
        <v>5.7</v>
      </c>
      <c r="D91" s="100">
        <f t="shared" ca="1" si="14"/>
        <v>5.7</v>
      </c>
      <c r="E91" s="100">
        <f t="shared" ca="1" si="14"/>
        <v>5.4</v>
      </c>
      <c r="F91" s="100">
        <f t="shared" ca="1" si="14"/>
        <v>5.5</v>
      </c>
      <c r="G91" s="100">
        <f t="shared" ca="1" si="14"/>
        <v>5.4</v>
      </c>
      <c r="H91" s="100">
        <f t="shared" ca="1" si="14"/>
        <v>5.3</v>
      </c>
      <c r="I91" s="100">
        <f t="shared" ca="1" si="14"/>
        <v>5.3</v>
      </c>
      <c r="J91" s="100">
        <f t="shared" ca="1" si="14"/>
        <v>5.4</v>
      </c>
      <c r="K91" s="100">
        <f t="shared" ca="1" si="14"/>
        <v>5.4</v>
      </c>
      <c r="L91" s="100">
        <f t="shared" ca="1" si="14"/>
        <v>5.9</v>
      </c>
      <c r="M91" s="100">
        <f t="shared" ca="1" si="14"/>
        <v>5.9</v>
      </c>
      <c r="N91" s="123">
        <f t="shared" ca="1" si="14"/>
        <v>5.9</v>
      </c>
      <c r="O91" s="100"/>
      <c r="P91" s="187">
        <f t="shared" ca="1" si="15"/>
        <v>9.889813584129211</v>
      </c>
      <c r="Q91" s="6" t="s">
        <v>181</v>
      </c>
      <c r="R91" s="188">
        <f ca="1">HLOOKUP(コード表!G$8,分析BD!$C$220:$N$249,INDEX(コード表!$B$94:$C$115,MATCH(分析BD!$Q91,コード表!$B$94:$B$115,0),2),FALSE)</f>
        <v>441237</v>
      </c>
    </row>
    <row r="92" spans="1:22" ht="16.5" customHeight="1" x14ac:dyDescent="0.4">
      <c r="A92" s="18">
        <v>15</v>
      </c>
      <c r="B92" s="7" t="s">
        <v>42</v>
      </c>
      <c r="C92" s="122">
        <f t="shared" ca="1" si="14"/>
        <v>10.9</v>
      </c>
      <c r="D92" s="100">
        <f t="shared" ca="1" si="14"/>
        <v>11.4</v>
      </c>
      <c r="E92" s="100">
        <f t="shared" ca="1" si="14"/>
        <v>11.4</v>
      </c>
      <c r="F92" s="100">
        <f t="shared" ca="1" si="14"/>
        <v>11.3</v>
      </c>
      <c r="G92" s="100">
        <f t="shared" ca="1" si="14"/>
        <v>11.5</v>
      </c>
      <c r="H92" s="100">
        <f t="shared" ca="1" si="14"/>
        <v>11.5</v>
      </c>
      <c r="I92" s="100">
        <f t="shared" ca="1" si="14"/>
        <v>11.3</v>
      </c>
      <c r="J92" s="100">
        <f t="shared" ca="1" si="14"/>
        <v>11.5</v>
      </c>
      <c r="K92" s="100">
        <f t="shared" ca="1" si="14"/>
        <v>11.8</v>
      </c>
      <c r="L92" s="100">
        <f t="shared" ca="1" si="14"/>
        <v>12.6</v>
      </c>
      <c r="M92" s="100">
        <f t="shared" ca="1" si="14"/>
        <v>12.6</v>
      </c>
      <c r="N92" s="123">
        <f t="shared" ca="1" si="14"/>
        <v>12.6</v>
      </c>
      <c r="O92" s="100"/>
      <c r="P92" s="187">
        <f t="shared" ca="1" si="15"/>
        <v>5.8840128834727095</v>
      </c>
      <c r="Q92" s="6" t="s">
        <v>182</v>
      </c>
      <c r="R92" s="188">
        <f ca="1">HLOOKUP(コード表!G$8,分析BD!$C$220:$N$249,INDEX(コード表!$B$94:$C$115,MATCH(分析BD!$Q92,コード表!$B$94:$B$115,0),2),FALSE)</f>
        <v>262517</v>
      </c>
    </row>
    <row r="93" spans="1:22" ht="16.5" customHeight="1" x14ac:dyDescent="0.4">
      <c r="A93" s="18">
        <v>16</v>
      </c>
      <c r="B93" s="7" t="s">
        <v>43</v>
      </c>
      <c r="C93" s="122">
        <f t="shared" ca="1" si="14"/>
        <v>5.8</v>
      </c>
      <c r="D93" s="100">
        <f t="shared" ca="1" si="14"/>
        <v>5.9</v>
      </c>
      <c r="E93" s="100">
        <f t="shared" ca="1" si="14"/>
        <v>5.6</v>
      </c>
      <c r="F93" s="100">
        <f t="shared" ca="1" si="14"/>
        <v>5.5</v>
      </c>
      <c r="G93" s="100">
        <f t="shared" ca="1" si="14"/>
        <v>5.4</v>
      </c>
      <c r="H93" s="100">
        <f t="shared" ca="1" si="14"/>
        <v>5.2</v>
      </c>
      <c r="I93" s="100">
        <f t="shared" ca="1" si="14"/>
        <v>5.2</v>
      </c>
      <c r="J93" s="100">
        <f t="shared" ca="1" si="14"/>
        <v>5.0999999999999996</v>
      </c>
      <c r="K93" s="100">
        <f t="shared" ca="1" si="14"/>
        <v>5</v>
      </c>
      <c r="L93" s="100">
        <f t="shared" ca="1" si="14"/>
        <v>4.9000000000000004</v>
      </c>
      <c r="M93" s="100">
        <f t="shared" ca="1" si="14"/>
        <v>5.2</v>
      </c>
      <c r="N93" s="123">
        <f t="shared" ca="1" si="14"/>
        <v>5.4</v>
      </c>
      <c r="O93" s="100"/>
      <c r="P93" s="187">
        <f t="shared" ca="1" si="15"/>
        <v>12.579877306663859</v>
      </c>
      <c r="Q93" s="6" t="s">
        <v>183</v>
      </c>
      <c r="R93" s="188">
        <f ca="1">HLOOKUP(コード表!G$8,分析BD!$C$220:$N$249,INDEX(コード表!$B$94:$C$115,MATCH(分析BD!$Q93,コード表!$B$94:$B$115,0),2),FALSE)</f>
        <v>561255</v>
      </c>
    </row>
    <row r="94" spans="1:22" ht="16.5" customHeight="1" x14ac:dyDescent="0.4">
      <c r="A94" s="18">
        <v>17</v>
      </c>
      <c r="B94" s="7" t="s">
        <v>44</v>
      </c>
      <c r="C94" s="122">
        <f t="shared" ca="1" si="14"/>
        <v>99.9</v>
      </c>
      <c r="D94" s="100">
        <f t="shared" ca="1" si="14"/>
        <v>99.9</v>
      </c>
      <c r="E94" s="100">
        <f t="shared" ca="1" si="14"/>
        <v>99.9</v>
      </c>
      <c r="F94" s="100">
        <f t="shared" ca="1" si="14"/>
        <v>100.1</v>
      </c>
      <c r="G94" s="100">
        <f t="shared" ca="1" si="14"/>
        <v>100.4</v>
      </c>
      <c r="H94" s="100">
        <f t="shared" ca="1" si="14"/>
        <v>100.5</v>
      </c>
      <c r="I94" s="100">
        <f t="shared" ca="1" si="14"/>
        <v>100.6</v>
      </c>
      <c r="J94" s="100">
        <f t="shared" ca="1" si="14"/>
        <v>100.6</v>
      </c>
      <c r="K94" s="100">
        <f t="shared" ca="1" si="14"/>
        <v>100.7</v>
      </c>
      <c r="L94" s="100">
        <f t="shared" ca="1" si="14"/>
        <v>100.7</v>
      </c>
      <c r="M94" s="100">
        <f t="shared" ca="1" si="14"/>
        <v>100.8</v>
      </c>
      <c r="N94" s="123">
        <f t="shared" ca="1" si="14"/>
        <v>100.7</v>
      </c>
      <c r="O94" s="100"/>
      <c r="P94" s="187">
        <f t="shared" ca="1" si="15"/>
        <v>5.4044912843800219</v>
      </c>
      <c r="Q94" s="6" t="s">
        <v>184</v>
      </c>
      <c r="R94" s="188">
        <f ca="1">HLOOKUP(コード表!G$8,分析BD!$C$220:$N$249,INDEX(コード表!$B$94:$C$115,MATCH(分析BD!$Q94,コード表!$B$94:$B$115,0),2),FALSE)</f>
        <v>241123</v>
      </c>
    </row>
    <row r="95" spans="1:22" ht="16.5" customHeight="1" x14ac:dyDescent="0.4">
      <c r="A95" s="18">
        <v>18</v>
      </c>
      <c r="B95" s="7" t="s">
        <v>45</v>
      </c>
      <c r="C95" s="122">
        <f t="shared" ca="1" si="14"/>
        <v>0.7</v>
      </c>
      <c r="D95" s="100">
        <f t="shared" ca="1" si="14"/>
        <v>0.7</v>
      </c>
      <c r="E95" s="100">
        <f t="shared" ca="1" si="14"/>
        <v>0.6</v>
      </c>
      <c r="F95" s="100">
        <f t="shared" ca="1" si="14"/>
        <v>0.8</v>
      </c>
      <c r="G95" s="100">
        <f t="shared" ca="1" si="14"/>
        <v>0.6</v>
      </c>
      <c r="H95" s="100">
        <f t="shared" ca="1" si="14"/>
        <v>0.4</v>
      </c>
      <c r="I95" s="100">
        <f t="shared" ca="1" si="14"/>
        <v>0.4</v>
      </c>
      <c r="J95" s="100">
        <f t="shared" ca="1" si="14"/>
        <v>0.4</v>
      </c>
      <c r="K95" s="100">
        <f t="shared" ca="1" si="14"/>
        <v>0.4</v>
      </c>
      <c r="L95" s="100">
        <f t="shared" ca="1" si="14"/>
        <v>0.4</v>
      </c>
      <c r="M95" s="100">
        <f t="shared" ca="1" si="14"/>
        <v>0.4</v>
      </c>
      <c r="N95" s="123">
        <f t="shared" ca="1" si="14"/>
        <v>0.7</v>
      </c>
      <c r="O95" s="100"/>
      <c r="P95" s="187">
        <f t="shared" ca="1" si="15"/>
        <v>100.68913578974028</v>
      </c>
      <c r="Q95" s="6" t="s">
        <v>44</v>
      </c>
      <c r="R95" s="188">
        <f ca="1">HLOOKUP(コード表!G$8,分析BD!$C$220:$N$249,INDEX(コード表!$B$94:$C$115,MATCH(分析BD!$Q95,コード表!$B$94:$B$115,0),2),FALSE)</f>
        <v>4492276</v>
      </c>
    </row>
    <row r="96" spans="1:22" ht="16.5" customHeight="1" x14ac:dyDescent="0.4">
      <c r="A96" s="18">
        <v>19</v>
      </c>
      <c r="B96" s="7" t="s">
        <v>46</v>
      </c>
      <c r="C96" s="122">
        <f t="shared" ca="1" si="14"/>
        <v>0.6</v>
      </c>
      <c r="D96" s="100">
        <f t="shared" ca="1" si="14"/>
        <v>0.6</v>
      </c>
      <c r="E96" s="100">
        <f t="shared" ca="1" si="14"/>
        <v>0.6</v>
      </c>
      <c r="F96" s="100">
        <f t="shared" ca="1" si="14"/>
        <v>0.8</v>
      </c>
      <c r="G96" s="100">
        <f t="shared" ca="1" si="14"/>
        <v>1</v>
      </c>
      <c r="H96" s="100">
        <f t="shared" ca="1" si="14"/>
        <v>0.9</v>
      </c>
      <c r="I96" s="100">
        <f t="shared" ca="1" si="14"/>
        <v>1</v>
      </c>
      <c r="J96" s="100">
        <f t="shared" ca="1" si="14"/>
        <v>1</v>
      </c>
      <c r="K96" s="100">
        <f t="shared" ca="1" si="14"/>
        <v>1.1000000000000001</v>
      </c>
      <c r="L96" s="100">
        <f t="shared" ca="1" si="14"/>
        <v>1.1000000000000001</v>
      </c>
      <c r="M96" s="100">
        <f t="shared" ca="1" si="14"/>
        <v>1.2</v>
      </c>
      <c r="N96" s="123">
        <f t="shared" ca="1" si="14"/>
        <v>1.4</v>
      </c>
      <c r="O96" s="100"/>
      <c r="P96" s="187">
        <f t="shared" ca="1" si="15"/>
        <v>0.66743919686744235</v>
      </c>
      <c r="Q96" s="6" t="s">
        <v>45</v>
      </c>
      <c r="R96" s="188">
        <f ca="1">HLOOKUP(コード表!G$8,分析BD!$C$220:$N$249,INDEX(コード表!$B$94:$C$115,MATCH(分析BD!$Q96,コード表!$B$94:$B$115,0),2),FALSE)</f>
        <v>29778</v>
      </c>
    </row>
    <row r="97" spans="1:18" ht="16.5" customHeight="1" x14ac:dyDescent="0.4">
      <c r="A97" s="18"/>
      <c r="B97" s="7" t="s">
        <v>47</v>
      </c>
      <c r="C97" s="122">
        <f t="shared" ca="1" si="14"/>
        <v>100</v>
      </c>
      <c r="D97" s="100">
        <f t="shared" ca="1" si="14"/>
        <v>100</v>
      </c>
      <c r="E97" s="100">
        <f t="shared" ca="1" si="14"/>
        <v>100</v>
      </c>
      <c r="F97" s="100">
        <f t="shared" ref="F97:N97" ca="1" si="18">IF($B$70="実質","-",IF(F29="X","X",IF(F29=0,"-",ROUND(F29/F$29*100,1))))</f>
        <v>100</v>
      </c>
      <c r="G97" s="100">
        <f t="shared" ca="1" si="18"/>
        <v>100</v>
      </c>
      <c r="H97" s="100">
        <f t="shared" ca="1" si="18"/>
        <v>100</v>
      </c>
      <c r="I97" s="100">
        <f t="shared" ca="1" si="18"/>
        <v>100</v>
      </c>
      <c r="J97" s="100">
        <f t="shared" ca="1" si="18"/>
        <v>100</v>
      </c>
      <c r="K97" s="100">
        <f t="shared" ca="1" si="18"/>
        <v>100</v>
      </c>
      <c r="L97" s="100">
        <f t="shared" ca="1" si="18"/>
        <v>100</v>
      </c>
      <c r="M97" s="100">
        <f t="shared" ca="1" si="18"/>
        <v>100</v>
      </c>
      <c r="N97" s="123">
        <f t="shared" ca="1" si="18"/>
        <v>100</v>
      </c>
      <c r="O97" s="100"/>
      <c r="P97" s="187">
        <f t="shared" ca="1" si="15"/>
        <v>1.3565749866077332</v>
      </c>
      <c r="Q97" s="6" t="s">
        <v>46</v>
      </c>
      <c r="R97" s="188">
        <f ca="1">HLOOKUP(コード表!G$8,分析BD!$C$220:$N$249,INDEX(コード表!$B$94:$C$115,MATCH(分析BD!$Q97,コード表!$B$94:$B$115,0),2),FALSE)</f>
        <v>60524</v>
      </c>
    </row>
    <row r="98" spans="1:18" ht="16.5" customHeight="1" x14ac:dyDescent="0.4">
      <c r="A98" s="18"/>
      <c r="B98" s="7" t="s">
        <v>52</v>
      </c>
      <c r="C98" s="15"/>
      <c r="N98" s="7"/>
      <c r="P98" s="189">
        <f t="shared" ca="1" si="15"/>
        <v>100</v>
      </c>
      <c r="Q98" s="176" t="s">
        <v>47</v>
      </c>
      <c r="R98" s="190">
        <f ca="1">HLOOKUP(コード表!G$8,分析BD!$C$220:$N$249,INDEX(コード表!$B$94:$C$115,MATCH(分析BD!$Q98,コード表!$B$94:$B$115,0),2),FALSE)</f>
        <v>4461530</v>
      </c>
    </row>
    <row r="99" spans="1:18" ht="16.5" customHeight="1" x14ac:dyDescent="0.4">
      <c r="A99" s="18"/>
      <c r="B99" s="7" t="s">
        <v>48</v>
      </c>
      <c r="C99" s="122">
        <f ca="1">IF($B$70="実質","-",IF(C31="X","X",IF(C31=0,"-",ROUND(C31/C$29*100,1))))</f>
        <v>1.4</v>
      </c>
      <c r="D99" s="100">
        <f t="shared" ref="D99:N99" ca="1" si="19">IF($B$70="実質","-",IF(D31="X","X",IF(D31=0,"-",ROUND(D31/D$29*100,1))))</f>
        <v>1.6</v>
      </c>
      <c r="E99" s="100">
        <f t="shared" ca="1" si="19"/>
        <v>1.4</v>
      </c>
      <c r="F99" s="100">
        <f t="shared" ca="1" si="19"/>
        <v>1.5</v>
      </c>
      <c r="G99" s="100">
        <f t="shared" ca="1" si="19"/>
        <v>1.4</v>
      </c>
      <c r="H99" s="100">
        <f t="shared" ca="1" si="19"/>
        <v>1.8</v>
      </c>
      <c r="I99" s="100">
        <f t="shared" ca="1" si="19"/>
        <v>1.5</v>
      </c>
      <c r="J99" s="100">
        <f t="shared" ca="1" si="19"/>
        <v>1.4</v>
      </c>
      <c r="K99" s="100">
        <f t="shared" ca="1" si="19"/>
        <v>1.3</v>
      </c>
      <c r="L99" s="100">
        <f t="shared" ca="1" si="19"/>
        <v>1.1000000000000001</v>
      </c>
      <c r="M99" s="100">
        <f t="shared" ca="1" si="19"/>
        <v>1.2</v>
      </c>
      <c r="N99" s="123">
        <f t="shared" ca="1" si="19"/>
        <v>1</v>
      </c>
      <c r="O99" s="100"/>
    </row>
    <row r="100" spans="1:18" ht="16.5" customHeight="1" x14ac:dyDescent="0.4">
      <c r="A100" s="18"/>
      <c r="B100" s="7" t="s">
        <v>49</v>
      </c>
      <c r="C100" s="122">
        <f t="shared" ref="C100:C101" ca="1" si="20">IF($B$70="実質","-",IF(C32="X","X",IF(C32=0,"-",ROUND(C32/C$29*100,1))))</f>
        <v>12.4</v>
      </c>
      <c r="D100" s="100">
        <f t="shared" ref="D100:N100" ca="1" si="21">IF($B$70="実質","-",IF(D32="X","X",IF(D32=0,"-",ROUND(D32/D$29*100,1))))</f>
        <v>11.1</v>
      </c>
      <c r="E100" s="100">
        <f t="shared" ca="1" si="21"/>
        <v>12.3</v>
      </c>
      <c r="F100" s="100">
        <f t="shared" ca="1" si="21"/>
        <v>12.7</v>
      </c>
      <c r="G100" s="100">
        <f t="shared" ca="1" si="21"/>
        <v>13.9</v>
      </c>
      <c r="H100" s="100">
        <f t="shared" ca="1" si="21"/>
        <v>14.1</v>
      </c>
      <c r="I100" s="100">
        <f t="shared" ca="1" si="21"/>
        <v>14.7</v>
      </c>
      <c r="J100" s="100">
        <f t="shared" ca="1" si="21"/>
        <v>14.7</v>
      </c>
      <c r="K100" s="100">
        <f t="shared" ca="1" si="21"/>
        <v>15</v>
      </c>
      <c r="L100" s="100">
        <f t="shared" ca="1" si="21"/>
        <v>14.4</v>
      </c>
      <c r="M100" s="100">
        <f t="shared" ca="1" si="21"/>
        <v>15.3</v>
      </c>
      <c r="N100" s="123">
        <f t="shared" ca="1" si="21"/>
        <v>13.2</v>
      </c>
      <c r="O100" s="100"/>
    </row>
    <row r="101" spans="1:18" ht="16.5" customHeight="1" x14ac:dyDescent="0.4">
      <c r="A101" s="19"/>
      <c r="B101" s="9" t="s">
        <v>50</v>
      </c>
      <c r="C101" s="124">
        <f t="shared" ca="1" si="20"/>
        <v>86.1</v>
      </c>
      <c r="D101" s="125">
        <f t="shared" ref="D101:N101" ca="1" si="22">IF($B$70="実質","-",IF(D33="X","X",IF(D33=0,"-",ROUND(D33/D$29*100,1))))</f>
        <v>87.3</v>
      </c>
      <c r="E101" s="125">
        <f t="shared" ca="1" si="22"/>
        <v>86.2</v>
      </c>
      <c r="F101" s="125">
        <f t="shared" ca="1" si="22"/>
        <v>85.9</v>
      </c>
      <c r="G101" s="125">
        <f t="shared" ca="1" si="22"/>
        <v>85.1</v>
      </c>
      <c r="H101" s="125">
        <f t="shared" ca="1" si="22"/>
        <v>84.6</v>
      </c>
      <c r="I101" s="125">
        <f t="shared" ca="1" si="22"/>
        <v>84.4</v>
      </c>
      <c r="J101" s="125">
        <f t="shared" ca="1" si="22"/>
        <v>84.5</v>
      </c>
      <c r="K101" s="125">
        <f t="shared" ca="1" si="22"/>
        <v>84.5</v>
      </c>
      <c r="L101" s="125">
        <f t="shared" ca="1" si="22"/>
        <v>85.2</v>
      </c>
      <c r="M101" s="125">
        <f t="shared" ca="1" si="22"/>
        <v>84.3</v>
      </c>
      <c r="N101" s="126">
        <f t="shared" ca="1" si="22"/>
        <v>86.5</v>
      </c>
      <c r="O101" s="100"/>
    </row>
    <row r="104" spans="1:18" ht="16.5" customHeight="1" x14ac:dyDescent="0.4">
      <c r="A104" s="16"/>
      <c r="B104" s="87" t="str">
        <f>B70</f>
        <v>名目</v>
      </c>
    </row>
    <row r="105" spans="1:18" ht="16.5" customHeight="1" x14ac:dyDescent="0.4">
      <c r="A105" s="99" t="s">
        <v>126</v>
      </c>
      <c r="B105" s="98"/>
    </row>
    <row r="106" spans="1:18" ht="16.5" customHeight="1" x14ac:dyDescent="0.4">
      <c r="A106" s="14"/>
      <c r="B106" s="90"/>
      <c r="C106" s="32">
        <f>C38</f>
        <v>23</v>
      </c>
      <c r="D106" s="32">
        <f t="shared" ref="D106:N106" si="23">D38</f>
        <v>24</v>
      </c>
      <c r="E106" s="32">
        <f t="shared" si="23"/>
        <v>25</v>
      </c>
      <c r="F106" s="32">
        <f t="shared" si="23"/>
        <v>26</v>
      </c>
      <c r="G106" s="32">
        <f t="shared" si="23"/>
        <v>27</v>
      </c>
      <c r="H106" s="32">
        <f t="shared" si="23"/>
        <v>28</v>
      </c>
      <c r="I106" s="32">
        <f t="shared" si="23"/>
        <v>29</v>
      </c>
      <c r="J106" s="32">
        <f t="shared" si="23"/>
        <v>30</v>
      </c>
      <c r="K106" s="32">
        <f t="shared" si="23"/>
        <v>1</v>
      </c>
      <c r="L106" s="32">
        <f t="shared" si="23"/>
        <v>2</v>
      </c>
      <c r="M106" s="32">
        <f t="shared" si="23"/>
        <v>3</v>
      </c>
      <c r="N106" s="32">
        <f t="shared" si="23"/>
        <v>4</v>
      </c>
      <c r="O106" s="45"/>
    </row>
    <row r="107" spans="1:18" ht="16.5" customHeight="1" x14ac:dyDescent="0.4">
      <c r="A107" s="15"/>
      <c r="B107" s="91"/>
      <c r="C107" s="36" t="str">
        <f t="shared" ref="C107:N107" si="24">C39</f>
        <v>平成23年度</v>
      </c>
      <c r="D107" s="36" t="str">
        <f t="shared" si="24"/>
        <v>平成24年度</v>
      </c>
      <c r="E107" s="36" t="str">
        <f t="shared" si="24"/>
        <v>平成25年度</v>
      </c>
      <c r="F107" s="36" t="str">
        <f t="shared" si="24"/>
        <v>平成26年度</v>
      </c>
      <c r="G107" s="36" t="str">
        <f t="shared" si="24"/>
        <v>平成27年度</v>
      </c>
      <c r="H107" s="36" t="str">
        <f t="shared" si="24"/>
        <v>平成28年度</v>
      </c>
      <c r="I107" s="36" t="str">
        <f t="shared" si="24"/>
        <v>平成29年度</v>
      </c>
      <c r="J107" s="36" t="str">
        <f t="shared" si="24"/>
        <v>平成30年度</v>
      </c>
      <c r="K107" s="36" t="str">
        <f t="shared" si="24"/>
        <v>令和元年度</v>
      </c>
      <c r="L107" s="36" t="str">
        <f t="shared" si="24"/>
        <v>令和２年度</v>
      </c>
      <c r="M107" s="36" t="str">
        <f t="shared" si="24"/>
        <v>令和３年度</v>
      </c>
      <c r="N107" s="36" t="str">
        <f t="shared" si="24"/>
        <v>令和４年度</v>
      </c>
      <c r="O107" s="43"/>
    </row>
    <row r="108" spans="1:18" ht="16.5" customHeight="1" x14ac:dyDescent="0.4">
      <c r="A108" s="42"/>
      <c r="B108" s="92"/>
      <c r="C108" s="37">
        <f t="shared" ref="C108:N108" si="25">C40</f>
        <v>2011</v>
      </c>
      <c r="D108" s="37">
        <f t="shared" si="25"/>
        <v>2012</v>
      </c>
      <c r="E108" s="37">
        <f t="shared" si="25"/>
        <v>2013</v>
      </c>
      <c r="F108" s="37">
        <f t="shared" si="25"/>
        <v>2014</v>
      </c>
      <c r="G108" s="37">
        <f t="shared" si="25"/>
        <v>2015</v>
      </c>
      <c r="H108" s="37">
        <f t="shared" si="25"/>
        <v>2016</v>
      </c>
      <c r="I108" s="37">
        <f t="shared" si="25"/>
        <v>2017</v>
      </c>
      <c r="J108" s="37">
        <f t="shared" si="25"/>
        <v>2018</v>
      </c>
      <c r="K108" s="37">
        <f t="shared" si="25"/>
        <v>2019</v>
      </c>
      <c r="L108" s="37">
        <f t="shared" si="25"/>
        <v>2020</v>
      </c>
      <c r="M108" s="37">
        <f t="shared" si="25"/>
        <v>2021</v>
      </c>
      <c r="N108" s="37">
        <f t="shared" si="25"/>
        <v>2022</v>
      </c>
      <c r="O108" s="43"/>
    </row>
    <row r="109" spans="1:18" ht="16.5" customHeight="1" x14ac:dyDescent="0.4">
      <c r="A109" s="20">
        <v>1</v>
      </c>
      <c r="B109" s="5" t="s">
        <v>25</v>
      </c>
      <c r="C109" s="231">
        <f>IF($B$104="実質","-",0)</f>
        <v>0</v>
      </c>
      <c r="D109" s="127">
        <f ca="1">IF($B$104="実質","-",IF(C7="X","X",IF(D7="X","X",(D7-C7)/C$29*100)))</f>
        <v>0.16558798962183485</v>
      </c>
      <c r="E109" s="127">
        <f t="shared" ref="E109:N109" ca="1" si="26">IF($B$104="実質","-",IF(D7="X","X",IF(E7="X","X",(E7-D7)/D$29*100)))</f>
        <v>-9.0618572102239225E-2</v>
      </c>
      <c r="F109" s="127">
        <f t="shared" ca="1" si="26"/>
        <v>0.11477842165672854</v>
      </c>
      <c r="G109" s="127">
        <f t="shared" ca="1" si="26"/>
        <v>-7.8248801909876573E-3</v>
      </c>
      <c r="H109" s="127">
        <f t="shared" ca="1" si="26"/>
        <v>0.43371835061548197</v>
      </c>
      <c r="I109" s="127">
        <f t="shared" ca="1" si="26"/>
        <v>-0.29286384106692154</v>
      </c>
      <c r="J109" s="127">
        <f t="shared" ca="1" si="26"/>
        <v>-9.9972385329740551E-2</v>
      </c>
      <c r="K109" s="127">
        <f t="shared" ca="1" si="26"/>
        <v>-6.351141250190466E-2</v>
      </c>
      <c r="L109" s="127">
        <f t="shared" ca="1" si="26"/>
        <v>-0.25005569330851324</v>
      </c>
      <c r="M109" s="127">
        <f t="shared" ca="1" si="26"/>
        <v>0.16743548770644087</v>
      </c>
      <c r="N109" s="128">
        <f t="shared" ca="1" si="26"/>
        <v>-0.21877857439020709</v>
      </c>
      <c r="O109" s="94"/>
    </row>
    <row r="110" spans="1:18" ht="16.5" customHeight="1" x14ac:dyDescent="0.4">
      <c r="A110" s="18" t="s">
        <v>23</v>
      </c>
      <c r="B110" s="7" t="s">
        <v>26</v>
      </c>
      <c r="C110" s="229">
        <f t="shared" ref="C110:C135" si="27">IF($B$104="実質","-",0)</f>
        <v>0</v>
      </c>
      <c r="D110" s="94">
        <f t="shared" ref="D110:D131" ca="1" si="28">IF($B$104="実質","-",IF(C8="X","X",IF(D8="X","X",(D8-C8)/C$29*100)))</f>
        <v>0.14125331329573523</v>
      </c>
      <c r="E110" s="94">
        <f t="shared" ref="E110:N110" ca="1" si="29">IF($B$104="実質","-",IF(D8="X","X",IF(E8="X","X",(E8-D8)/D$29*100)))</f>
        <v>-8.4797079790596405E-2</v>
      </c>
      <c r="F110" s="94">
        <f t="shared" ca="1" si="29"/>
        <v>8.8966760487560442E-2</v>
      </c>
      <c r="G110" s="94">
        <f t="shared" ca="1" si="29"/>
        <v>-5.3512083886754297E-2</v>
      </c>
      <c r="H110" s="94">
        <f t="shared" ca="1" si="29"/>
        <v>0.43467987220416565</v>
      </c>
      <c r="I110" s="94">
        <f t="shared" ca="1" si="29"/>
        <v>-0.30507617501342543</v>
      </c>
      <c r="J110" s="94">
        <f t="shared" ca="1" si="29"/>
        <v>-9.8198131392147864E-2</v>
      </c>
      <c r="K110" s="94">
        <f t="shared" ca="1" si="29"/>
        <v>-4.7689744277792538E-2</v>
      </c>
      <c r="L110" s="94">
        <f t="shared" ca="1" si="29"/>
        <v>-0.20858456769144587</v>
      </c>
      <c r="M110" s="94">
        <f t="shared" ca="1" si="29"/>
        <v>0.17705219754911961</v>
      </c>
      <c r="N110" s="115">
        <f t="shared" ca="1" si="29"/>
        <v>-0.21271473983175032</v>
      </c>
      <c r="O110" s="94"/>
    </row>
    <row r="111" spans="1:18" ht="16.5" customHeight="1" x14ac:dyDescent="0.4">
      <c r="A111" s="18" t="s">
        <v>13</v>
      </c>
      <c r="B111" s="7" t="s">
        <v>27</v>
      </c>
      <c r="C111" s="229">
        <f t="shared" si="27"/>
        <v>0</v>
      </c>
      <c r="D111" s="94">
        <f t="shared" ca="1" si="28"/>
        <v>-5.8766507044367912E-4</v>
      </c>
      <c r="E111" s="94">
        <f t="shared" ref="E111:N111" ca="1" si="30">IF($B$104="実質","-",IF(D9="X","X",IF(E9="X","X",(E9-D9)/D$29*100)))</f>
        <v>6.9113607352837194E-4</v>
      </c>
      <c r="F111" s="94">
        <f t="shared" ca="1" si="30"/>
        <v>1.078696287666726E-3</v>
      </c>
      <c r="G111" s="94">
        <f t="shared" ca="1" si="30"/>
        <v>-2.7765703903504587E-4</v>
      </c>
      <c r="H111" s="94">
        <f t="shared" ca="1" si="30"/>
        <v>9.6152158868366023E-5</v>
      </c>
      <c r="I111" s="94">
        <f t="shared" ca="1" si="30"/>
        <v>-6.2686885276731254E-4</v>
      </c>
      <c r="J111" s="94">
        <f t="shared" ca="1" si="30"/>
        <v>-1.1373422676876057E-4</v>
      </c>
      <c r="K111" s="94">
        <f t="shared" ca="1" si="30"/>
        <v>1.5282293171017401E-3</v>
      </c>
      <c r="L111" s="94">
        <f t="shared" ca="1" si="30"/>
        <v>6.4798633776667707E-4</v>
      </c>
      <c r="M111" s="94">
        <f t="shared" ca="1" si="30"/>
        <v>1.428224234061196E-4</v>
      </c>
      <c r="N111" s="115">
        <f t="shared" ca="1" si="30"/>
        <v>-1.3958260681730605E-3</v>
      </c>
      <c r="O111" s="94"/>
    </row>
    <row r="112" spans="1:18" ht="16.5" customHeight="1" x14ac:dyDescent="0.4">
      <c r="A112" s="18" t="s">
        <v>14</v>
      </c>
      <c r="B112" s="7" t="s">
        <v>28</v>
      </c>
      <c r="C112" s="229">
        <f t="shared" si="27"/>
        <v>0</v>
      </c>
      <c r="D112" s="94">
        <f t="shared" ca="1" si="28"/>
        <v>2.4922341396543302E-2</v>
      </c>
      <c r="E112" s="94">
        <f t="shared" ref="E112:N112" ca="1" si="31">IF($B$104="実質","-",IF(D10="X","X",IF(E10="X","X",(E10-D10)/D$29*100)))</f>
        <v>-6.5126283851711965E-3</v>
      </c>
      <c r="F112" s="94">
        <f t="shared" ca="1" si="31"/>
        <v>2.4732964881501361E-2</v>
      </c>
      <c r="G112" s="94">
        <f t="shared" ca="1" si="31"/>
        <v>4.5964860734801681E-2</v>
      </c>
      <c r="H112" s="94">
        <f t="shared" ca="1" si="31"/>
        <v>-1.057673747552026E-3</v>
      </c>
      <c r="I112" s="94">
        <f t="shared" ca="1" si="31"/>
        <v>1.2839202799271254E-2</v>
      </c>
      <c r="J112" s="94">
        <f t="shared" ca="1" si="31"/>
        <v>-1.6605197108239044E-3</v>
      </c>
      <c r="K112" s="94">
        <f t="shared" ca="1" si="31"/>
        <v>-1.7349897541213872E-2</v>
      </c>
      <c r="L112" s="94">
        <f t="shared" ca="1" si="31"/>
        <v>-4.2119111954834011E-2</v>
      </c>
      <c r="M112" s="94">
        <f t="shared" ca="1" si="31"/>
        <v>-9.7595322660848395E-3</v>
      </c>
      <c r="N112" s="115">
        <f t="shared" ca="1" si="31"/>
        <v>-4.6680084902836778E-3</v>
      </c>
      <c r="O112" s="94"/>
    </row>
    <row r="113" spans="1:15" ht="16.5" customHeight="1" x14ac:dyDescent="0.4">
      <c r="A113" s="18">
        <v>2</v>
      </c>
      <c r="B113" s="7" t="s">
        <v>29</v>
      </c>
      <c r="C113" s="229">
        <f t="shared" si="27"/>
        <v>0</v>
      </c>
      <c r="D113" s="94">
        <f t="shared" ca="1" si="28"/>
        <v>-2.1369638925224693E-4</v>
      </c>
      <c r="E113" s="94">
        <f t="shared" ref="E113:N113" ca="1" si="32">IF($B$104="実質","-",IF(D11="X","X",IF(E11="X","X",(E11-D11)/D$29*100)))</f>
        <v>1.8208777321805182E-2</v>
      </c>
      <c r="F113" s="94">
        <f t="shared" ca="1" si="32"/>
        <v>1.5897928620611984E-2</v>
      </c>
      <c r="G113" s="94">
        <f t="shared" ca="1" si="32"/>
        <v>2.9860752470769022E-2</v>
      </c>
      <c r="H113" s="94">
        <f t="shared" ca="1" si="32"/>
        <v>1.0745003753539902E-2</v>
      </c>
      <c r="I113" s="94">
        <f t="shared" ca="1" si="32"/>
        <v>2.1685018832765555E-2</v>
      </c>
      <c r="J113" s="94">
        <f t="shared" ca="1" si="32"/>
        <v>1.2010334346781117E-2</v>
      </c>
      <c r="K113" s="94">
        <f t="shared" ca="1" si="32"/>
        <v>1.1888725128629714E-2</v>
      </c>
      <c r="L113" s="94">
        <f t="shared" ca="1" si="32"/>
        <v>1.2356429130516291E-2</v>
      </c>
      <c r="M113" s="94">
        <f t="shared" ca="1" si="32"/>
        <v>2.1661400883261472E-3</v>
      </c>
      <c r="N113" s="115">
        <f t="shared" ca="1" si="32"/>
        <v>4.505543488906158E-2</v>
      </c>
      <c r="O113" s="94"/>
    </row>
    <row r="114" spans="1:15" ht="16.5" customHeight="1" x14ac:dyDescent="0.4">
      <c r="A114" s="18">
        <v>3</v>
      </c>
      <c r="B114" s="7" t="s">
        <v>30</v>
      </c>
      <c r="C114" s="229">
        <f t="shared" si="27"/>
        <v>0</v>
      </c>
      <c r="D114" s="94">
        <f t="shared" ca="1" si="28"/>
        <v>-1.0963426130099965</v>
      </c>
      <c r="E114" s="94">
        <f t="shared" ref="E114:N114" ca="1" si="33">IF($B$104="実質","-",IF(D12="X","X",IF(E12="X","X",(E12-D12)/D$29*100)))</f>
        <v>0.2316900775720496</v>
      </c>
      <c r="F114" s="94">
        <f t="shared" ca="1" si="33"/>
        <v>-0.14721636002156366</v>
      </c>
      <c r="G114" s="94">
        <f t="shared" ca="1" si="33"/>
        <v>0.56003424773368748</v>
      </c>
      <c r="H114" s="94">
        <f t="shared" ca="1" si="33"/>
        <v>9.4854104723643071E-2</v>
      </c>
      <c r="I114" s="94">
        <f t="shared" ca="1" si="33"/>
        <v>-2.0965280520329008E-2</v>
      </c>
      <c r="J114" s="94">
        <f t="shared" ca="1" si="33"/>
        <v>3.9033586627038624E-2</v>
      </c>
      <c r="K114" s="94">
        <f t="shared" ca="1" si="33"/>
        <v>-8.6547222061158835E-2</v>
      </c>
      <c r="L114" s="94">
        <f t="shared" ca="1" si="33"/>
        <v>0.34115363465591814</v>
      </c>
      <c r="M114" s="94">
        <f t="shared" ca="1" si="33"/>
        <v>-0.42073105561719398</v>
      </c>
      <c r="N114" s="115">
        <f t="shared" ca="1" si="33"/>
        <v>-0.15958181966293317</v>
      </c>
      <c r="O114" s="94"/>
    </row>
    <row r="115" spans="1:15" ht="16.5" customHeight="1" x14ac:dyDescent="0.4">
      <c r="A115" s="18">
        <v>4</v>
      </c>
      <c r="B115" s="7" t="s">
        <v>32</v>
      </c>
      <c r="C115" s="229">
        <f t="shared" si="27"/>
        <v>0</v>
      </c>
      <c r="D115" s="94">
        <f t="shared" ca="1" si="28"/>
        <v>-7.7972470028413607E-2</v>
      </c>
      <c r="E115" s="94">
        <f t="shared" ref="E115:N115" ca="1" si="34">IF($B$104="実質","-",IF(D13="X","X",IF(E13="X","X",(E13-D13)/D$29*100)))</f>
        <v>0.22738376819083436</v>
      </c>
      <c r="F115" s="94">
        <f t="shared" ca="1" si="34"/>
        <v>0.32250450676740661</v>
      </c>
      <c r="G115" s="94">
        <f t="shared" ca="1" si="34"/>
        <v>0.16192453685543812</v>
      </c>
      <c r="H115" s="94">
        <f t="shared" ca="1" si="34"/>
        <v>1.6057410531017124E-2</v>
      </c>
      <c r="I115" s="94">
        <f t="shared" ca="1" si="34"/>
        <v>0.1044317073980508</v>
      </c>
      <c r="J115" s="94">
        <f t="shared" ca="1" si="34"/>
        <v>-7.344956364726557E-2</v>
      </c>
      <c r="K115" s="94">
        <f t="shared" ca="1" si="34"/>
        <v>0.3142758642698637</v>
      </c>
      <c r="L115" s="94">
        <f t="shared" ca="1" si="34"/>
        <v>9.0561676792011811E-2</v>
      </c>
      <c r="M115" s="94">
        <f t="shared" ca="1" si="34"/>
        <v>-0.11159192015464812</v>
      </c>
      <c r="N115" s="115">
        <f t="shared" ca="1" si="34"/>
        <v>-2.1275821638141474</v>
      </c>
      <c r="O115" s="94"/>
    </row>
    <row r="116" spans="1:15" ht="16.5" customHeight="1" x14ac:dyDescent="0.4">
      <c r="A116" s="18">
        <v>5</v>
      </c>
      <c r="B116" s="7" t="s">
        <v>31</v>
      </c>
      <c r="C116" s="229">
        <f t="shared" si="27"/>
        <v>0</v>
      </c>
      <c r="D116" s="94">
        <f t="shared" ca="1" si="28"/>
        <v>-0.12776372872418715</v>
      </c>
      <c r="E116" s="94">
        <f t="shared" ref="E116:N116" ca="1" si="35">IF($B$104="実質","-",IF(D14="X","X",IF(E14="X","X",(E14-D14)/D$29*100)))</f>
        <v>1.3987265020380539</v>
      </c>
      <c r="F116" s="94">
        <f t="shared" ca="1" si="35"/>
        <v>0.74858954039576342</v>
      </c>
      <c r="G116" s="94">
        <f t="shared" ca="1" si="35"/>
        <v>1.3026406194074194</v>
      </c>
      <c r="H116" s="94">
        <f t="shared" ca="1" si="35"/>
        <v>0.63907532391859467</v>
      </c>
      <c r="I116" s="94">
        <f t="shared" ca="1" si="35"/>
        <v>0.86974570716727007</v>
      </c>
      <c r="J116" s="94">
        <f t="shared" ca="1" si="35"/>
        <v>0.17337645528629861</v>
      </c>
      <c r="K116" s="94">
        <f t="shared" ca="1" si="35"/>
        <v>0.41149821759018917</v>
      </c>
      <c r="L116" s="94">
        <f t="shared" ca="1" si="35"/>
        <v>-1.8695299618827623</v>
      </c>
      <c r="M116" s="94">
        <f t="shared" ca="1" si="35"/>
        <v>1.9285073795155987</v>
      </c>
      <c r="N116" s="115">
        <f t="shared" ca="1" si="35"/>
        <v>-1.6509647675194479</v>
      </c>
      <c r="O116" s="94"/>
    </row>
    <row r="117" spans="1:15" ht="16.5" customHeight="1" x14ac:dyDescent="0.4">
      <c r="A117" s="18">
        <v>6</v>
      </c>
      <c r="B117" s="7" t="s">
        <v>33</v>
      </c>
      <c r="C117" s="229">
        <f t="shared" si="27"/>
        <v>0</v>
      </c>
      <c r="D117" s="94">
        <f t="shared" ca="1" si="28"/>
        <v>0.39266711525100378</v>
      </c>
      <c r="E117" s="94">
        <f t="shared" ref="E117:N117" ca="1" si="36">IF($B$104="実質","-",IF(D15="X","X",IF(E15="X","X",(E15-D15)/D$29*100)))</f>
        <v>0.53626842874466829</v>
      </c>
      <c r="F117" s="94">
        <f t="shared" ca="1" si="36"/>
        <v>-0.11161938252856168</v>
      </c>
      <c r="G117" s="94">
        <f t="shared" ca="1" si="36"/>
        <v>9.8921630543485878E-2</v>
      </c>
      <c r="H117" s="94">
        <f t="shared" ca="1" si="36"/>
        <v>-4.2571368338969053E-2</v>
      </c>
      <c r="I117" s="94">
        <f t="shared" ca="1" si="36"/>
        <v>0.298784269120835</v>
      </c>
      <c r="J117" s="94">
        <f t="shared" ca="1" si="36"/>
        <v>-9.8175384546794128E-2</v>
      </c>
      <c r="K117" s="94">
        <f t="shared" ca="1" si="36"/>
        <v>-0.22375075119213123</v>
      </c>
      <c r="L117" s="94">
        <f t="shared" ca="1" si="36"/>
        <v>-0.60269432719243388</v>
      </c>
      <c r="M117" s="94">
        <f t="shared" ca="1" si="36"/>
        <v>0.48202567899565368</v>
      </c>
      <c r="N117" s="115">
        <f t="shared" ca="1" si="36"/>
        <v>0.39879437239541143</v>
      </c>
      <c r="O117" s="94"/>
    </row>
    <row r="118" spans="1:15" ht="16.5" customHeight="1" x14ac:dyDescent="0.4">
      <c r="A118" s="18">
        <v>7</v>
      </c>
      <c r="B118" s="7" t="s">
        <v>34</v>
      </c>
      <c r="C118" s="229">
        <f t="shared" si="27"/>
        <v>0</v>
      </c>
      <c r="D118" s="94">
        <f t="shared" ca="1" si="28"/>
        <v>-4.303311038567123E-2</v>
      </c>
      <c r="E118" s="94">
        <f t="shared" ref="E118:N118" ca="1" si="37">IF($B$104="実質","-",IF(D16="X","X",IF(E16="X","X",(E16-D16)/D$29*100)))</f>
        <v>0.33730098603851966</v>
      </c>
      <c r="F118" s="94">
        <f t="shared" ca="1" si="37"/>
        <v>-8.2777098455948994E-2</v>
      </c>
      <c r="G118" s="94">
        <f t="shared" ca="1" si="37"/>
        <v>0.38311623077035689</v>
      </c>
      <c r="H118" s="94">
        <f t="shared" ca="1" si="37"/>
        <v>0.49749126998492571</v>
      </c>
      <c r="I118" s="94">
        <f t="shared" ca="1" si="37"/>
        <v>7.0696876173202472E-2</v>
      </c>
      <c r="J118" s="94">
        <f t="shared" ca="1" si="37"/>
        <v>6.9969296308141513E-2</v>
      </c>
      <c r="K118" s="94">
        <f t="shared" ca="1" si="37"/>
        <v>-0.11333618303153052</v>
      </c>
      <c r="L118" s="94">
        <f t="shared" ca="1" si="37"/>
        <v>-2.0563287820113629</v>
      </c>
      <c r="M118" s="94">
        <f t="shared" ca="1" si="37"/>
        <v>0.23075342874982058</v>
      </c>
      <c r="N118" s="115">
        <f t="shared" ca="1" si="37"/>
        <v>1.9038152274098135</v>
      </c>
      <c r="O118" s="94"/>
    </row>
    <row r="119" spans="1:15" ht="16.5" customHeight="1" x14ac:dyDescent="0.4">
      <c r="A119" s="18">
        <v>8</v>
      </c>
      <c r="B119" s="7" t="s">
        <v>35</v>
      </c>
      <c r="C119" s="229">
        <f t="shared" si="27"/>
        <v>0</v>
      </c>
      <c r="D119" s="94">
        <f t="shared" ca="1" si="28"/>
        <v>-2.2491544968798991E-2</v>
      </c>
      <c r="E119" s="94">
        <f t="shared" ref="E119:N119" ca="1" si="38">IF($B$104="実質","-",IF(D17="X","X",IF(E17="X","X",(E17-D17)/D$29*100)))</f>
        <v>0.18347004536510858</v>
      </c>
      <c r="F119" s="94">
        <f t="shared" ca="1" si="38"/>
        <v>-8.9634524856116032E-3</v>
      </c>
      <c r="G119" s="94">
        <f t="shared" ca="1" si="38"/>
        <v>0.1362286399701948</v>
      </c>
      <c r="H119" s="94">
        <f t="shared" ca="1" si="38"/>
        <v>0.51388521307198209</v>
      </c>
      <c r="I119" s="94">
        <f t="shared" ca="1" si="38"/>
        <v>0.22982869531643063</v>
      </c>
      <c r="J119" s="94">
        <f t="shared" ca="1" si="38"/>
        <v>0.13536647670017884</v>
      </c>
      <c r="K119" s="94">
        <f t="shared" ca="1" si="38"/>
        <v>-0.25822580666910289</v>
      </c>
      <c r="L119" s="94">
        <f t="shared" ca="1" si="38"/>
        <v>-1.7750133339947263</v>
      </c>
      <c r="M119" s="94">
        <f t="shared" ca="1" si="38"/>
        <v>-9.2287089257587621E-2</v>
      </c>
      <c r="N119" s="115">
        <f t="shared" ca="1" si="38"/>
        <v>1.386924816689137</v>
      </c>
      <c r="O119" s="94"/>
    </row>
    <row r="120" spans="1:15" ht="16.5" customHeight="1" x14ac:dyDescent="0.4">
      <c r="A120" s="18">
        <v>9</v>
      </c>
      <c r="B120" s="7" t="s">
        <v>36</v>
      </c>
      <c r="C120" s="229">
        <f t="shared" si="27"/>
        <v>0</v>
      </c>
      <c r="D120" s="94">
        <f t="shared" ca="1" si="28"/>
        <v>0.26701363837068254</v>
      </c>
      <c r="E120" s="94">
        <f t="shared" ref="E120:N120" ca="1" si="39">IF($B$104="実質","-",IF(D18="X","X",IF(E18="X","X",(E18-D18)/D$29*100)))</f>
        <v>0.16733467626388851</v>
      </c>
      <c r="F120" s="94">
        <f t="shared" ca="1" si="39"/>
        <v>-8.942905889656047E-2</v>
      </c>
      <c r="G120" s="94">
        <f t="shared" ca="1" si="39"/>
        <v>0.15894603407306218</v>
      </c>
      <c r="H120" s="94">
        <f t="shared" ca="1" si="39"/>
        <v>0.14105521705989293</v>
      </c>
      <c r="I120" s="94">
        <f t="shared" ca="1" si="39"/>
        <v>-0.14736061513015306</v>
      </c>
      <c r="J120" s="94">
        <f t="shared" ca="1" si="39"/>
        <v>2.7068745970965018E-3</v>
      </c>
      <c r="K120" s="94">
        <f t="shared" ca="1" si="39"/>
        <v>-0.32068094302536365</v>
      </c>
      <c r="L120" s="94">
        <f t="shared" ca="1" si="39"/>
        <v>-1.7763763397396836E-2</v>
      </c>
      <c r="M120" s="94">
        <f t="shared" ca="1" si="39"/>
        <v>-0.17743305734486925</v>
      </c>
      <c r="N120" s="115">
        <f t="shared" ca="1" si="39"/>
        <v>-9.3611876145835909E-2</v>
      </c>
      <c r="O120" s="94"/>
    </row>
    <row r="121" spans="1:15" ht="16.5" customHeight="1" x14ac:dyDescent="0.4">
      <c r="A121" s="18">
        <v>10</v>
      </c>
      <c r="B121" s="7" t="s">
        <v>37</v>
      </c>
      <c r="C121" s="229">
        <f t="shared" si="27"/>
        <v>0</v>
      </c>
      <c r="D121" s="94">
        <f t="shared" ca="1" si="28"/>
        <v>-0.13997113496022176</v>
      </c>
      <c r="E121" s="94">
        <f t="shared" ref="E121:N121" ca="1" si="40">IF($B$104="実質","-",IF(D19="X","X",IF(E19="X","X",(E19-D19)/D$29*100)))</f>
        <v>0.1509866499092751</v>
      </c>
      <c r="F121" s="94">
        <f t="shared" ca="1" si="40"/>
        <v>-4.7539686392169281E-2</v>
      </c>
      <c r="G121" s="94">
        <f t="shared" ca="1" si="40"/>
        <v>0.12570291403586623</v>
      </c>
      <c r="H121" s="94">
        <f t="shared" ca="1" si="40"/>
        <v>-0.22141438383412984</v>
      </c>
      <c r="I121" s="94">
        <f t="shared" ca="1" si="40"/>
        <v>8.4348686744579501E-2</v>
      </c>
      <c r="J121" s="94">
        <f t="shared" ca="1" si="40"/>
        <v>9.5673231557881391E-2</v>
      </c>
      <c r="K121" s="94">
        <f t="shared" ca="1" si="40"/>
        <v>0.14594589978321618</v>
      </c>
      <c r="L121" s="94">
        <f t="shared" ca="1" si="40"/>
        <v>-5.3648799895785922E-2</v>
      </c>
      <c r="M121" s="94">
        <f t="shared" ca="1" si="40"/>
        <v>0.1318727042783171</v>
      </c>
      <c r="N121" s="115">
        <f t="shared" ca="1" si="40"/>
        <v>0.45753347923148102</v>
      </c>
      <c r="O121" s="94"/>
    </row>
    <row r="122" spans="1:15" ht="16.5" customHeight="1" x14ac:dyDescent="0.4">
      <c r="A122" s="18">
        <v>11</v>
      </c>
      <c r="B122" s="7" t="s">
        <v>38</v>
      </c>
      <c r="C122" s="229">
        <f t="shared" si="27"/>
        <v>0</v>
      </c>
      <c r="D122" s="94">
        <f t="shared" ca="1" si="28"/>
        <v>4.4395424867154303E-2</v>
      </c>
      <c r="E122" s="94">
        <f t="shared" ref="E122:N122" ca="1" si="41">IF($B$104="実質","-",IF(D20="X","X",IF(E20="X","X",(E20-D20)/D$29*100)))</f>
        <v>4.2930183028781564E-2</v>
      </c>
      <c r="F122" s="94">
        <f t="shared" ca="1" si="41"/>
        <v>0.34631287483090795</v>
      </c>
      <c r="G122" s="94">
        <f t="shared" ca="1" si="41"/>
        <v>0.13776837445938914</v>
      </c>
      <c r="H122" s="94">
        <f t="shared" ca="1" si="41"/>
        <v>0.17192006005663843</v>
      </c>
      <c r="I122" s="94">
        <f t="shared" ca="1" si="41"/>
        <v>0.47386641796225365</v>
      </c>
      <c r="J122" s="94">
        <f t="shared" ca="1" si="41"/>
        <v>0.24773589274771426</v>
      </c>
      <c r="K122" s="94">
        <f t="shared" ca="1" si="41"/>
        <v>0.33839042393530733</v>
      </c>
      <c r="L122" s="94">
        <f t="shared" ca="1" si="41"/>
        <v>0.34220381941022965</v>
      </c>
      <c r="M122" s="94">
        <f t="shared" ca="1" si="41"/>
        <v>0.11604321901747218</v>
      </c>
      <c r="N122" s="115">
        <f t="shared" ca="1" si="41"/>
        <v>0.18143450646793763</v>
      </c>
      <c r="O122" s="94"/>
    </row>
    <row r="123" spans="1:15" ht="16.5" customHeight="1" x14ac:dyDescent="0.4">
      <c r="A123" s="18">
        <v>12</v>
      </c>
      <c r="B123" s="7" t="s">
        <v>39</v>
      </c>
      <c r="C123" s="229">
        <f t="shared" si="27"/>
        <v>0</v>
      </c>
      <c r="D123" s="94">
        <f t="shared" ca="1" si="28"/>
        <v>0.37773508005200301</v>
      </c>
      <c r="E123" s="94">
        <f t="shared" ref="E123:N123" ca="1" si="42">IF($B$104="実質","-",IF(D21="X","X",IF(E21="X","X",(E21-D21)/D$29*100)))</f>
        <v>0.43969545354741535</v>
      </c>
      <c r="F123" s="94">
        <f t="shared" ca="1" si="42"/>
        <v>0.26569316895029238</v>
      </c>
      <c r="G123" s="94">
        <f t="shared" ca="1" si="42"/>
        <v>0.86790542092554712</v>
      </c>
      <c r="H123" s="94">
        <f t="shared" ca="1" si="42"/>
        <v>0.75827996287565147</v>
      </c>
      <c r="I123" s="94">
        <f t="shared" ca="1" si="42"/>
        <v>-9.8998844007400763E-2</v>
      </c>
      <c r="J123" s="94">
        <f t="shared" ca="1" si="42"/>
        <v>6.4987737175669788E-2</v>
      </c>
      <c r="K123" s="94">
        <f t="shared" ca="1" si="42"/>
        <v>-0.2017262698574297</v>
      </c>
      <c r="L123" s="94">
        <f t="shared" ca="1" si="42"/>
        <v>0.15730426958197954</v>
      </c>
      <c r="M123" s="94">
        <f t="shared" ca="1" si="42"/>
        <v>0.61992072879426219</v>
      </c>
      <c r="N123" s="115">
        <f t="shared" ca="1" si="42"/>
        <v>0.78282960029948478</v>
      </c>
      <c r="O123" s="94"/>
    </row>
    <row r="124" spans="1:15" ht="16.5" customHeight="1" x14ac:dyDescent="0.4">
      <c r="A124" s="18">
        <v>13</v>
      </c>
      <c r="B124" s="7" t="s">
        <v>40</v>
      </c>
      <c r="C124" s="229">
        <f t="shared" si="27"/>
        <v>0</v>
      </c>
      <c r="D124" s="94">
        <f t="shared" ca="1" si="28"/>
        <v>-1.3008767695730531E-2</v>
      </c>
      <c r="E124" s="94">
        <f t="shared" ref="E124:N124" ca="1" si="43">IF($B$104="実質","-",IF(D22="X","X",IF(E22="X","X",(E22-D22)/D$29*100)))</f>
        <v>-0.27967087036892313</v>
      </c>
      <c r="F124" s="94">
        <f t="shared" ca="1" si="43"/>
        <v>0.3240711847090178</v>
      </c>
      <c r="G124" s="94">
        <f t="shared" ca="1" si="43"/>
        <v>0.25504061112819121</v>
      </c>
      <c r="H124" s="94">
        <f t="shared" ca="1" si="43"/>
        <v>0.17230466869211189</v>
      </c>
      <c r="I124" s="94">
        <f t="shared" ca="1" si="43"/>
        <v>0.24229642027702494</v>
      </c>
      <c r="J124" s="94">
        <f t="shared" ca="1" si="43"/>
        <v>0.30109999194761672</v>
      </c>
      <c r="K124" s="94">
        <f t="shared" ca="1" si="43"/>
        <v>0.42318467707390828</v>
      </c>
      <c r="L124" s="94">
        <f t="shared" ca="1" si="43"/>
        <v>-0.34653862456632395</v>
      </c>
      <c r="M124" s="94">
        <f t="shared" ca="1" si="43"/>
        <v>0.18474080467581572</v>
      </c>
      <c r="N124" s="115">
        <f t="shared" ca="1" si="43"/>
        <v>0.34115362049823211</v>
      </c>
      <c r="O124" s="94"/>
    </row>
    <row r="125" spans="1:15" ht="16.5" customHeight="1" x14ac:dyDescent="0.4">
      <c r="A125" s="18">
        <v>14</v>
      </c>
      <c r="B125" s="7" t="s">
        <v>41</v>
      </c>
      <c r="C125" s="229">
        <f t="shared" si="27"/>
        <v>0</v>
      </c>
      <c r="D125" s="94">
        <f t="shared" ca="1" si="28"/>
        <v>3.1253096928141114E-2</v>
      </c>
      <c r="E125" s="94">
        <f t="shared" ref="E125:N125" ca="1" si="44">IF($B$104="実質","-",IF(D23="X","X",IF(E23="X","X",(E23-D23)/D$29*100)))</f>
        <v>-0.1032450965224691</v>
      </c>
      <c r="F125" s="94">
        <f t="shared" ca="1" si="44"/>
        <v>0.19074946020239938</v>
      </c>
      <c r="G125" s="94">
        <f t="shared" ca="1" si="44"/>
        <v>0.14733492153159661</v>
      </c>
      <c r="H125" s="94">
        <f t="shared" ca="1" si="44"/>
        <v>4.8196269632768463E-2</v>
      </c>
      <c r="I125" s="94">
        <f t="shared" ca="1" si="44"/>
        <v>0.16010694846975509</v>
      </c>
      <c r="J125" s="94">
        <f t="shared" ca="1" si="44"/>
        <v>9.2010989455927297E-2</v>
      </c>
      <c r="K125" s="94">
        <f t="shared" ca="1" si="44"/>
        <v>5.9331255840420496E-2</v>
      </c>
      <c r="L125" s="94">
        <f t="shared" ca="1" si="44"/>
        <v>0.15661159453126344</v>
      </c>
      <c r="M125" s="94">
        <f t="shared" ca="1" si="44"/>
        <v>0.20928245776443391</v>
      </c>
      <c r="N125" s="115">
        <f t="shared" ca="1" si="44"/>
        <v>0.12981182434009464</v>
      </c>
      <c r="O125" s="94"/>
    </row>
    <row r="126" spans="1:15" ht="16.5" customHeight="1" x14ac:dyDescent="0.4">
      <c r="A126" s="18">
        <v>15</v>
      </c>
      <c r="B126" s="7" t="s">
        <v>42</v>
      </c>
      <c r="C126" s="229">
        <f t="shared" si="27"/>
        <v>0</v>
      </c>
      <c r="D126" s="94">
        <f t="shared" ca="1" si="28"/>
        <v>0.55390104094182413</v>
      </c>
      <c r="E126" s="94">
        <f t="shared" ref="E126:N126" ca="1" si="45">IF($B$104="実質","-",IF(D24="X","X",IF(E24="X","X",(E24-D24)/D$29*100)))</f>
        <v>0.40564371084780604</v>
      </c>
      <c r="F126" s="94">
        <f t="shared" ca="1" si="45"/>
        <v>9.7467914564172031E-2</v>
      </c>
      <c r="G126" s="94">
        <f t="shared" ca="1" si="45"/>
        <v>0.81214683917750907</v>
      </c>
      <c r="H126" s="94">
        <f t="shared" ca="1" si="45"/>
        <v>0.40119488287825716</v>
      </c>
      <c r="I126" s="94">
        <f t="shared" ca="1" si="45"/>
        <v>1.200337766224817E-2</v>
      </c>
      <c r="J126" s="94">
        <f t="shared" ca="1" si="45"/>
        <v>0.31008499586234883</v>
      </c>
      <c r="K126" s="94">
        <f t="shared" ca="1" si="45"/>
        <v>0.38385524611908417</v>
      </c>
      <c r="L126" s="94">
        <f t="shared" ca="1" si="45"/>
        <v>7.1278497154334486E-2</v>
      </c>
      <c r="M126" s="94">
        <f t="shared" ca="1" si="45"/>
        <v>0.42211167237678648</v>
      </c>
      <c r="N126" s="115">
        <f t="shared" ca="1" si="45"/>
        <v>0.27673967981122938</v>
      </c>
      <c r="O126" s="94"/>
    </row>
    <row r="127" spans="1:15" ht="16.5" customHeight="1" x14ac:dyDescent="0.4">
      <c r="A127" s="18">
        <v>16</v>
      </c>
      <c r="B127" s="7" t="s">
        <v>43</v>
      </c>
      <c r="C127" s="229">
        <f t="shared" si="27"/>
        <v>0</v>
      </c>
      <c r="D127" s="94">
        <f t="shared" ca="1" si="28"/>
        <v>0.18260356461604502</v>
      </c>
      <c r="E127" s="94">
        <f t="shared" ref="E127:N127" ca="1" si="46">IF($B$104="実質","-",IF(D25="X","X",IF(E25="X","X",(E25-D25)/D$29*100)))</f>
        <v>-0.12025767679393672</v>
      </c>
      <c r="F127" s="94">
        <f t="shared" ca="1" si="46"/>
        <v>-5.7273636226114262E-2</v>
      </c>
      <c r="G127" s="94">
        <f t="shared" ca="1" si="46"/>
        <v>0.17550449021915215</v>
      </c>
      <c r="H127" s="94">
        <f t="shared" ca="1" si="46"/>
        <v>5.4686540356383165E-2</v>
      </c>
      <c r="I127" s="94">
        <f t="shared" ca="1" si="46"/>
        <v>9.8186236235295002E-2</v>
      </c>
      <c r="J127" s="94">
        <f t="shared" ca="1" si="46"/>
        <v>-1.9653274385641826E-2</v>
      </c>
      <c r="K127" s="94">
        <f t="shared" ca="1" si="46"/>
        <v>-8.4344773927688688E-2</v>
      </c>
      <c r="L127" s="94">
        <f t="shared" ca="1" si="46"/>
        <v>-0.42103470905301715</v>
      </c>
      <c r="M127" s="94">
        <f t="shared" ca="1" si="46"/>
        <v>0.46164967992304728</v>
      </c>
      <c r="N127" s="115">
        <f t="shared" ca="1" si="46"/>
        <v>0.35161087481224995</v>
      </c>
      <c r="O127" s="94"/>
    </row>
    <row r="128" spans="1:15" ht="16.5" customHeight="1" x14ac:dyDescent="0.4">
      <c r="A128" s="18">
        <v>17</v>
      </c>
      <c r="B128" s="7" t="s">
        <v>44</v>
      </c>
      <c r="C128" s="229">
        <f t="shared" si="27"/>
        <v>0</v>
      </c>
      <c r="D128" s="94">
        <f t="shared" ca="1" si="28"/>
        <v>0.49435988448641677</v>
      </c>
      <c r="E128" s="94">
        <f t="shared" ref="E128:N128" ca="1" si="47">IF($B$104="実質","-",IF(D26="X","X",IF(E26="X","X",(E26-D26)/D$29*100)))</f>
        <v>3.5458470430806384</v>
      </c>
      <c r="F128" s="94">
        <f t="shared" ca="1" si="47"/>
        <v>1.8812463256907701</v>
      </c>
      <c r="G128" s="94">
        <f t="shared" ca="1" si="47"/>
        <v>5.3452513831106776</v>
      </c>
      <c r="H128" s="94">
        <f t="shared" ca="1" si="47"/>
        <v>3.6894785259777891</v>
      </c>
      <c r="I128" s="94">
        <f t="shared" ca="1" si="47"/>
        <v>2.1057917806349065</v>
      </c>
      <c r="J128" s="94">
        <f t="shared" ca="1" si="47"/>
        <v>1.2528052547032513</v>
      </c>
      <c r="K128" s="94">
        <f t="shared" ca="1" si="47"/>
        <v>0.73624694747430885</v>
      </c>
      <c r="L128" s="94">
        <f t="shared" ca="1" si="47"/>
        <v>-6.2211380740460687</v>
      </c>
      <c r="M128" s="94">
        <f t="shared" ca="1" si="47"/>
        <v>4.1544662595116755</v>
      </c>
      <c r="N128" s="115">
        <f t="shared" ca="1" si="47"/>
        <v>2.0051842353115621</v>
      </c>
      <c r="O128" s="94"/>
    </row>
    <row r="129" spans="1:15" ht="16.5" customHeight="1" x14ac:dyDescent="0.4">
      <c r="A129" s="18">
        <v>18</v>
      </c>
      <c r="B129" s="7" t="s">
        <v>45</v>
      </c>
      <c r="C129" s="229">
        <f t="shared" si="27"/>
        <v>0</v>
      </c>
      <c r="D129" s="94">
        <f t="shared" ca="1" si="28"/>
        <v>-2.0034036492398151E-3</v>
      </c>
      <c r="E129" s="94">
        <f t="shared" ref="E129:N129" ca="1" si="48">IF($B$104="実質","-",IF(D27="X","X",IF(E27="X","X",(E27-D27)/D$29*100)))</f>
        <v>-1.9936617505626115E-3</v>
      </c>
      <c r="F129" s="94">
        <f t="shared" ca="1" si="48"/>
        <v>0.14020483415172993</v>
      </c>
      <c r="G129" s="94">
        <f t="shared" ca="1" si="48"/>
        <v>-0.17022900647748629</v>
      </c>
      <c r="H129" s="94">
        <f t="shared" ca="1" si="48"/>
        <v>-0.16103082806479596</v>
      </c>
      <c r="I129" s="94">
        <f t="shared" ca="1" si="48"/>
        <v>4.8593944771925378E-2</v>
      </c>
      <c r="J129" s="94">
        <f t="shared" ca="1" si="48"/>
        <v>2.9798367413415268E-3</v>
      </c>
      <c r="K129" s="94">
        <f t="shared" ca="1" si="48"/>
        <v>-1.881070497667877E-2</v>
      </c>
      <c r="L129" s="94">
        <f t="shared" ca="1" si="48"/>
        <v>-6.3837826448255058E-2</v>
      </c>
      <c r="M129" s="94">
        <f t="shared" ca="1" si="48"/>
        <v>2.6422148330132126E-2</v>
      </c>
      <c r="N129" s="115">
        <f t="shared" ca="1" si="48"/>
        <v>0.30920979769217322</v>
      </c>
      <c r="O129" s="94"/>
    </row>
    <row r="130" spans="1:15" ht="16.5" customHeight="1" x14ac:dyDescent="0.4">
      <c r="A130" s="18">
        <v>19</v>
      </c>
      <c r="B130" s="7" t="s">
        <v>46</v>
      </c>
      <c r="C130" s="229">
        <f t="shared" si="27"/>
        <v>0</v>
      </c>
      <c r="D130" s="94">
        <f ca="1">IF($B$104="実質","-",IF(C28="X","X",IF(D28="X","X",-(D28-C28)/C$29*100)))</f>
        <v>-3.7129747632577907E-3</v>
      </c>
      <c r="E130" s="94">
        <f t="shared" ref="E130:N130" ca="1" si="49">IF($B$104="実質","-",IF(D28="X","X",IF(E28="X","X",-(E28-D28)/D$29*100)))</f>
        <v>-4.3860558512377447E-2</v>
      </c>
      <c r="F130" s="94">
        <f t="shared" ca="1" si="49"/>
        <v>-0.27157463204257049</v>
      </c>
      <c r="G130" s="94">
        <f t="shared" ca="1" si="49"/>
        <v>-0.16833589030224735</v>
      </c>
      <c r="H130" s="94">
        <f t="shared" ca="1" si="49"/>
        <v>6.2979664058779731E-3</v>
      </c>
      <c r="I130" s="94">
        <f t="shared" ca="1" si="49"/>
        <v>-8.5881032829121823E-2</v>
      </c>
      <c r="J130" s="94">
        <f t="shared" ca="1" si="49"/>
        <v>-4.1558486461305111E-2</v>
      </c>
      <c r="K130" s="94">
        <f t="shared" ca="1" si="49"/>
        <v>-0.13740579477588291</v>
      </c>
      <c r="L130" s="94">
        <f t="shared" ca="1" si="49"/>
        <v>0.15408668224962085</v>
      </c>
      <c r="M130" s="94">
        <f t="shared" ca="1" si="49"/>
        <v>-0.15446245091371835</v>
      </c>
      <c r="N130" s="115">
        <f t="shared" ca="1" si="49"/>
        <v>-0.22390423077169502</v>
      </c>
      <c r="O130" s="94"/>
    </row>
    <row r="131" spans="1:15" ht="16.5" customHeight="1" x14ac:dyDescent="0.4">
      <c r="A131" s="18"/>
      <c r="B131" s="7" t="s">
        <v>47</v>
      </c>
      <c r="C131" s="229">
        <f t="shared" si="27"/>
        <v>0</v>
      </c>
      <c r="D131" s="94">
        <f t="shared" ca="1" si="28"/>
        <v>0.48864350607391921</v>
      </c>
      <c r="E131" s="94">
        <f t="shared" ref="E131:N131" ca="1" si="50">IF($B$104="実質","-",IF(D29="X","X",IF(E29="X","X",(E29-D29)/D$29*100)))</f>
        <v>3.4999928228176977</v>
      </c>
      <c r="F131" s="94">
        <f t="shared" ca="1" si="50"/>
        <v>1.7498765277999297</v>
      </c>
      <c r="G131" s="94">
        <f t="shared" ca="1" si="50"/>
        <v>5.0066864863309437</v>
      </c>
      <c r="H131" s="94">
        <f t="shared" ca="1" si="50"/>
        <v>3.5347456643188711</v>
      </c>
      <c r="I131" s="94">
        <f t="shared" ca="1" si="50"/>
        <v>2.0685046925777102</v>
      </c>
      <c r="J131" s="94">
        <f t="shared" ca="1" si="50"/>
        <v>1.2142266049832879</v>
      </c>
      <c r="K131" s="94">
        <f t="shared" ca="1" si="50"/>
        <v>0.58003044772174717</v>
      </c>
      <c r="L131" s="94">
        <f t="shared" ca="1" si="50"/>
        <v>-6.130889218244703</v>
      </c>
      <c r="M131" s="94">
        <f t="shared" ca="1" si="50"/>
        <v>4.0264259569280894</v>
      </c>
      <c r="N131" s="115">
        <f t="shared" ca="1" si="50"/>
        <v>2.0904898022320406</v>
      </c>
      <c r="O131" s="94"/>
    </row>
    <row r="132" spans="1:15" ht="16.5" customHeight="1" x14ac:dyDescent="0.4">
      <c r="A132" s="18"/>
      <c r="B132" s="7" t="s">
        <v>52</v>
      </c>
      <c r="C132" s="228"/>
      <c r="N132" s="7"/>
    </row>
    <row r="133" spans="1:15" ht="16.5" customHeight="1" x14ac:dyDescent="0.4">
      <c r="A133" s="18"/>
      <c r="B133" s="7" t="s">
        <v>48</v>
      </c>
      <c r="C133" s="229">
        <f t="shared" si="27"/>
        <v>0</v>
      </c>
      <c r="D133" s="94">
        <f ca="1">IF($B$104="名目",IF(C31="X","X",IF(D31="X","X",(D31-C31)/C$29*100)),"-")</f>
        <v>0.16558798962183485</v>
      </c>
      <c r="E133" s="94">
        <f t="shared" ref="E133:N133" ca="1" si="51">IF($B$104="名目",IF(D31="X","X",IF(E31="X","X",(E31-D31)/D$29*100)),"-")</f>
        <v>-9.0618572102239225E-2</v>
      </c>
      <c r="F133" s="94">
        <f t="shared" ca="1" si="51"/>
        <v>0.11477842165672854</v>
      </c>
      <c r="G133" s="94">
        <f t="shared" ca="1" si="51"/>
        <v>-7.8248801909876573E-3</v>
      </c>
      <c r="H133" s="94">
        <f t="shared" ca="1" si="51"/>
        <v>0.43371835061548197</v>
      </c>
      <c r="I133" s="94">
        <f t="shared" ca="1" si="51"/>
        <v>-0.29286384106692154</v>
      </c>
      <c r="J133" s="94">
        <f t="shared" ca="1" si="51"/>
        <v>-9.9972385329740551E-2</v>
      </c>
      <c r="K133" s="94">
        <f t="shared" ca="1" si="51"/>
        <v>-6.351141250190466E-2</v>
      </c>
      <c r="L133" s="94">
        <f t="shared" ca="1" si="51"/>
        <v>-0.25005569330851324</v>
      </c>
      <c r="M133" s="94">
        <f t="shared" ca="1" si="51"/>
        <v>0.16743548770644087</v>
      </c>
      <c r="N133" s="115">
        <f t="shared" ca="1" si="51"/>
        <v>-0.21877857439020709</v>
      </c>
      <c r="O133" s="94"/>
    </row>
    <row r="134" spans="1:15" ht="16.5" customHeight="1" x14ac:dyDescent="0.4">
      <c r="A134" s="18"/>
      <c r="B134" s="7" t="s">
        <v>49</v>
      </c>
      <c r="C134" s="229">
        <f t="shared" si="27"/>
        <v>0</v>
      </c>
      <c r="D134" s="94">
        <f t="shared" ref="D134:D135" ca="1" si="52">IF($B$104="名目",IF(C32="X","X",IF(D32="X","X",(D32-C32)/C$29*100)),"-")</f>
        <v>-1.224320038123436</v>
      </c>
      <c r="E134" s="94">
        <f t="shared" ref="E134:N134" ca="1" si="53">IF($B$104="名目",IF(D32="X","X",IF(E32="X","X",(E32-D32)/D$29*100)),"-")</f>
        <v>1.6486253569319087</v>
      </c>
      <c r="F134" s="94">
        <f t="shared" ca="1" si="53"/>
        <v>0.61727110899481175</v>
      </c>
      <c r="G134" s="94">
        <f t="shared" ca="1" si="53"/>
        <v>1.8925356196118757</v>
      </c>
      <c r="H134" s="94">
        <f t="shared" ca="1" si="53"/>
        <v>0.74467443239577769</v>
      </c>
      <c r="I134" s="94">
        <f t="shared" ca="1" si="53"/>
        <v>0.87046544547970672</v>
      </c>
      <c r="J134" s="94">
        <f t="shared" ca="1" si="53"/>
        <v>0.22442037626011838</v>
      </c>
      <c r="K134" s="94">
        <f t="shared" ca="1" si="53"/>
        <v>0.33683972065765999</v>
      </c>
      <c r="L134" s="94">
        <f t="shared" ca="1" si="53"/>
        <v>-1.516019898096328</v>
      </c>
      <c r="M134" s="94">
        <f t="shared" ca="1" si="53"/>
        <v>1.5099424639867309</v>
      </c>
      <c r="N134" s="115">
        <f t="shared" ca="1" si="53"/>
        <v>-1.7654911522933192</v>
      </c>
      <c r="O134" s="94"/>
    </row>
    <row r="135" spans="1:15" ht="16.5" customHeight="1" x14ac:dyDescent="0.4">
      <c r="A135" s="19"/>
      <c r="B135" s="9" t="s">
        <v>50</v>
      </c>
      <c r="C135" s="230">
        <f t="shared" si="27"/>
        <v>0</v>
      </c>
      <c r="D135" s="117">
        <f t="shared" ca="1" si="52"/>
        <v>1.5530919329880177</v>
      </c>
      <c r="E135" s="117">
        <f t="shared" ref="E135:N135" ca="1" si="54">IF($B$104="名目",IF(D33="X","X",IF(E33="X","X",(E33-D33)/D$29*100)),"-")</f>
        <v>1.9878402582509687</v>
      </c>
      <c r="F135" s="117">
        <f t="shared" ca="1" si="54"/>
        <v>1.1491967950392299</v>
      </c>
      <c r="G135" s="117">
        <f t="shared" ca="1" si="54"/>
        <v>3.460540643689789</v>
      </c>
      <c r="H135" s="117">
        <f t="shared" ca="1" si="54"/>
        <v>2.5110857429665296</v>
      </c>
      <c r="I135" s="117">
        <f t="shared" ca="1" si="54"/>
        <v>1.5281901762221213</v>
      </c>
      <c r="J135" s="117">
        <f t="shared" ca="1" si="54"/>
        <v>1.1283572637728736</v>
      </c>
      <c r="K135" s="117">
        <f t="shared" ca="1" si="54"/>
        <v>0.46291863931855359</v>
      </c>
      <c r="L135" s="117">
        <f t="shared" ca="1" si="54"/>
        <v>-4.4550624826412282</v>
      </c>
      <c r="M135" s="117">
        <f t="shared" ca="1" si="54"/>
        <v>2.4770883078185042</v>
      </c>
      <c r="N135" s="118">
        <f t="shared" ca="1" si="54"/>
        <v>3.9894539619950882</v>
      </c>
      <c r="O135" s="94"/>
    </row>
    <row r="136" spans="1:15" ht="16.5" customHeight="1" x14ac:dyDescent="0.4">
      <c r="A136" s="2" t="s">
        <v>127</v>
      </c>
    </row>
    <row r="139" spans="1:15" ht="16.5" customHeight="1" x14ac:dyDescent="0.4">
      <c r="A139" s="1" t="s">
        <v>300</v>
      </c>
    </row>
    <row r="140" spans="1:15" ht="16.5" customHeight="1" x14ac:dyDescent="0.4">
      <c r="A140" s="17"/>
      <c r="B140" s="55"/>
      <c r="C140" s="90">
        <f>C4</f>
        <v>23</v>
      </c>
      <c r="D140" s="90">
        <f t="shared" ref="D140:N140" si="55">D4</f>
        <v>24</v>
      </c>
      <c r="E140" s="90">
        <f t="shared" si="55"/>
        <v>25</v>
      </c>
      <c r="F140" s="90">
        <f t="shared" si="55"/>
        <v>26</v>
      </c>
      <c r="G140" s="90">
        <f t="shared" si="55"/>
        <v>27</v>
      </c>
      <c r="H140" s="90">
        <f t="shared" si="55"/>
        <v>28</v>
      </c>
      <c r="I140" s="90">
        <f t="shared" si="55"/>
        <v>29</v>
      </c>
      <c r="J140" s="90">
        <f t="shared" si="55"/>
        <v>30</v>
      </c>
      <c r="K140" s="90">
        <f t="shared" si="55"/>
        <v>1</v>
      </c>
      <c r="L140" s="90">
        <f t="shared" si="55"/>
        <v>2</v>
      </c>
      <c r="M140" s="90">
        <f t="shared" si="55"/>
        <v>3</v>
      </c>
      <c r="N140" s="90">
        <f t="shared" si="55"/>
        <v>4</v>
      </c>
      <c r="O140" s="45"/>
    </row>
    <row r="141" spans="1:15" ht="16.5" customHeight="1" x14ac:dyDescent="0.4">
      <c r="A141" s="27"/>
      <c r="B141" s="56"/>
      <c r="C141" s="69" t="str">
        <f t="shared" ref="C141:N141" si="56">C5</f>
        <v>平成23年度</v>
      </c>
      <c r="D141" s="69" t="str">
        <f t="shared" si="56"/>
        <v>平成24年度</v>
      </c>
      <c r="E141" s="69" t="str">
        <f t="shared" si="56"/>
        <v>平成25年度</v>
      </c>
      <c r="F141" s="69" t="str">
        <f t="shared" si="56"/>
        <v>平成26年度</v>
      </c>
      <c r="G141" s="69" t="str">
        <f t="shared" si="56"/>
        <v>平成27年度</v>
      </c>
      <c r="H141" s="69" t="str">
        <f t="shared" si="56"/>
        <v>平成28年度</v>
      </c>
      <c r="I141" s="69" t="str">
        <f t="shared" si="56"/>
        <v>平成29年度</v>
      </c>
      <c r="J141" s="69" t="str">
        <f t="shared" si="56"/>
        <v>平成30年度</v>
      </c>
      <c r="K141" s="69" t="str">
        <f t="shared" si="56"/>
        <v>令和元年度</v>
      </c>
      <c r="L141" s="69" t="str">
        <f t="shared" si="56"/>
        <v>令和２年度</v>
      </c>
      <c r="M141" s="69" t="str">
        <f t="shared" si="56"/>
        <v>令和３年度</v>
      </c>
      <c r="N141" s="69" t="str">
        <f t="shared" si="56"/>
        <v>令和４年度</v>
      </c>
      <c r="O141" s="43"/>
    </row>
    <row r="142" spans="1:15" ht="16.5" customHeight="1" x14ac:dyDescent="0.4">
      <c r="A142" s="166"/>
      <c r="B142" s="167" t="str">
        <f>"県内総生産"&amp;"・"&amp;B146</f>
        <v>県内総生産・対前年度増加率〔名目〕</v>
      </c>
      <c r="C142" s="168" t="s">
        <v>159</v>
      </c>
      <c r="D142" s="168" t="s">
        <v>79</v>
      </c>
      <c r="E142" s="168" t="s">
        <v>80</v>
      </c>
      <c r="F142" s="168" t="s">
        <v>81</v>
      </c>
      <c r="G142" s="168" t="s">
        <v>82</v>
      </c>
      <c r="H142" s="168" t="s">
        <v>83</v>
      </c>
      <c r="I142" s="168" t="s">
        <v>84</v>
      </c>
      <c r="J142" s="168" t="s">
        <v>85</v>
      </c>
      <c r="K142" s="168" t="s">
        <v>160</v>
      </c>
      <c r="L142" s="168" t="s">
        <v>87</v>
      </c>
      <c r="M142" s="168" t="s">
        <v>88</v>
      </c>
      <c r="N142" s="168" t="s">
        <v>89</v>
      </c>
      <c r="O142" s="72"/>
    </row>
    <row r="143" spans="1:15" ht="16.5" customHeight="1" x14ac:dyDescent="0.4">
      <c r="A143" s="15"/>
      <c r="B143" s="2" t="s">
        <v>305</v>
      </c>
      <c r="C143" s="129" cm="1">
        <f t="array" aca="1" ref="C143" ca="1">INDIRECT("'"&amp;コード表!$C$3&amp;"'!"&amp;分析BD!C$1&amp;コード表!$B58)</f>
        <v>52690</v>
      </c>
      <c r="D143" s="129" cm="1">
        <f t="array" aca="1" ref="D143" ca="1">INDIRECT("'"&amp;コード表!$C$3&amp;"'!"&amp;分析BD!D$1&amp;コード表!$B58)</f>
        <v>58889</v>
      </c>
      <c r="E143" s="129" cm="1">
        <f t="array" aca="1" ref="E143" ca="1">INDIRECT("'"&amp;コード表!$C$3&amp;"'!"&amp;分析BD!E$1&amp;コード表!$B58)</f>
        <v>55480</v>
      </c>
      <c r="F143" s="129" cm="1">
        <f t="array" aca="1" ref="F143" ca="1">INDIRECT("'"&amp;コード表!$C$3&amp;"'!"&amp;分析BD!F$1&amp;コード表!$B58)</f>
        <v>59949</v>
      </c>
      <c r="G143" s="129" cm="1">
        <f t="array" aca="1" ref="G143" ca="1">INDIRECT("'"&amp;コード表!$C$3&amp;"'!"&amp;分析BD!G$1&amp;コード表!$B58)</f>
        <v>59639</v>
      </c>
      <c r="H143" s="129" cm="1">
        <f t="array" aca="1" ref="H143" ca="1">INDIRECT("'"&amp;コード表!$C$3&amp;"'!"&amp;分析BD!H$1&amp;コード表!$B58)</f>
        <v>77682</v>
      </c>
      <c r="I143" s="129" cm="1">
        <f t="array" aca="1" ref="I143" ca="1">INDIRECT("'"&amp;コード表!$C$3&amp;"'!"&amp;分析BD!I$1&amp;コード表!$B58)</f>
        <v>65068</v>
      </c>
      <c r="J143" s="129" cm="1">
        <f t="array" aca="1" ref="J143" ca="1">INDIRECT("'"&amp;コード表!$C$3&amp;"'!"&amp;分析BD!J$1&amp;コード表!$B58)</f>
        <v>60673</v>
      </c>
      <c r="K143" s="129" cm="1">
        <f t="array" aca="1" ref="K143" ca="1">INDIRECT("'"&amp;コード表!$C$3&amp;"'!"&amp;分析BD!K$1&amp;コード表!$B58)</f>
        <v>57847</v>
      </c>
      <c r="L143" s="129" cm="1">
        <f t="array" aca="1" ref="L143" ca="1">INDIRECT("'"&amp;コード表!$C$3&amp;"'!"&amp;分析BD!L$1&amp;コード表!$B58)</f>
        <v>46656</v>
      </c>
      <c r="M143" s="129" cm="1">
        <f t="array" aca="1" ref="M143" ca="1">INDIRECT("'"&amp;コード表!$C$3&amp;"'!"&amp;分析BD!M$1&amp;コード表!$B58)</f>
        <v>53690</v>
      </c>
      <c r="N143" s="169" cm="1">
        <f t="array" aca="1" ref="N143" ca="1">INDIRECT("'"&amp;コード表!$C$3&amp;"'!"&amp;分析BD!N$1&amp;コード表!$B58)</f>
        <v>44129</v>
      </c>
      <c r="O143" s="129"/>
    </row>
    <row r="144" spans="1:15" ht="16.5" customHeight="1" x14ac:dyDescent="0.4">
      <c r="A144" s="15"/>
      <c r="B144" s="2" t="s">
        <v>306</v>
      </c>
      <c r="C144" s="129" cm="1">
        <f t="array" aca="1" ref="C144" ca="1">INDIRECT("'"&amp;コード表!$C$3&amp;"'!"&amp;分析BD!C$1&amp;コード表!$B59)</f>
        <v>462576</v>
      </c>
      <c r="D144" s="129" cm="1">
        <f t="array" aca="1" ref="D144" ca="1">INDIRECT("'"&amp;コード表!$C$3&amp;"'!"&amp;分析BD!D$1&amp;コード表!$B59)</f>
        <v>416742</v>
      </c>
      <c r="E144" s="129" cm="1">
        <f t="array" aca="1" ref="E144" ca="1">INDIRECT("'"&amp;コード表!$C$3&amp;"'!"&amp;分析BD!E$1&amp;コード表!$B59)</f>
        <v>478762</v>
      </c>
      <c r="F144" s="129" cm="1">
        <f t="array" aca="1" ref="F144" ca="1">INDIRECT("'"&amp;コード表!$C$3&amp;"'!"&amp;分析BD!F$1&amp;コード表!$B59)</f>
        <v>502796</v>
      </c>
      <c r="G144" s="129" cm="1">
        <f t="array" aca="1" ref="G144" ca="1">INDIRECT("'"&amp;コード表!$C$3&amp;"'!"&amp;分析BD!G$1&amp;コード表!$B59)</f>
        <v>577773</v>
      </c>
      <c r="H144" s="129" cm="1">
        <f t="array" aca="1" ref="H144" ca="1">INDIRECT("'"&amp;コード表!$C$3&amp;"'!"&amp;分析BD!H$1&amp;コード表!$B59)</f>
        <v>608752</v>
      </c>
      <c r="I144" s="129" cm="1">
        <f t="array" aca="1" ref="I144" ca="1">INDIRECT("'"&amp;コード表!$C$3&amp;"'!"&amp;分析BD!I$1&amp;コード表!$B59)</f>
        <v>646244</v>
      </c>
      <c r="J144" s="129" cm="1">
        <f t="array" aca="1" ref="J144" ca="1">INDIRECT("'"&amp;コード表!$C$3&amp;"'!"&amp;分析BD!J$1&amp;コード表!$B59)</f>
        <v>656110</v>
      </c>
      <c r="K144" s="129" cm="1">
        <f t="array" aca="1" ref="K144" ca="1">INDIRECT("'"&amp;コード表!$C$3&amp;"'!"&amp;分析BD!K$1&amp;コード表!$B59)</f>
        <v>671098</v>
      </c>
      <c r="L144" s="129" cm="1">
        <f t="array" aca="1" ref="L144" ca="1">INDIRECT("'"&amp;コード表!$C$3&amp;"'!"&amp;分析BD!L$1&amp;コード表!$B59)</f>
        <v>603250</v>
      </c>
      <c r="M144" s="129" cm="1">
        <f t="array" aca="1" ref="M144" ca="1">INDIRECT("'"&amp;コード表!$C$3&amp;"'!"&amp;分析BD!M$1&amp;コード表!$B59)</f>
        <v>666683</v>
      </c>
      <c r="N144" s="169" cm="1">
        <f t="array" aca="1" ref="N144" ca="1">INDIRECT("'"&amp;コード表!$C$3&amp;"'!"&amp;分析BD!N$1&amp;コード表!$B59)</f>
        <v>589528</v>
      </c>
      <c r="O144" s="129"/>
    </row>
    <row r="145" spans="1:15" ht="16.5" customHeight="1" x14ac:dyDescent="0.4">
      <c r="A145" s="15"/>
      <c r="B145" s="2" t="s">
        <v>307</v>
      </c>
      <c r="C145" s="129" cm="1">
        <f t="array" aca="1" ref="C145" ca="1">INDIRECT("'"&amp;コード表!$C$3&amp;"'!"&amp;分析BD!C$1&amp;コード表!$B60)</f>
        <v>3224340</v>
      </c>
      <c r="D145" s="129" cm="1">
        <f t="array" aca="1" ref="D145" ca="1">INDIRECT("'"&amp;コード表!$C$3&amp;"'!"&amp;分析BD!D$1&amp;コード表!$B60)</f>
        <v>3282482</v>
      </c>
      <c r="E145" s="129" cm="1">
        <f t="array" aca="1" ref="E145" ca="1">INDIRECT("'"&amp;コード表!$C$3&amp;"'!"&amp;分析BD!E$1&amp;コード表!$B60)</f>
        <v>3357263</v>
      </c>
      <c r="F145" s="129" cm="1">
        <f t="array" aca="1" ref="F145" ca="1">INDIRECT("'"&amp;コード表!$C$3&amp;"'!"&amp;分析BD!F$1&amp;コード表!$B60)</f>
        <v>3402008</v>
      </c>
      <c r="G145" s="129" cm="1">
        <f t="array" aca="1" ref="G145" ca="1">INDIRECT("'"&amp;コード表!$C$3&amp;"'!"&amp;分析BD!G$1&amp;コード表!$B60)</f>
        <v>3539105</v>
      </c>
      <c r="H145" s="129" cm="1">
        <f t="array" aca="1" ref="H145" ca="1">INDIRECT("'"&amp;コード表!$C$3&amp;"'!"&amp;分析BD!H$1&amp;コード表!$B60)</f>
        <v>3643568</v>
      </c>
      <c r="I145" s="129" cm="1">
        <f t="array" aca="1" ref="I145" ca="1">INDIRECT("'"&amp;コード表!$C$3&amp;"'!"&amp;分析BD!I$1&amp;コード表!$B60)</f>
        <v>3709389</v>
      </c>
      <c r="J145" s="129" cm="1">
        <f t="array" aca="1" ref="J145" ca="1">INDIRECT("'"&amp;コード表!$C$3&amp;"'!"&amp;分析BD!J$1&amp;コード表!$B60)</f>
        <v>3758994</v>
      </c>
      <c r="K145" s="129" cm="1">
        <f t="array" aca="1" ref="K145" ca="1">INDIRECT("'"&amp;コード表!$C$3&amp;"'!"&amp;分析BD!K$1&amp;コード表!$B60)</f>
        <v>3779592</v>
      </c>
      <c r="L145" s="129" cm="1">
        <f t="array" aca="1" ref="L145" ca="1">INDIRECT("'"&amp;コード表!$C$3&amp;"'!"&amp;分析BD!L$1&amp;コード表!$B60)</f>
        <v>3580210</v>
      </c>
      <c r="M145" s="129" cm="1">
        <f t="array" aca="1" ref="M145" ca="1">INDIRECT("'"&amp;コード表!$C$3&amp;"'!"&amp;分析BD!M$1&amp;コード表!$B60)</f>
        <v>3684273</v>
      </c>
      <c r="N145" s="169" cm="1">
        <f t="array" aca="1" ref="N145" ca="1">INDIRECT("'"&amp;コード表!$C$3&amp;"'!"&amp;分析BD!N$1&amp;コード表!$B60)</f>
        <v>3858619</v>
      </c>
      <c r="O145" s="129"/>
    </row>
    <row r="146" spans="1:15" ht="16.5" customHeight="1" x14ac:dyDescent="0.4">
      <c r="A146" s="170"/>
      <c r="B146" s="156" t="str">
        <f>"対前年度増加率"&amp;"〔"&amp;B2&amp;"〕"</f>
        <v>対前年度増加率〔名目〕</v>
      </c>
      <c r="C146" s="171"/>
      <c r="D146" s="171">
        <f t="shared" ref="D146:N146" ca="1" si="57">D63</f>
        <v>0.48899999999999999</v>
      </c>
      <c r="E146" s="171">
        <f t="shared" ca="1" si="57"/>
        <v>3.5</v>
      </c>
      <c r="F146" s="171">
        <f t="shared" ca="1" si="57"/>
        <v>1.75</v>
      </c>
      <c r="G146" s="171">
        <f t="shared" ca="1" si="57"/>
        <v>5.0069999999999997</v>
      </c>
      <c r="H146" s="171">
        <f t="shared" ca="1" si="57"/>
        <v>3.5350000000000001</v>
      </c>
      <c r="I146" s="171">
        <f t="shared" ca="1" si="57"/>
        <v>2.069</v>
      </c>
      <c r="J146" s="171">
        <f t="shared" ca="1" si="57"/>
        <v>1.214</v>
      </c>
      <c r="K146" s="171">
        <f t="shared" ca="1" si="57"/>
        <v>0.57999999999999996</v>
      </c>
      <c r="L146" s="171">
        <f t="shared" ca="1" si="57"/>
        <v>-6.1310000000000002</v>
      </c>
      <c r="M146" s="171">
        <f t="shared" ca="1" si="57"/>
        <v>4.0259999999999998</v>
      </c>
      <c r="N146" s="172">
        <f t="shared" ca="1" si="57"/>
        <v>2.09</v>
      </c>
      <c r="O146" s="38"/>
    </row>
    <row r="150" spans="1:15" ht="16.5" customHeight="1" x14ac:dyDescent="0.4">
      <c r="A150" s="1" t="s">
        <v>267</v>
      </c>
    </row>
    <row r="151" spans="1:15" ht="16.5" customHeight="1" x14ac:dyDescent="0.4">
      <c r="A151" s="17"/>
      <c r="B151" s="55"/>
      <c r="C151" s="90">
        <f>C4</f>
        <v>23</v>
      </c>
      <c r="D151" s="90">
        <f t="shared" ref="D151:J151" si="58">D4</f>
        <v>24</v>
      </c>
      <c r="E151" s="90">
        <f t="shared" si="58"/>
        <v>25</v>
      </c>
      <c r="F151" s="90">
        <f t="shared" si="58"/>
        <v>26</v>
      </c>
      <c r="G151" s="90">
        <f t="shared" si="58"/>
        <v>27</v>
      </c>
      <c r="H151" s="90">
        <f t="shared" si="58"/>
        <v>28</v>
      </c>
      <c r="I151" s="90">
        <f t="shared" si="58"/>
        <v>29</v>
      </c>
      <c r="J151" s="90">
        <f t="shared" si="58"/>
        <v>30</v>
      </c>
      <c r="K151" s="90">
        <f t="shared" ref="K151:N151" si="59">K4</f>
        <v>1</v>
      </c>
      <c r="L151" s="90">
        <f t="shared" si="59"/>
        <v>2</v>
      </c>
      <c r="M151" s="90">
        <f t="shared" si="59"/>
        <v>3</v>
      </c>
      <c r="N151" s="90">
        <f t="shared" si="59"/>
        <v>4</v>
      </c>
    </row>
    <row r="152" spans="1:15" ht="16.5" customHeight="1" x14ac:dyDescent="0.4">
      <c r="A152" s="27"/>
      <c r="B152" s="56"/>
      <c r="C152" s="69" t="str">
        <f>C5</f>
        <v>平成23年度</v>
      </c>
      <c r="D152" s="69" t="str">
        <f t="shared" ref="D152:J152" si="60">D5</f>
        <v>平成24年度</v>
      </c>
      <c r="E152" s="69" t="str">
        <f t="shared" si="60"/>
        <v>平成25年度</v>
      </c>
      <c r="F152" s="69" t="str">
        <f t="shared" si="60"/>
        <v>平成26年度</v>
      </c>
      <c r="G152" s="69" t="str">
        <f t="shared" si="60"/>
        <v>平成27年度</v>
      </c>
      <c r="H152" s="69" t="str">
        <f t="shared" si="60"/>
        <v>平成28年度</v>
      </c>
      <c r="I152" s="69" t="str">
        <f t="shared" si="60"/>
        <v>平成29年度</v>
      </c>
      <c r="J152" s="69" t="str">
        <f t="shared" si="60"/>
        <v>平成30年度</v>
      </c>
      <c r="K152" s="69" t="str">
        <f t="shared" ref="K152:N152" si="61">K5</f>
        <v>令和元年度</v>
      </c>
      <c r="L152" s="69" t="str">
        <f t="shared" si="61"/>
        <v>令和２年度</v>
      </c>
      <c r="M152" s="69" t="str">
        <f t="shared" si="61"/>
        <v>令和３年度</v>
      </c>
      <c r="N152" s="69" t="str">
        <f t="shared" si="61"/>
        <v>令和４年度</v>
      </c>
    </row>
    <row r="153" spans="1:15" ht="16.5" customHeight="1" x14ac:dyDescent="0.4">
      <c r="A153" s="30"/>
      <c r="B153" s="57"/>
      <c r="C153" s="173">
        <f>C6</f>
        <v>2011</v>
      </c>
      <c r="D153" s="173">
        <f t="shared" ref="D153:N153" si="62">D6</f>
        <v>2012</v>
      </c>
      <c r="E153" s="173">
        <f t="shared" si="62"/>
        <v>2013</v>
      </c>
      <c r="F153" s="173">
        <f t="shared" si="62"/>
        <v>2014</v>
      </c>
      <c r="G153" s="173">
        <f t="shared" si="62"/>
        <v>2015</v>
      </c>
      <c r="H153" s="173">
        <f t="shared" si="62"/>
        <v>2016</v>
      </c>
      <c r="I153" s="173">
        <f t="shared" si="62"/>
        <v>2017</v>
      </c>
      <c r="J153" s="173">
        <f t="shared" si="62"/>
        <v>2018</v>
      </c>
      <c r="K153" s="173">
        <f t="shared" si="62"/>
        <v>2019</v>
      </c>
      <c r="L153" s="173">
        <f t="shared" si="62"/>
        <v>2020</v>
      </c>
      <c r="M153" s="173">
        <f t="shared" si="62"/>
        <v>2021</v>
      </c>
      <c r="N153" s="173">
        <f t="shared" si="62"/>
        <v>2022</v>
      </c>
    </row>
    <row r="154" spans="1:15" ht="16.5" customHeight="1" thickBot="1" x14ac:dyDescent="0.45">
      <c r="A154" s="153"/>
      <c r="B154" s="154" t="s">
        <v>250</v>
      </c>
      <c r="C154" s="153" t="s">
        <v>251</v>
      </c>
      <c r="D154" s="155" t="s">
        <v>24</v>
      </c>
      <c r="E154" s="155" t="s">
        <v>22</v>
      </c>
      <c r="F154" s="155" t="s">
        <v>15</v>
      </c>
      <c r="G154" s="155" t="s">
        <v>16</v>
      </c>
      <c r="H154" s="155" t="s">
        <v>17</v>
      </c>
      <c r="I154" s="155" t="s">
        <v>18</v>
      </c>
      <c r="J154" s="155" t="s">
        <v>19</v>
      </c>
      <c r="K154" s="155" t="s">
        <v>20</v>
      </c>
      <c r="L154" s="155" t="s">
        <v>21</v>
      </c>
      <c r="M154" s="155" t="s">
        <v>120</v>
      </c>
      <c r="N154" s="157" t="s">
        <v>121</v>
      </c>
    </row>
    <row r="155" spans="1:15" ht="16.5" customHeight="1" thickTop="1" x14ac:dyDescent="0.4">
      <c r="A155" s="18">
        <v>1</v>
      </c>
      <c r="B155" s="2" t="s">
        <v>25</v>
      </c>
      <c r="C155" s="158" cm="1">
        <f t="array" aca="1" ref="C155" ca="1">INDIRECT("'"&amp;コード表!$C$4&amp;"'!"&amp;分析BD!C$154&amp;コード表!$C123)</f>
        <v>5373.8</v>
      </c>
      <c r="D155" s="159" cm="1">
        <f t="array" aca="1" ref="D155" ca="1">INDIRECT("'"&amp;コード表!$C$4&amp;"'!"&amp;分析BD!D$154&amp;コード表!$C123)</f>
        <v>5619.6</v>
      </c>
      <c r="E155" s="159" cm="1">
        <f t="array" aca="1" ref="E155" ca="1">INDIRECT("'"&amp;コード表!$C$4&amp;"'!"&amp;分析BD!E$154&amp;コード表!$C123)</f>
        <v>5426.4</v>
      </c>
      <c r="F155" s="159" cm="1">
        <f t="array" aca="1" ref="F155" ca="1">INDIRECT("'"&amp;コード表!$C$4&amp;"'!"&amp;分析BD!F$154&amp;コード表!$C123)</f>
        <v>5170.5</v>
      </c>
      <c r="G155" s="159" cm="1">
        <f t="array" aca="1" ref="G155" ca="1">INDIRECT("'"&amp;コード表!$C$4&amp;"'!"&amp;分析BD!G$154&amp;コード表!$C123)</f>
        <v>5563.9</v>
      </c>
      <c r="H155" s="159" cm="1">
        <f t="array" aca="1" ref="H155" ca="1">INDIRECT("'"&amp;コード表!$C$4&amp;"'!"&amp;分析BD!H$154&amp;コード表!$C123)</f>
        <v>6124</v>
      </c>
      <c r="I155" s="159" cm="1">
        <f t="array" aca="1" ref="I155" ca="1">INDIRECT("'"&amp;コード表!$C$4&amp;"'!"&amp;分析BD!I$154&amp;コード表!$C123)</f>
        <v>6241.1</v>
      </c>
      <c r="J155" s="159" cm="1">
        <f t="array" aca="1" ref="J155" ca="1">INDIRECT("'"&amp;コード表!$C$4&amp;"'!"&amp;分析BD!J$154&amp;コード表!$C123)</f>
        <v>5812.6</v>
      </c>
      <c r="K155" s="159" cm="1">
        <f t="array" aca="1" ref="K155" ca="1">INDIRECT("'"&amp;コード表!$C$4&amp;"'!"&amp;分析BD!K$154&amp;コード表!$C123)</f>
        <v>5796.4</v>
      </c>
      <c r="L155" s="159" cm="1">
        <f t="array" aca="1" ref="L155" ca="1">INDIRECT("'"&amp;コード表!$C$4&amp;"'!"&amp;分析BD!L$154&amp;コード表!$C123)</f>
        <v>5756.1</v>
      </c>
      <c r="M155" s="159" cm="1">
        <f t="array" aca="1" ref="M155" ca="1">INDIRECT("'"&amp;コード表!$C$4&amp;"'!"&amp;分析BD!M$154&amp;コード表!$C123)</f>
        <v>5599.1</v>
      </c>
      <c r="N155" s="160" cm="1">
        <f t="array" aca="1" ref="N155" ca="1">INDIRECT("'"&amp;コード表!$C$4&amp;"'!"&amp;分析BD!N$154&amp;コード表!$C123)</f>
        <v>5695.6</v>
      </c>
    </row>
    <row r="156" spans="1:15" ht="16.5" customHeight="1" x14ac:dyDescent="0.4">
      <c r="A156" s="18" t="s">
        <v>23</v>
      </c>
      <c r="B156" s="2" t="s">
        <v>26</v>
      </c>
      <c r="C156" s="158" cm="1">
        <f t="array" aca="1" ref="C156" ca="1">INDIRECT("'"&amp;コード表!$C$4&amp;"'!"&amp;分析BD!C$154&amp;コード表!$C124)</f>
        <v>4481.6000000000004</v>
      </c>
      <c r="D156" s="159" cm="1">
        <f t="array" aca="1" ref="D156" ca="1">INDIRECT("'"&amp;コード表!$C$4&amp;"'!"&amp;分析BD!D$154&amp;コード表!$C124)</f>
        <v>4738.5</v>
      </c>
      <c r="E156" s="159" cm="1">
        <f t="array" aca="1" ref="E156" ca="1">INDIRECT("'"&amp;コード表!$C$4&amp;"'!"&amp;分析BD!E$154&amp;コード表!$C124)</f>
        <v>4556.1000000000004</v>
      </c>
      <c r="F156" s="159" cm="1">
        <f t="array" aca="1" ref="F156" ca="1">INDIRECT("'"&amp;コード表!$C$4&amp;"'!"&amp;分析BD!F$154&amp;コード表!$C124)</f>
        <v>4220.8999999999996</v>
      </c>
      <c r="G156" s="159" cm="1">
        <f t="array" aca="1" ref="G156" ca="1">INDIRECT("'"&amp;コード表!$C$4&amp;"'!"&amp;分析BD!G$154&amp;コード表!$C124)</f>
        <v>4509.1000000000004</v>
      </c>
      <c r="H156" s="159" cm="1">
        <f t="array" aca="1" ref="H156" ca="1">INDIRECT("'"&amp;コード表!$C$4&amp;"'!"&amp;分析BD!H$154&amp;コード表!$C124)</f>
        <v>5061.8</v>
      </c>
      <c r="I156" s="159" cm="1">
        <f t="array" aca="1" ref="I156" ca="1">INDIRECT("'"&amp;コード表!$C$4&amp;"'!"&amp;分析BD!I$154&amp;コード表!$C124)</f>
        <v>5166.2</v>
      </c>
      <c r="J156" s="159" cm="1">
        <f t="array" aca="1" ref="J156" ca="1">INDIRECT("'"&amp;コード表!$C$4&amp;"'!"&amp;分析BD!J$154&amp;コード表!$C124)</f>
        <v>4785.1000000000004</v>
      </c>
      <c r="K156" s="159" cm="1">
        <f t="array" aca="1" ref="K156" ca="1">INDIRECT("'"&amp;コード表!$C$4&amp;"'!"&amp;分析BD!K$154&amp;コード表!$C124)</f>
        <v>4826.8</v>
      </c>
      <c r="L156" s="159" cm="1">
        <f t="array" aca="1" ref="L156" ca="1">INDIRECT("'"&amp;コード表!$C$4&amp;"'!"&amp;分析BD!L$154&amp;コード表!$C124)</f>
        <v>4889.6000000000004</v>
      </c>
      <c r="M156" s="159" cm="1">
        <f t="array" aca="1" ref="M156" ca="1">INDIRECT("'"&amp;コード表!$C$4&amp;"'!"&amp;分析BD!M$154&amp;コード表!$C124)</f>
        <v>4705.3999999999996</v>
      </c>
      <c r="N156" s="160" cm="1">
        <f t="array" aca="1" ref="N156" ca="1">INDIRECT("'"&amp;コード表!$C$4&amp;"'!"&amp;分析BD!N$154&amp;コード表!$C124)</f>
        <v>4792</v>
      </c>
    </row>
    <row r="157" spans="1:15" ht="16.5" customHeight="1" x14ac:dyDescent="0.4">
      <c r="A157" s="18" t="s">
        <v>13</v>
      </c>
      <c r="B157" s="2" t="s">
        <v>27</v>
      </c>
      <c r="C157" s="158" cm="1">
        <f t="array" aca="1" ref="C157" ca="1">INDIRECT("'"&amp;コード表!$C$4&amp;"'!"&amp;分析BD!C$154&amp;コード表!$C125)</f>
        <v>208.7</v>
      </c>
      <c r="D157" s="159" cm="1">
        <f t="array" aca="1" ref="D157" ca="1">INDIRECT("'"&amp;コード表!$C$4&amp;"'!"&amp;分析BD!D$154&amp;コード表!$C125)</f>
        <v>195.5</v>
      </c>
      <c r="E157" s="159" cm="1">
        <f t="array" aca="1" ref="E157" ca="1">INDIRECT("'"&amp;コード表!$C$4&amp;"'!"&amp;分析BD!E$154&amp;コード表!$C125)</f>
        <v>217.2</v>
      </c>
      <c r="F157" s="159" cm="1">
        <f t="array" aca="1" ref="F157" ca="1">INDIRECT("'"&amp;コード表!$C$4&amp;"'!"&amp;分析BD!F$154&amp;コード表!$C125)</f>
        <v>235</v>
      </c>
      <c r="G157" s="159" cm="1">
        <f t="array" aca="1" ref="G157" ca="1">INDIRECT("'"&amp;コード表!$C$4&amp;"'!"&amp;分析BD!G$154&amp;コード表!$C125)</f>
        <v>234</v>
      </c>
      <c r="H157" s="159" cm="1">
        <f t="array" aca="1" ref="H157" ca="1">INDIRECT("'"&amp;コード表!$C$4&amp;"'!"&amp;分析BD!H$154&amp;コード表!$C125)</f>
        <v>238.7</v>
      </c>
      <c r="I157" s="159" cm="1">
        <f t="array" aca="1" ref="I157" ca="1">INDIRECT("'"&amp;コード表!$C$4&amp;"'!"&amp;分析BD!I$154&amp;コード表!$C125)</f>
        <v>242.6</v>
      </c>
      <c r="J157" s="159" cm="1">
        <f t="array" aca="1" ref="J157" ca="1">INDIRECT("'"&amp;コード表!$C$4&amp;"'!"&amp;分析BD!J$154&amp;コード表!$C125)</f>
        <v>248.7</v>
      </c>
      <c r="K157" s="159" cm="1">
        <f t="array" aca="1" ref="K157" ca="1">INDIRECT("'"&amp;コード表!$C$4&amp;"'!"&amp;分析BD!K$154&amp;コード表!$C125)</f>
        <v>247.9</v>
      </c>
      <c r="L157" s="159" cm="1">
        <f t="array" aca="1" ref="L157" ca="1">INDIRECT("'"&amp;コード表!$C$4&amp;"'!"&amp;分析BD!L$154&amp;コード表!$C125)</f>
        <v>231.9</v>
      </c>
      <c r="M157" s="159" cm="1">
        <f t="array" aca="1" ref="M157" ca="1">INDIRECT("'"&amp;コード表!$C$4&amp;"'!"&amp;分析BD!M$154&amp;コード表!$C125)</f>
        <v>269</v>
      </c>
      <c r="N157" s="160" cm="1">
        <f t="array" aca="1" ref="N157" ca="1">INDIRECT("'"&amp;コード表!$C$4&amp;"'!"&amp;分析BD!N$154&amp;コード表!$C125)</f>
        <v>276.60000000000002</v>
      </c>
    </row>
    <row r="158" spans="1:15" ht="16.5" customHeight="1" x14ac:dyDescent="0.4">
      <c r="A158" s="18" t="s">
        <v>14</v>
      </c>
      <c r="B158" s="2" t="s">
        <v>28</v>
      </c>
      <c r="C158" s="158" cm="1">
        <f t="array" aca="1" ref="C158" ca="1">INDIRECT("'"&amp;コード表!$C$4&amp;"'!"&amp;分析BD!C$154&amp;コード表!$C126)</f>
        <v>683.5</v>
      </c>
      <c r="D158" s="159" cm="1">
        <f t="array" aca="1" ref="D158" ca="1">INDIRECT("'"&amp;コード表!$C$4&amp;"'!"&amp;分析BD!D$154&amp;コード表!$C126)</f>
        <v>685.6</v>
      </c>
      <c r="E158" s="159" cm="1">
        <f t="array" aca="1" ref="E158" ca="1">INDIRECT("'"&amp;コード表!$C$4&amp;"'!"&amp;分析BD!E$154&amp;コード表!$C126)</f>
        <v>653.1</v>
      </c>
      <c r="F158" s="159" cm="1">
        <f t="array" aca="1" ref="F158" ca="1">INDIRECT("'"&amp;コード表!$C$4&amp;"'!"&amp;分析BD!F$154&amp;コード表!$C126)</f>
        <v>714.6</v>
      </c>
      <c r="G158" s="159" cm="1">
        <f t="array" aca="1" ref="G158" ca="1">INDIRECT("'"&amp;コード表!$C$4&amp;"'!"&amp;分析BD!G$154&amp;コード表!$C126)</f>
        <v>820.9</v>
      </c>
      <c r="H158" s="159" cm="1">
        <f t="array" aca="1" ref="H158" ca="1">INDIRECT("'"&amp;コード表!$C$4&amp;"'!"&amp;分析BD!H$154&amp;コード表!$C126)</f>
        <v>823.5</v>
      </c>
      <c r="I158" s="159" cm="1">
        <f t="array" aca="1" ref="I158" ca="1">INDIRECT("'"&amp;コード表!$C$4&amp;"'!"&amp;分析BD!I$154&amp;コード表!$C126)</f>
        <v>832.3</v>
      </c>
      <c r="J158" s="159" cm="1">
        <f t="array" aca="1" ref="J158" ca="1">INDIRECT("'"&amp;コード表!$C$4&amp;"'!"&amp;分析BD!J$154&amp;コード表!$C126)</f>
        <v>778.9</v>
      </c>
      <c r="K158" s="159" cm="1">
        <f t="array" aca="1" ref="K158" ca="1">INDIRECT("'"&amp;コード表!$C$4&amp;"'!"&amp;分析BD!K$154&amp;コード表!$C126)</f>
        <v>721.7</v>
      </c>
      <c r="L158" s="159" cm="1">
        <f t="array" aca="1" ref="L158" ca="1">INDIRECT("'"&amp;コード表!$C$4&amp;"'!"&amp;分析BD!L$154&amp;コード表!$C126)</f>
        <v>634.6</v>
      </c>
      <c r="M158" s="159" cm="1">
        <f t="array" aca="1" ref="M158" ca="1">INDIRECT("'"&amp;コード表!$C$4&amp;"'!"&amp;分析BD!M$154&amp;コード表!$C126)</f>
        <v>624.70000000000005</v>
      </c>
      <c r="N158" s="160" cm="1">
        <f t="array" aca="1" ref="N158" ca="1">INDIRECT("'"&amp;コード表!$C$4&amp;"'!"&amp;分析BD!N$154&amp;コード表!$C126)</f>
        <v>627</v>
      </c>
    </row>
    <row r="159" spans="1:15" ht="16.5" customHeight="1" x14ac:dyDescent="0.4">
      <c r="A159" s="18">
        <v>2</v>
      </c>
      <c r="B159" s="2" t="s">
        <v>29</v>
      </c>
      <c r="C159" s="158" cm="1">
        <f t="array" aca="1" ref="C159" ca="1">INDIRECT("'"&amp;コード表!$C$4&amp;"'!"&amp;分析BD!C$154&amp;コード表!$C127)</f>
        <v>321.10000000000002</v>
      </c>
      <c r="D159" s="159" cm="1">
        <f t="array" aca="1" ref="D159" ca="1">INDIRECT("'"&amp;コード表!$C$4&amp;"'!"&amp;分析BD!D$154&amp;コード表!$C127)</f>
        <v>309.2</v>
      </c>
      <c r="E159" s="159" cm="1">
        <f t="array" aca="1" ref="E159" ca="1">INDIRECT("'"&amp;コード表!$C$4&amp;"'!"&amp;分析BD!E$154&amp;コード表!$C127)</f>
        <v>360.5</v>
      </c>
      <c r="F159" s="159" cm="1">
        <f t="array" aca="1" ref="F159" ca="1">INDIRECT("'"&amp;コード表!$C$4&amp;"'!"&amp;分析BD!F$154&amp;コード表!$C127)</f>
        <v>398.7</v>
      </c>
      <c r="G159" s="159" cm="1">
        <f t="array" aca="1" ref="G159" ca="1">INDIRECT("'"&amp;コード表!$C$4&amp;"'!"&amp;分析BD!G$154&amp;コード表!$C127)</f>
        <v>409.2</v>
      </c>
      <c r="H159" s="159" cm="1">
        <f t="array" aca="1" ref="H159" ca="1">INDIRECT("'"&amp;コード表!$C$4&amp;"'!"&amp;分析BD!H$154&amp;コード表!$C127)</f>
        <v>364.2</v>
      </c>
      <c r="I159" s="159" cm="1">
        <f t="array" aca="1" ref="I159" ca="1">INDIRECT("'"&amp;コード表!$C$4&amp;"'!"&amp;分析BD!I$154&amp;コード表!$C127)</f>
        <v>385.6</v>
      </c>
      <c r="J159" s="159" cm="1">
        <f t="array" aca="1" ref="J159" ca="1">INDIRECT("'"&amp;コード表!$C$4&amp;"'!"&amp;分析BD!J$154&amp;コード表!$C127)</f>
        <v>383.8</v>
      </c>
      <c r="K159" s="159" cm="1">
        <f t="array" aca="1" ref="K159" ca="1">INDIRECT("'"&amp;コード表!$C$4&amp;"'!"&amp;分析BD!K$154&amp;コード表!$C127)</f>
        <v>382.7</v>
      </c>
      <c r="L159" s="159" cm="1">
        <f t="array" aca="1" ref="L159" ca="1">INDIRECT("'"&amp;コード表!$C$4&amp;"'!"&amp;分析BD!L$154&amp;コード表!$C127)</f>
        <v>383.1</v>
      </c>
      <c r="M159" s="159" cm="1">
        <f t="array" aca="1" ref="M159" ca="1">INDIRECT("'"&amp;コード表!$C$4&amp;"'!"&amp;分析BD!M$154&amp;コード表!$C127)</f>
        <v>364.6</v>
      </c>
      <c r="N159" s="160" cm="1">
        <f t="array" aca="1" ref="N159" ca="1">INDIRECT("'"&amp;コード表!$C$4&amp;"'!"&amp;分析BD!N$154&amp;コード表!$C127)</f>
        <v>446.5</v>
      </c>
    </row>
    <row r="160" spans="1:15" ht="16.5" customHeight="1" x14ac:dyDescent="0.4">
      <c r="A160" s="18">
        <v>3</v>
      </c>
      <c r="B160" s="2" t="s">
        <v>30</v>
      </c>
      <c r="C160" s="158" cm="1">
        <f t="array" aca="1" ref="C160" ca="1">INDIRECT("'"&amp;コード表!$C$4&amp;"'!"&amp;分析BD!C$154&amp;コード表!$C128)</f>
        <v>97179.4</v>
      </c>
      <c r="D160" s="159" cm="1">
        <f t="array" aca="1" ref="D160" ca="1">INDIRECT("'"&amp;コード表!$C$4&amp;"'!"&amp;分析BD!D$154&amp;コード表!$C128)</f>
        <v>98426.9</v>
      </c>
      <c r="E160" s="159" cm="1">
        <f t="array" aca="1" ref="E160" ca="1">INDIRECT("'"&amp;コード表!$C$4&amp;"'!"&amp;分析BD!E$154&amp;コード表!$C128)</f>
        <v>98326.9</v>
      </c>
      <c r="F160" s="159" cm="1">
        <f t="array" aca="1" ref="F160" ca="1">INDIRECT("'"&amp;コード表!$C$4&amp;"'!"&amp;分析BD!F$154&amp;コード表!$C128)</f>
        <v>101653.8</v>
      </c>
      <c r="G160" s="159" cm="1">
        <f t="array" aca="1" ref="G160" ca="1">INDIRECT("'"&amp;コード表!$C$4&amp;"'!"&amp;分析BD!G$154&amp;コード表!$C128)</f>
        <v>110094.7</v>
      </c>
      <c r="H160" s="159" cm="1">
        <f t="array" aca="1" ref="H160" ca="1">INDIRECT("'"&amp;コード表!$C$4&amp;"'!"&amp;分析BD!H$154&amp;コード表!$C128)</f>
        <v>110440.9</v>
      </c>
      <c r="I160" s="159" cm="1">
        <f t="array" aca="1" ref="I160" ca="1">INDIRECT("'"&amp;コード表!$C$4&amp;"'!"&amp;分析BD!I$154&amp;コード表!$C128)</f>
        <v>113025.7</v>
      </c>
      <c r="J160" s="159" cm="1">
        <f t="array" aca="1" ref="J160" ca="1">INDIRECT("'"&amp;コード表!$C$4&amp;"'!"&amp;分析BD!J$154&amp;コード表!$C128)</f>
        <v>114786.5</v>
      </c>
      <c r="K160" s="159" cm="1">
        <f t="array" aca="1" ref="K160" ca="1">INDIRECT("'"&amp;コード表!$C$4&amp;"'!"&amp;分析BD!K$154&amp;コード表!$C128)</f>
        <v>112832.9</v>
      </c>
      <c r="L160" s="159" cm="1">
        <f t="array" aca="1" ref="L160" ca="1">INDIRECT("'"&amp;コード表!$C$4&amp;"'!"&amp;分析BD!L$154&amp;コード表!$C128)</f>
        <v>108245</v>
      </c>
      <c r="M160" s="159" cm="1">
        <f t="array" aca="1" ref="M160" ca="1">INDIRECT("'"&amp;コード表!$C$4&amp;"'!"&amp;分析BD!M$154&amp;コード表!$C128)</f>
        <v>115241.5</v>
      </c>
      <c r="N160" s="160" cm="1">
        <f t="array" aca="1" ref="N160" ca="1">INDIRECT("'"&amp;コード表!$C$4&amp;"'!"&amp;分析BD!N$154&amp;コード表!$C128)</f>
        <v>107617.8</v>
      </c>
    </row>
    <row r="161" spans="1:14" ht="16.5" customHeight="1" x14ac:dyDescent="0.4">
      <c r="A161" s="18">
        <v>4</v>
      </c>
      <c r="B161" s="2" t="s">
        <v>32</v>
      </c>
      <c r="C161" s="158" cm="1">
        <f t="array" aca="1" ref="C161" ca="1">INDIRECT("'"&amp;コード表!$C$4&amp;"'!"&amp;分析BD!C$154&amp;コード表!$C129)</f>
        <v>11713.9</v>
      </c>
      <c r="D161" s="159" cm="1">
        <f t="array" aca="1" ref="D161" ca="1">INDIRECT("'"&amp;コード表!$C$4&amp;"'!"&amp;分析BD!D$154&amp;コード表!$C129)</f>
        <v>10755.7</v>
      </c>
      <c r="E161" s="159" cm="1">
        <f t="array" aca="1" ref="E161" ca="1">INDIRECT("'"&amp;コード表!$C$4&amp;"'!"&amp;分析BD!E$154&amp;コード表!$C129)</f>
        <v>11534.4</v>
      </c>
      <c r="F161" s="159" cm="1">
        <f t="array" aca="1" ref="F161" ca="1">INDIRECT("'"&amp;コード表!$C$4&amp;"'!"&amp;分析BD!F$154&amp;コード表!$C129)</f>
        <v>13236.7</v>
      </c>
      <c r="G161" s="159" cm="1">
        <f t="array" aca="1" ref="G161" ca="1">INDIRECT("'"&amp;コード表!$C$4&amp;"'!"&amp;分析BD!G$154&amp;コード表!$C129)</f>
        <v>15390.9</v>
      </c>
      <c r="H161" s="159" cm="1">
        <f t="array" aca="1" ref="H161" ca="1">INDIRECT("'"&amp;コード表!$C$4&amp;"'!"&amp;分析BD!H$154&amp;コード表!$C129)</f>
        <v>15764.8</v>
      </c>
      <c r="I161" s="159" cm="1">
        <f t="array" aca="1" ref="I161" ca="1">INDIRECT("'"&amp;コード表!$C$4&amp;"'!"&amp;分析BD!I$154&amp;コード表!$C129)</f>
        <v>16206.6</v>
      </c>
      <c r="J161" s="159" cm="1">
        <f t="array" aca="1" ref="J161" ca="1">INDIRECT("'"&amp;コード表!$C$4&amp;"'!"&amp;分析BD!J$154&amp;コード表!$C129)</f>
        <v>16282.4</v>
      </c>
      <c r="K161" s="159" cm="1">
        <f t="array" aca="1" ref="K161" ca="1">INDIRECT("'"&amp;コード表!$C$4&amp;"'!"&amp;分析BD!K$154&amp;コード表!$C129)</f>
        <v>17051.5</v>
      </c>
      <c r="L161" s="159" cm="1">
        <f t="array" aca="1" ref="L161" ca="1">INDIRECT("'"&amp;コード表!$C$4&amp;"'!"&amp;分析BD!L$154&amp;コード表!$C129)</f>
        <v>17322.5</v>
      </c>
      <c r="M161" s="159" cm="1">
        <f t="array" aca="1" ref="M161" ca="1">INDIRECT("'"&amp;コード表!$C$4&amp;"'!"&amp;分析BD!M$154&amp;コード表!$C129)</f>
        <v>15297.9</v>
      </c>
      <c r="N161" s="160" cm="1">
        <f t="array" aca="1" ref="N161" ca="1">INDIRECT("'"&amp;コード表!$C$4&amp;"'!"&amp;分析BD!N$154&amp;コード表!$C129)</f>
        <v>13417.3</v>
      </c>
    </row>
    <row r="162" spans="1:14" ht="16.5" customHeight="1" x14ac:dyDescent="0.4">
      <c r="A162" s="18">
        <v>5</v>
      </c>
      <c r="B162" s="2" t="s">
        <v>31</v>
      </c>
      <c r="C162" s="158" cm="1">
        <f t="array" aca="1" ref="C162" ca="1">INDIRECT("'"&amp;コード表!$C$4&amp;"'!"&amp;分析BD!C$154&amp;コード表!$C130)</f>
        <v>23611.599999999999</v>
      </c>
      <c r="D162" s="159" cm="1">
        <f t="array" aca="1" ref="D162" ca="1">INDIRECT("'"&amp;コード表!$C$4&amp;"'!"&amp;分析BD!D$154&amp;コード表!$C130)</f>
        <v>23447.599999999999</v>
      </c>
      <c r="E162" s="159" cm="1">
        <f t="array" aca="1" ref="E162" ca="1">INDIRECT("'"&amp;コード表!$C$4&amp;"'!"&amp;分析BD!E$154&amp;コード表!$C130)</f>
        <v>25350.7</v>
      </c>
      <c r="F162" s="159" cm="1">
        <f t="array" aca="1" ref="F162" ca="1">INDIRECT("'"&amp;コード表!$C$4&amp;"'!"&amp;分析BD!F$154&amp;コード表!$C130)</f>
        <v>26416.9</v>
      </c>
      <c r="G162" s="159" cm="1">
        <f t="array" aca="1" ref="G162" ca="1">INDIRECT("'"&amp;コード表!$C$4&amp;"'!"&amp;分析BD!G$154&amp;コード表!$C130)</f>
        <v>27894.7</v>
      </c>
      <c r="H162" s="159" cm="1">
        <f t="array" aca="1" ref="H162" ca="1">INDIRECT("'"&amp;コード表!$C$4&amp;"'!"&amp;分析BD!H$154&amp;コード表!$C130)</f>
        <v>29281.5</v>
      </c>
      <c r="I162" s="159" cm="1">
        <f t="array" aca="1" ref="I162" ca="1">INDIRECT("'"&amp;コード表!$C$4&amp;"'!"&amp;分析BD!I$154&amp;コード表!$C130)</f>
        <v>30122.9</v>
      </c>
      <c r="J162" s="159" cm="1">
        <f t="array" aca="1" ref="J162" ca="1">INDIRECT("'"&amp;コード表!$C$4&amp;"'!"&amp;分析BD!J$154&amp;コード表!$C130)</f>
        <v>30048</v>
      </c>
      <c r="K162" s="159" cm="1">
        <f t="array" aca="1" ref="K162" ca="1">INDIRECT("'"&amp;コード表!$C$4&amp;"'!"&amp;分析BD!K$154&amp;コード表!$C130)</f>
        <v>30434</v>
      </c>
      <c r="L162" s="159" cm="1">
        <f t="array" aca="1" ref="L162" ca="1">INDIRECT("'"&amp;コード表!$C$4&amp;"'!"&amp;分析BD!L$154&amp;コード表!$C130)</f>
        <v>30990</v>
      </c>
      <c r="M162" s="159" cm="1">
        <f t="array" aca="1" ref="M162" ca="1">INDIRECT("'"&amp;コード表!$C$4&amp;"'!"&amp;分析BD!M$154&amp;コード表!$C130)</f>
        <v>30794.1</v>
      </c>
      <c r="N162" s="160" cm="1">
        <f t="array" aca="1" ref="N162" ca="1">INDIRECT("'"&amp;コード表!$C$4&amp;"'!"&amp;分析BD!N$154&amp;コード表!$C130)</f>
        <v>29172.400000000001</v>
      </c>
    </row>
    <row r="163" spans="1:14" ht="16.5" customHeight="1" x14ac:dyDescent="0.4">
      <c r="A163" s="18">
        <v>6</v>
      </c>
      <c r="B163" s="2" t="s">
        <v>33</v>
      </c>
      <c r="C163" s="158" cm="1">
        <f t="array" aca="1" ref="C163" ca="1">INDIRECT("'"&amp;コード表!$C$4&amp;"'!"&amp;分析BD!C$154&amp;コード表!$C131)</f>
        <v>68856.7</v>
      </c>
      <c r="D163" s="159" cm="1">
        <f t="array" aca="1" ref="D163" ca="1">INDIRECT("'"&amp;コード表!$C$4&amp;"'!"&amp;分析BD!D$154&amp;コード表!$C131)</f>
        <v>70030.100000000006</v>
      </c>
      <c r="E163" s="159" cm="1">
        <f t="array" aca="1" ref="E163" ca="1">INDIRECT("'"&amp;コード表!$C$4&amp;"'!"&amp;分析BD!E$154&amp;コード表!$C131)</f>
        <v>71099.399999999994</v>
      </c>
      <c r="F163" s="159" cm="1">
        <f t="array" aca="1" ref="F163" ca="1">INDIRECT("'"&amp;コード表!$C$4&amp;"'!"&amp;分析BD!F$154&amp;コード表!$C131)</f>
        <v>69541</v>
      </c>
      <c r="G163" s="159" cm="1">
        <f t="array" aca="1" ref="G163" ca="1">INDIRECT("'"&amp;コード表!$C$4&amp;"'!"&amp;分析BD!G$154&amp;コード表!$C131)</f>
        <v>70203.600000000006</v>
      </c>
      <c r="H163" s="159" cm="1">
        <f t="array" aca="1" ref="H163" ca="1">INDIRECT("'"&amp;コード表!$C$4&amp;"'!"&amp;分析BD!H$154&amp;コード表!$C131)</f>
        <v>70291.899999999994</v>
      </c>
      <c r="I163" s="159" cm="1">
        <f t="array" aca="1" ref="I163" ca="1">INDIRECT("'"&amp;コード表!$C$4&amp;"'!"&amp;分析BD!I$154&amp;コード表!$C131)</f>
        <v>71969.7</v>
      </c>
      <c r="J163" s="159" cm="1">
        <f t="array" aca="1" ref="J163" ca="1">INDIRECT("'"&amp;コード表!$C$4&amp;"'!"&amp;分析BD!J$154&amp;コード表!$C131)</f>
        <v>70647.899999999994</v>
      </c>
      <c r="K163" s="159" cm="1">
        <f t="array" aca="1" ref="K163" ca="1">INDIRECT("'"&amp;コード表!$C$4&amp;"'!"&amp;分析BD!K$154&amp;コード表!$C131)</f>
        <v>69324.5</v>
      </c>
      <c r="L163" s="159" cm="1">
        <f t="array" aca="1" ref="L163" ca="1">INDIRECT("'"&amp;コード表!$C$4&amp;"'!"&amp;分析BD!L$154&amp;コード表!$C131)</f>
        <v>68832.7</v>
      </c>
      <c r="M163" s="159" cm="1">
        <f t="array" aca="1" ref="M163" ca="1">INDIRECT("'"&amp;コード表!$C$4&amp;"'!"&amp;分析BD!M$154&amp;コード表!$C131)</f>
        <v>73006.399999999994</v>
      </c>
      <c r="N163" s="160" cm="1">
        <f t="array" aca="1" ref="N163" ca="1">INDIRECT("'"&amp;コード表!$C$4&amp;"'!"&amp;分析BD!N$154&amp;コード表!$C131)</f>
        <v>80105</v>
      </c>
    </row>
    <row r="164" spans="1:14" ht="16.5" customHeight="1" x14ac:dyDescent="0.4">
      <c r="A164" s="18">
        <v>7</v>
      </c>
      <c r="B164" s="2" t="s">
        <v>34</v>
      </c>
      <c r="C164" s="158" cm="1">
        <f t="array" aca="1" ref="C164" ca="1">INDIRECT("'"&amp;コード表!$C$4&amp;"'!"&amp;分析BD!C$154&amp;コード表!$C132)</f>
        <v>25033.5</v>
      </c>
      <c r="D164" s="159" cm="1">
        <f t="array" aca="1" ref="D164" ca="1">INDIRECT("'"&amp;コード表!$C$4&amp;"'!"&amp;分析BD!D$154&amp;コード表!$C132)</f>
        <v>26145.599999999999</v>
      </c>
      <c r="E164" s="159" cm="1">
        <f t="array" aca="1" ref="E164" ca="1">INDIRECT("'"&amp;コード表!$C$4&amp;"'!"&amp;分析BD!E$154&amp;コード表!$C132)</f>
        <v>26327</v>
      </c>
      <c r="F164" s="159" cm="1">
        <f t="array" aca="1" ref="F164" ca="1">INDIRECT("'"&amp;コード表!$C$4&amp;"'!"&amp;分析BD!F$154&amp;コード表!$C132)</f>
        <v>27806.6</v>
      </c>
      <c r="G164" s="159" cm="1">
        <f t="array" aca="1" ref="G164" ca="1">INDIRECT("'"&amp;コード表!$C$4&amp;"'!"&amp;分析BD!G$154&amp;コード表!$C132)</f>
        <v>28495.7</v>
      </c>
      <c r="H164" s="159" cm="1">
        <f t="array" aca="1" ref="H164" ca="1">INDIRECT("'"&amp;コード表!$C$4&amp;"'!"&amp;分析BD!H$154&amp;コード表!$C132)</f>
        <v>28529.3</v>
      </c>
      <c r="I164" s="159" cm="1">
        <f t="array" aca="1" ref="I164" ca="1">INDIRECT("'"&amp;コード表!$C$4&amp;"'!"&amp;分析BD!I$154&amp;コード表!$C132)</f>
        <v>29386.5</v>
      </c>
      <c r="J164" s="159" cm="1">
        <f t="array" aca="1" ref="J164" ca="1">INDIRECT("'"&amp;コード表!$C$4&amp;"'!"&amp;分析BD!J$154&amp;コード表!$C132)</f>
        <v>29549.5</v>
      </c>
      <c r="K164" s="159" cm="1">
        <f t="array" aca="1" ref="K164" ca="1">INDIRECT("'"&amp;コード表!$C$4&amp;"'!"&amp;分析BD!K$154&amp;コード表!$C132)</f>
        <v>29909.5</v>
      </c>
      <c r="L164" s="159" cm="1">
        <f t="array" aca="1" ref="L164" ca="1">INDIRECT("'"&amp;コード表!$C$4&amp;"'!"&amp;分析BD!L$154&amp;コード表!$C132)</f>
        <v>22789.1</v>
      </c>
      <c r="M164" s="159" cm="1">
        <f t="array" aca="1" ref="M164" ca="1">INDIRECT("'"&amp;コード表!$C$4&amp;"'!"&amp;分析BD!M$154&amp;コード表!$C132)</f>
        <v>23021.7</v>
      </c>
      <c r="N164" s="160" cm="1">
        <f t="array" aca="1" ref="N164" ca="1">INDIRECT("'"&amp;コード表!$C$4&amp;"'!"&amp;分析BD!N$154&amp;コード表!$C132)</f>
        <v>26372.5</v>
      </c>
    </row>
    <row r="165" spans="1:14" ht="16.5" customHeight="1" x14ac:dyDescent="0.4">
      <c r="A165" s="18">
        <v>8</v>
      </c>
      <c r="B165" s="2" t="s">
        <v>35</v>
      </c>
      <c r="C165" s="158" cm="1">
        <f t="array" aca="1" ref="C165" ca="1">INDIRECT("'"&amp;コード表!$C$4&amp;"'!"&amp;分析BD!C$154&amp;コード表!$C133)</f>
        <v>12517.5</v>
      </c>
      <c r="D165" s="159" cm="1">
        <f t="array" aca="1" ref="D165" ca="1">INDIRECT("'"&amp;コード表!$C$4&amp;"'!"&amp;分析BD!D$154&amp;コード表!$C133)</f>
        <v>11950.5</v>
      </c>
      <c r="E165" s="159" cm="1">
        <f t="array" aca="1" ref="E165" ca="1">INDIRECT("'"&amp;コード表!$C$4&amp;"'!"&amp;分析BD!E$154&amp;コード表!$C133)</f>
        <v>12523.7</v>
      </c>
      <c r="F165" s="159" cm="1">
        <f t="array" aca="1" ref="F165" ca="1">INDIRECT("'"&amp;コード表!$C$4&amp;"'!"&amp;分析BD!F$154&amp;コード表!$C133)</f>
        <v>12834.4</v>
      </c>
      <c r="G165" s="159" cm="1">
        <f t="array" aca="1" ref="G165" ca="1">INDIRECT("'"&amp;コード表!$C$4&amp;"'!"&amp;分析BD!G$154&amp;コード表!$C133)</f>
        <v>12722.7</v>
      </c>
      <c r="H165" s="159" cm="1">
        <f t="array" aca="1" ref="H165" ca="1">INDIRECT("'"&amp;コード表!$C$4&amp;"'!"&amp;分析BD!H$154&amp;コード表!$C133)</f>
        <v>13898.1</v>
      </c>
      <c r="I165" s="159" cm="1">
        <f t="array" aca="1" ref="I165" ca="1">INDIRECT("'"&amp;コード表!$C$4&amp;"'!"&amp;分析BD!I$154&amp;コード表!$C133)</f>
        <v>14245.7</v>
      </c>
      <c r="J165" s="159" cm="1">
        <f t="array" aca="1" ref="J165" ca="1">INDIRECT("'"&amp;コード表!$C$4&amp;"'!"&amp;分析BD!J$154&amp;コード表!$C133)</f>
        <v>14311.6</v>
      </c>
      <c r="K165" s="159" cm="1">
        <f t="array" aca="1" ref="K165" ca="1">INDIRECT("'"&amp;コード表!$C$4&amp;"'!"&amp;分析BD!K$154&amp;コード表!$C133)</f>
        <v>13836.6</v>
      </c>
      <c r="L165" s="159" cm="1">
        <f t="array" aca="1" ref="L165" ca="1">INDIRECT("'"&amp;コード表!$C$4&amp;"'!"&amp;分析BD!L$154&amp;コード表!$C133)</f>
        <v>8982</v>
      </c>
      <c r="M165" s="159" cm="1">
        <f t="array" aca="1" ref="M165" ca="1">INDIRECT("'"&amp;コード表!$C$4&amp;"'!"&amp;分析BD!M$154&amp;コード表!$C133)</f>
        <v>7013.6</v>
      </c>
      <c r="N165" s="160" cm="1">
        <f t="array" aca="1" ref="N165" ca="1">INDIRECT("'"&amp;コード表!$C$4&amp;"'!"&amp;分析BD!N$154&amp;コード表!$C133)</f>
        <v>8917.9</v>
      </c>
    </row>
    <row r="166" spans="1:14" ht="16.5" customHeight="1" x14ac:dyDescent="0.4">
      <c r="A166" s="18">
        <v>9</v>
      </c>
      <c r="B166" s="2" t="s">
        <v>36</v>
      </c>
      <c r="C166" s="158" cm="1">
        <f t="array" aca="1" ref="C166" ca="1">INDIRECT("'"&amp;コード表!$C$4&amp;"'!"&amp;分析BD!C$154&amp;コード表!$C134)</f>
        <v>24902.799999999999</v>
      </c>
      <c r="D166" s="159" cm="1">
        <f t="array" aca="1" ref="D166" ca="1">INDIRECT("'"&amp;コード表!$C$4&amp;"'!"&amp;分析BD!D$154&amp;コード表!$C134)</f>
        <v>24916.3</v>
      </c>
      <c r="E166" s="159" cm="1">
        <f t="array" aca="1" ref="E166" ca="1">INDIRECT("'"&amp;コード表!$C$4&amp;"'!"&amp;分析BD!E$154&amp;コード表!$C134)</f>
        <v>25293.5</v>
      </c>
      <c r="F166" s="159" cm="1">
        <f t="array" aca="1" ref="F166" ca="1">INDIRECT("'"&amp;コード表!$C$4&amp;"'!"&amp;分析BD!F$154&amp;コード表!$C134)</f>
        <v>25630.6</v>
      </c>
      <c r="G166" s="159" cm="1">
        <f t="array" aca="1" ref="G166" ca="1">INDIRECT("'"&amp;コード表!$C$4&amp;"'!"&amp;分析BD!G$154&amp;コード表!$C134)</f>
        <v>26615.9</v>
      </c>
      <c r="H166" s="159" cm="1">
        <f t="array" aca="1" ref="H166" ca="1">INDIRECT("'"&amp;コード表!$C$4&amp;"'!"&amp;分析BD!H$154&amp;コード表!$C134)</f>
        <v>27039.599999999999</v>
      </c>
      <c r="I166" s="159" cm="1">
        <f t="array" aca="1" ref="I166" ca="1">INDIRECT("'"&amp;コード表!$C$4&amp;"'!"&amp;分析BD!I$154&amp;コード表!$C134)</f>
        <v>26820.5</v>
      </c>
      <c r="J166" s="159" cm="1">
        <f t="array" aca="1" ref="J166" ca="1">INDIRECT("'"&amp;コード表!$C$4&amp;"'!"&amp;分析BD!J$154&amp;コード表!$C134)</f>
        <v>27177.5</v>
      </c>
      <c r="K166" s="159" cm="1">
        <f t="array" aca="1" ref="K166" ca="1">INDIRECT("'"&amp;コード表!$C$4&amp;"'!"&amp;分析BD!K$154&amp;コード表!$C134)</f>
        <v>27178.2</v>
      </c>
      <c r="L166" s="159" cm="1">
        <f t="array" aca="1" ref="L166" ca="1">INDIRECT("'"&amp;コード表!$C$4&amp;"'!"&amp;分析BD!L$154&amp;コード表!$C134)</f>
        <v>27479.5</v>
      </c>
      <c r="M166" s="159" cm="1">
        <f t="array" aca="1" ref="M166" ca="1">INDIRECT("'"&amp;コード表!$C$4&amp;"'!"&amp;分析BD!M$154&amp;コード表!$C134)</f>
        <v>27669.5</v>
      </c>
      <c r="N166" s="160" cm="1">
        <f t="array" aca="1" ref="N166" ca="1">INDIRECT("'"&amp;コード表!$C$4&amp;"'!"&amp;分析BD!N$154&amp;コード表!$C134)</f>
        <v>27243.3</v>
      </c>
    </row>
    <row r="167" spans="1:14" ht="16.5" customHeight="1" x14ac:dyDescent="0.4">
      <c r="A167" s="18">
        <v>10</v>
      </c>
      <c r="B167" s="2" t="s">
        <v>37</v>
      </c>
      <c r="C167" s="158" cm="1">
        <f t="array" aca="1" ref="C167" ca="1">INDIRECT("'"&amp;コード表!$C$4&amp;"'!"&amp;分析BD!C$154&amp;コード表!$C135)</f>
        <v>23324.2</v>
      </c>
      <c r="D167" s="159" cm="1">
        <f t="array" aca="1" ref="D167" ca="1">INDIRECT("'"&amp;コード表!$C$4&amp;"'!"&amp;分析BD!D$154&amp;コード表!$C135)</f>
        <v>22463.7</v>
      </c>
      <c r="E167" s="159" cm="1">
        <f t="array" aca="1" ref="E167" ca="1">INDIRECT("'"&amp;コード表!$C$4&amp;"'!"&amp;分析BD!E$154&amp;コード表!$C135)</f>
        <v>23223.599999999999</v>
      </c>
      <c r="F167" s="159" cm="1">
        <f t="array" aca="1" ref="F167" ca="1">INDIRECT("'"&amp;コード表!$C$4&amp;"'!"&amp;分析BD!F$154&amp;コード表!$C135)</f>
        <v>22782.799999999999</v>
      </c>
      <c r="G167" s="159" cm="1">
        <f t="array" aca="1" ref="G167" ca="1">INDIRECT("'"&amp;コード表!$C$4&amp;"'!"&amp;分析BD!G$154&amp;コード表!$C135)</f>
        <v>23002.3</v>
      </c>
      <c r="H167" s="159" cm="1">
        <f t="array" aca="1" ref="H167" ca="1">INDIRECT("'"&amp;コード表!$C$4&amp;"'!"&amp;分析BD!H$154&amp;コード表!$C135)</f>
        <v>22262.9</v>
      </c>
      <c r="I167" s="159" cm="1">
        <f t="array" aca="1" ref="I167" ca="1">INDIRECT("'"&amp;コード表!$C$4&amp;"'!"&amp;分析BD!I$154&amp;コード表!$C135)</f>
        <v>22332</v>
      </c>
      <c r="J167" s="159" cm="1">
        <f t="array" aca="1" ref="J167" ca="1">INDIRECT("'"&amp;コード表!$C$4&amp;"'!"&amp;分析BD!J$154&amp;コード表!$C135)</f>
        <v>22739.3</v>
      </c>
      <c r="K167" s="159" cm="1">
        <f t="array" aca="1" ref="K167" ca="1">INDIRECT("'"&amp;コード表!$C$4&amp;"'!"&amp;分析BD!K$154&amp;コード表!$C135)</f>
        <v>22593.8</v>
      </c>
      <c r="L167" s="159" cm="1">
        <f t="array" aca="1" ref="L167" ca="1">INDIRECT("'"&amp;コード表!$C$4&amp;"'!"&amp;分析BD!L$154&amp;コード表!$C135)</f>
        <v>22692.9</v>
      </c>
      <c r="M167" s="159" cm="1">
        <f t="array" aca="1" ref="M167" ca="1">INDIRECT("'"&amp;コード表!$C$4&amp;"'!"&amp;分析BD!M$154&amp;コード表!$C135)</f>
        <v>23457.200000000001</v>
      </c>
      <c r="N167" s="160" cm="1">
        <f t="array" aca="1" ref="N167" ca="1">INDIRECT("'"&amp;コード表!$C$4&amp;"'!"&amp;分析BD!N$154&amp;コード表!$C135)</f>
        <v>25411.9</v>
      </c>
    </row>
    <row r="168" spans="1:14" ht="16.5" customHeight="1" x14ac:dyDescent="0.4">
      <c r="A168" s="18">
        <v>11</v>
      </c>
      <c r="B168" s="2" t="s">
        <v>38</v>
      </c>
      <c r="C168" s="158" cm="1">
        <f t="array" aca="1" ref="C168" ca="1">INDIRECT("'"&amp;コード表!$C$4&amp;"'!"&amp;分析BD!C$154&amp;コード表!$C136)</f>
        <v>62408.3</v>
      </c>
      <c r="D168" s="159" cm="1">
        <f t="array" aca="1" ref="D168" ca="1">INDIRECT("'"&amp;コード表!$C$4&amp;"'!"&amp;分析BD!D$154&amp;コード表!$C136)</f>
        <v>62469.1</v>
      </c>
      <c r="E168" s="159" cm="1">
        <f t="array" aca="1" ref="E168" ca="1">INDIRECT("'"&amp;コード表!$C$4&amp;"'!"&amp;分析BD!E$154&amp;コード表!$C136)</f>
        <v>63179.1</v>
      </c>
      <c r="F168" s="159" cm="1">
        <f t="array" aca="1" ref="F168" ca="1">INDIRECT("'"&amp;コード表!$C$4&amp;"'!"&amp;分析BD!F$154&amp;コード表!$C136)</f>
        <v>63923.5</v>
      </c>
      <c r="G168" s="159" cm="1">
        <f t="array" aca="1" ref="G168" ca="1">INDIRECT("'"&amp;コード表!$C$4&amp;"'!"&amp;分析BD!G$154&amp;コード表!$C136)</f>
        <v>64568.5</v>
      </c>
      <c r="H168" s="159" cm="1">
        <f t="array" aca="1" ref="H168" ca="1">INDIRECT("'"&amp;コード表!$C$4&amp;"'!"&amp;分析BD!H$154&amp;コード表!$C136)</f>
        <v>64908.5</v>
      </c>
      <c r="I168" s="159" cm="1">
        <f t="array" aca="1" ref="I168" ca="1">INDIRECT("'"&amp;コード表!$C$4&amp;"'!"&amp;分析BD!I$154&amp;コード表!$C136)</f>
        <v>65393.1</v>
      </c>
      <c r="J168" s="159" cm="1">
        <f t="array" aca="1" ref="J168" ca="1">INDIRECT("'"&amp;コード表!$C$4&amp;"'!"&amp;分析BD!J$154&amp;コード表!$C136)</f>
        <v>65236.7</v>
      </c>
      <c r="K168" s="159" cm="1">
        <f t="array" aca="1" ref="K168" ca="1">INDIRECT("'"&amp;コード表!$C$4&amp;"'!"&amp;分析BD!K$154&amp;コード表!$C136)</f>
        <v>65710</v>
      </c>
      <c r="L168" s="159" cm="1">
        <f t="array" aca="1" ref="L168" ca="1">INDIRECT("'"&amp;コード表!$C$4&amp;"'!"&amp;分析BD!L$154&amp;コード表!$C136)</f>
        <v>65815.100000000006</v>
      </c>
      <c r="M168" s="159" cm="1">
        <f t="array" aca="1" ref="M168" ca="1">INDIRECT("'"&amp;コード表!$C$4&amp;"'!"&amp;分析BD!M$154&amp;コード表!$C136)</f>
        <v>65285.2</v>
      </c>
      <c r="N168" s="160" cm="1">
        <f t="array" aca="1" ref="N168" ca="1">INDIRECT("'"&amp;コード表!$C$4&amp;"'!"&amp;分析BD!N$154&amp;コード表!$C136)</f>
        <v>64769.2</v>
      </c>
    </row>
    <row r="169" spans="1:14" ht="16.5" customHeight="1" x14ac:dyDescent="0.4">
      <c r="A169" s="18">
        <v>12</v>
      </c>
      <c r="B169" s="2" t="s">
        <v>39</v>
      </c>
      <c r="C169" s="158" cm="1">
        <f t="array" aca="1" ref="C169" ca="1">INDIRECT("'"&amp;コード表!$C$4&amp;"'!"&amp;分析BD!C$154&amp;コード表!$C137)</f>
        <v>37465.199999999997</v>
      </c>
      <c r="D169" s="159" cm="1">
        <f t="array" aca="1" ref="D169" ca="1">INDIRECT("'"&amp;コード表!$C$4&amp;"'!"&amp;分析BD!D$154&amp;コード表!$C137)</f>
        <v>37569.1</v>
      </c>
      <c r="E169" s="159" cm="1">
        <f t="array" aca="1" ref="E169" ca="1">INDIRECT("'"&amp;コード表!$C$4&amp;"'!"&amp;分析BD!E$154&amp;コード表!$C137)</f>
        <v>39050.6</v>
      </c>
      <c r="F169" s="159" cm="1">
        <f t="array" aca="1" ref="F169" ca="1">INDIRECT("'"&amp;コード表!$C$4&amp;"'!"&amp;分析BD!F$154&amp;コード表!$C137)</f>
        <v>40226</v>
      </c>
      <c r="G169" s="159" cm="1">
        <f t="array" aca="1" ref="G169" ca="1">INDIRECT("'"&amp;コード表!$C$4&amp;"'!"&amp;分析BD!G$154&amp;コード表!$C137)</f>
        <v>42215.7</v>
      </c>
      <c r="H169" s="159" cm="1">
        <f t="array" aca="1" ref="H169" ca="1">INDIRECT("'"&amp;コード表!$C$4&amp;"'!"&amp;分析BD!H$154&amp;コード表!$C137)</f>
        <v>43759.6</v>
      </c>
      <c r="I169" s="159" cm="1">
        <f t="array" aca="1" ref="I169" ca="1">INDIRECT("'"&amp;コード表!$C$4&amp;"'!"&amp;分析BD!I$154&amp;コード表!$C137)</f>
        <v>44106.400000000001</v>
      </c>
      <c r="J169" s="159" cm="1">
        <f t="array" aca="1" ref="J169" ca="1">INDIRECT("'"&amp;コード表!$C$4&amp;"'!"&amp;分析BD!J$154&amp;コード表!$C137)</f>
        <v>44986.400000000001</v>
      </c>
      <c r="K169" s="159" cm="1">
        <f t="array" aca="1" ref="K169" ca="1">INDIRECT("'"&amp;コード表!$C$4&amp;"'!"&amp;分析BD!K$154&amp;コード表!$C137)</f>
        <v>46391.4</v>
      </c>
      <c r="L169" s="159" cm="1">
        <f t="array" aca="1" ref="L169" ca="1">INDIRECT("'"&amp;コード表!$C$4&amp;"'!"&amp;分析BD!L$154&amp;コード表!$C137)</f>
        <v>47013.5</v>
      </c>
      <c r="M169" s="159" cm="1">
        <f t="array" aca="1" ref="M169" ca="1">INDIRECT("'"&amp;コード表!$C$4&amp;"'!"&amp;分析BD!M$154&amp;コード表!$C137)</f>
        <v>48769.8</v>
      </c>
      <c r="N169" s="160" cm="1">
        <f t="array" aca="1" ref="N169" ca="1">INDIRECT("'"&amp;コード表!$C$4&amp;"'!"&amp;分析BD!N$154&amp;コード表!$C137)</f>
        <v>50711.199999999997</v>
      </c>
    </row>
    <row r="170" spans="1:14" ht="16.5" customHeight="1" x14ac:dyDescent="0.4">
      <c r="A170" s="18">
        <v>13</v>
      </c>
      <c r="B170" s="2" t="s">
        <v>40</v>
      </c>
      <c r="C170" s="158" cm="1">
        <f t="array" aca="1" ref="C170" ca="1">INDIRECT("'"&amp;コード表!$C$4&amp;"'!"&amp;分析BD!C$154&amp;コード表!$C138)</f>
        <v>26013.8</v>
      </c>
      <c r="D170" s="159" cm="1">
        <f t="array" aca="1" ref="D170" ca="1">INDIRECT("'"&amp;コード表!$C$4&amp;"'!"&amp;分析BD!D$154&amp;コード表!$C138)</f>
        <v>25656.2</v>
      </c>
      <c r="E170" s="159" cm="1">
        <f t="array" aca="1" ref="E170" ca="1">INDIRECT("'"&amp;コード表!$C$4&amp;"'!"&amp;分析BD!E$154&amp;コード表!$C138)</f>
        <v>25334.1</v>
      </c>
      <c r="F170" s="159" cm="1">
        <f t="array" aca="1" ref="F170" ca="1">INDIRECT("'"&amp;コード表!$C$4&amp;"'!"&amp;分析BD!F$154&amp;コード表!$C138)</f>
        <v>25967.599999999999</v>
      </c>
      <c r="G170" s="159" cm="1">
        <f t="array" aca="1" ref="G170" ca="1">INDIRECT("'"&amp;コード表!$C$4&amp;"'!"&amp;分析BD!G$154&amp;コード表!$C138)</f>
        <v>26393.200000000001</v>
      </c>
      <c r="H170" s="159" cm="1">
        <f t="array" aca="1" ref="H170" ca="1">INDIRECT("'"&amp;コード表!$C$4&amp;"'!"&amp;分析BD!H$154&amp;コード表!$C138)</f>
        <v>26713.5</v>
      </c>
      <c r="I170" s="159" cm="1">
        <f t="array" aca="1" ref="I170" ca="1">INDIRECT("'"&amp;コード表!$C$4&amp;"'!"&amp;分析BD!I$154&amp;コード表!$C138)</f>
        <v>27024.7</v>
      </c>
      <c r="J170" s="159" cm="1">
        <f t="array" aca="1" ref="J170" ca="1">INDIRECT("'"&amp;コード表!$C$4&amp;"'!"&amp;分析BD!J$154&amp;コード表!$C138)</f>
        <v>27491.1</v>
      </c>
      <c r="K170" s="159" cm="1">
        <f t="array" aca="1" ref="K170" ca="1">INDIRECT("'"&amp;コード表!$C$4&amp;"'!"&amp;分析BD!K$154&amp;コード表!$C138)</f>
        <v>27876.2</v>
      </c>
      <c r="L170" s="159" cm="1">
        <f t="array" aca="1" ref="L170" ca="1">INDIRECT("'"&amp;コード表!$C$4&amp;"'!"&amp;分析BD!L$154&amp;コード表!$C138)</f>
        <v>27897.3</v>
      </c>
      <c r="M170" s="159" cm="1">
        <f t="array" aca="1" ref="M170" ca="1">INDIRECT("'"&amp;コード表!$C$4&amp;"'!"&amp;分析BD!M$154&amp;コード表!$C138)</f>
        <v>28294.2</v>
      </c>
      <c r="N170" s="160" cm="1">
        <f t="array" aca="1" ref="N170" ca="1">INDIRECT("'"&amp;コード表!$C$4&amp;"'!"&amp;分析BD!N$154&amp;コード表!$C138)</f>
        <v>28876.799999999999</v>
      </c>
    </row>
    <row r="171" spans="1:14" ht="16.5" customHeight="1" x14ac:dyDescent="0.4">
      <c r="A171" s="18">
        <v>14</v>
      </c>
      <c r="B171" s="2" t="s">
        <v>41</v>
      </c>
      <c r="C171" s="158" cm="1">
        <f t="array" aca="1" ref="C171" ca="1">INDIRECT("'"&amp;コード表!$C$4&amp;"'!"&amp;分析BD!C$154&amp;コード表!$C139)</f>
        <v>18960.599999999999</v>
      </c>
      <c r="D171" s="159" cm="1">
        <f t="array" aca="1" ref="D171" ca="1">INDIRECT("'"&amp;コード表!$C$4&amp;"'!"&amp;分析BD!D$154&amp;コード表!$C139)</f>
        <v>18729.3</v>
      </c>
      <c r="E171" s="159" cm="1">
        <f t="array" aca="1" ref="E171" ca="1">INDIRECT("'"&amp;コード表!$C$4&amp;"'!"&amp;分析BD!E$154&amp;コード表!$C139)</f>
        <v>18428.3</v>
      </c>
      <c r="F171" s="159" cm="1">
        <f t="array" aca="1" ref="F171" ca="1">INDIRECT("'"&amp;コード表!$C$4&amp;"'!"&amp;分析BD!F$154&amp;コード表!$C139)</f>
        <v>18716.900000000001</v>
      </c>
      <c r="G171" s="159" cm="1">
        <f t="array" aca="1" ref="G171" ca="1">INDIRECT("'"&amp;コード表!$C$4&amp;"'!"&amp;分析BD!G$154&amp;コード表!$C139)</f>
        <v>18809</v>
      </c>
      <c r="H171" s="159" cm="1">
        <f t="array" aca="1" ref="H171" ca="1">INDIRECT("'"&amp;コード表!$C$4&amp;"'!"&amp;分析BD!H$154&amp;コード表!$C139)</f>
        <v>18956.400000000001</v>
      </c>
      <c r="I171" s="159" cm="1">
        <f t="array" aca="1" ref="I171" ca="1">INDIRECT("'"&amp;コード表!$C$4&amp;"'!"&amp;分析BD!I$154&amp;コード表!$C139)</f>
        <v>19042.400000000001</v>
      </c>
      <c r="J171" s="159" cm="1">
        <f t="array" aca="1" ref="J171" ca="1">INDIRECT("'"&amp;コード表!$C$4&amp;"'!"&amp;分析BD!J$154&amp;コード表!$C139)</f>
        <v>19156.7</v>
      </c>
      <c r="K171" s="159" cm="1">
        <f t="array" aca="1" ref="K171" ca="1">INDIRECT("'"&amp;コード表!$C$4&amp;"'!"&amp;分析BD!K$154&amp;コード表!$C139)</f>
        <v>19249.5</v>
      </c>
      <c r="L171" s="159" cm="1">
        <f t="array" aca="1" ref="L171" ca="1">INDIRECT("'"&amp;コード表!$C$4&amp;"'!"&amp;分析BD!L$154&amp;コード表!$C139)</f>
        <v>19119.599999999999</v>
      </c>
      <c r="M171" s="159" cm="1">
        <f t="array" aca="1" ref="M171" ca="1">INDIRECT("'"&amp;コード表!$C$4&amp;"'!"&amp;分析BD!M$154&amp;コード表!$C139)</f>
        <v>19139.5</v>
      </c>
      <c r="N171" s="160" cm="1">
        <f t="array" aca="1" ref="N171" ca="1">INDIRECT("'"&amp;コード表!$C$4&amp;"'!"&amp;分析BD!N$154&amp;コード表!$C139)</f>
        <v>19217.099999999999</v>
      </c>
    </row>
    <row r="172" spans="1:14" ht="16.5" customHeight="1" x14ac:dyDescent="0.4">
      <c r="A172" s="18">
        <v>15</v>
      </c>
      <c r="B172" s="2" t="s">
        <v>42</v>
      </c>
      <c r="C172" s="158" cm="1">
        <f t="array" aca="1" ref="C172" ca="1">INDIRECT("'"&amp;コード表!$C$4&amp;"'!"&amp;分析BD!C$154&amp;コード表!$C140)</f>
        <v>34207.199999999997</v>
      </c>
      <c r="D172" s="159" cm="1">
        <f t="array" aca="1" ref="D172" ca="1">INDIRECT("'"&amp;コード表!$C$4&amp;"'!"&amp;分析BD!D$154&amp;コード表!$C140)</f>
        <v>36260.300000000003</v>
      </c>
      <c r="E172" s="159" cm="1">
        <f t="array" aca="1" ref="E172" ca="1">INDIRECT("'"&amp;コード表!$C$4&amp;"'!"&amp;分析BD!E$154&amp;コード表!$C140)</f>
        <v>37352.6</v>
      </c>
      <c r="F172" s="159" cm="1">
        <f t="array" aca="1" ref="F172" ca="1">INDIRECT("'"&amp;コード表!$C$4&amp;"'!"&amp;分析BD!F$154&amp;コード表!$C140)</f>
        <v>37764.300000000003</v>
      </c>
      <c r="G172" s="159" cm="1">
        <f t="array" aca="1" ref="G172" ca="1">INDIRECT("'"&amp;コード表!$C$4&amp;"'!"&amp;分析BD!G$154&amp;コード表!$C140)</f>
        <v>39897.1</v>
      </c>
      <c r="H172" s="159" cm="1">
        <f t="array" aca="1" ref="H172" ca="1">INDIRECT("'"&amp;コード表!$C$4&amp;"'!"&amp;分析BD!H$154&amp;コード表!$C140)</f>
        <v>41907.699999999997</v>
      </c>
      <c r="I172" s="159" cm="1">
        <f t="array" aca="1" ref="I172" ca="1">INDIRECT("'"&amp;コード表!$C$4&amp;"'!"&amp;分析BD!I$154&amp;コード表!$C140)</f>
        <v>41765.699999999997</v>
      </c>
      <c r="J172" s="159" cm="1">
        <f t="array" aca="1" ref="J172" ca="1">INDIRECT("'"&amp;コード表!$C$4&amp;"'!"&amp;分析BD!J$154&amp;コード表!$C140)</f>
        <v>42769.3</v>
      </c>
      <c r="K172" s="159" cm="1">
        <f t="array" aca="1" ref="K172" ca="1">INDIRECT("'"&amp;コード表!$C$4&amp;"'!"&amp;分析BD!K$154&amp;コード表!$C140)</f>
        <v>43784.1</v>
      </c>
      <c r="L172" s="159" cm="1">
        <f t="array" aca="1" ref="L172" ca="1">INDIRECT("'"&amp;コード表!$C$4&amp;"'!"&amp;分析BD!L$154&amp;コード表!$C140)</f>
        <v>44135.5</v>
      </c>
      <c r="M172" s="159" cm="1">
        <f t="array" aca="1" ref="M172" ca="1">INDIRECT("'"&amp;コード表!$C$4&amp;"'!"&amp;分析BD!M$154&amp;コード表!$C140)</f>
        <v>45452.5</v>
      </c>
      <c r="N172" s="160" cm="1">
        <f t="array" aca="1" ref="N172" ca="1">INDIRECT("'"&amp;コード表!$C$4&amp;"'!"&amp;分析BD!N$154&amp;コード表!$C140)</f>
        <v>46388.6</v>
      </c>
    </row>
    <row r="173" spans="1:14" ht="16.5" customHeight="1" x14ac:dyDescent="0.4">
      <c r="A173" s="18">
        <v>16</v>
      </c>
      <c r="B173" s="2" t="s">
        <v>43</v>
      </c>
      <c r="C173" s="158" cm="1">
        <f t="array" aca="1" ref="C173" ca="1">INDIRECT("'"&amp;コード表!$C$4&amp;"'!"&amp;分析BD!C$154&amp;コード表!$C141)</f>
        <v>22936.9</v>
      </c>
      <c r="D173" s="159" cm="1">
        <f t="array" aca="1" ref="D173" ca="1">INDIRECT("'"&amp;コード表!$C$4&amp;"'!"&amp;分析BD!D$154&amp;コード表!$C141)</f>
        <v>22886.2</v>
      </c>
      <c r="E173" s="159" cm="1">
        <f t="array" aca="1" ref="E173" ca="1">INDIRECT("'"&amp;コード表!$C$4&amp;"'!"&amp;分析BD!E$154&amp;コード表!$C141)</f>
        <v>22523.4</v>
      </c>
      <c r="F173" s="159" cm="1">
        <f t="array" aca="1" ref="F173" ca="1">INDIRECT("'"&amp;コード表!$C$4&amp;"'!"&amp;分析BD!F$154&amp;コード表!$C141)</f>
        <v>22560.6</v>
      </c>
      <c r="G173" s="159" cm="1">
        <f t="array" aca="1" ref="G173" ca="1">INDIRECT("'"&amp;コード表!$C$4&amp;"'!"&amp;分析BD!G$154&amp;コード表!$C141)</f>
        <v>22598.799999999999</v>
      </c>
      <c r="H173" s="159" cm="1">
        <f t="array" aca="1" ref="H173" ca="1">INDIRECT("'"&amp;コード表!$C$4&amp;"'!"&amp;分析BD!H$154&amp;コード表!$C141)</f>
        <v>22172.9</v>
      </c>
      <c r="I173" s="159" cm="1">
        <f t="array" aca="1" ref="I173" ca="1">INDIRECT("'"&amp;コード表!$C$4&amp;"'!"&amp;分析BD!I$154&amp;コード表!$C141)</f>
        <v>22497</v>
      </c>
      <c r="J173" s="159" cm="1">
        <f t="array" aca="1" ref="J173" ca="1">INDIRECT("'"&amp;コード表!$C$4&amp;"'!"&amp;分析BD!J$154&amp;コード表!$C141)</f>
        <v>22252.7</v>
      </c>
      <c r="K173" s="159" cm="1">
        <f t="array" aca="1" ref="K173" ca="1">INDIRECT("'"&amp;コード表!$C$4&amp;"'!"&amp;分析BD!K$154&amp;コード表!$C141)</f>
        <v>22606.6</v>
      </c>
      <c r="L173" s="159" cm="1">
        <f t="array" aca="1" ref="L173" ca="1">INDIRECT("'"&amp;コード表!$C$4&amp;"'!"&amp;分析BD!L$154&amp;コード表!$C141)</f>
        <v>20202.5</v>
      </c>
      <c r="M173" s="159" cm="1">
        <f t="array" aca="1" ref="M173" ca="1">INDIRECT("'"&amp;コード表!$C$4&amp;"'!"&amp;分析BD!M$154&amp;コード表!$C141)</f>
        <v>20881.8</v>
      </c>
      <c r="N173" s="160" cm="1">
        <f t="array" aca="1" ref="N173" ca="1">INDIRECT("'"&amp;コード表!$C$4&amp;"'!"&amp;分析BD!N$154&amp;コード表!$C141)</f>
        <v>21555.1</v>
      </c>
    </row>
    <row r="174" spans="1:14" ht="16.5" customHeight="1" x14ac:dyDescent="0.4">
      <c r="A174" s="18">
        <v>17</v>
      </c>
      <c r="B174" s="2" t="s">
        <v>44</v>
      </c>
      <c r="C174" s="158" cm="1">
        <f t="array" aca="1" ref="C174" ca="1">INDIRECT("'"&amp;コード表!$C$4&amp;"'!"&amp;分析BD!C$154&amp;コード表!$C142)</f>
        <v>494826.5</v>
      </c>
      <c r="D174" s="159" cm="1">
        <f t="array" aca="1" ref="D174" ca="1">INDIRECT("'"&amp;コード表!$C$4&amp;"'!"&amp;分析BD!D$154&amp;コード表!$C142)</f>
        <v>497635.1</v>
      </c>
      <c r="E174" s="159" cm="1">
        <f t="array" aca="1" ref="E174" ca="1">INDIRECT("'"&amp;コード表!$C$4&amp;"'!"&amp;分析BD!E$154&amp;コード表!$C142)</f>
        <v>505334.2</v>
      </c>
      <c r="F174" s="159" cm="1">
        <f t="array" aca="1" ref="F174" ca="1">INDIRECT("'"&amp;コード表!$C$4&amp;"'!"&amp;分析BD!F$154&amp;コード表!$C142)</f>
        <v>514630.7</v>
      </c>
      <c r="G174" s="159" cm="1">
        <f t="array" aca="1" ref="G174" ca="1">INDIRECT("'"&amp;コード表!$C$4&amp;"'!"&amp;分析BD!G$154&amp;コード表!$C142)</f>
        <v>534876</v>
      </c>
      <c r="H174" s="159" cm="1">
        <f t="array" aca="1" ref="H174" ca="1">INDIRECT("'"&amp;コード表!$C$4&amp;"'!"&amp;分析BD!H$154&amp;コード表!$C142)</f>
        <v>542415.69999999995</v>
      </c>
      <c r="I174" s="159" cm="1">
        <f t="array" aca="1" ref="I174" ca="1">INDIRECT("'"&amp;コード表!$C$4&amp;"'!"&amp;分析BD!I$154&amp;コード表!$C142)</f>
        <v>550565.6</v>
      </c>
      <c r="J174" s="159" cm="1">
        <f t="array" aca="1" ref="J174" ca="1">INDIRECT("'"&amp;コード表!$C$4&amp;"'!"&amp;分析BD!J$154&amp;コード表!$C142)</f>
        <v>553632</v>
      </c>
      <c r="K174" s="159" cm="1">
        <f t="array" aca="1" ref="K174" ca="1">INDIRECT("'"&amp;コード表!$C$4&amp;"'!"&amp;分析BD!K$154&amp;コード表!$C142)</f>
        <v>554957.80000000005</v>
      </c>
      <c r="L174" s="159" cm="1">
        <f t="array" aca="1" ref="L174" ca="1">INDIRECT("'"&amp;コード表!$C$4&amp;"'!"&amp;分析BD!L$154&amp;コード表!$C142)</f>
        <v>537656.19999999995</v>
      </c>
      <c r="M174" s="159" cm="1">
        <f t="array" aca="1" ref="M174" ca="1">INDIRECT("'"&amp;コード表!$C$4&amp;"'!"&amp;分析BD!M$154&amp;コード表!$C142)</f>
        <v>549288.6</v>
      </c>
      <c r="N174" s="160" cm="1">
        <f t="array" aca="1" ref="N174" ca="1">INDIRECT("'"&amp;コード表!$C$4&amp;"'!"&amp;分析BD!N$154&amp;コード表!$C142)</f>
        <v>555918.30000000005</v>
      </c>
    </row>
    <row r="175" spans="1:14" ht="16.5" customHeight="1" x14ac:dyDescent="0.4">
      <c r="A175" s="18">
        <v>18</v>
      </c>
      <c r="B175" s="2" t="s">
        <v>45</v>
      </c>
      <c r="C175" s="158" cm="1">
        <f t="array" aca="1" ref="C175" ca="1">INDIRECT("'"&amp;コード表!$C$4&amp;"'!"&amp;分析BD!C$154&amp;コード表!$C143)</f>
        <v>6113</v>
      </c>
      <c r="D175" s="159" cm="1">
        <f t="array" aca="1" ref="D175" ca="1">INDIRECT("'"&amp;コード表!$C$4&amp;"'!"&amp;分析BD!D$154&amp;コード表!$C143)</f>
        <v>6217.7</v>
      </c>
      <c r="E175" s="159" cm="1">
        <f t="array" aca="1" ref="E175" ca="1">INDIRECT("'"&amp;コード表!$C$4&amp;"'!"&amp;分析BD!E$154&amp;コード表!$C143)</f>
        <v>6867.4</v>
      </c>
      <c r="F175" s="159" cm="1">
        <f t="array" aca="1" ref="F175" ca="1">INDIRECT("'"&amp;コード表!$C$4&amp;"'!"&amp;分析BD!F$154&amp;コード表!$C143)</f>
        <v>9162.1</v>
      </c>
      <c r="G175" s="159" cm="1">
        <f t="array" aca="1" ref="G175" ca="1">INDIRECT("'"&amp;コード表!$C$4&amp;"'!"&amp;分析BD!G$154&amp;コード表!$C143)</f>
        <v>9236</v>
      </c>
      <c r="H175" s="159" cm="1">
        <f t="array" aca="1" ref="H175" ca="1">INDIRECT("'"&amp;コード表!$C$4&amp;"'!"&amp;分析BD!H$154&amp;コード表!$C143)</f>
        <v>8173.1</v>
      </c>
      <c r="I175" s="159" cm="1">
        <f t="array" aca="1" ref="I175" ca="1">INDIRECT("'"&amp;コード表!$C$4&amp;"'!"&amp;分析BD!I$154&amp;コード表!$C143)</f>
        <v>9078</v>
      </c>
      <c r="J175" s="159" cm="1">
        <f t="array" aca="1" ref="J175" ca="1">INDIRECT("'"&amp;コード表!$C$4&amp;"'!"&amp;分析BD!J$154&amp;コード表!$C143)</f>
        <v>9784.2999999999993</v>
      </c>
      <c r="K175" s="159" cm="1">
        <f t="array" aca="1" ref="K175" ca="1">INDIRECT("'"&amp;コード表!$C$4&amp;"'!"&amp;分析BD!K$154&amp;コード表!$C143)</f>
        <v>9670.7999999999993</v>
      </c>
      <c r="L175" s="159" cm="1">
        <f t="array" aca="1" ref="L175" ca="1">INDIRECT("'"&amp;コード表!$C$4&amp;"'!"&amp;分析BD!L$154&amp;コード表!$C143)</f>
        <v>9535.2999999999993</v>
      </c>
      <c r="M175" s="159" cm="1">
        <f t="array" aca="1" ref="M175" ca="1">INDIRECT("'"&amp;コード表!$C$4&amp;"'!"&amp;分析BD!M$154&amp;コード表!$C143)</f>
        <v>11361.8</v>
      </c>
      <c r="N175" s="160" cm="1">
        <f t="array" aca="1" ref="N175" ca="1">INDIRECT("'"&amp;コード表!$C$4&amp;"'!"&amp;分析BD!N$154&amp;コード表!$C143)</f>
        <v>14769.1</v>
      </c>
    </row>
    <row r="176" spans="1:14" ht="16.5" customHeight="1" x14ac:dyDescent="0.4">
      <c r="A176" s="18">
        <v>19</v>
      </c>
      <c r="B176" s="2" t="s">
        <v>46</v>
      </c>
      <c r="C176" s="158" cm="1">
        <f t="array" aca="1" ref="C176" ca="1">INDIRECT("'"&amp;コード表!$C$4&amp;"'!"&amp;分析BD!C$154&amp;コード表!$C144)</f>
        <v>3293.8</v>
      </c>
      <c r="D176" s="159" cm="1">
        <f t="array" aca="1" ref="D176" ca="1">INDIRECT("'"&amp;コード表!$C$4&amp;"'!"&amp;分析BD!D$154&amp;コード表!$C144)</f>
        <v>3355.3</v>
      </c>
      <c r="E176" s="159" cm="1">
        <f t="array" aca="1" ref="E176" ca="1">INDIRECT("'"&amp;コード表!$C$4&amp;"'!"&amp;分析BD!E$154&amp;コード表!$C144)</f>
        <v>3340.5</v>
      </c>
      <c r="F176" s="159" cm="1">
        <f t="array" aca="1" ref="F176" ca="1">INDIRECT("'"&amp;コード表!$C$4&amp;"'!"&amp;分析BD!F$154&amp;コード表!$C144)</f>
        <v>5166.3999999999996</v>
      </c>
      <c r="G176" s="159" cm="1">
        <f t="array" aca="1" ref="G176" ca="1">INDIRECT("'"&amp;コード表!$C$4&amp;"'!"&amp;分析BD!G$154&amp;コード表!$C144)</f>
        <v>6131.3</v>
      </c>
      <c r="H176" s="159" cm="1">
        <f t="array" aca="1" ref="H176" ca="1">INDIRECT("'"&amp;コード表!$C$4&amp;"'!"&amp;分析BD!H$154&amp;コード表!$C144)</f>
        <v>6198.1</v>
      </c>
      <c r="I176" s="159" cm="1">
        <f t="array" aca="1" ref="I176" ca="1">INDIRECT("'"&amp;コード表!$C$4&amp;"'!"&amp;分析BD!I$154&amp;コード表!$C144)</f>
        <v>6437.9</v>
      </c>
      <c r="J176" s="159" cm="1">
        <f t="array" aca="1" ref="J176" ca="1">INDIRECT("'"&amp;コード表!$C$4&amp;"'!"&amp;分析BD!J$154&amp;コード表!$C144)</f>
        <v>6849.8</v>
      </c>
      <c r="K176" s="159" cm="1">
        <f t="array" aca="1" ref="K176" ca="1">INDIRECT("'"&amp;コード表!$C$4&amp;"'!"&amp;分析BD!K$154&amp;コード表!$C144)</f>
        <v>7162.8</v>
      </c>
      <c r="L176" s="159" cm="1">
        <f t="array" aca="1" ref="L176" ca="1">INDIRECT("'"&amp;コード表!$C$4&amp;"'!"&amp;分析BD!L$154&amp;コード表!$C144)</f>
        <v>7740.8</v>
      </c>
      <c r="M176" s="159" cm="1">
        <f t="array" aca="1" ref="M176" ca="1">INDIRECT("'"&amp;コード表!$C$4&amp;"'!"&amp;分析BD!M$154&amp;コード表!$C144)</f>
        <v>8019.5</v>
      </c>
      <c r="N176" s="160" cm="1">
        <f t="array" aca="1" ref="N176" ca="1">INDIRECT("'"&amp;コード表!$C$4&amp;"'!"&amp;分析BD!N$154&amp;コード表!$C144)</f>
        <v>8844.4</v>
      </c>
    </row>
    <row r="177" spans="1:30" ht="16.5" customHeight="1" x14ac:dyDescent="0.4">
      <c r="A177" s="18"/>
      <c r="B177" s="2" t="s">
        <v>266</v>
      </c>
      <c r="C177" s="158" cm="1">
        <f t="array" aca="1" ref="C177" ca="1">INDIRECT("'"&amp;コード表!$C$4&amp;"'!"&amp;分析BD!C$154&amp;コード表!$C145)</f>
        <v>497448.9</v>
      </c>
      <c r="D177" s="159" cm="1">
        <f t="array" aca="1" ref="D177" ca="1">INDIRECT("'"&amp;コード表!$C$4&amp;"'!"&amp;分析BD!D$154&amp;コード表!$C145)</f>
        <v>500474.7</v>
      </c>
      <c r="E177" s="159" cm="1">
        <f t="array" aca="1" ref="E177" ca="1">INDIRECT("'"&amp;コード表!$C$4&amp;"'!"&amp;分析BD!E$154&amp;コード表!$C145)</f>
        <v>508700.6</v>
      </c>
      <c r="F177" s="159" cm="1">
        <f t="array" aca="1" ref="F177" ca="1">INDIRECT("'"&amp;コード表!$C$4&amp;"'!"&amp;分析BD!F$154&amp;コード表!$C145)</f>
        <v>518811</v>
      </c>
      <c r="G177" s="159" cm="1">
        <f t="array" aca="1" ref="G177" ca="1">INDIRECT("'"&amp;コード表!$C$4&amp;"'!"&amp;分析BD!G$154&amp;コード表!$C145)</f>
        <v>538032.30000000005</v>
      </c>
      <c r="H177" s="159" cm="1">
        <f t="array" aca="1" ref="H177" ca="1">INDIRECT("'"&amp;コード表!$C$4&amp;"'!"&amp;分析BD!H$154&amp;コード表!$C145)</f>
        <v>544364.6</v>
      </c>
      <c r="I177" s="159" cm="1">
        <f t="array" aca="1" ref="I177" ca="1">INDIRECT("'"&amp;コード表!$C$4&amp;"'!"&amp;分析BD!I$154&amp;コード表!$C145)</f>
        <v>553073</v>
      </c>
      <c r="J177" s="159" cm="1">
        <f t="array" aca="1" ref="J177" ca="1">INDIRECT("'"&amp;コード表!$C$4&amp;"'!"&amp;分析BD!J$154&amp;コード表!$C145)</f>
        <v>556630.1</v>
      </c>
      <c r="K177" s="159" cm="1">
        <f t="array" aca="1" ref="K177" ca="1">INDIRECT("'"&amp;コード表!$C$4&amp;"'!"&amp;分析BD!K$154&amp;コード表!$C145)</f>
        <v>557910.80000000005</v>
      </c>
      <c r="L177" s="159" cm="1">
        <f t="array" aca="1" ref="L177" ca="1">INDIRECT("'"&amp;コード表!$C$4&amp;"'!"&amp;分析BD!L$154&amp;コード表!$C145)</f>
        <v>539808.19999999995</v>
      </c>
      <c r="M177" s="159" cm="1">
        <f t="array" aca="1" ref="M177" ca="1">INDIRECT("'"&amp;コード表!$C$4&amp;"'!"&amp;分析BD!M$154&amp;コード表!$C145)</f>
        <v>552571.4</v>
      </c>
      <c r="N177" s="160" cm="1">
        <f t="array" aca="1" ref="N177" ca="1">INDIRECT("'"&amp;コード表!$C$4&amp;"'!"&amp;分析BD!N$154&amp;コード表!$C145)</f>
        <v>559710.1</v>
      </c>
    </row>
    <row r="178" spans="1:30" ht="16.5" customHeight="1" x14ac:dyDescent="0.4">
      <c r="A178" s="18"/>
      <c r="B178" s="2" t="s">
        <v>52</v>
      </c>
      <c r="C178" s="161"/>
      <c r="D178" s="71"/>
      <c r="E178" s="71"/>
      <c r="F178" s="71"/>
      <c r="G178" s="71"/>
      <c r="H178" s="71"/>
      <c r="I178" s="71"/>
      <c r="J178" s="71"/>
      <c r="K178" s="71"/>
      <c r="L178" s="71"/>
      <c r="M178" s="71"/>
      <c r="N178" s="162"/>
    </row>
    <row r="179" spans="1:30" ht="16.5" customHeight="1" x14ac:dyDescent="0.4">
      <c r="A179" s="18"/>
      <c r="B179" s="2" t="s">
        <v>48</v>
      </c>
      <c r="C179" s="158" cm="1">
        <f t="array" aca="1" ref="C179" ca="1">INDIRECT("'"&amp;コード表!$C$4&amp;"'!"&amp;分析BD!C$154&amp;コード表!$C146)</f>
        <v>5373.8</v>
      </c>
      <c r="D179" s="159" cm="1">
        <f t="array" aca="1" ref="D179" ca="1">INDIRECT("'"&amp;コード表!$C$4&amp;"'!"&amp;分析BD!D$154&amp;コード表!$C146)</f>
        <v>5619.6</v>
      </c>
      <c r="E179" s="159" cm="1">
        <f t="array" aca="1" ref="E179" ca="1">INDIRECT("'"&amp;コード表!$C$4&amp;"'!"&amp;分析BD!E$154&amp;コード表!$C146)</f>
        <v>5426.4</v>
      </c>
      <c r="F179" s="159" cm="1">
        <f t="array" aca="1" ref="F179" ca="1">INDIRECT("'"&amp;コード表!$C$4&amp;"'!"&amp;分析BD!F$154&amp;コード表!$C146)</f>
        <v>5170.5</v>
      </c>
      <c r="G179" s="159" cm="1">
        <f t="array" aca="1" ref="G179" ca="1">INDIRECT("'"&amp;コード表!$C$4&amp;"'!"&amp;分析BD!G$154&amp;コード表!$C146)</f>
        <v>5563.9</v>
      </c>
      <c r="H179" s="159" cm="1">
        <f t="array" aca="1" ref="H179" ca="1">INDIRECT("'"&amp;コード表!$C$4&amp;"'!"&amp;分析BD!H$154&amp;コード表!$C146)</f>
        <v>6124</v>
      </c>
      <c r="I179" s="159" cm="1">
        <f t="array" aca="1" ref="I179" ca="1">INDIRECT("'"&amp;コード表!$C$4&amp;"'!"&amp;分析BD!I$154&amp;コード表!$C146)</f>
        <v>6241.1</v>
      </c>
      <c r="J179" s="159" cm="1">
        <f t="array" aca="1" ref="J179" ca="1">INDIRECT("'"&amp;コード表!$C$4&amp;"'!"&amp;分析BD!J$154&amp;コード表!$C146)</f>
        <v>5812.6</v>
      </c>
      <c r="K179" s="159" cm="1">
        <f t="array" aca="1" ref="K179" ca="1">INDIRECT("'"&amp;コード表!$C$4&amp;"'!"&amp;分析BD!K$154&amp;コード表!$C146)</f>
        <v>5796.4</v>
      </c>
      <c r="L179" s="159" cm="1">
        <f t="array" aca="1" ref="L179" ca="1">INDIRECT("'"&amp;コード表!$C$4&amp;"'!"&amp;分析BD!L$154&amp;コード表!$C146)</f>
        <v>5756.1</v>
      </c>
      <c r="M179" s="159" cm="1">
        <f t="array" aca="1" ref="M179" ca="1">INDIRECT("'"&amp;コード表!$C$4&amp;"'!"&amp;分析BD!M$154&amp;コード表!$C146)</f>
        <v>5599.1</v>
      </c>
      <c r="N179" s="160" cm="1">
        <f t="array" aca="1" ref="N179" ca="1">INDIRECT("'"&amp;コード表!$C$4&amp;"'!"&amp;分析BD!N$154&amp;コード表!$C146)</f>
        <v>5695.6</v>
      </c>
    </row>
    <row r="180" spans="1:30" ht="16.5" customHeight="1" x14ac:dyDescent="0.4">
      <c r="A180" s="18"/>
      <c r="B180" s="2" t="s">
        <v>49</v>
      </c>
      <c r="C180" s="158" cm="1">
        <f t="array" aca="1" ref="C180" ca="1">INDIRECT("'"&amp;コード表!$C$4&amp;"'!"&amp;分析BD!C$154&amp;コード表!$C147)</f>
        <v>121112.1</v>
      </c>
      <c r="D180" s="159" cm="1">
        <f t="array" aca="1" ref="D180" ca="1">INDIRECT("'"&amp;コード表!$C$4&amp;"'!"&amp;分析BD!D$154&amp;コード表!$C147)</f>
        <v>122183.69999999998</v>
      </c>
      <c r="E180" s="159" cm="1">
        <f t="array" aca="1" ref="E180" ca="1">INDIRECT("'"&amp;コード表!$C$4&amp;"'!"&amp;分析BD!E$154&amp;コード表!$C147)</f>
        <v>124038.09999999999</v>
      </c>
      <c r="F180" s="159" cm="1">
        <f t="array" aca="1" ref="F180" ca="1">INDIRECT("'"&amp;コード表!$C$4&amp;"'!"&amp;分析BD!F$154&amp;コード表!$C147)</f>
        <v>128469.4</v>
      </c>
      <c r="G180" s="159" cm="1">
        <f t="array" aca="1" ref="G180" ca="1">INDIRECT("'"&amp;コード表!$C$4&amp;"'!"&amp;分析BD!G$154&amp;コード表!$C147)</f>
        <v>138398.6</v>
      </c>
      <c r="H180" s="159" cm="1">
        <f t="array" aca="1" ref="H180" ca="1">INDIRECT("'"&amp;コード表!$C$4&amp;"'!"&amp;分析BD!H$154&amp;コード表!$C147)</f>
        <v>140086.59999999998</v>
      </c>
      <c r="I180" s="159" cm="1">
        <f t="array" aca="1" ref="I180" ca="1">INDIRECT("'"&amp;コード表!$C$4&amp;"'!"&amp;分析BD!I$154&amp;コード表!$C147)</f>
        <v>143534.20000000001</v>
      </c>
      <c r="J180" s="159" cm="1">
        <f t="array" aca="1" ref="J180" ca="1">INDIRECT("'"&amp;コード表!$C$4&amp;"'!"&amp;分析BD!J$154&amp;コード表!$C147)</f>
        <v>145218.29999999999</v>
      </c>
      <c r="K180" s="159" cm="1">
        <f t="array" aca="1" ref="K180" ca="1">INDIRECT("'"&amp;コード表!$C$4&amp;"'!"&amp;分析BD!K$154&amp;コード表!$C147)</f>
        <v>143649.59999999998</v>
      </c>
      <c r="L180" s="159" cm="1">
        <f t="array" aca="1" ref="L180" ca="1">INDIRECT("'"&amp;コード表!$C$4&amp;"'!"&amp;分析BD!L$154&amp;コード表!$C147)</f>
        <v>139618.1</v>
      </c>
      <c r="M180" s="159" cm="1">
        <f t="array" aca="1" ref="M180" ca="1">INDIRECT("'"&amp;コード表!$C$4&amp;"'!"&amp;分析BD!M$154&amp;コード表!$C147)</f>
        <v>146400.20000000001</v>
      </c>
      <c r="N180" s="160" cm="1">
        <f t="array" aca="1" ref="N180" ca="1">INDIRECT("'"&amp;コード表!$C$4&amp;"'!"&amp;分析BD!N$154&amp;コード表!$C147)</f>
        <v>137236.70000000001</v>
      </c>
    </row>
    <row r="181" spans="1:30" ht="16.5" customHeight="1" x14ac:dyDescent="0.4">
      <c r="A181" s="19"/>
      <c r="B181" s="156" t="s">
        <v>50</v>
      </c>
      <c r="C181" s="163" cm="1">
        <f t="array" aca="1" ref="C181" ca="1">INDIRECT("'"&amp;コード表!$C$4&amp;"'!"&amp;分析BD!C$154&amp;コード表!$C148)</f>
        <v>368340.60000000003</v>
      </c>
      <c r="D181" s="164" cm="1">
        <f t="array" aca="1" ref="D181" ca="1">INDIRECT("'"&amp;コード表!$C$4&amp;"'!"&amp;分析BD!D$154&amp;コード表!$C148)</f>
        <v>369832.1</v>
      </c>
      <c r="E181" s="164" cm="1">
        <f t="array" aca="1" ref="E181" ca="1">INDIRECT("'"&amp;コード表!$C$4&amp;"'!"&amp;分析BD!E$154&amp;コード表!$C148)</f>
        <v>375869.69999999995</v>
      </c>
      <c r="F181" s="164" cm="1">
        <f t="array" aca="1" ref="F181" ca="1">INDIRECT("'"&amp;コード表!$C$4&amp;"'!"&amp;分析BD!F$154&amp;コード表!$C148)</f>
        <v>380990.99999999994</v>
      </c>
      <c r="G181" s="164" cm="1">
        <f t="array" aca="1" ref="G181" ca="1">INDIRECT("'"&amp;コード表!$C$4&amp;"'!"&amp;分析BD!G$154&amp;コード表!$C148)</f>
        <v>390913.39999999997</v>
      </c>
      <c r="H181" s="164" cm="1">
        <f t="array" aca="1" ref="H181" ca="1">INDIRECT("'"&amp;コード表!$C$4&amp;"'!"&amp;分析BD!H$154&amp;コード表!$C148)</f>
        <v>396205.20000000007</v>
      </c>
      <c r="I181" s="164" cm="1">
        <f t="array" aca="1" ref="I181" ca="1">INDIRECT("'"&amp;コード表!$C$4&amp;"'!"&amp;分析BD!I$154&amp;コード表!$C148)</f>
        <v>400790.30000000005</v>
      </c>
      <c r="J181" s="164" cm="1">
        <f t="array" aca="1" ref="J181" ca="1">INDIRECT("'"&amp;コード表!$C$4&amp;"'!"&amp;分析BD!J$154&amp;コード表!$C148)</f>
        <v>402601.1</v>
      </c>
      <c r="K181" s="164" cm="1">
        <f t="array" aca="1" ref="K181" ca="1">INDIRECT("'"&amp;コード表!$C$4&amp;"'!"&amp;分析BD!K$154&amp;コード表!$C148)</f>
        <v>405511.89999999997</v>
      </c>
      <c r="L181" s="164" cm="1">
        <f t="array" aca="1" ref="L181" ca="1">INDIRECT("'"&amp;コード表!$C$4&amp;"'!"&amp;分析BD!L$154&amp;コード表!$C148)</f>
        <v>392282.19999999995</v>
      </c>
      <c r="M181" s="164" cm="1">
        <f t="array" aca="1" ref="M181" ca="1">INDIRECT("'"&amp;コード表!$C$4&amp;"'!"&amp;分析BD!M$154&amp;コード表!$C148)</f>
        <v>397289.3</v>
      </c>
      <c r="N181" s="165" cm="1">
        <f t="array" aca="1" ref="N181" ca="1">INDIRECT("'"&amp;コード表!$C$4&amp;"'!"&amp;分析BD!N$154&amp;コード表!$C148)</f>
        <v>412985.89999999991</v>
      </c>
    </row>
    <row r="185" spans="1:30" ht="16.5" customHeight="1" x14ac:dyDescent="0.4">
      <c r="A185" s="1" t="s">
        <v>287</v>
      </c>
      <c r="Q185" s="130" t="s">
        <v>269</v>
      </c>
    </row>
    <row r="186" spans="1:30" ht="16.5" customHeight="1" x14ac:dyDescent="0.4">
      <c r="A186" s="17"/>
      <c r="B186" s="55"/>
      <c r="C186" s="90">
        <f>C4</f>
        <v>23</v>
      </c>
      <c r="D186" s="90">
        <f t="shared" ref="D186:N186" si="63">D4</f>
        <v>24</v>
      </c>
      <c r="E186" s="90">
        <f t="shared" si="63"/>
        <v>25</v>
      </c>
      <c r="F186" s="90">
        <f t="shared" si="63"/>
        <v>26</v>
      </c>
      <c r="G186" s="90">
        <f t="shared" si="63"/>
        <v>27</v>
      </c>
      <c r="H186" s="90">
        <f t="shared" si="63"/>
        <v>28</v>
      </c>
      <c r="I186" s="90">
        <f t="shared" si="63"/>
        <v>29</v>
      </c>
      <c r="J186" s="90">
        <f t="shared" si="63"/>
        <v>30</v>
      </c>
      <c r="K186" s="90">
        <f t="shared" si="63"/>
        <v>1</v>
      </c>
      <c r="L186" s="90">
        <f t="shared" si="63"/>
        <v>2</v>
      </c>
      <c r="M186" s="90">
        <f t="shared" si="63"/>
        <v>3</v>
      </c>
      <c r="N186" s="90">
        <f t="shared" si="63"/>
        <v>4</v>
      </c>
      <c r="Q186" s="45" t="str">
        <f>"（"&amp;分析!B2&amp;"）"</f>
        <v>（令和４年度）</v>
      </c>
      <c r="V186" s="2" t="s">
        <v>298</v>
      </c>
    </row>
    <row r="187" spans="1:30" ht="16.5" customHeight="1" x14ac:dyDescent="0.4">
      <c r="A187" s="27"/>
      <c r="B187" s="56"/>
      <c r="C187" s="69" t="str">
        <f t="shared" ref="C187:N188" si="64">C5</f>
        <v>平成23年度</v>
      </c>
      <c r="D187" s="69" t="str">
        <f t="shared" si="64"/>
        <v>平成24年度</v>
      </c>
      <c r="E187" s="69" t="str">
        <f t="shared" si="64"/>
        <v>平成25年度</v>
      </c>
      <c r="F187" s="69" t="str">
        <f t="shared" si="64"/>
        <v>平成26年度</v>
      </c>
      <c r="G187" s="69" t="str">
        <f t="shared" si="64"/>
        <v>平成27年度</v>
      </c>
      <c r="H187" s="69" t="str">
        <f t="shared" si="64"/>
        <v>平成28年度</v>
      </c>
      <c r="I187" s="69" t="str">
        <f t="shared" si="64"/>
        <v>平成29年度</v>
      </c>
      <c r="J187" s="69" t="str">
        <f t="shared" si="64"/>
        <v>平成30年度</v>
      </c>
      <c r="K187" s="69" t="str">
        <f t="shared" si="64"/>
        <v>令和元年度</v>
      </c>
      <c r="L187" s="69" t="str">
        <f t="shared" si="64"/>
        <v>令和２年度</v>
      </c>
      <c r="M187" s="69" t="str">
        <f t="shared" si="64"/>
        <v>令和３年度</v>
      </c>
      <c r="N187" s="69" t="str">
        <f t="shared" si="64"/>
        <v>令和４年度</v>
      </c>
      <c r="Q187" s="16"/>
      <c r="R187" s="200" t="s">
        <v>289</v>
      </c>
      <c r="S187" s="200" t="s">
        <v>288</v>
      </c>
      <c r="V187" s="11" t="s">
        <v>290</v>
      </c>
      <c r="W187" s="11" t="s">
        <v>291</v>
      </c>
      <c r="Y187" s="2" t="s">
        <v>292</v>
      </c>
    </row>
    <row r="188" spans="1:30" ht="16.5" customHeight="1" x14ac:dyDescent="0.4">
      <c r="A188" s="30"/>
      <c r="B188" s="57"/>
      <c r="C188" s="173">
        <f t="shared" si="64"/>
        <v>2011</v>
      </c>
      <c r="D188" s="173">
        <f t="shared" si="64"/>
        <v>2012</v>
      </c>
      <c r="E188" s="173">
        <f t="shared" si="64"/>
        <v>2013</v>
      </c>
      <c r="F188" s="173">
        <f t="shared" si="64"/>
        <v>2014</v>
      </c>
      <c r="G188" s="173">
        <f t="shared" si="64"/>
        <v>2015</v>
      </c>
      <c r="H188" s="173">
        <f t="shared" si="64"/>
        <v>2016</v>
      </c>
      <c r="I188" s="173">
        <f t="shared" si="64"/>
        <v>2017</v>
      </c>
      <c r="J188" s="173">
        <f t="shared" si="64"/>
        <v>2018</v>
      </c>
      <c r="K188" s="173">
        <f t="shared" si="64"/>
        <v>2019</v>
      </c>
      <c r="L188" s="173">
        <f t="shared" si="64"/>
        <v>2020</v>
      </c>
      <c r="M188" s="173">
        <f t="shared" si="64"/>
        <v>2021</v>
      </c>
      <c r="N188" s="173">
        <f t="shared" si="64"/>
        <v>2022</v>
      </c>
      <c r="Q188" s="6" t="s">
        <v>270</v>
      </c>
      <c r="R188" s="196">
        <f ca="1">HLOOKUP(コード表!G$8,分析BD!$C$186:$N$215,INDEX(コード表!$B$94:$C$115,MATCH(分析BD!$Q188,コード表!$B$94:$B$115,0),2),FALSE)</f>
        <v>0.85615750010585834</v>
      </c>
      <c r="S188" s="197">
        <f ca="1">P77</f>
        <v>0.80124979547374997</v>
      </c>
      <c r="V188" s="201">
        <v>1</v>
      </c>
      <c r="W188" s="196">
        <f ca="1">IF(S188="X","X",S188/R188)</f>
        <v>0.93586728537060138</v>
      </c>
      <c r="Y188" s="233" t="s">
        <v>270</v>
      </c>
      <c r="Z188" s="233" t="s">
        <v>271</v>
      </c>
      <c r="AA188" s="233" t="s">
        <v>272</v>
      </c>
      <c r="AB188" s="233" t="s">
        <v>273</v>
      </c>
      <c r="AC188" s="233" t="s">
        <v>274</v>
      </c>
      <c r="AD188" s="233" t="s">
        <v>275</v>
      </c>
    </row>
    <row r="189" spans="1:30" ht="16.5" customHeight="1" x14ac:dyDescent="0.4">
      <c r="A189" s="14">
        <v>1</v>
      </c>
      <c r="B189" s="204" t="s">
        <v>25</v>
      </c>
      <c r="C189" s="205">
        <f ca="1">IF(C155="X","X",IF(C155=0,"-",C155/C$177*100))</f>
        <v>1.0802717625870717</v>
      </c>
      <c r="D189" s="205">
        <f t="shared" ref="D189:N189" ca="1" si="65">IF(D155="X","X",IF(D155=0,"-",D155/D$177*100))</f>
        <v>1.1228539624480518</v>
      </c>
      <c r="E189" s="205">
        <f t="shared" ca="1" si="65"/>
        <v>1.0667178297017932</v>
      </c>
      <c r="F189" s="205">
        <f t="shared" ca="1" si="65"/>
        <v>0.99660570034174301</v>
      </c>
      <c r="G189" s="205">
        <f t="shared" ca="1" si="65"/>
        <v>1.0341200704864744</v>
      </c>
      <c r="H189" s="205">
        <f t="shared" ca="1" si="65"/>
        <v>1.1249813084833218</v>
      </c>
      <c r="I189" s="205">
        <f t="shared" ca="1" si="65"/>
        <v>1.1284405494392242</v>
      </c>
      <c r="J189" s="205">
        <f t="shared" ca="1" si="65"/>
        <v>1.0442482359469962</v>
      </c>
      <c r="K189" s="205">
        <f t="shared" ca="1" si="65"/>
        <v>1.0389474446452729</v>
      </c>
      <c r="L189" s="205">
        <f t="shared" ca="1" si="65"/>
        <v>1.0663231866429597</v>
      </c>
      <c r="M189" s="205">
        <f t="shared" ca="1" si="65"/>
        <v>1.0132808176463712</v>
      </c>
      <c r="N189" s="206">
        <f t="shared" ca="1" si="65"/>
        <v>1.0175982173628813</v>
      </c>
      <c r="Q189" s="6" t="s">
        <v>271</v>
      </c>
      <c r="R189" s="196">
        <f ca="1">HLOOKUP(コード表!G$8,分析BD!$C$186:$N$215,INDEX(コード表!$B$94:$C$115,MATCH(分析BD!$Q189,コード表!$B$94:$B$115,0),2),FALSE)</f>
        <v>4.9418440010283907E-2</v>
      </c>
      <c r="S189" s="197">
        <f t="shared" ref="S189:S205" ca="1" si="66">P78</f>
        <v>8.1586361629306537E-3</v>
      </c>
      <c r="V189" s="201">
        <v>1</v>
      </c>
      <c r="W189" s="196">
        <f t="shared" ref="W189:W205" ca="1" si="67">IF(S189="X","X",S189/R189)</f>
        <v>0.16509295237228963</v>
      </c>
      <c r="Y189" s="233"/>
      <c r="Z189" s="233"/>
      <c r="AA189" s="233"/>
      <c r="AB189" s="233"/>
      <c r="AC189" s="233"/>
      <c r="AD189" s="233"/>
    </row>
    <row r="190" spans="1:30" ht="16.5" customHeight="1" x14ac:dyDescent="0.4">
      <c r="A190" s="15" t="s">
        <v>286</v>
      </c>
      <c r="B190" s="207" t="s">
        <v>26</v>
      </c>
      <c r="C190" s="208">
        <f t="shared" ref="C190:N190" ca="1" si="68">IF(C156="X","X",IF(C156=0,"-",C156/C$177*100))</f>
        <v>0.90091665696717793</v>
      </c>
      <c r="D190" s="208">
        <f t="shared" ca="1" si="68"/>
        <v>0.94680110702898657</v>
      </c>
      <c r="E190" s="208">
        <f t="shared" ca="1" si="68"/>
        <v>0.89563487835477296</v>
      </c>
      <c r="F190" s="208">
        <f t="shared" ca="1" si="68"/>
        <v>0.8135718016772967</v>
      </c>
      <c r="G190" s="208">
        <f t="shared" ca="1" si="68"/>
        <v>0.8380723610831543</v>
      </c>
      <c r="H190" s="208">
        <f t="shared" ca="1" si="68"/>
        <v>0.92985473339008451</v>
      </c>
      <c r="I190" s="208">
        <f t="shared" ca="1" si="68"/>
        <v>0.93409007490873708</v>
      </c>
      <c r="J190" s="208">
        <f t="shared" ca="1" si="68"/>
        <v>0.85965527196606872</v>
      </c>
      <c r="K190" s="208">
        <f t="shared" ca="1" si="68"/>
        <v>0.86515622210575593</v>
      </c>
      <c r="L190" s="208">
        <f t="shared" ca="1" si="68"/>
        <v>0.90580320936214032</v>
      </c>
      <c r="M190" s="208">
        <f t="shared" ca="1" si="68"/>
        <v>0.851546062644574</v>
      </c>
      <c r="N190" s="209">
        <f t="shared" ca="1" si="68"/>
        <v>0.85615750010585834</v>
      </c>
      <c r="Q190" s="6" t="s">
        <v>272</v>
      </c>
      <c r="R190" s="196">
        <f ca="1">HLOOKUP(コード表!G$8,分析BD!$C$186:$N$215,INDEX(コード表!$B$94:$C$115,MATCH(分析BD!$Q190,コード表!$B$94:$B$115,0),2),FALSE)</f>
        <v>0.11202227724673899</v>
      </c>
      <c r="S190" s="197">
        <f t="shared" ca="1" si="66"/>
        <v>0.17969172010498641</v>
      </c>
      <c r="V190" s="201">
        <v>1</v>
      </c>
      <c r="W190" s="196">
        <f t="shared" ca="1" si="67"/>
        <v>1.604071301900063</v>
      </c>
      <c r="Y190" s="219">
        <f ca="1">W188</f>
        <v>0.93586728537060138</v>
      </c>
      <c r="Z190" s="219">
        <f ca="1">W189</f>
        <v>0.16509295237228963</v>
      </c>
      <c r="AA190" s="219">
        <f ca="1">W190</f>
        <v>1.604071301900063</v>
      </c>
      <c r="AB190" s="219">
        <f ca="1">W191</f>
        <v>3.0178842575080247</v>
      </c>
      <c r="AC190" s="219">
        <f ca="1">W192</f>
        <v>0.20988952001652952</v>
      </c>
      <c r="AD190" s="219">
        <f ca="1">W193</f>
        <v>1.7147176346797086</v>
      </c>
    </row>
    <row r="191" spans="1:30" ht="16.5" customHeight="1" x14ac:dyDescent="0.4">
      <c r="A191" s="15" t="s">
        <v>13</v>
      </c>
      <c r="B191" s="207" t="s">
        <v>27</v>
      </c>
      <c r="C191" s="208">
        <f t="shared" ref="C191:N191" ca="1" si="69">IF(C157="X","X",IF(C157=0,"-",C157/C$177*100))</f>
        <v>4.1954057994700554E-2</v>
      </c>
      <c r="D191" s="208">
        <f t="shared" ca="1" si="69"/>
        <v>3.9062913669761931E-2</v>
      </c>
      <c r="E191" s="208">
        <f t="shared" ca="1" si="69"/>
        <v>4.2697020605047445E-2</v>
      </c>
      <c r="F191" s="208">
        <f t="shared" ca="1" si="69"/>
        <v>4.5295878460556924E-2</v>
      </c>
      <c r="G191" s="208">
        <f t="shared" ca="1" si="69"/>
        <v>4.3491812666265568E-2</v>
      </c>
      <c r="H191" s="208">
        <f t="shared" ca="1" si="69"/>
        <v>4.3849287775141882E-2</v>
      </c>
      <c r="I191" s="208">
        <f t="shared" ca="1" si="69"/>
        <v>4.3864010718295772E-2</v>
      </c>
      <c r="J191" s="208">
        <f t="shared" ca="1" si="69"/>
        <v>4.4679581646770446E-2</v>
      </c>
      <c r="K191" s="208">
        <f t="shared" ca="1" si="69"/>
        <v>4.4433626307287831E-2</v>
      </c>
      <c r="L191" s="208">
        <f t="shared" ca="1" si="69"/>
        <v>4.295970309454359E-2</v>
      </c>
      <c r="M191" s="208">
        <f t="shared" ca="1" si="69"/>
        <v>4.8681491658815489E-2</v>
      </c>
      <c r="N191" s="209">
        <f t="shared" ca="1" si="69"/>
        <v>4.9418440010283907E-2</v>
      </c>
      <c r="Q191" s="6" t="s">
        <v>273</v>
      </c>
      <c r="R191" s="196">
        <f ca="1">HLOOKUP(コード表!G$8,分析BD!$C$186:$N$215,INDEX(コード表!$B$94:$C$115,MATCH(分析BD!$Q191,コード表!$B$94:$B$115,0),2),FALSE)</f>
        <v>7.9773439857526246E-2</v>
      </c>
      <c r="S191" s="197">
        <f t="shared" ca="1" si="66"/>
        <v>0.24074700831329165</v>
      </c>
      <c r="V191" s="201">
        <v>1</v>
      </c>
      <c r="W191" s="196">
        <f t="shared" ca="1" si="67"/>
        <v>3.0178842575080247</v>
      </c>
      <c r="Y191" s="234" t="s">
        <v>293</v>
      </c>
      <c r="Z191" s="233" t="s">
        <v>276</v>
      </c>
      <c r="AA191" s="233" t="s">
        <v>277</v>
      </c>
      <c r="AB191" s="232" t="s">
        <v>294</v>
      </c>
      <c r="AC191" s="233" t="s">
        <v>279</v>
      </c>
      <c r="AD191" s="233" t="s">
        <v>280</v>
      </c>
    </row>
    <row r="192" spans="1:30" ht="16.5" customHeight="1" x14ac:dyDescent="0.4">
      <c r="A192" s="15" t="s">
        <v>14</v>
      </c>
      <c r="B192" s="207" t="s">
        <v>28</v>
      </c>
      <c r="C192" s="208">
        <f t="shared" ref="C192:N192" ca="1" si="70">IF(C158="X","X",IF(C158=0,"-",C158/C$177*100))</f>
        <v>0.13740104762519326</v>
      </c>
      <c r="D192" s="208">
        <f t="shared" ca="1" si="70"/>
        <v>0.13698994174930321</v>
      </c>
      <c r="E192" s="208">
        <f t="shared" ca="1" si="70"/>
        <v>0.1283859307419728</v>
      </c>
      <c r="F192" s="208">
        <f t="shared" ca="1" si="70"/>
        <v>0.13773802020388928</v>
      </c>
      <c r="G192" s="208">
        <f t="shared" ca="1" si="70"/>
        <v>0.15257448298178378</v>
      </c>
      <c r="H192" s="208">
        <f t="shared" ca="1" si="70"/>
        <v>0.15127728731809528</v>
      </c>
      <c r="I192" s="208">
        <f t="shared" ca="1" si="70"/>
        <v>0.15048646381219116</v>
      </c>
      <c r="J192" s="208">
        <f t="shared" ca="1" si="70"/>
        <v>0.13993134758612588</v>
      </c>
      <c r="K192" s="208">
        <f t="shared" ca="1" si="70"/>
        <v>0.12935759623222923</v>
      </c>
      <c r="L192" s="208">
        <f t="shared" ca="1" si="70"/>
        <v>0.11756027418627581</v>
      </c>
      <c r="M192" s="208">
        <f t="shared" ca="1" si="70"/>
        <v>0.11305326334298156</v>
      </c>
      <c r="N192" s="209">
        <f t="shared" ca="1" si="70"/>
        <v>0.11202227724673899</v>
      </c>
      <c r="Q192" s="6" t="s">
        <v>274</v>
      </c>
      <c r="R192" s="196">
        <f ca="1">HLOOKUP(コード表!G$8,分析BD!$C$186:$N$215,INDEX(コード表!$B$94:$C$115,MATCH(分析BD!$Q192,コード表!$B$94:$B$115,0),2),FALSE)</f>
        <v>19.227417907949135</v>
      </c>
      <c r="S192" s="197">
        <f t="shared" ca="1" si="66"/>
        <v>4.0356335158566683</v>
      </c>
      <c r="V192" s="201">
        <v>1</v>
      </c>
      <c r="W192" s="196">
        <f t="shared" ca="1" si="67"/>
        <v>0.20988952001652952</v>
      </c>
      <c r="Y192" s="235"/>
      <c r="Z192" s="233"/>
      <c r="AA192" s="233"/>
      <c r="AB192" s="233"/>
      <c r="AC192" s="233"/>
      <c r="AD192" s="233"/>
    </row>
    <row r="193" spans="1:30" ht="16.5" customHeight="1" x14ac:dyDescent="0.4">
      <c r="A193" s="15">
        <v>2</v>
      </c>
      <c r="B193" s="207" t="s">
        <v>29</v>
      </c>
      <c r="C193" s="208">
        <f t="shared" ref="C193:N193" ca="1" si="71">IF(C159="X","X",IF(C159=0,"-",C159/C$177*100))</f>
        <v>6.4549343661228331E-2</v>
      </c>
      <c r="D193" s="208">
        <f t="shared" ca="1" si="71"/>
        <v>6.1781344791255181E-2</v>
      </c>
      <c r="E193" s="208">
        <f t="shared" ca="1" si="71"/>
        <v>7.0866832081581968E-2</v>
      </c>
      <c r="F193" s="208">
        <f t="shared" ca="1" si="71"/>
        <v>7.6848794647761898E-2</v>
      </c>
      <c r="G193" s="208">
        <f t="shared" ca="1" si="71"/>
        <v>7.6054913431777227E-2</v>
      </c>
      <c r="H193" s="208">
        <f t="shared" ca="1" si="71"/>
        <v>6.6903689181846138E-2</v>
      </c>
      <c r="I193" s="208">
        <f t="shared" ca="1" si="71"/>
        <v>6.9719548775658904E-2</v>
      </c>
      <c r="J193" s="208">
        <f t="shared" ca="1" si="71"/>
        <v>6.8950637056817449E-2</v>
      </c>
      <c r="K193" s="208">
        <f t="shared" ca="1" si="71"/>
        <v>6.8595194787410441E-2</v>
      </c>
      <c r="L193" s="208">
        <f t="shared" ca="1" si="71"/>
        <v>7.0969651813366313E-2</v>
      </c>
      <c r="M193" s="208">
        <f t="shared" ca="1" si="71"/>
        <v>6.5982423266929852E-2</v>
      </c>
      <c r="N193" s="209">
        <f t="shared" ca="1" si="71"/>
        <v>7.9773439857526246E-2</v>
      </c>
      <c r="Q193" s="6" t="s">
        <v>275</v>
      </c>
      <c r="R193" s="196">
        <f ca="1">HLOOKUP(コード表!G$8,分析BD!$C$186:$N$215,INDEX(コード表!$B$94:$C$115,MATCH(分析BD!$Q193,コード表!$B$94:$B$115,0),2),FALSE)</f>
        <v>5.212055312205373</v>
      </c>
      <c r="S193" s="197">
        <f t="shared" ca="1" si="66"/>
        <v>8.9372031567646069</v>
      </c>
      <c r="V193" s="201">
        <v>1</v>
      </c>
      <c r="W193" s="196">
        <f t="shared" ca="1" si="67"/>
        <v>1.7147176346797086</v>
      </c>
      <c r="Y193" s="219">
        <f ca="1">W194</f>
        <v>0.82676932110875034</v>
      </c>
      <c r="Z193" s="219">
        <f ca="1">W195</f>
        <v>0.65994389934968256</v>
      </c>
      <c r="AA193" s="219">
        <f ca="1">W196</f>
        <v>1.3575461501917443</v>
      </c>
      <c r="AB193" s="219">
        <f ca="1">W197</f>
        <v>2.3643939970882175</v>
      </c>
      <c r="AC193" s="219">
        <f ca="1">W198</f>
        <v>0.77473192828763693</v>
      </c>
      <c r="AD193" s="219">
        <f ca="1">W199</f>
        <v>0.86770996914287513</v>
      </c>
    </row>
    <row r="194" spans="1:30" ht="16.5" customHeight="1" x14ac:dyDescent="0.4">
      <c r="A194" s="15">
        <v>3</v>
      </c>
      <c r="B194" s="207" t="s">
        <v>30</v>
      </c>
      <c r="C194" s="208">
        <f t="shared" ref="C194:N194" ca="1" si="72">IF(C160="X","X",IF(C160=0,"-",C160/C$177*100))</f>
        <v>19.535554305175868</v>
      </c>
      <c r="D194" s="208">
        <f t="shared" ca="1" si="72"/>
        <v>19.666708427019387</v>
      </c>
      <c r="E194" s="208">
        <f t="shared" ca="1" si="72"/>
        <v>19.329031654375875</v>
      </c>
      <c r="F194" s="208">
        <f t="shared" ca="1" si="72"/>
        <v>19.593609233420263</v>
      </c>
      <c r="G194" s="208">
        <f t="shared" ca="1" si="72"/>
        <v>20.462470375849179</v>
      </c>
      <c r="H194" s="208">
        <f t="shared" ca="1" si="72"/>
        <v>20.288038568268398</v>
      </c>
      <c r="I194" s="208">
        <f t="shared" ca="1" si="72"/>
        <v>20.435946068602153</v>
      </c>
      <c r="J194" s="208">
        <f t="shared" ca="1" si="72"/>
        <v>20.621683951335008</v>
      </c>
      <c r="K194" s="208">
        <f t="shared" ca="1" si="72"/>
        <v>20.224182790510596</v>
      </c>
      <c r="L194" s="208">
        <f t="shared" ca="1" si="72"/>
        <v>20.052492718710091</v>
      </c>
      <c r="M194" s="208">
        <f t="shared" ca="1" si="72"/>
        <v>20.855494873603664</v>
      </c>
      <c r="N194" s="209">
        <f t="shared" ca="1" si="72"/>
        <v>19.227417907949135</v>
      </c>
      <c r="Q194" s="6" t="s">
        <v>163</v>
      </c>
      <c r="R194" s="196">
        <f ca="1">HLOOKUP(コード表!G$8,分析BD!$C$186:$N$215,INDEX(コード表!$B$94:$C$115,MATCH(分析BD!$Q194,コード表!$B$94:$B$115,0),2),FALSE)</f>
        <v>2.3971874011206875</v>
      </c>
      <c r="S194" s="197">
        <f t="shared" ca="1" si="66"/>
        <v>1.9819210001950003</v>
      </c>
      <c r="V194" s="201">
        <v>1</v>
      </c>
      <c r="W194" s="196">
        <f t="shared" ca="1" si="67"/>
        <v>0.82676932110875034</v>
      </c>
      <c r="Y194" s="233" t="s">
        <v>281</v>
      </c>
      <c r="Z194" s="236" t="s">
        <v>295</v>
      </c>
      <c r="AA194" s="233" t="s">
        <v>282</v>
      </c>
      <c r="AB194" s="233" t="s">
        <v>283</v>
      </c>
      <c r="AC194" s="232" t="s">
        <v>296</v>
      </c>
      <c r="AD194" s="232" t="s">
        <v>297</v>
      </c>
    </row>
    <row r="195" spans="1:30" ht="16.5" customHeight="1" x14ac:dyDescent="0.4">
      <c r="A195" s="15">
        <v>4</v>
      </c>
      <c r="B195" s="207" t="s">
        <v>32</v>
      </c>
      <c r="C195" s="208">
        <f t="shared" ref="C195:N195" ca="1" si="73">IF(C161="X","X",IF(C161=0,"-",C161/C$177*100))</f>
        <v>2.3547946331773977</v>
      </c>
      <c r="D195" s="208">
        <f t="shared" ca="1" si="73"/>
        <v>2.1490996447972295</v>
      </c>
      <c r="E195" s="208">
        <f t="shared" ca="1" si="73"/>
        <v>2.2674240997553374</v>
      </c>
      <c r="F195" s="208">
        <f t="shared" ca="1" si="73"/>
        <v>2.5513529975270379</v>
      </c>
      <c r="G195" s="208">
        <f t="shared" ca="1" si="73"/>
        <v>2.8605903400223367</v>
      </c>
      <c r="H195" s="208">
        <f t="shared" ca="1" si="73"/>
        <v>2.8960002175012849</v>
      </c>
      <c r="I195" s="208">
        <f t="shared" ca="1" si="73"/>
        <v>2.9302822593039255</v>
      </c>
      <c r="J195" s="208">
        <f t="shared" ca="1" si="73"/>
        <v>2.9251741865917777</v>
      </c>
      <c r="K195" s="208">
        <f t="shared" ca="1" si="73"/>
        <v>3.0563129446499331</v>
      </c>
      <c r="L195" s="208">
        <f t="shared" ca="1" si="73"/>
        <v>3.2090101632394621</v>
      </c>
      <c r="M195" s="208">
        <f t="shared" ca="1" si="73"/>
        <v>2.7684929042654032</v>
      </c>
      <c r="N195" s="209">
        <f t="shared" ca="1" si="73"/>
        <v>2.3971874011206875</v>
      </c>
      <c r="Q195" s="6" t="s">
        <v>276</v>
      </c>
      <c r="R195" s="196">
        <f ca="1">HLOOKUP(コード表!G$8,分析BD!$C$186:$N$215,INDEX(コード表!$B$94:$C$115,MATCH(分析BD!$Q195,コード表!$B$94:$B$115,0),2),FALSE)</f>
        <v>14.311873235805464</v>
      </c>
      <c r="S195" s="197">
        <f t="shared" ca="1" si="66"/>
        <v>9.4450334302358172</v>
      </c>
      <c r="V195" s="201">
        <v>1</v>
      </c>
      <c r="W195" s="196">
        <f t="shared" ca="1" si="67"/>
        <v>0.65994389934968256</v>
      </c>
      <c r="Y195" s="233"/>
      <c r="Z195" s="237"/>
      <c r="AA195" s="233"/>
      <c r="AB195" s="233"/>
      <c r="AC195" s="233"/>
      <c r="AD195" s="233"/>
    </row>
    <row r="196" spans="1:30" ht="16.5" customHeight="1" x14ac:dyDescent="0.4">
      <c r="A196" s="15">
        <v>5</v>
      </c>
      <c r="B196" s="207" t="s">
        <v>31</v>
      </c>
      <c r="C196" s="208">
        <f t="shared" ref="C196:N196" ca="1" si="74">IF(C162="X","X",IF(C162=0,"-",C162/C$177*100))</f>
        <v>4.7465377850870709</v>
      </c>
      <c r="D196" s="208">
        <f t="shared" ca="1" si="74"/>
        <v>4.6850719926501778</v>
      </c>
      <c r="E196" s="208">
        <f t="shared" ca="1" si="74"/>
        <v>4.9834224689335933</v>
      </c>
      <c r="F196" s="208">
        <f t="shared" ca="1" si="74"/>
        <v>5.0918157093816436</v>
      </c>
      <c r="G196" s="208">
        <f t="shared" ca="1" si="74"/>
        <v>5.1845772084687098</v>
      </c>
      <c r="H196" s="208">
        <f t="shared" ca="1" si="74"/>
        <v>5.3790235441466985</v>
      </c>
      <c r="I196" s="208">
        <f t="shared" ca="1" si="74"/>
        <v>5.4464600513856221</v>
      </c>
      <c r="J196" s="208">
        <f t="shared" ca="1" si="74"/>
        <v>5.3981989116291054</v>
      </c>
      <c r="K196" s="208">
        <f t="shared" ca="1" si="74"/>
        <v>5.4549938807422258</v>
      </c>
      <c r="L196" s="208">
        <f t="shared" ca="1" si="74"/>
        <v>5.7409279814571184</v>
      </c>
      <c r="M196" s="208">
        <f t="shared" ca="1" si="74"/>
        <v>5.5728725735714875</v>
      </c>
      <c r="N196" s="209">
        <f t="shared" ca="1" si="74"/>
        <v>5.212055312205373</v>
      </c>
      <c r="Q196" s="6" t="s">
        <v>277</v>
      </c>
      <c r="R196" s="196">
        <f ca="1">HLOOKUP(コード表!G$8,分析BD!$C$186:$N$215,INDEX(コード表!$B$94:$C$115,MATCH(分析BD!$Q196,コード表!$B$94:$B$115,0),2),FALSE)</f>
        <v>4.7118142052466085</v>
      </c>
      <c r="S196" s="197">
        <f t="shared" ca="1" si="66"/>
        <v>6.3965052347513067</v>
      </c>
      <c r="V196" s="201">
        <v>1</v>
      </c>
      <c r="W196" s="196">
        <f t="shared" ca="1" si="67"/>
        <v>1.3575461501917443</v>
      </c>
      <c r="Y196" s="219">
        <f ca="1">W200</f>
        <v>1.087969607796214</v>
      </c>
      <c r="Z196" s="219">
        <f ca="1">W201</f>
        <v>1.1961245611276252</v>
      </c>
      <c r="AA196" s="219">
        <f ca="1">W202</f>
        <v>1.9169120367057011</v>
      </c>
      <c r="AB196" s="219">
        <f ca="1">W203</f>
        <v>1.7137556860347289</v>
      </c>
      <c r="AC196" s="219">
        <f ca="1">W204</f>
        <v>1.5178480025912742</v>
      </c>
      <c r="AD196" s="219">
        <f ca="1">W205</f>
        <v>1.4033562160367943</v>
      </c>
    </row>
    <row r="197" spans="1:30" ht="16.5" customHeight="1" x14ac:dyDescent="0.4">
      <c r="A197" s="15">
        <v>6</v>
      </c>
      <c r="B197" s="207" t="s">
        <v>33</v>
      </c>
      <c r="C197" s="208">
        <f t="shared" ref="C197:N197" ca="1" si="75">IF(C163="X","X",IF(C163=0,"-",C163/C$177*100))</f>
        <v>13.841964471124571</v>
      </c>
      <c r="D197" s="208">
        <f t="shared" ca="1" si="75"/>
        <v>13.992735297108927</v>
      </c>
      <c r="E197" s="208">
        <f t="shared" ca="1" si="75"/>
        <v>13.976669184192037</v>
      </c>
      <c r="F197" s="208">
        <f t="shared" ca="1" si="75"/>
        <v>13.403917804364211</v>
      </c>
      <c r="G197" s="208">
        <f t="shared" ca="1" si="75"/>
        <v>13.048212904689924</v>
      </c>
      <c r="H197" s="208">
        <f t="shared" ca="1" si="75"/>
        <v>12.912650822628805</v>
      </c>
      <c r="I197" s="208">
        <f t="shared" ca="1" si="75"/>
        <v>13.012694526762289</v>
      </c>
      <c r="J197" s="208">
        <f t="shared" ca="1" si="75"/>
        <v>12.692073245769498</v>
      </c>
      <c r="K197" s="208">
        <f t="shared" ca="1" si="75"/>
        <v>12.425731855343184</v>
      </c>
      <c r="L197" s="208">
        <f t="shared" ca="1" si="75"/>
        <v>12.751325378162095</v>
      </c>
      <c r="M197" s="208">
        <f t="shared" ca="1" si="75"/>
        <v>13.212120641784933</v>
      </c>
      <c r="N197" s="209">
        <f t="shared" ca="1" si="75"/>
        <v>14.311873235805464</v>
      </c>
      <c r="Q197" s="6" t="s">
        <v>278</v>
      </c>
      <c r="R197" s="196">
        <f ca="1">HLOOKUP(コード表!G$8,分析BD!$C$186:$N$215,INDEX(コード表!$B$94:$C$115,MATCH(分析BD!$Q197,コード表!$B$94:$B$115,0),2),FALSE)</f>
        <v>1.5933069637299739</v>
      </c>
      <c r="S197" s="197">
        <f t="shared" ca="1" si="66"/>
        <v>3.7672054205620045</v>
      </c>
      <c r="V197" s="201">
        <v>1</v>
      </c>
      <c r="W197" s="196">
        <f t="shared" ca="1" si="67"/>
        <v>2.3643939970882175</v>
      </c>
      <c r="AD197" s="54" t="str">
        <f ca="1">IF(SUM(W188:W205)=SUM(Y190:AD190,Y193:AD193,Y196:AD196),"OK","ERROR")</f>
        <v>OK</v>
      </c>
    </row>
    <row r="198" spans="1:30" ht="16.5" customHeight="1" x14ac:dyDescent="0.4">
      <c r="A198" s="15">
        <v>7</v>
      </c>
      <c r="B198" s="207" t="s">
        <v>34</v>
      </c>
      <c r="C198" s="208">
        <f t="shared" ref="C198:N198" ca="1" si="76">IF(C164="X","X",IF(C164=0,"-",C164/C$177*100))</f>
        <v>5.032376189795575</v>
      </c>
      <c r="D198" s="208">
        <f t="shared" ca="1" si="76"/>
        <v>5.2241601823229029</v>
      </c>
      <c r="E198" s="208">
        <f t="shared" ca="1" si="76"/>
        <v>5.1753428244432982</v>
      </c>
      <c r="F198" s="208">
        <f t="shared" ca="1" si="76"/>
        <v>5.3596781872396688</v>
      </c>
      <c r="G198" s="208">
        <f t="shared" ca="1" si="76"/>
        <v>5.2962805392910424</v>
      </c>
      <c r="H198" s="208">
        <f t="shared" ca="1" si="76"/>
        <v>5.2408440960341656</v>
      </c>
      <c r="I198" s="208">
        <f t="shared" ca="1" si="76"/>
        <v>5.3133130707881238</v>
      </c>
      <c r="J198" s="208">
        <f t="shared" ca="1" si="76"/>
        <v>5.3086421305639062</v>
      </c>
      <c r="K198" s="208">
        <f t="shared" ca="1" si="76"/>
        <v>5.3609824366188992</v>
      </c>
      <c r="L198" s="208">
        <f t="shared" ca="1" si="76"/>
        <v>4.2217031901330877</v>
      </c>
      <c r="M198" s="208">
        <f t="shared" ca="1" si="76"/>
        <v>4.1662851171812365</v>
      </c>
      <c r="N198" s="209">
        <f t="shared" ca="1" si="76"/>
        <v>4.7118142052466085</v>
      </c>
      <c r="Q198" s="6" t="s">
        <v>279</v>
      </c>
      <c r="R198" s="196">
        <f ca="1">HLOOKUP(コード表!G$8,分析BD!$C$186:$N$215,INDEX(コード表!$B$94:$C$115,MATCH(分析BD!$Q198,コード表!$B$94:$B$115,0),2),FALSE)</f>
        <v>4.8673947459586673</v>
      </c>
      <c r="S198" s="197">
        <f t="shared" ca="1" si="66"/>
        <v>3.770926117273671</v>
      </c>
      <c r="V198" s="201">
        <v>1</v>
      </c>
      <c r="W198" s="196">
        <f t="shared" ca="1" si="67"/>
        <v>0.77473192828763693</v>
      </c>
    </row>
    <row r="199" spans="1:30" ht="16.5" customHeight="1" x14ac:dyDescent="0.4">
      <c r="A199" s="15">
        <v>8</v>
      </c>
      <c r="B199" s="207" t="s">
        <v>35</v>
      </c>
      <c r="C199" s="208">
        <f t="shared" ref="C199:N199" ca="1" si="77">IF(C165="X","X",IF(C165=0,"-",C165/C$177*100))</f>
        <v>2.5163388641526794</v>
      </c>
      <c r="D199" s="208">
        <f t="shared" ca="1" si="77"/>
        <v>2.3878329913580045</v>
      </c>
      <c r="E199" s="208">
        <f t="shared" ca="1" si="77"/>
        <v>2.4618999859642394</v>
      </c>
      <c r="F199" s="208">
        <f t="shared" ca="1" si="77"/>
        <v>2.4738103085709442</v>
      </c>
      <c r="G199" s="208">
        <f t="shared" ca="1" si="77"/>
        <v>2.3646721581585339</v>
      </c>
      <c r="H199" s="208">
        <f t="shared" ca="1" si="77"/>
        <v>2.5530866628726412</v>
      </c>
      <c r="I199" s="208">
        <f t="shared" ca="1" si="77"/>
        <v>2.5757359335928531</v>
      </c>
      <c r="J199" s="208">
        <f t="shared" ca="1" si="77"/>
        <v>2.5711150007877763</v>
      </c>
      <c r="K199" s="208">
        <f t="shared" ca="1" si="77"/>
        <v>2.480073875608789</v>
      </c>
      <c r="L199" s="208">
        <f t="shared" ca="1" si="77"/>
        <v>1.6639243346062549</v>
      </c>
      <c r="M199" s="208">
        <f t="shared" ca="1" si="77"/>
        <v>1.2692658360530422</v>
      </c>
      <c r="N199" s="209">
        <f t="shared" ca="1" si="77"/>
        <v>1.5933069637299739</v>
      </c>
      <c r="Q199" s="6" t="s">
        <v>280</v>
      </c>
      <c r="R199" s="196">
        <f ca="1">HLOOKUP(コード表!G$8,分析BD!$C$186:$N$215,INDEX(コード表!$B$94:$C$115,MATCH(分析BD!$Q199,コード表!$B$94:$B$115,0),2),FALSE)</f>
        <v>4.5401896446035188</v>
      </c>
      <c r="S199" s="197">
        <f t="shared" ca="1" si="66"/>
        <v>3.9395678164217207</v>
      </c>
      <c r="V199" s="201">
        <v>1</v>
      </c>
      <c r="W199" s="196">
        <f t="shared" ca="1" si="67"/>
        <v>0.86770996914287513</v>
      </c>
    </row>
    <row r="200" spans="1:30" ht="16.5" customHeight="1" x14ac:dyDescent="0.4">
      <c r="A200" s="15">
        <v>9</v>
      </c>
      <c r="B200" s="207" t="s">
        <v>36</v>
      </c>
      <c r="C200" s="208">
        <f t="shared" ref="C200:N200" ca="1" si="78">IF(C166="X","X",IF(C166=0,"-",C166/C$177*100))</f>
        <v>5.0061021343096739</v>
      </c>
      <c r="D200" s="208">
        <f t="shared" ca="1" si="78"/>
        <v>4.9785333804086394</v>
      </c>
      <c r="E200" s="208">
        <f t="shared" ca="1" si="78"/>
        <v>4.9721781338571258</v>
      </c>
      <c r="F200" s="208">
        <f t="shared" ca="1" si="78"/>
        <v>4.94025762753681</v>
      </c>
      <c r="G200" s="208">
        <f t="shared" ca="1" si="78"/>
        <v>4.9468963108720425</v>
      </c>
      <c r="H200" s="208">
        <f t="shared" ca="1" si="78"/>
        <v>4.9671855958304416</v>
      </c>
      <c r="I200" s="208">
        <f t="shared" ca="1" si="78"/>
        <v>4.8493598494231325</v>
      </c>
      <c r="J200" s="208">
        <f t="shared" ca="1" si="78"/>
        <v>4.8825063538604905</v>
      </c>
      <c r="K200" s="208">
        <f t="shared" ca="1" si="78"/>
        <v>4.8714238907008074</v>
      </c>
      <c r="L200" s="208">
        <f t="shared" ca="1" si="78"/>
        <v>5.0906044035640816</v>
      </c>
      <c r="M200" s="208">
        <f t="shared" ca="1" si="78"/>
        <v>5.0074071875598332</v>
      </c>
      <c r="N200" s="209">
        <f t="shared" ca="1" si="78"/>
        <v>4.8673947459586673</v>
      </c>
      <c r="Q200" s="6" t="s">
        <v>281</v>
      </c>
      <c r="R200" s="196">
        <f ca="1">HLOOKUP(コード表!G$8,分析BD!$C$186:$N$215,INDEX(コード表!$B$94:$C$115,MATCH(分析BD!$Q200,コード表!$B$94:$B$115,0),2),FALSE)</f>
        <v>11.571919105980042</v>
      </c>
      <c r="S200" s="197">
        <f t="shared" ca="1" si="66"/>
        <v>12.589896291182621</v>
      </c>
      <c r="V200" s="201">
        <v>1</v>
      </c>
      <c r="W200" s="196">
        <f t="shared" ca="1" si="67"/>
        <v>1.087969607796214</v>
      </c>
    </row>
    <row r="201" spans="1:30" ht="16.5" customHeight="1" x14ac:dyDescent="0.4">
      <c r="A201" s="15">
        <v>10</v>
      </c>
      <c r="B201" s="207" t="s">
        <v>37</v>
      </c>
      <c r="C201" s="208">
        <f t="shared" ref="C201:N201" ca="1" si="79">IF(C167="X","X",IF(C167=0,"-",C167/C$177*100))</f>
        <v>4.688763006612338</v>
      </c>
      <c r="D201" s="208">
        <f t="shared" ca="1" si="79"/>
        <v>4.4884786383807214</v>
      </c>
      <c r="E201" s="208">
        <f t="shared" ca="1" si="79"/>
        <v>4.5652786727595762</v>
      </c>
      <c r="F201" s="208">
        <f t="shared" ca="1" si="79"/>
        <v>4.3913486799624524</v>
      </c>
      <c r="G201" s="208">
        <f t="shared" ca="1" si="79"/>
        <v>4.2752637713386346</v>
      </c>
      <c r="H201" s="208">
        <f t="shared" ca="1" si="79"/>
        <v>4.0897038492216433</v>
      </c>
      <c r="I201" s="208">
        <f t="shared" ca="1" si="79"/>
        <v>4.0378033279512833</v>
      </c>
      <c r="J201" s="208">
        <f t="shared" ca="1" si="79"/>
        <v>4.085172540974698</v>
      </c>
      <c r="K201" s="208">
        <f t="shared" ca="1" si="79"/>
        <v>4.0497154742299299</v>
      </c>
      <c r="L201" s="208">
        <f t="shared" ca="1" si="79"/>
        <v>4.2038820455117216</v>
      </c>
      <c r="M201" s="208">
        <f t="shared" ca="1" si="79"/>
        <v>4.2450984614838916</v>
      </c>
      <c r="N201" s="209">
        <f t="shared" ca="1" si="79"/>
        <v>4.5401896446035188</v>
      </c>
      <c r="Q201" s="6" t="s">
        <v>302</v>
      </c>
      <c r="R201" s="196">
        <f ca="1">HLOOKUP(コード表!G$8,分析BD!$C$186:$N$215,INDEX(コード表!$B$94:$C$115,MATCH(分析BD!$Q201,コード表!$B$94:$B$115,0),2),FALSE)</f>
        <v>9.0602617319215781</v>
      </c>
      <c r="S201" s="197">
        <f t="shared" ca="1" si="66"/>
        <v>10.837201587796114</v>
      </c>
      <c r="V201" s="201">
        <v>1</v>
      </c>
      <c r="W201" s="196">
        <f t="shared" ca="1" si="67"/>
        <v>1.1961245611276252</v>
      </c>
    </row>
    <row r="202" spans="1:30" ht="16.5" customHeight="1" x14ac:dyDescent="0.4">
      <c r="A202" s="15">
        <v>11</v>
      </c>
      <c r="B202" s="207" t="s">
        <v>38</v>
      </c>
      <c r="C202" s="208">
        <f t="shared" ref="C202:N202" ca="1" si="80">IF(C168="X","X",IF(C168=0,"-",C168/C$177*100))</f>
        <v>12.545670520127796</v>
      </c>
      <c r="D202" s="208">
        <f t="shared" ca="1" si="80"/>
        <v>12.481969618044628</v>
      </c>
      <c r="E202" s="208">
        <f t="shared" ca="1" si="80"/>
        <v>12.419702276741958</v>
      </c>
      <c r="F202" s="208">
        <f t="shared" ca="1" si="80"/>
        <v>12.321153560737919</v>
      </c>
      <c r="G202" s="208">
        <f t="shared" ca="1" si="80"/>
        <v>12.000859427956275</v>
      </c>
      <c r="H202" s="208">
        <f t="shared" ca="1" si="80"/>
        <v>11.923718037506481</v>
      </c>
      <c r="I202" s="208">
        <f t="shared" ca="1" si="80"/>
        <v>11.823592907265406</v>
      </c>
      <c r="J202" s="208">
        <f t="shared" ca="1" si="80"/>
        <v>11.719937531225852</v>
      </c>
      <c r="K202" s="208">
        <f t="shared" ca="1" si="80"/>
        <v>11.7778684334485</v>
      </c>
      <c r="L202" s="208">
        <f t="shared" ca="1" si="80"/>
        <v>12.19231201008062</v>
      </c>
      <c r="M202" s="208">
        <f t="shared" ca="1" si="80"/>
        <v>11.814798956297773</v>
      </c>
      <c r="N202" s="209">
        <f t="shared" ca="1" si="80"/>
        <v>11.571919105980042</v>
      </c>
      <c r="Q202" s="6" t="s">
        <v>282</v>
      </c>
      <c r="R202" s="196">
        <f ca="1">HLOOKUP(コード表!G$8,分析BD!$C$186:$N$215,INDEX(コード表!$B$94:$C$115,MATCH(分析BD!$Q202,コード表!$B$94:$B$115,0),2),FALSE)</f>
        <v>5.1592422577330659</v>
      </c>
      <c r="S202" s="197">
        <f t="shared" ca="1" si="66"/>
        <v>9.889813584129211</v>
      </c>
      <c r="V202" s="201">
        <v>1</v>
      </c>
      <c r="W202" s="196">
        <f t="shared" ca="1" si="67"/>
        <v>1.9169120367057011</v>
      </c>
    </row>
    <row r="203" spans="1:30" ht="16.5" customHeight="1" x14ac:dyDescent="0.4">
      <c r="A203" s="15">
        <v>12</v>
      </c>
      <c r="B203" s="207" t="s">
        <v>39</v>
      </c>
      <c r="C203" s="208">
        <f t="shared" ref="C203:N203" ca="1" si="81">IF(C169="X","X",IF(C169=0,"-",C169/C$177*100))</f>
        <v>7.5314670511885726</v>
      </c>
      <c r="D203" s="208">
        <f t="shared" ca="1" si="81"/>
        <v>7.5066931455276364</v>
      </c>
      <c r="E203" s="208">
        <f t="shared" ca="1" si="81"/>
        <v>7.6765390093898063</v>
      </c>
      <c r="F203" s="208">
        <f t="shared" ca="1" si="81"/>
        <v>7.7534979019334589</v>
      </c>
      <c r="G203" s="208">
        <f t="shared" ca="1" si="81"/>
        <v>7.8463133161336209</v>
      </c>
      <c r="H203" s="208">
        <f t="shared" ca="1" si="81"/>
        <v>8.0386564445961408</v>
      </c>
      <c r="I203" s="208">
        <f t="shared" ca="1" si="81"/>
        <v>7.974788138274695</v>
      </c>
      <c r="J203" s="208">
        <f t="shared" ca="1" si="81"/>
        <v>8.0819201117582402</v>
      </c>
      <c r="K203" s="208">
        <f t="shared" ca="1" si="81"/>
        <v>8.3152002076317562</v>
      </c>
      <c r="L203" s="208">
        <f t="shared" ca="1" si="81"/>
        <v>8.7092971170130422</v>
      </c>
      <c r="M203" s="208">
        <f t="shared" ca="1" si="81"/>
        <v>8.8259725349520437</v>
      </c>
      <c r="N203" s="209">
        <f t="shared" ca="1" si="81"/>
        <v>9.0602617319215781</v>
      </c>
      <c r="Q203" s="6" t="s">
        <v>283</v>
      </c>
      <c r="R203" s="196">
        <f ca="1">HLOOKUP(コード表!G$8,分析BD!$C$186:$N$215,INDEX(コード表!$B$94:$C$115,MATCH(分析BD!$Q203,コード表!$B$94:$B$115,0),2),FALSE)</f>
        <v>3.4334023988489752</v>
      </c>
      <c r="S203" s="197">
        <f t="shared" ca="1" si="66"/>
        <v>5.8840128834727095</v>
      </c>
      <c r="V203" s="201">
        <v>1</v>
      </c>
      <c r="W203" s="196">
        <f t="shared" ca="1" si="67"/>
        <v>1.7137556860347289</v>
      </c>
    </row>
    <row r="204" spans="1:30" ht="16.5" customHeight="1" x14ac:dyDescent="0.4">
      <c r="A204" s="15">
        <v>13</v>
      </c>
      <c r="B204" s="207" t="s">
        <v>40</v>
      </c>
      <c r="C204" s="208">
        <f t="shared" ref="C204:N204" ca="1" si="82">IF(C170="X","X",IF(C170=0,"-",C170/C$177*100))</f>
        <v>5.229441657223485</v>
      </c>
      <c r="D204" s="208">
        <f t="shared" ca="1" si="82"/>
        <v>5.126373021453432</v>
      </c>
      <c r="E204" s="208">
        <f t="shared" ca="1" si="82"/>
        <v>4.9801592528100027</v>
      </c>
      <c r="F204" s="208">
        <f t="shared" ca="1" si="82"/>
        <v>5.0052138447334382</v>
      </c>
      <c r="G204" s="208">
        <f t="shared" ca="1" si="82"/>
        <v>4.9055047438601731</v>
      </c>
      <c r="H204" s="208">
        <f t="shared" ca="1" si="82"/>
        <v>4.907280892254934</v>
      </c>
      <c r="I204" s="208">
        <f t="shared" ca="1" si="82"/>
        <v>4.8862808345372137</v>
      </c>
      <c r="J204" s="208">
        <f t="shared" ca="1" si="82"/>
        <v>4.9388453840351074</v>
      </c>
      <c r="K204" s="208">
        <f t="shared" ca="1" si="82"/>
        <v>4.9965334960355667</v>
      </c>
      <c r="L204" s="208">
        <f t="shared" ca="1" si="82"/>
        <v>5.1680022645080239</v>
      </c>
      <c r="M204" s="208">
        <f t="shared" ca="1" si="82"/>
        <v>5.1204604509028151</v>
      </c>
      <c r="N204" s="209">
        <f t="shared" ca="1" si="82"/>
        <v>5.1592422577330659</v>
      </c>
      <c r="Q204" s="6" t="s">
        <v>284</v>
      </c>
      <c r="R204" s="196">
        <f ca="1">HLOOKUP(コード表!G$8,分析BD!$C$186:$N$215,INDEX(コード表!$B$94:$C$115,MATCH(分析BD!$Q204,コード表!$B$94:$B$115,0),2),FALSE)</f>
        <v>8.2879690754195803</v>
      </c>
      <c r="S204" s="197">
        <f t="shared" ca="1" si="66"/>
        <v>12.579877306663859</v>
      </c>
      <c r="V204" s="201">
        <v>1</v>
      </c>
      <c r="W204" s="196">
        <f t="shared" ca="1" si="67"/>
        <v>1.5178480025912742</v>
      </c>
    </row>
    <row r="205" spans="1:30" ht="16.5" customHeight="1" x14ac:dyDescent="0.4">
      <c r="A205" s="15">
        <v>14</v>
      </c>
      <c r="B205" s="207" t="s">
        <v>41</v>
      </c>
      <c r="C205" s="208">
        <f t="shared" ref="C205:N205" ca="1" si="83">IF(C171="X","X",IF(C171=0,"-",C171/C$177*100))</f>
        <v>3.8115673790815494</v>
      </c>
      <c r="D205" s="208">
        <f t="shared" ca="1" si="83"/>
        <v>3.7423070536832332</v>
      </c>
      <c r="E205" s="208">
        <f t="shared" ca="1" si="83"/>
        <v>3.6226220295395759</v>
      </c>
      <c r="F205" s="208">
        <f t="shared" ca="1" si="83"/>
        <v>3.6076528832272254</v>
      </c>
      <c r="G205" s="208">
        <f t="shared" ca="1" si="83"/>
        <v>3.49588677111021</v>
      </c>
      <c r="H205" s="208">
        <f t="shared" ca="1" si="83"/>
        <v>3.4822984448290724</v>
      </c>
      <c r="I205" s="208">
        <f t="shared" ca="1" si="83"/>
        <v>3.4430174678568655</v>
      </c>
      <c r="J205" s="208">
        <f t="shared" ca="1" si="83"/>
        <v>3.4415494239352133</v>
      </c>
      <c r="K205" s="208">
        <f t="shared" ca="1" si="83"/>
        <v>3.4502827333688466</v>
      </c>
      <c r="L205" s="208">
        <f t="shared" ca="1" si="83"/>
        <v>3.541924705849226</v>
      </c>
      <c r="M205" s="208">
        <f t="shared" ca="1" si="83"/>
        <v>3.463715277337915</v>
      </c>
      <c r="N205" s="209">
        <f t="shared" ca="1" si="83"/>
        <v>3.4334023988489752</v>
      </c>
      <c r="Q205" s="176" t="s">
        <v>285</v>
      </c>
      <c r="R205" s="198">
        <f ca="1">HLOOKUP(コード表!G$8,分析BD!$C$186:$N$215,INDEX(コード表!$B$94:$C$115,MATCH(分析BD!$Q205,コード表!$B$94:$B$115,0),2),FALSE)</f>
        <v>3.8511186415967837</v>
      </c>
      <c r="S205" s="199">
        <f t="shared" ca="1" si="66"/>
        <v>5.4044912843800219</v>
      </c>
      <c r="V205" s="202">
        <v>1</v>
      </c>
      <c r="W205" s="198">
        <f t="shared" ca="1" si="67"/>
        <v>1.4033562160367943</v>
      </c>
    </row>
    <row r="206" spans="1:30" ht="16.5" customHeight="1" x14ac:dyDescent="0.4">
      <c r="A206" s="15">
        <v>15</v>
      </c>
      <c r="B206" s="207" t="s">
        <v>42</v>
      </c>
      <c r="C206" s="208">
        <f t="shared" ref="C206:N206" ca="1" si="84">IF(C172="X","X",IF(C172=0,"-",C172/C$177*100))</f>
        <v>6.8765254079363718</v>
      </c>
      <c r="D206" s="208">
        <f t="shared" ca="1" si="84"/>
        <v>7.2451814247553381</v>
      </c>
      <c r="E206" s="208">
        <f t="shared" ca="1" si="84"/>
        <v>7.3427473842177502</v>
      </c>
      <c r="F206" s="208">
        <f t="shared" ca="1" si="84"/>
        <v>7.2790091189277026</v>
      </c>
      <c r="G206" s="208">
        <f t="shared" ca="1" si="84"/>
        <v>7.4153726458430089</v>
      </c>
      <c r="H206" s="208">
        <f t="shared" ca="1" si="84"/>
        <v>7.6984616560298011</v>
      </c>
      <c r="I206" s="208">
        <f t="shared" ca="1" si="84"/>
        <v>7.5515709499469326</v>
      </c>
      <c r="J206" s="208">
        <f t="shared" ca="1" si="84"/>
        <v>7.683612510354723</v>
      </c>
      <c r="K206" s="208">
        <f t="shared" ca="1" si="84"/>
        <v>7.8478674368734209</v>
      </c>
      <c r="L206" s="208">
        <f t="shared" ca="1" si="84"/>
        <v>8.1761447862407444</v>
      </c>
      <c r="M206" s="208">
        <f t="shared" ca="1" si="84"/>
        <v>8.2256338275922349</v>
      </c>
      <c r="N206" s="209">
        <f t="shared" ca="1" si="84"/>
        <v>8.2879690754195803</v>
      </c>
      <c r="R206" s="131"/>
      <c r="S206" s="174"/>
      <c r="V206" s="175"/>
      <c r="W206" s="131"/>
    </row>
    <row r="207" spans="1:30" ht="16.5" customHeight="1" x14ac:dyDescent="0.4">
      <c r="A207" s="15">
        <v>16</v>
      </c>
      <c r="B207" s="207" t="s">
        <v>43</v>
      </c>
      <c r="C207" s="208">
        <f t="shared" ref="C207:N207" ca="1" si="85">IF(C173="X","X",IF(C173=0,"-",C173/C$177*100))</f>
        <v>4.610905763385948</v>
      </c>
      <c r="D207" s="208">
        <f t="shared" ca="1" si="85"/>
        <v>4.5728984901734293</v>
      </c>
      <c r="E207" s="208">
        <f t="shared" ca="1" si="85"/>
        <v>4.4276338577151284</v>
      </c>
      <c r="F207" s="208">
        <f t="shared" ca="1" si="85"/>
        <v>4.3485199812648538</v>
      </c>
      <c r="G207" s="208">
        <f t="shared" ca="1" si="85"/>
        <v>4.2002682738564205</v>
      </c>
      <c r="H207" s="208">
        <f t="shared" ca="1" si="85"/>
        <v>4.0731708123562775</v>
      </c>
      <c r="I207" s="208">
        <f t="shared" ca="1" si="85"/>
        <v>4.0676366410943947</v>
      </c>
      <c r="J207" s="208">
        <f t="shared" ca="1" si="85"/>
        <v>3.9977536248938033</v>
      </c>
      <c r="K207" s="208">
        <f t="shared" ca="1" si="85"/>
        <v>4.0520097477948083</v>
      </c>
      <c r="L207" s="208">
        <f t="shared" ca="1" si="85"/>
        <v>3.7425329959789422</v>
      </c>
      <c r="M207" s="208">
        <f t="shared" ca="1" si="85"/>
        <v>3.7790229461749196</v>
      </c>
      <c r="N207" s="209">
        <f t="shared" ca="1" si="85"/>
        <v>3.8511186415967837</v>
      </c>
      <c r="R207" s="131"/>
      <c r="S207" s="174"/>
      <c r="V207" s="175"/>
      <c r="W207" s="131"/>
    </row>
    <row r="208" spans="1:30" ht="16.5" customHeight="1" x14ac:dyDescent="0.4">
      <c r="A208" s="15">
        <v>17</v>
      </c>
      <c r="B208" s="207" t="s">
        <v>44</v>
      </c>
      <c r="C208" s="208">
        <f t="shared" ref="C208:N208" ca="1" si="86">IF(C174="X","X",IF(C174=0,"-",C174/C$177*100))</f>
        <v>99.472830274627199</v>
      </c>
      <c r="D208" s="208">
        <f t="shared" ca="1" si="86"/>
        <v>99.432618671832955</v>
      </c>
      <c r="E208" s="208">
        <f t="shared" ca="1" si="86"/>
        <v>99.338235496478674</v>
      </c>
      <c r="F208" s="208">
        <f t="shared" ca="1" si="86"/>
        <v>99.194253784133338</v>
      </c>
      <c r="G208" s="208">
        <f t="shared" ca="1" si="86"/>
        <v>99.413362357613096</v>
      </c>
      <c r="H208" s="208">
        <f t="shared" ca="1" si="86"/>
        <v>99.641986271700986</v>
      </c>
      <c r="I208" s="208">
        <f t="shared" ca="1" si="86"/>
        <v>99.546642124999778</v>
      </c>
      <c r="J208" s="208">
        <f t="shared" ca="1" si="86"/>
        <v>99.461383780719018</v>
      </c>
      <c r="K208" s="208">
        <f t="shared" ca="1" si="86"/>
        <v>99.470703918977733</v>
      </c>
      <c r="L208" s="208">
        <f t="shared" ca="1" si="86"/>
        <v>99.601339883314111</v>
      </c>
      <c r="M208" s="208">
        <f t="shared" ca="1" si="86"/>
        <v>99.405904829674498</v>
      </c>
      <c r="N208" s="209">
        <f t="shared" ca="1" si="86"/>
        <v>99.322542151731767</v>
      </c>
      <c r="R208" s="131"/>
      <c r="S208" s="174"/>
      <c r="V208" s="175"/>
      <c r="W208" s="131"/>
    </row>
    <row r="209" spans="1:23" ht="16.5" customHeight="1" x14ac:dyDescent="0.4">
      <c r="A209" s="15">
        <v>18</v>
      </c>
      <c r="B209" s="207" t="s">
        <v>45</v>
      </c>
      <c r="C209" s="208">
        <f t="shared" ref="C209:N209" ca="1" si="87">IF(C175="X","X",IF(C175=0,"-",C175/C$177*100))</f>
        <v>1.228869940208934</v>
      </c>
      <c r="D209" s="208">
        <f t="shared" ca="1" si="87"/>
        <v>1.2423605029385101</v>
      </c>
      <c r="E209" s="208">
        <f t="shared" ca="1" si="87"/>
        <v>1.3499885787435673</v>
      </c>
      <c r="F209" s="208">
        <f t="shared" ca="1" si="87"/>
        <v>1.7659802895466752</v>
      </c>
      <c r="G209" s="208">
        <f t="shared" ca="1" si="87"/>
        <v>1.716625563186448</v>
      </c>
      <c r="H209" s="208">
        <f t="shared" ca="1" si="87"/>
        <v>1.5014018178257735</v>
      </c>
      <c r="I209" s="208">
        <f t="shared" ca="1" si="87"/>
        <v>1.6413746467464512</v>
      </c>
      <c r="J209" s="208">
        <f t="shared" ca="1" si="87"/>
        <v>1.7577741483976523</v>
      </c>
      <c r="K209" s="208">
        <f t="shared" ca="1" si="87"/>
        <v>1.7333953743143167</v>
      </c>
      <c r="L209" s="208">
        <f t="shared" ca="1" si="87"/>
        <v>1.7664237038266557</v>
      </c>
      <c r="M209" s="208">
        <f t="shared" ca="1" si="87"/>
        <v>2.0561686688815235</v>
      </c>
      <c r="N209" s="209">
        <f t="shared" ca="1" si="87"/>
        <v>2.6387052868976282</v>
      </c>
      <c r="R209" s="131"/>
      <c r="S209" s="174"/>
      <c r="V209" s="175"/>
      <c r="W209" s="131"/>
    </row>
    <row r="210" spans="1:23" ht="16.5" customHeight="1" x14ac:dyDescent="0.4">
      <c r="A210" s="15">
        <v>19</v>
      </c>
      <c r="B210" s="207" t="s">
        <v>46</v>
      </c>
      <c r="C210" s="208">
        <f t="shared" ref="C210:N210" ca="1" si="88">IF(C176="X","X",IF(C176=0,"-",C176/C$177*100))</f>
        <v>0.66213836235239443</v>
      </c>
      <c r="D210" s="208">
        <f t="shared" ca="1" si="88"/>
        <v>0.67042349992916728</v>
      </c>
      <c r="E210" s="208">
        <f t="shared" ca="1" si="88"/>
        <v>0.65667310005138579</v>
      </c>
      <c r="F210" s="208">
        <f t="shared" ca="1" si="88"/>
        <v>0.99581543182392041</v>
      </c>
      <c r="G210" s="208">
        <f t="shared" ca="1" si="88"/>
        <v>1.1395784230798038</v>
      </c>
      <c r="H210" s="208">
        <f t="shared" ca="1" si="88"/>
        <v>1.1385935088358061</v>
      </c>
      <c r="I210" s="208">
        <f t="shared" ca="1" si="88"/>
        <v>1.1640235556608258</v>
      </c>
      <c r="J210" s="208">
        <f t="shared" ca="1" si="88"/>
        <v>1.2305838293689113</v>
      </c>
      <c r="K210" s="208">
        <f t="shared" ca="1" si="88"/>
        <v>1.2838611476960116</v>
      </c>
      <c r="L210" s="208">
        <f t="shared" ca="1" si="88"/>
        <v>1.4339908137742259</v>
      </c>
      <c r="M210" s="208">
        <f t="shared" ca="1" si="88"/>
        <v>1.4513056593229399</v>
      </c>
      <c r="N210" s="209">
        <f t="shared" ca="1" si="88"/>
        <v>1.5801751656795187</v>
      </c>
    </row>
    <row r="211" spans="1:23" ht="16.5" customHeight="1" x14ac:dyDescent="0.4">
      <c r="A211" s="15"/>
      <c r="B211" s="207" t="s">
        <v>266</v>
      </c>
      <c r="C211" s="208">
        <f t="shared" ref="C211:N211" ca="1" si="89">IF(C177="X","X",IF(C177=0,"-",C177/C$177*100))</f>
        <v>100</v>
      </c>
      <c r="D211" s="208">
        <f t="shared" ca="1" si="89"/>
        <v>100</v>
      </c>
      <c r="E211" s="208">
        <f t="shared" ca="1" si="89"/>
        <v>100</v>
      </c>
      <c r="F211" s="208">
        <f t="shared" ca="1" si="89"/>
        <v>100</v>
      </c>
      <c r="G211" s="208">
        <f t="shared" ca="1" si="89"/>
        <v>100</v>
      </c>
      <c r="H211" s="208">
        <f t="shared" ca="1" si="89"/>
        <v>100</v>
      </c>
      <c r="I211" s="208">
        <f t="shared" ca="1" si="89"/>
        <v>100</v>
      </c>
      <c r="J211" s="208">
        <f t="shared" ca="1" si="89"/>
        <v>100</v>
      </c>
      <c r="K211" s="208">
        <f t="shared" ca="1" si="89"/>
        <v>100</v>
      </c>
      <c r="L211" s="208">
        <f t="shared" ca="1" si="89"/>
        <v>100</v>
      </c>
      <c r="M211" s="208">
        <f t="shared" ca="1" si="89"/>
        <v>100</v>
      </c>
      <c r="N211" s="209">
        <f t="shared" ca="1" si="89"/>
        <v>100</v>
      </c>
    </row>
    <row r="212" spans="1:23" ht="16.5" customHeight="1" x14ac:dyDescent="0.4">
      <c r="A212" s="15"/>
      <c r="B212" s="207" t="s">
        <v>52</v>
      </c>
      <c r="C212" s="208"/>
      <c r="D212" s="208"/>
      <c r="E212" s="208"/>
      <c r="F212" s="208"/>
      <c r="G212" s="208"/>
      <c r="H212" s="208"/>
      <c r="I212" s="208"/>
      <c r="J212" s="208"/>
      <c r="K212" s="208"/>
      <c r="L212" s="208"/>
      <c r="M212" s="208"/>
      <c r="N212" s="209"/>
    </row>
    <row r="213" spans="1:23" ht="16.5" customHeight="1" x14ac:dyDescent="0.4">
      <c r="A213" s="15"/>
      <c r="B213" s="207" t="s">
        <v>48</v>
      </c>
      <c r="C213" s="208">
        <f t="shared" ref="C213:N213" ca="1" si="90">IF(C179="X","X",IF(C179=0,"-",C179/C$177*100))</f>
        <v>1.0802717625870717</v>
      </c>
      <c r="D213" s="208">
        <f t="shared" ca="1" si="90"/>
        <v>1.1228539624480518</v>
      </c>
      <c r="E213" s="208">
        <f t="shared" ca="1" si="90"/>
        <v>1.0667178297017932</v>
      </c>
      <c r="F213" s="208">
        <f t="shared" ca="1" si="90"/>
        <v>0.99660570034174301</v>
      </c>
      <c r="G213" s="208">
        <f t="shared" ca="1" si="90"/>
        <v>1.0341200704864744</v>
      </c>
      <c r="H213" s="208">
        <f t="shared" ca="1" si="90"/>
        <v>1.1249813084833218</v>
      </c>
      <c r="I213" s="208">
        <f t="shared" ca="1" si="90"/>
        <v>1.1284405494392242</v>
      </c>
      <c r="J213" s="208">
        <f t="shared" ca="1" si="90"/>
        <v>1.0442482359469962</v>
      </c>
      <c r="K213" s="208">
        <f t="shared" ca="1" si="90"/>
        <v>1.0389474446452729</v>
      </c>
      <c r="L213" s="208">
        <f t="shared" ca="1" si="90"/>
        <v>1.0663231866429597</v>
      </c>
      <c r="M213" s="208">
        <f t="shared" ca="1" si="90"/>
        <v>1.0132808176463712</v>
      </c>
      <c r="N213" s="209">
        <f t="shared" ca="1" si="90"/>
        <v>1.0175982173628813</v>
      </c>
    </row>
    <row r="214" spans="1:23" ht="16.5" customHeight="1" x14ac:dyDescent="0.4">
      <c r="A214" s="15"/>
      <c r="B214" s="207" t="s">
        <v>49</v>
      </c>
      <c r="C214" s="208">
        <f t="shared" ref="C214:N214" ca="1" si="91">IF(C180="X","X",IF(C180=0,"-",C180/C$177*100))</f>
        <v>24.346641433924169</v>
      </c>
      <c r="D214" s="208">
        <f t="shared" ca="1" si="91"/>
        <v>24.413561764460816</v>
      </c>
      <c r="E214" s="208">
        <f t="shared" ca="1" si="91"/>
        <v>24.383320955391049</v>
      </c>
      <c r="F214" s="208">
        <f t="shared" ca="1" si="91"/>
        <v>24.762273737449668</v>
      </c>
      <c r="G214" s="208">
        <f t="shared" ca="1" si="91"/>
        <v>25.723102497749668</v>
      </c>
      <c r="H214" s="208">
        <f t="shared" ca="1" si="91"/>
        <v>25.733965801596941</v>
      </c>
      <c r="I214" s="208">
        <f t="shared" ca="1" si="91"/>
        <v>25.952125668763436</v>
      </c>
      <c r="J214" s="208">
        <f t="shared" ca="1" si="91"/>
        <v>26.088833500020929</v>
      </c>
      <c r="K214" s="208">
        <f t="shared" ca="1" si="91"/>
        <v>25.747771866040225</v>
      </c>
      <c r="L214" s="208">
        <f t="shared" ca="1" si="91"/>
        <v>25.864390351980575</v>
      </c>
      <c r="M214" s="208">
        <f t="shared" ca="1" si="91"/>
        <v>26.494349870442086</v>
      </c>
      <c r="N214" s="209">
        <f t="shared" ca="1" si="91"/>
        <v>24.519246660012033</v>
      </c>
    </row>
    <row r="215" spans="1:23" ht="16.5" customHeight="1" x14ac:dyDescent="0.4">
      <c r="A215" s="170"/>
      <c r="B215" s="210" t="s">
        <v>50</v>
      </c>
      <c r="C215" s="211">
        <f t="shared" ref="C215:N215" ca="1" si="92">IF(C181="X","X",IF(C181=0,"-",C181/C$177*100))</f>
        <v>74.045917078115963</v>
      </c>
      <c r="D215" s="211">
        <f t="shared" ca="1" si="92"/>
        <v>73.896262888014107</v>
      </c>
      <c r="E215" s="211">
        <f t="shared" ca="1" si="92"/>
        <v>73.888196711385817</v>
      </c>
      <c r="F215" s="211">
        <f t="shared" ca="1" si="92"/>
        <v>73.43541289602571</v>
      </c>
      <c r="G215" s="211">
        <f t="shared" ca="1" si="92"/>
        <v>72.656121203132216</v>
      </c>
      <c r="H215" s="211">
        <f t="shared" ca="1" si="92"/>
        <v>72.783057531661697</v>
      </c>
      <c r="I215" s="211">
        <f t="shared" ca="1" si="92"/>
        <v>72.46607590679713</v>
      </c>
      <c r="J215" s="211">
        <f t="shared" ca="1" si="92"/>
        <v>72.328302044751084</v>
      </c>
      <c r="K215" s="211">
        <f t="shared" ca="1" si="92"/>
        <v>72.684002532304433</v>
      </c>
      <c r="L215" s="211">
        <f t="shared" ca="1" si="92"/>
        <v>72.670663394887285</v>
      </c>
      <c r="M215" s="211">
        <f t="shared" ca="1" si="92"/>
        <v>71.898274141586043</v>
      </c>
      <c r="N215" s="212">
        <f t="shared" ca="1" si="92"/>
        <v>73.785679407964935</v>
      </c>
    </row>
    <row r="219" spans="1:23" ht="16.5" customHeight="1" x14ac:dyDescent="0.4">
      <c r="A219" s="1" t="s">
        <v>301</v>
      </c>
    </row>
    <row r="220" spans="1:23" ht="16.5" customHeight="1" x14ac:dyDescent="0.4">
      <c r="A220" s="17"/>
      <c r="B220" s="55"/>
      <c r="C220" s="90">
        <f>C4</f>
        <v>23</v>
      </c>
      <c r="D220" s="90">
        <f t="shared" ref="D220:N220" si="93">D4</f>
        <v>24</v>
      </c>
      <c r="E220" s="90">
        <f t="shared" si="93"/>
        <v>25</v>
      </c>
      <c r="F220" s="90">
        <f t="shared" si="93"/>
        <v>26</v>
      </c>
      <c r="G220" s="90">
        <f t="shared" si="93"/>
        <v>27</v>
      </c>
      <c r="H220" s="90">
        <f t="shared" si="93"/>
        <v>28</v>
      </c>
      <c r="I220" s="90">
        <f t="shared" si="93"/>
        <v>29</v>
      </c>
      <c r="J220" s="90">
        <f t="shared" si="93"/>
        <v>30</v>
      </c>
      <c r="K220" s="90">
        <f t="shared" si="93"/>
        <v>1</v>
      </c>
      <c r="L220" s="90">
        <f t="shared" si="93"/>
        <v>2</v>
      </c>
      <c r="M220" s="90">
        <f t="shared" si="93"/>
        <v>3</v>
      </c>
      <c r="N220" s="90">
        <f t="shared" si="93"/>
        <v>4</v>
      </c>
    </row>
    <row r="221" spans="1:23" ht="16.5" customHeight="1" x14ac:dyDescent="0.4">
      <c r="A221" s="27"/>
      <c r="B221" s="56"/>
      <c r="C221" s="69" t="str">
        <f t="shared" ref="C221:N222" si="94">C5</f>
        <v>平成23年度</v>
      </c>
      <c r="D221" s="69" t="str">
        <f t="shared" si="94"/>
        <v>平成24年度</v>
      </c>
      <c r="E221" s="69" t="str">
        <f t="shared" si="94"/>
        <v>平成25年度</v>
      </c>
      <c r="F221" s="69" t="str">
        <f t="shared" si="94"/>
        <v>平成26年度</v>
      </c>
      <c r="G221" s="69" t="str">
        <f t="shared" si="94"/>
        <v>平成27年度</v>
      </c>
      <c r="H221" s="69" t="str">
        <f t="shared" si="94"/>
        <v>平成28年度</v>
      </c>
      <c r="I221" s="69" t="str">
        <f t="shared" si="94"/>
        <v>平成29年度</v>
      </c>
      <c r="J221" s="69" t="str">
        <f t="shared" si="94"/>
        <v>平成30年度</v>
      </c>
      <c r="K221" s="69" t="str">
        <f t="shared" si="94"/>
        <v>令和元年度</v>
      </c>
      <c r="L221" s="69" t="str">
        <f t="shared" si="94"/>
        <v>令和２年度</v>
      </c>
      <c r="M221" s="69" t="str">
        <f t="shared" si="94"/>
        <v>令和３年度</v>
      </c>
      <c r="N221" s="69" t="str">
        <f t="shared" si="94"/>
        <v>令和４年度</v>
      </c>
    </row>
    <row r="222" spans="1:23" ht="16.5" customHeight="1" x14ac:dyDescent="0.4">
      <c r="A222" s="30"/>
      <c r="B222" s="57"/>
      <c r="C222" s="173">
        <f t="shared" si="94"/>
        <v>2011</v>
      </c>
      <c r="D222" s="173">
        <f t="shared" si="94"/>
        <v>2012</v>
      </c>
      <c r="E222" s="173">
        <f t="shared" si="94"/>
        <v>2013</v>
      </c>
      <c r="F222" s="173">
        <f t="shared" si="94"/>
        <v>2014</v>
      </c>
      <c r="G222" s="173">
        <f t="shared" si="94"/>
        <v>2015</v>
      </c>
      <c r="H222" s="173">
        <f t="shared" si="94"/>
        <v>2016</v>
      </c>
      <c r="I222" s="173">
        <f t="shared" si="94"/>
        <v>2017</v>
      </c>
      <c r="J222" s="173">
        <f t="shared" si="94"/>
        <v>2018</v>
      </c>
      <c r="K222" s="173">
        <f t="shared" si="94"/>
        <v>2019</v>
      </c>
      <c r="L222" s="173">
        <f t="shared" si="94"/>
        <v>2020</v>
      </c>
      <c r="M222" s="173">
        <f t="shared" si="94"/>
        <v>2021</v>
      </c>
      <c r="N222" s="173">
        <f t="shared" si="94"/>
        <v>2022</v>
      </c>
    </row>
    <row r="223" spans="1:23" ht="16.5" customHeight="1" x14ac:dyDescent="0.4">
      <c r="A223" s="14">
        <v>1</v>
      </c>
      <c r="B223" s="204" t="s">
        <v>25</v>
      </c>
      <c r="C223" s="213" cm="1">
        <f t="array" aca="1" ref="C223" ca="1">INDIRECT("'"&amp;コード表!$C$3&amp;"'!"&amp;分析BD!C$1&amp;コード表!$B35)</f>
        <v>52690</v>
      </c>
      <c r="D223" s="214" cm="1">
        <f t="array" aca="1" ref="D223" ca="1">INDIRECT("'"&amp;コード表!$C$3&amp;"'!"&amp;分析BD!D$1&amp;コード表!$B35)</f>
        <v>58889</v>
      </c>
      <c r="E223" s="214" cm="1">
        <f t="array" aca="1" ref="E223" ca="1">INDIRECT("'"&amp;コード表!$C$3&amp;"'!"&amp;分析BD!E$1&amp;コード表!$B35)</f>
        <v>55480</v>
      </c>
      <c r="F223" s="214" cm="1">
        <f t="array" aca="1" ref="F223" ca="1">INDIRECT("'"&amp;コード表!$C$3&amp;"'!"&amp;分析BD!F$1&amp;コード表!$B35)</f>
        <v>59949</v>
      </c>
      <c r="G223" s="214" cm="1">
        <f t="array" aca="1" ref="G223" ca="1">INDIRECT("'"&amp;コード表!$C$3&amp;"'!"&amp;分析BD!G$1&amp;コード表!$B35)</f>
        <v>59639</v>
      </c>
      <c r="H223" s="214" cm="1">
        <f t="array" aca="1" ref="H223" ca="1">INDIRECT("'"&amp;コード表!$C$3&amp;"'!"&amp;分析BD!H$1&amp;コード表!$B35)</f>
        <v>77682</v>
      </c>
      <c r="I223" s="214" cm="1">
        <f t="array" aca="1" ref="I223" ca="1">INDIRECT("'"&amp;コード表!$C$3&amp;"'!"&amp;分析BD!I$1&amp;コード表!$B35)</f>
        <v>65068</v>
      </c>
      <c r="J223" s="214" cm="1">
        <f t="array" aca="1" ref="J223" ca="1">INDIRECT("'"&amp;コード表!$C$3&amp;"'!"&amp;分析BD!J$1&amp;コード表!$B35)</f>
        <v>60673</v>
      </c>
      <c r="K223" s="214" cm="1">
        <f t="array" aca="1" ref="K223" ca="1">INDIRECT("'"&amp;コード表!$C$3&amp;"'!"&amp;分析BD!K$1&amp;コード表!$B35)</f>
        <v>57847</v>
      </c>
      <c r="L223" s="214" cm="1">
        <f t="array" aca="1" ref="L223" ca="1">INDIRECT("'"&amp;コード表!$C$3&amp;"'!"&amp;分析BD!L$1&amp;コード表!$B35)</f>
        <v>46656</v>
      </c>
      <c r="M223" s="214" cm="1">
        <f t="array" aca="1" ref="M223" ca="1">INDIRECT("'"&amp;コード表!$C$3&amp;"'!"&amp;分析BD!M$1&amp;コード表!$B35)</f>
        <v>53690</v>
      </c>
      <c r="N223" s="215" cm="1">
        <f t="array" aca="1" ref="N223" ca="1">INDIRECT("'"&amp;コード表!$C$3&amp;"'!"&amp;分析BD!N$1&amp;コード表!$B35)</f>
        <v>44129</v>
      </c>
    </row>
    <row r="224" spans="1:23" ht="16.5" customHeight="1" x14ac:dyDescent="0.4">
      <c r="A224" s="15" t="s">
        <v>286</v>
      </c>
      <c r="B224" s="207" t="s">
        <v>26</v>
      </c>
      <c r="C224" s="158" cm="1">
        <f t="array" aca="1" ref="C224" ca="1">INDIRECT("'"&amp;コード表!$C$3&amp;"'!"&amp;分析BD!C$1&amp;コード表!$B36)</f>
        <v>44995</v>
      </c>
      <c r="D224" s="159" cm="1">
        <f t="array" aca="1" ref="D224" ca="1">INDIRECT("'"&amp;コード表!$C$3&amp;"'!"&amp;分析BD!D$1&amp;コード表!$B36)</f>
        <v>50283</v>
      </c>
      <c r="E224" s="159" cm="1">
        <f t="array" aca="1" ref="E224" ca="1">INDIRECT("'"&amp;コード表!$C$3&amp;"'!"&amp;分析BD!E$1&amp;コード表!$B36)</f>
        <v>47093</v>
      </c>
      <c r="F224" s="159" cm="1">
        <f t="array" aca="1" ref="F224" ca="1">INDIRECT("'"&amp;コード表!$C$3&amp;"'!"&amp;分析BD!F$1&amp;コード表!$B36)</f>
        <v>50557</v>
      </c>
      <c r="G224" s="159" cm="1">
        <f t="array" aca="1" ref="G224" ca="1">INDIRECT("'"&amp;コード表!$C$3&amp;"'!"&amp;分析BD!G$1&amp;コード表!$B36)</f>
        <v>48437</v>
      </c>
      <c r="H224" s="159" cm="1">
        <f t="array" aca="1" ref="H224" ca="1">INDIRECT("'"&amp;コード表!$C$3&amp;"'!"&amp;分析BD!H$1&amp;コード表!$B36)</f>
        <v>66520</v>
      </c>
      <c r="I224" s="159" cm="1">
        <f t="array" aca="1" ref="I224" ca="1">INDIRECT("'"&amp;コード表!$C$3&amp;"'!"&amp;分析BD!I$1&amp;コード表!$B36)</f>
        <v>53380</v>
      </c>
      <c r="J224" s="159" cm="1">
        <f t="array" aca="1" ref="J224" ca="1">INDIRECT("'"&amp;コード表!$C$3&amp;"'!"&amp;分析BD!J$1&amp;コード表!$B36)</f>
        <v>49063</v>
      </c>
      <c r="K224" s="159" cm="1">
        <f t="array" aca="1" ref="K224" ca="1">INDIRECT("'"&amp;コード表!$C$3&amp;"'!"&amp;分析BD!K$1&amp;コード表!$B36)</f>
        <v>46941</v>
      </c>
      <c r="L224" s="159" cm="1">
        <f t="array" aca="1" ref="L224" ca="1">INDIRECT("'"&amp;コード表!$C$3&amp;"'!"&amp;分析BD!L$1&amp;コード表!$B36)</f>
        <v>37606</v>
      </c>
      <c r="M224" s="159" cm="1">
        <f t="array" aca="1" ref="M224" ca="1">INDIRECT("'"&amp;コード表!$C$3&amp;"'!"&amp;分析BD!M$1&amp;コード表!$B36)</f>
        <v>45044</v>
      </c>
      <c r="N224" s="160" cm="1">
        <f t="array" aca="1" ref="N224" ca="1">INDIRECT("'"&amp;コード表!$C$3&amp;"'!"&amp;分析BD!N$1&amp;コード表!$B36)</f>
        <v>35748</v>
      </c>
    </row>
    <row r="225" spans="1:14" ht="16.5" customHeight="1" x14ac:dyDescent="0.4">
      <c r="A225" s="15" t="s">
        <v>13</v>
      </c>
      <c r="B225" s="207" t="s">
        <v>27</v>
      </c>
      <c r="C225" s="158" cm="1">
        <f t="array" aca="1" ref="C225" ca="1">INDIRECT("'"&amp;コード表!$C$3&amp;"'!"&amp;分析BD!C$1&amp;コード表!$B37)</f>
        <v>315</v>
      </c>
      <c r="D225" s="159" cm="1">
        <f t="array" aca="1" ref="D225" ca="1">INDIRECT("'"&amp;コード表!$C$3&amp;"'!"&amp;分析BD!D$1&amp;コード表!$B37)</f>
        <v>293</v>
      </c>
      <c r="E225" s="159" cm="1">
        <f t="array" aca="1" ref="E225" ca="1">INDIRECT("'"&amp;コード表!$C$3&amp;"'!"&amp;分析BD!E$1&amp;コード表!$B37)</f>
        <v>319</v>
      </c>
      <c r="F225" s="159" cm="1">
        <f t="array" aca="1" ref="F225" ca="1">INDIRECT("'"&amp;コード表!$C$3&amp;"'!"&amp;分析BD!F$1&amp;コード表!$B37)</f>
        <v>361</v>
      </c>
      <c r="G225" s="159" cm="1">
        <f t="array" aca="1" ref="G225" ca="1">INDIRECT("'"&amp;コード表!$C$3&amp;"'!"&amp;分析BD!G$1&amp;コード表!$B37)</f>
        <v>350</v>
      </c>
      <c r="H225" s="159" cm="1">
        <f t="array" aca="1" ref="H225" ca="1">INDIRECT("'"&amp;コード表!$C$3&amp;"'!"&amp;分析BD!H$1&amp;コード表!$B37)</f>
        <v>354</v>
      </c>
      <c r="I225" s="159" cm="1">
        <f t="array" aca="1" ref="I225" ca="1">INDIRECT("'"&amp;コード表!$C$3&amp;"'!"&amp;分析BD!I$1&amp;コード表!$B37)</f>
        <v>327</v>
      </c>
      <c r="J225" s="159" cm="1">
        <f t="array" aca="1" ref="J225" ca="1">INDIRECT("'"&amp;コード表!$C$3&amp;"'!"&amp;分析BD!J$1&amp;コード表!$B37)</f>
        <v>322</v>
      </c>
      <c r="K225" s="159" cm="1">
        <f t="array" aca="1" ref="K225" ca="1">INDIRECT("'"&amp;コード表!$C$3&amp;"'!"&amp;分析BD!K$1&amp;コード表!$B37)</f>
        <v>390</v>
      </c>
      <c r="L225" s="159" cm="1">
        <f t="array" aca="1" ref="L225" ca="1">INDIRECT("'"&amp;コード表!$C$3&amp;"'!"&amp;分析BD!L$1&amp;コード表!$B37)</f>
        <v>419</v>
      </c>
      <c r="M225" s="159" cm="1">
        <f t="array" aca="1" ref="M225" ca="1">INDIRECT("'"&amp;コード表!$C$3&amp;"'!"&amp;分析BD!M$1&amp;コード表!$B37)</f>
        <v>425</v>
      </c>
      <c r="N225" s="160" cm="1">
        <f t="array" aca="1" ref="N225" ca="1">INDIRECT("'"&amp;コード表!$C$3&amp;"'!"&amp;分析BD!N$1&amp;コード表!$B37)</f>
        <v>364</v>
      </c>
    </row>
    <row r="226" spans="1:14" ht="16.5" customHeight="1" x14ac:dyDescent="0.4">
      <c r="A226" s="15" t="s">
        <v>14</v>
      </c>
      <c r="B226" s="207" t="s">
        <v>28</v>
      </c>
      <c r="C226" s="158" cm="1">
        <f t="array" aca="1" ref="C226" ca="1">INDIRECT("'"&amp;コード表!$C$3&amp;"'!"&amp;分析BD!C$1&amp;コード表!$B38)</f>
        <v>7380</v>
      </c>
      <c r="D226" s="159" cm="1">
        <f t="array" aca="1" ref="D226" ca="1">INDIRECT("'"&amp;コード表!$C$3&amp;"'!"&amp;分析BD!D$1&amp;コード表!$B38)</f>
        <v>8313</v>
      </c>
      <c r="E226" s="159" cm="1">
        <f t="array" aca="1" ref="E226" ca="1">INDIRECT("'"&amp;コード表!$C$3&amp;"'!"&amp;分析BD!E$1&amp;コード表!$B38)</f>
        <v>8068</v>
      </c>
      <c r="F226" s="159" cm="1">
        <f t="array" aca="1" ref="F226" ca="1">INDIRECT("'"&amp;コード表!$C$3&amp;"'!"&amp;分析BD!F$1&amp;コード表!$B38)</f>
        <v>9031</v>
      </c>
      <c r="G226" s="159" cm="1">
        <f t="array" aca="1" ref="G226" ca="1">INDIRECT("'"&amp;コード表!$C$3&amp;"'!"&amp;分析BD!G$1&amp;コード表!$B38)</f>
        <v>10852</v>
      </c>
      <c r="H226" s="159" cm="1">
        <f t="array" aca="1" ref="H226" ca="1">INDIRECT("'"&amp;コード表!$C$3&amp;"'!"&amp;分析BD!H$1&amp;コード表!$B38)</f>
        <v>10808</v>
      </c>
      <c r="I226" s="159" cm="1">
        <f t="array" aca="1" ref="I226" ca="1">INDIRECT("'"&amp;コード表!$C$3&amp;"'!"&amp;分析BD!I$1&amp;コード表!$B38)</f>
        <v>11361</v>
      </c>
      <c r="J226" s="159" cm="1">
        <f t="array" aca="1" ref="J226" ca="1">INDIRECT("'"&amp;コード表!$C$3&amp;"'!"&amp;分析BD!J$1&amp;コード表!$B38)</f>
        <v>11288</v>
      </c>
      <c r="K226" s="159" cm="1">
        <f t="array" aca="1" ref="K226" ca="1">INDIRECT("'"&amp;コード表!$C$3&amp;"'!"&amp;分析BD!K$1&amp;コード表!$B38)</f>
        <v>10516</v>
      </c>
      <c r="L226" s="159" cm="1">
        <f t="array" aca="1" ref="L226" ca="1">INDIRECT("'"&amp;コード表!$C$3&amp;"'!"&amp;分析BD!L$1&amp;コード表!$B38)</f>
        <v>8631</v>
      </c>
      <c r="M226" s="159" cm="1">
        <f t="array" aca="1" ref="M226" ca="1">INDIRECT("'"&amp;コード表!$C$3&amp;"'!"&amp;分析BD!M$1&amp;コード表!$B38)</f>
        <v>8221</v>
      </c>
      <c r="N226" s="160" cm="1">
        <f t="array" aca="1" ref="N226" ca="1">INDIRECT("'"&amp;コード表!$C$3&amp;"'!"&amp;分析BD!N$1&amp;コード表!$B38)</f>
        <v>8017</v>
      </c>
    </row>
    <row r="227" spans="1:14" ht="16.5" customHeight="1" x14ac:dyDescent="0.4">
      <c r="A227" s="15">
        <v>2</v>
      </c>
      <c r="B227" s="207" t="s">
        <v>29</v>
      </c>
      <c r="C227" s="158" cm="1">
        <f t="array" aca="1" ref="C227" ca="1">INDIRECT("'"&amp;コード表!$C$3&amp;"'!"&amp;分析BD!C$1&amp;コード表!$B39)</f>
        <v>3211</v>
      </c>
      <c r="D227" s="159" cm="1">
        <f t="array" aca="1" ref="D227" ca="1">INDIRECT("'"&amp;コード表!$C$3&amp;"'!"&amp;分析BD!D$1&amp;コード表!$B39)</f>
        <v>3203</v>
      </c>
      <c r="E227" s="159" cm="1">
        <f t="array" aca="1" ref="E227" ca="1">INDIRECT("'"&amp;コード表!$C$3&amp;"'!"&amp;分析BD!E$1&amp;コード表!$B39)</f>
        <v>3888</v>
      </c>
      <c r="F227" s="159" cm="1">
        <f t="array" aca="1" ref="F227" ca="1">INDIRECT("'"&amp;コード表!$C$3&amp;"'!"&amp;分析BD!F$1&amp;コード表!$B39)</f>
        <v>4507</v>
      </c>
      <c r="G227" s="159" cm="1">
        <f t="array" aca="1" ref="G227" ca="1">INDIRECT("'"&amp;コード表!$C$3&amp;"'!"&amp;分析BD!G$1&amp;コード表!$B39)</f>
        <v>5690</v>
      </c>
      <c r="H227" s="159" cm="1">
        <f t="array" aca="1" ref="H227" ca="1">INDIRECT("'"&amp;コード表!$C$3&amp;"'!"&amp;分析BD!H$1&amp;コード表!$B39)</f>
        <v>6137</v>
      </c>
      <c r="I227" s="159" cm="1">
        <f t="array" aca="1" ref="I227" ca="1">INDIRECT("'"&amp;コード表!$C$3&amp;"'!"&amp;分析BD!I$1&amp;コード表!$B39)</f>
        <v>7071</v>
      </c>
      <c r="J227" s="159" cm="1">
        <f t="array" aca="1" ref="J227" ca="1">INDIRECT("'"&amp;コード表!$C$3&amp;"'!"&amp;分析BD!J$1&amp;コード表!$B39)</f>
        <v>7599</v>
      </c>
      <c r="K227" s="159" cm="1">
        <f t="array" aca="1" ref="K227" ca="1">INDIRECT("'"&amp;コード表!$C$3&amp;"'!"&amp;分析BD!K$1&amp;コード表!$B39)</f>
        <v>8128</v>
      </c>
      <c r="L227" s="159" cm="1">
        <f t="array" aca="1" ref="L227" ca="1">INDIRECT("'"&amp;コード表!$C$3&amp;"'!"&amp;分析BD!L$1&amp;コード表!$B39)</f>
        <v>8681</v>
      </c>
      <c r="M227" s="159" cm="1">
        <f t="array" aca="1" ref="M227" ca="1">INDIRECT("'"&amp;コード表!$C$3&amp;"'!"&amp;分析BD!M$1&amp;コード表!$B39)</f>
        <v>8772</v>
      </c>
      <c r="N227" s="160" cm="1">
        <f t="array" aca="1" ref="N227" ca="1">INDIRECT("'"&amp;コード表!$C$3&amp;"'!"&amp;分析BD!N$1&amp;コード表!$B39)</f>
        <v>10741</v>
      </c>
    </row>
    <row r="228" spans="1:14" ht="16.5" customHeight="1" x14ac:dyDescent="0.4">
      <c r="A228" s="15">
        <v>3</v>
      </c>
      <c r="B228" s="207" t="s">
        <v>30</v>
      </c>
      <c r="C228" s="158" cm="1">
        <f t="array" aca="1" ref="C228" ca="1">INDIRECT("'"&amp;コード表!$C$3&amp;"'!"&amp;分析BD!C$1&amp;コード表!$B40)</f>
        <v>204396</v>
      </c>
      <c r="D228" s="159" cm="1">
        <f t="array" aca="1" ref="D228" ca="1">INDIRECT("'"&amp;コード表!$C$3&amp;"'!"&amp;分析BD!D$1&amp;コード表!$B40)</f>
        <v>163353</v>
      </c>
      <c r="E228" s="159" cm="1">
        <f t="array" aca="1" ref="E228" ca="1">INDIRECT("'"&amp;コード表!$C$3&amp;"'!"&amp;分析BD!E$1&amp;コード表!$B40)</f>
        <v>172069</v>
      </c>
      <c r="F228" s="159" cm="1">
        <f t="array" aca="1" ref="F228" ca="1">INDIRECT("'"&amp;コード表!$C$3&amp;"'!"&amp;分析BD!F$1&amp;コード表!$B40)</f>
        <v>166337</v>
      </c>
      <c r="G228" s="159" cm="1">
        <f t="array" aca="1" ref="G228" ca="1">INDIRECT("'"&amp;コード表!$C$3&amp;"'!"&amp;分析BD!G$1&amp;コード表!$B40)</f>
        <v>188524</v>
      </c>
      <c r="H228" s="159" cm="1">
        <f t="array" aca="1" ref="H228" ca="1">INDIRECT("'"&amp;コード表!$C$3&amp;"'!"&amp;分析BD!H$1&amp;コード表!$B40)</f>
        <v>192470</v>
      </c>
      <c r="I228" s="159" cm="1">
        <f t="array" aca="1" ref="I228" ca="1">INDIRECT("'"&amp;コード表!$C$3&amp;"'!"&amp;分析BD!I$1&amp;コード表!$B40)</f>
        <v>191567</v>
      </c>
      <c r="J228" s="159" cm="1">
        <f t="array" aca="1" ref="J228" ca="1">INDIRECT("'"&amp;コード表!$C$3&amp;"'!"&amp;分析BD!J$1&amp;コード表!$B40)</f>
        <v>193283</v>
      </c>
      <c r="K228" s="159" cm="1">
        <f t="array" aca="1" ref="K228" ca="1">INDIRECT("'"&amp;コード表!$C$3&amp;"'!"&amp;分析BD!K$1&amp;コード表!$B40)</f>
        <v>189432</v>
      </c>
      <c r="L228" s="159" cm="1">
        <f t="array" aca="1" ref="L228" ca="1">INDIRECT("'"&amp;コード表!$C$3&amp;"'!"&amp;分析BD!L$1&amp;コード表!$B40)</f>
        <v>204700</v>
      </c>
      <c r="M228" s="159" cm="1">
        <f t="array" aca="1" ref="M228" ca="1">INDIRECT("'"&amp;コード表!$C$3&amp;"'!"&amp;分析BD!M$1&amp;コード表!$B40)</f>
        <v>187025</v>
      </c>
      <c r="N228" s="160" cm="1">
        <f t="array" aca="1" ref="N228" ca="1">INDIRECT("'"&amp;コード表!$C$3&amp;"'!"&amp;分析BD!N$1&amp;コード表!$B40)</f>
        <v>180051</v>
      </c>
    </row>
    <row r="229" spans="1:14" ht="16.5" customHeight="1" x14ac:dyDescent="0.4">
      <c r="A229" s="15">
        <v>4</v>
      </c>
      <c r="B229" s="207" t="s">
        <v>32</v>
      </c>
      <c r="C229" s="158" cm="1">
        <f t="array" aca="1" ref="C229" ca="1">INDIRECT("'"&amp;コード表!$C$3&amp;"'!"&amp;分析BD!C$1&amp;コード表!$B41)</f>
        <v>141510</v>
      </c>
      <c r="D229" s="159" cm="1">
        <f t="array" aca="1" ref="D229" ca="1">INDIRECT("'"&amp;コード表!$C$3&amp;"'!"&amp;分析BD!D$1&amp;コード表!$B41)</f>
        <v>138591</v>
      </c>
      <c r="E229" s="159" cm="1">
        <f t="array" aca="1" ref="E229" ca="1">INDIRECT("'"&amp;コード表!$C$3&amp;"'!"&amp;分析BD!E$1&amp;コード表!$B41)</f>
        <v>147145</v>
      </c>
      <c r="F229" s="159" cm="1">
        <f t="array" aca="1" ref="F229" ca="1">INDIRECT("'"&amp;コード表!$C$3&amp;"'!"&amp;分析BD!F$1&amp;コード表!$B41)</f>
        <v>159702</v>
      </c>
      <c r="G229" s="159" cm="1">
        <f t="array" aca="1" ref="G229" ca="1">INDIRECT("'"&amp;コード表!$C$3&amp;"'!"&amp;分析BD!G$1&amp;コード表!$B41)</f>
        <v>166117</v>
      </c>
      <c r="H229" s="159" cm="1">
        <f t="array" aca="1" ref="H229" ca="1">INDIRECT("'"&amp;コード表!$C$3&amp;"'!"&amp;分析BD!H$1&amp;コード表!$B41)</f>
        <v>166785</v>
      </c>
      <c r="I229" s="159" cm="1">
        <f t="array" aca="1" ref="I229" ca="1">INDIRECT("'"&amp;コード表!$C$3&amp;"'!"&amp;分析BD!I$1&amp;コード表!$B41)</f>
        <v>171283</v>
      </c>
      <c r="J229" s="159" cm="1">
        <f t="array" aca="1" ref="J229" ca="1">INDIRECT("'"&amp;コード表!$C$3&amp;"'!"&amp;分析BD!J$1&amp;コード表!$B41)</f>
        <v>168054</v>
      </c>
      <c r="K229" s="159" cm="1">
        <f t="array" aca="1" ref="K229" ca="1">INDIRECT("'"&amp;コード表!$C$3&amp;"'!"&amp;分析BD!K$1&amp;コード表!$B41)</f>
        <v>182038</v>
      </c>
      <c r="L229" s="159" cm="1">
        <f t="array" aca="1" ref="L229" ca="1">INDIRECT("'"&amp;コード表!$C$3&amp;"'!"&amp;分析BD!L$1&amp;コード表!$B41)</f>
        <v>186091</v>
      </c>
      <c r="M229" s="159" cm="1">
        <f t="array" aca="1" ref="M229" ca="1">INDIRECT("'"&amp;コード表!$C$3&amp;"'!"&amp;分析BD!M$1&amp;コード表!$B41)</f>
        <v>181403</v>
      </c>
      <c r="N229" s="160" cm="1">
        <f t="array" aca="1" ref="N229" ca="1">INDIRECT("'"&amp;コード表!$C$3&amp;"'!"&amp;分析BD!N$1&amp;コード表!$B41)</f>
        <v>88424</v>
      </c>
    </row>
    <row r="230" spans="1:14" ht="16.5" customHeight="1" x14ac:dyDescent="0.4">
      <c r="A230" s="15">
        <v>5</v>
      </c>
      <c r="B230" s="207" t="s">
        <v>31</v>
      </c>
      <c r="C230" s="158" cm="1">
        <f t="array" aca="1" ref="C230" ca="1">INDIRECT("'"&amp;コード表!$C$3&amp;"'!"&amp;分析BD!C$1&amp;コード表!$B42)</f>
        <v>254969</v>
      </c>
      <c r="D230" s="159" cm="1">
        <f t="array" aca="1" ref="D230" ca="1">INDIRECT("'"&amp;コード表!$C$3&amp;"'!"&amp;分析BD!D$1&amp;コード表!$B42)</f>
        <v>250186</v>
      </c>
      <c r="E230" s="159" cm="1">
        <f t="array" aca="1" ref="E230" ca="1">INDIRECT("'"&amp;コード表!$C$3&amp;"'!"&amp;分析BD!E$1&amp;コード表!$B42)</f>
        <v>302805</v>
      </c>
      <c r="F230" s="159" cm="1">
        <f t="array" aca="1" ref="F230" ca="1">INDIRECT("'"&amp;コード表!$C$3&amp;"'!"&amp;分析BD!F$1&amp;コード表!$B42)</f>
        <v>331952</v>
      </c>
      <c r="G230" s="159" cm="1">
        <f t="array" aca="1" ref="G230" ca="1">INDIRECT("'"&amp;コード表!$C$3&amp;"'!"&amp;分析BD!G$1&amp;コード表!$B42)</f>
        <v>383559</v>
      </c>
      <c r="H230" s="159" cm="1">
        <f t="array" aca="1" ref="H230" ca="1">INDIRECT("'"&amp;コード表!$C$3&amp;"'!"&amp;分析BD!H$1&amp;コード表!$B42)</f>
        <v>410145</v>
      </c>
      <c r="I230" s="159" cm="1">
        <f t="array" aca="1" ref="I230" ca="1">INDIRECT("'"&amp;コード表!$C$3&amp;"'!"&amp;分析BD!I$1&amp;コード表!$B42)</f>
        <v>447606</v>
      </c>
      <c r="J230" s="159" cm="1">
        <f t="array" aca="1" ref="J230" ca="1">INDIRECT("'"&amp;コード表!$C$3&amp;"'!"&amp;分析BD!J$1&amp;コード表!$B42)</f>
        <v>455228</v>
      </c>
      <c r="K230" s="159" cm="1">
        <f t="array" aca="1" ref="K230" ca="1">INDIRECT("'"&amp;コード表!$C$3&amp;"'!"&amp;分析BD!K$1&amp;コード表!$B42)</f>
        <v>473538</v>
      </c>
      <c r="L230" s="159" cm="1">
        <f t="array" aca="1" ref="L230" ca="1">INDIRECT("'"&amp;コード表!$C$3&amp;"'!"&amp;分析BD!L$1&amp;コード表!$B42)</f>
        <v>389869</v>
      </c>
      <c r="M230" s="159" cm="1">
        <f t="array" aca="1" ref="M230" ca="1">INDIRECT("'"&amp;コード表!$C$3&amp;"'!"&amp;分析BD!M$1&amp;コード表!$B42)</f>
        <v>470886</v>
      </c>
      <c r="N230" s="160" cm="1">
        <f t="array" aca="1" ref="N230" ca="1">INDIRECT("'"&amp;コード表!$C$3&amp;"'!"&amp;分析BD!N$1&amp;コード表!$B42)</f>
        <v>398736</v>
      </c>
    </row>
    <row r="231" spans="1:14" ht="16.5" customHeight="1" x14ac:dyDescent="0.4">
      <c r="A231" s="15">
        <v>6</v>
      </c>
      <c r="B231" s="207" t="s">
        <v>33</v>
      </c>
      <c r="C231" s="158" cm="1">
        <f t="array" aca="1" ref="C231" ca="1">INDIRECT("'"&amp;コード表!$C$3&amp;"'!"&amp;分析BD!C$1&amp;コード表!$B43)</f>
        <v>379415</v>
      </c>
      <c r="D231" s="159" cm="1">
        <f t="array" aca="1" ref="D231" ca="1">INDIRECT("'"&amp;コード表!$C$3&amp;"'!"&amp;分析BD!D$1&amp;コード表!$B43)</f>
        <v>394115</v>
      </c>
      <c r="E231" s="159" cm="1">
        <f t="array" aca="1" ref="E231" ca="1">INDIRECT("'"&amp;コード表!$C$3&amp;"'!"&amp;分析BD!E$1&amp;コード表!$B43)</f>
        <v>414289</v>
      </c>
      <c r="F231" s="159" cm="1">
        <f t="array" aca="1" ref="F231" ca="1">INDIRECT("'"&amp;コード表!$C$3&amp;"'!"&amp;分析BD!F$1&amp;コード表!$B43)</f>
        <v>409943</v>
      </c>
      <c r="G231" s="159" cm="1">
        <f t="array" aca="1" ref="G231" ca="1">INDIRECT("'"&amp;コード表!$C$3&amp;"'!"&amp;分析BD!G$1&amp;コード表!$B43)</f>
        <v>413862</v>
      </c>
      <c r="H231" s="159" cm="1">
        <f t="array" aca="1" ref="H231" ca="1">INDIRECT("'"&amp;コード表!$C$3&amp;"'!"&amp;分析BD!H$1&amp;コード表!$B43)</f>
        <v>412091</v>
      </c>
      <c r="I231" s="159" cm="1">
        <f t="array" aca="1" ref="I231" ca="1">INDIRECT("'"&amp;コード表!$C$3&amp;"'!"&amp;分析BD!I$1&amp;コード表!$B43)</f>
        <v>424960</v>
      </c>
      <c r="J231" s="159" cm="1">
        <f t="array" aca="1" ref="J231" ca="1">INDIRECT("'"&amp;コード表!$C$3&amp;"'!"&amp;分析BD!J$1&amp;コード表!$B43)</f>
        <v>420644</v>
      </c>
      <c r="K231" s="159" cm="1">
        <f t="array" aca="1" ref="K231" ca="1">INDIRECT("'"&amp;コード表!$C$3&amp;"'!"&amp;分析BD!K$1&amp;コード表!$B43)</f>
        <v>410688</v>
      </c>
      <c r="L231" s="159" cm="1">
        <f t="array" aca="1" ref="L231" ca="1">INDIRECT("'"&amp;コード表!$C$3&amp;"'!"&amp;分析BD!L$1&amp;コード表!$B43)</f>
        <v>383715</v>
      </c>
      <c r="M231" s="159" cm="1">
        <f t="array" aca="1" ref="M231" ca="1">INDIRECT("'"&amp;コード表!$C$3&amp;"'!"&amp;分析BD!M$1&amp;コード表!$B43)</f>
        <v>403965</v>
      </c>
      <c r="N231" s="160" cm="1">
        <f t="array" aca="1" ref="N231" ca="1">INDIRECT("'"&amp;コード表!$C$3&amp;"'!"&amp;分析BD!N$1&amp;コード表!$B43)</f>
        <v>421393</v>
      </c>
    </row>
    <row r="232" spans="1:14" ht="16.5" customHeight="1" x14ac:dyDescent="0.4">
      <c r="A232" s="15">
        <v>7</v>
      </c>
      <c r="B232" s="207" t="s">
        <v>34</v>
      </c>
      <c r="C232" s="158" cm="1">
        <f t="array" aca="1" ref="C232" ca="1">INDIRECT("'"&amp;コード表!$C$3&amp;"'!"&amp;分析BD!C$1&amp;コード表!$B44)</f>
        <v>239710</v>
      </c>
      <c r="D232" s="159" cm="1">
        <f t="array" aca="1" ref="D232" ca="1">INDIRECT("'"&amp;コード表!$C$3&amp;"'!"&amp;分析BD!D$1&amp;コード表!$B44)</f>
        <v>238099</v>
      </c>
      <c r="E232" s="159" cm="1">
        <f t="array" aca="1" ref="E232" ca="1">INDIRECT("'"&amp;コード表!$C$3&amp;"'!"&amp;分析BD!E$1&amp;コード表!$B44)</f>
        <v>250788</v>
      </c>
      <c r="F232" s="159" cm="1">
        <f t="array" aca="1" ref="F232" ca="1">INDIRECT("'"&amp;コード表!$C$3&amp;"'!"&amp;分析BD!F$1&amp;コード表!$B44)</f>
        <v>247565</v>
      </c>
      <c r="G232" s="159" cm="1">
        <f t="array" aca="1" ref="G232" ca="1">INDIRECT("'"&amp;コード表!$C$3&amp;"'!"&amp;分析BD!G$1&amp;コード表!$B44)</f>
        <v>262743</v>
      </c>
      <c r="H232" s="159" cm="1">
        <f t="array" aca="1" ref="H232" ca="1">INDIRECT("'"&amp;コード表!$C$3&amp;"'!"&amp;分析BD!H$1&amp;コード表!$B44)</f>
        <v>283439</v>
      </c>
      <c r="I232" s="159" cm="1">
        <f t="array" aca="1" ref="I232" ca="1">INDIRECT("'"&amp;コード表!$C$3&amp;"'!"&amp;分析BD!I$1&amp;コード表!$B44)</f>
        <v>286484</v>
      </c>
      <c r="J232" s="159" cm="1">
        <f t="array" aca="1" ref="J232" ca="1">INDIRECT("'"&amp;コード表!$C$3&amp;"'!"&amp;分析BD!J$1&amp;コード表!$B44)</f>
        <v>289560</v>
      </c>
      <c r="K232" s="159" cm="1">
        <f t="array" aca="1" ref="K232" ca="1">INDIRECT("'"&amp;コード表!$C$3&amp;"'!"&amp;分析BD!K$1&amp;コード表!$B44)</f>
        <v>284517</v>
      </c>
      <c r="L232" s="159" cm="1">
        <f t="array" aca="1" ref="L232" ca="1">INDIRECT("'"&amp;コード表!$C$3&amp;"'!"&amp;分析BD!L$1&amp;コード表!$B44)</f>
        <v>192488</v>
      </c>
      <c r="M232" s="159" cm="1">
        <f t="array" aca="1" ref="M232" ca="1">INDIRECT("'"&amp;コード表!$C$3&amp;"'!"&amp;分析BD!M$1&amp;コード表!$B44)</f>
        <v>202182</v>
      </c>
      <c r="N232" s="160" cm="1">
        <f t="array" aca="1" ref="N232" ca="1">INDIRECT("'"&amp;コード表!$C$3&amp;"'!"&amp;分析BD!N$1&amp;コード表!$B44)</f>
        <v>285382</v>
      </c>
    </row>
    <row r="233" spans="1:14" ht="16.5" customHeight="1" x14ac:dyDescent="0.4">
      <c r="A233" s="15">
        <v>8</v>
      </c>
      <c r="B233" s="207" t="s">
        <v>35</v>
      </c>
      <c r="C233" s="158" cm="1">
        <f t="array" aca="1" ref="C233" ca="1">INDIRECT("'"&amp;コード表!$C$3&amp;"'!"&amp;分析BD!C$1&amp;コード表!$B45)</f>
        <v>153934</v>
      </c>
      <c r="D233" s="159" cm="1">
        <f t="array" aca="1" ref="D233" ca="1">INDIRECT("'"&amp;コード表!$C$3&amp;"'!"&amp;分析BD!D$1&amp;コード表!$B45)</f>
        <v>153092</v>
      </c>
      <c r="E233" s="159" cm="1">
        <f t="array" aca="1" ref="E233" ca="1">INDIRECT("'"&amp;コード表!$C$3&amp;"'!"&amp;分析BD!E$1&amp;コード表!$B45)</f>
        <v>159994</v>
      </c>
      <c r="F233" s="159" cm="1">
        <f t="array" aca="1" ref="F233" ca="1">INDIRECT("'"&amp;コード表!$C$3&amp;"'!"&amp;分析BD!F$1&amp;コード表!$B45)</f>
        <v>159645</v>
      </c>
      <c r="G233" s="159" cm="1">
        <f t="array" aca="1" ref="G233" ca="1">INDIRECT("'"&amp;コード表!$C$3&amp;"'!"&amp;分析BD!G$1&amp;コード表!$B45)</f>
        <v>165042</v>
      </c>
      <c r="H233" s="159" cm="1">
        <f t="array" aca="1" ref="H233" ca="1">INDIRECT("'"&amp;コード表!$C$3&amp;"'!"&amp;分析BD!H$1&amp;コード表!$B45)</f>
        <v>186420</v>
      </c>
      <c r="I233" s="159" cm="1">
        <f t="array" aca="1" ref="I233" ca="1">INDIRECT("'"&amp;コード表!$C$3&amp;"'!"&amp;分析BD!I$1&amp;コード表!$B45)</f>
        <v>196319</v>
      </c>
      <c r="J233" s="159" cm="1">
        <f t="array" aca="1" ref="J233" ca="1">INDIRECT("'"&amp;コード表!$C$3&amp;"'!"&amp;分析BD!J$1&amp;コード表!$B45)</f>
        <v>202270</v>
      </c>
      <c r="K233" s="159" cm="1">
        <f t="array" aca="1" ref="K233" ca="1">INDIRECT("'"&amp;コード表!$C$3&amp;"'!"&amp;分析BD!K$1&amp;コード表!$B45)</f>
        <v>190780</v>
      </c>
      <c r="L233" s="159" cm="1">
        <f t="array" aca="1" ref="L233" ca="1">INDIRECT("'"&amp;コード表!$C$3&amp;"'!"&amp;分析BD!L$1&amp;コード表!$B45)</f>
        <v>111341</v>
      </c>
      <c r="M233" s="159" cm="1">
        <f t="array" aca="1" ref="M233" ca="1">INDIRECT("'"&amp;コード表!$C$3&amp;"'!"&amp;分析BD!M$1&amp;コード表!$B45)</f>
        <v>107464</v>
      </c>
      <c r="N233" s="160" cm="1">
        <f t="array" aca="1" ref="N233" ca="1">INDIRECT("'"&amp;コード表!$C$3&amp;"'!"&amp;分析BD!N$1&amp;コード表!$B45)</f>
        <v>168075</v>
      </c>
    </row>
    <row r="234" spans="1:14" ht="16.5" customHeight="1" x14ac:dyDescent="0.4">
      <c r="A234" s="15">
        <v>9</v>
      </c>
      <c r="B234" s="207" t="s">
        <v>36</v>
      </c>
      <c r="C234" s="158" cm="1">
        <f t="array" aca="1" ref="C234" ca="1">INDIRECT("'"&amp;コード表!$C$3&amp;"'!"&amp;分析BD!C$1&amp;コード表!$B46)</f>
        <v>176104</v>
      </c>
      <c r="D234" s="159" cm="1">
        <f t="array" aca="1" ref="D234" ca="1">INDIRECT("'"&amp;コード表!$C$3&amp;"'!"&amp;分析BD!D$1&amp;コード表!$B46)</f>
        <v>186100</v>
      </c>
      <c r="E234" s="159" cm="1">
        <f t="array" aca="1" ref="E234" ca="1">INDIRECT("'"&amp;コード表!$C$3&amp;"'!"&amp;分析BD!E$1&amp;コード表!$B46)</f>
        <v>192395</v>
      </c>
      <c r="F234" s="159" cm="1">
        <f t="array" aca="1" ref="F234" ca="1">INDIRECT("'"&amp;コード表!$C$3&amp;"'!"&amp;分析BD!F$1&amp;コード表!$B46)</f>
        <v>188913</v>
      </c>
      <c r="G234" s="159" cm="1">
        <f t="array" aca="1" ref="G234" ca="1">INDIRECT("'"&amp;コード表!$C$3&amp;"'!"&amp;分析BD!G$1&amp;コード表!$B46)</f>
        <v>195210</v>
      </c>
      <c r="H234" s="159" cm="1">
        <f t="array" aca="1" ref="H234" ca="1">INDIRECT("'"&amp;コード表!$C$3&amp;"'!"&amp;分析BD!H$1&amp;コード表!$B46)</f>
        <v>201078</v>
      </c>
      <c r="I234" s="159" cm="1">
        <f t="array" aca="1" ref="I234" ca="1">INDIRECT("'"&amp;コード表!$C$3&amp;"'!"&amp;分析BD!I$1&amp;コード表!$B46)</f>
        <v>194731</v>
      </c>
      <c r="J234" s="159" cm="1">
        <f t="array" aca="1" ref="J234" ca="1">INDIRECT("'"&amp;コード表!$C$3&amp;"'!"&amp;分析BD!J$1&amp;コード表!$B46)</f>
        <v>194850</v>
      </c>
      <c r="K234" s="159" cm="1">
        <f t="array" aca="1" ref="K234" ca="1">INDIRECT("'"&amp;コード表!$C$3&amp;"'!"&amp;分析BD!K$1&amp;コード表!$B46)</f>
        <v>180581</v>
      </c>
      <c r="L234" s="159" cm="1">
        <f t="array" aca="1" ref="L234" ca="1">INDIRECT("'"&amp;コード表!$C$3&amp;"'!"&amp;分析BD!L$1&amp;コード表!$B46)</f>
        <v>179786</v>
      </c>
      <c r="M234" s="159" cm="1">
        <f t="array" aca="1" ref="M234" ca="1">INDIRECT("'"&amp;コード表!$C$3&amp;"'!"&amp;分析BD!M$1&amp;コード表!$B46)</f>
        <v>172332</v>
      </c>
      <c r="N234" s="160" cm="1">
        <f t="array" aca="1" ref="N234" ca="1">INDIRECT("'"&amp;コード表!$C$3&amp;"'!"&amp;分析BD!N$1&amp;コード表!$B46)</f>
        <v>168241</v>
      </c>
    </row>
    <row r="235" spans="1:14" ht="16.5" customHeight="1" x14ac:dyDescent="0.4">
      <c r="A235" s="15">
        <v>10</v>
      </c>
      <c r="B235" s="207" t="s">
        <v>37</v>
      </c>
      <c r="C235" s="158" cm="1">
        <f t="array" aca="1" ref="C235" ca="1">INDIRECT("'"&amp;コード表!$C$3&amp;"'!"&amp;分析BD!C$1&amp;コード表!$B47)</f>
        <v>143940</v>
      </c>
      <c r="D235" s="159" cm="1">
        <f t="array" aca="1" ref="D235" ca="1">INDIRECT("'"&amp;コード表!$C$3&amp;"'!"&amp;分析BD!D$1&amp;コード表!$B47)</f>
        <v>138700</v>
      </c>
      <c r="E235" s="159" cm="1">
        <f t="array" aca="1" ref="E235" ca="1">INDIRECT("'"&amp;コード表!$C$3&amp;"'!"&amp;分析BD!E$1&amp;コード表!$B47)</f>
        <v>144380</v>
      </c>
      <c r="F235" s="159" cm="1">
        <f t="array" aca="1" ref="F235" ca="1">INDIRECT("'"&amp;コード表!$C$3&amp;"'!"&amp;分析BD!F$1&amp;コード表!$B47)</f>
        <v>142529</v>
      </c>
      <c r="G235" s="159" cm="1">
        <f t="array" aca="1" ref="G235" ca="1">INDIRECT("'"&amp;コード表!$C$3&amp;"'!"&amp;分析BD!G$1&amp;コード表!$B47)</f>
        <v>147509</v>
      </c>
      <c r="H235" s="159" cm="1">
        <f t="array" aca="1" ref="H235" ca="1">INDIRECT("'"&amp;コード表!$C$3&amp;"'!"&amp;分析BD!H$1&amp;コード表!$B47)</f>
        <v>138298</v>
      </c>
      <c r="I235" s="159" cm="1">
        <f t="array" aca="1" ref="I235" ca="1">INDIRECT("'"&amp;コード表!$C$3&amp;"'!"&amp;分析BD!I$1&amp;コード表!$B47)</f>
        <v>141931</v>
      </c>
      <c r="J235" s="159" cm="1">
        <f t="array" aca="1" ref="J235" ca="1">INDIRECT("'"&amp;コード表!$C$3&amp;"'!"&amp;分析BD!J$1&amp;コード表!$B47)</f>
        <v>146137</v>
      </c>
      <c r="K235" s="159" cm="1">
        <f t="array" aca="1" ref="K235" ca="1">INDIRECT("'"&amp;コード表!$C$3&amp;"'!"&amp;分析BD!K$1&amp;コード表!$B47)</f>
        <v>152631</v>
      </c>
      <c r="L235" s="159" cm="1">
        <f t="array" aca="1" ref="L235" ca="1">INDIRECT("'"&amp;コード表!$C$3&amp;"'!"&amp;分析BD!L$1&amp;コード表!$B47)</f>
        <v>150230</v>
      </c>
      <c r="M235" s="159" cm="1">
        <f t="array" aca="1" ref="M235" ca="1">INDIRECT("'"&amp;コード表!$C$3&amp;"'!"&amp;分析BD!M$1&amp;コード表!$B47)</f>
        <v>155770</v>
      </c>
      <c r="N235" s="160" cm="1">
        <f t="array" aca="1" ref="N235" ca="1">INDIRECT("'"&amp;コード表!$C$3&amp;"'!"&amp;分析BD!N$1&amp;コード表!$B47)</f>
        <v>175765</v>
      </c>
    </row>
    <row r="236" spans="1:14" ht="16.5" customHeight="1" x14ac:dyDescent="0.4">
      <c r="A236" s="15">
        <v>11</v>
      </c>
      <c r="B236" s="207" t="s">
        <v>38</v>
      </c>
      <c r="C236" s="158" cm="1">
        <f t="array" aca="1" ref="C236" ca="1">INDIRECT("'"&amp;コード表!$C$3&amp;"'!"&amp;分析BD!C$1&amp;コード表!$B48)</f>
        <v>457854</v>
      </c>
      <c r="D236" s="159" cm="1">
        <f t="array" aca="1" ref="D236" ca="1">INDIRECT("'"&amp;コード表!$C$3&amp;"'!"&amp;分析BD!D$1&amp;コード表!$B48)</f>
        <v>459516</v>
      </c>
      <c r="E236" s="159" cm="1">
        <f t="array" aca="1" ref="E236" ca="1">INDIRECT("'"&amp;コード表!$C$3&amp;"'!"&amp;分析BD!E$1&amp;コード表!$B48)</f>
        <v>461131</v>
      </c>
      <c r="F236" s="159" cm="1">
        <f t="array" aca="1" ref="F236" ca="1">INDIRECT("'"&amp;コード表!$C$3&amp;"'!"&amp;分析BD!F$1&amp;コード表!$B48)</f>
        <v>474615</v>
      </c>
      <c r="G236" s="159" cm="1">
        <f t="array" aca="1" ref="G236" ca="1">INDIRECT("'"&amp;コード表!$C$3&amp;"'!"&amp;分析BD!G$1&amp;コード表!$B48)</f>
        <v>480073</v>
      </c>
      <c r="H236" s="159" cm="1">
        <f t="array" aca="1" ref="H236" ca="1">INDIRECT("'"&amp;コード表!$C$3&amp;"'!"&amp;分析BD!H$1&amp;コード表!$B48)</f>
        <v>487225</v>
      </c>
      <c r="I236" s="159" cm="1">
        <f t="array" aca="1" ref="I236" ca="1">INDIRECT("'"&amp;コード表!$C$3&amp;"'!"&amp;分析BD!I$1&amp;コード表!$B48)</f>
        <v>507635</v>
      </c>
      <c r="J236" s="159" cm="1">
        <f t="array" aca="1" ref="J236" ca="1">INDIRECT("'"&amp;コード表!$C$3&amp;"'!"&amp;分析BD!J$1&amp;コード表!$B48)</f>
        <v>518526</v>
      </c>
      <c r="K236" s="159" cm="1">
        <f t="array" aca="1" ref="K236" ca="1">INDIRECT("'"&amp;コード表!$C$3&amp;"'!"&amp;分析BD!K$1&amp;コード表!$B48)</f>
        <v>533583</v>
      </c>
      <c r="L236" s="159" cm="1">
        <f t="array" aca="1" ref="L236" ca="1">INDIRECT("'"&amp;コード表!$C$3&amp;"'!"&amp;分析BD!L$1&amp;コード表!$B48)</f>
        <v>548898</v>
      </c>
      <c r="M236" s="159" cm="1">
        <f t="array" aca="1" ref="M236" ca="1">INDIRECT("'"&amp;コード表!$C$3&amp;"'!"&amp;分析BD!M$1&amp;コード表!$B48)</f>
        <v>553773</v>
      </c>
      <c r="N236" s="160" cm="1">
        <f t="array" aca="1" ref="N236" ca="1">INDIRECT("'"&amp;コード表!$C$3&amp;"'!"&amp;分析BD!N$1&amp;コード表!$B48)</f>
        <v>561702</v>
      </c>
    </row>
    <row r="237" spans="1:14" ht="16.5" customHeight="1" x14ac:dyDescent="0.4">
      <c r="A237" s="15">
        <v>12</v>
      </c>
      <c r="B237" s="207" t="s">
        <v>39</v>
      </c>
      <c r="C237" s="158" cm="1">
        <f t="array" aca="1" ref="C237" ca="1">INDIRECT("'"&amp;コード表!$C$3&amp;"'!"&amp;分析BD!C$1&amp;コード表!$B49)</f>
        <v>319638</v>
      </c>
      <c r="D237" s="159" cm="1">
        <f t="array" aca="1" ref="D237" ca="1">INDIRECT("'"&amp;コード表!$C$3&amp;"'!"&amp;分析BD!D$1&amp;コード表!$B49)</f>
        <v>333779</v>
      </c>
      <c r="E237" s="159" cm="1">
        <f t="array" aca="1" ref="E237" ca="1">INDIRECT("'"&amp;コード表!$C$3&amp;"'!"&amp;分析BD!E$1&amp;コード表!$B49)</f>
        <v>350320</v>
      </c>
      <c r="F237" s="159" cm="1">
        <f t="array" aca="1" ref="F237" ca="1">INDIRECT("'"&amp;コード表!$C$3&amp;"'!"&amp;分析BD!F$1&amp;コード表!$B49)</f>
        <v>360665</v>
      </c>
      <c r="G237" s="159" cm="1">
        <f t="array" aca="1" ref="G237" ca="1">INDIRECT("'"&amp;コード表!$C$3&amp;"'!"&amp;分析BD!G$1&amp;コード表!$B49)</f>
        <v>395049</v>
      </c>
      <c r="H237" s="159" cm="1">
        <f t="array" aca="1" ref="H237" ca="1">INDIRECT("'"&amp;コード表!$C$3&amp;"'!"&amp;分析BD!H$1&amp;コード表!$B49)</f>
        <v>426594</v>
      </c>
      <c r="I237" s="159" cm="1">
        <f t="array" aca="1" ref="I237" ca="1">INDIRECT("'"&amp;コード表!$C$3&amp;"'!"&amp;分析BD!I$1&amp;コード表!$B49)</f>
        <v>422330</v>
      </c>
      <c r="J237" s="159" cm="1">
        <f t="array" aca="1" ref="J237" ca="1">INDIRECT("'"&amp;コード表!$C$3&amp;"'!"&amp;分析BD!J$1&amp;コード表!$B49)</f>
        <v>425187</v>
      </c>
      <c r="K237" s="159" cm="1">
        <f t="array" aca="1" ref="K237" ca="1">INDIRECT("'"&amp;コード表!$C$3&amp;"'!"&amp;分析BD!K$1&amp;コード表!$B49)</f>
        <v>416211</v>
      </c>
      <c r="L237" s="159" cm="1">
        <f t="array" aca="1" ref="L237" ca="1">INDIRECT("'"&amp;コード表!$C$3&amp;"'!"&amp;分析BD!L$1&amp;コード表!$B49)</f>
        <v>423251</v>
      </c>
      <c r="M237" s="159" cm="1">
        <f t="array" aca="1" ref="M237" ca="1">INDIRECT("'"&amp;コード表!$C$3&amp;"'!"&amp;分析BD!M$1&amp;コード表!$B49)</f>
        <v>449294</v>
      </c>
      <c r="N237" s="160" cm="1">
        <f t="array" aca="1" ref="N237" ca="1">INDIRECT("'"&amp;コード表!$C$3&amp;"'!"&amp;分析BD!N$1&amp;コード表!$B49)</f>
        <v>483505</v>
      </c>
    </row>
    <row r="238" spans="1:14" ht="16.5" customHeight="1" x14ac:dyDescent="0.4">
      <c r="A238" s="15">
        <v>13</v>
      </c>
      <c r="B238" s="207" t="s">
        <v>40</v>
      </c>
      <c r="C238" s="158" cm="1">
        <f t="array" aca="1" ref="C238" ca="1">INDIRECT("'"&amp;コード表!$C$3&amp;"'!"&amp;分析BD!C$1&amp;コード表!$B50)</f>
        <v>372691</v>
      </c>
      <c r="D238" s="159" cm="1">
        <f t="array" aca="1" ref="D238" ca="1">INDIRECT("'"&amp;コード表!$C$3&amp;"'!"&amp;分析BD!D$1&amp;コード表!$B50)</f>
        <v>372204</v>
      </c>
      <c r="E238" s="159" cm="1">
        <f t="array" aca="1" ref="E238" ca="1">INDIRECT("'"&amp;コード表!$C$3&amp;"'!"&amp;分析BD!E$1&amp;コード表!$B50)</f>
        <v>361683</v>
      </c>
      <c r="F238" s="159" cm="1">
        <f t="array" aca="1" ref="F238" ca="1">INDIRECT("'"&amp;コード表!$C$3&amp;"'!"&amp;分析BD!F$1&amp;コード表!$B50)</f>
        <v>374301</v>
      </c>
      <c r="G238" s="159" cm="1">
        <f t="array" aca="1" ref="G238" ca="1">INDIRECT("'"&amp;コード表!$C$3&amp;"'!"&amp;分析BD!G$1&amp;コード表!$B50)</f>
        <v>384405</v>
      </c>
      <c r="H238" s="159" cm="1">
        <f t="array" aca="1" ref="H238" ca="1">INDIRECT("'"&amp;コード表!$C$3&amp;"'!"&amp;分析BD!H$1&amp;コード表!$B50)</f>
        <v>391573</v>
      </c>
      <c r="I238" s="159" cm="1">
        <f t="array" aca="1" ref="I238" ca="1">INDIRECT("'"&amp;コード表!$C$3&amp;"'!"&amp;分析BD!I$1&amp;コード表!$B50)</f>
        <v>402009</v>
      </c>
      <c r="J238" s="159" cm="1">
        <f t="array" aca="1" ref="J238" ca="1">INDIRECT("'"&amp;コード表!$C$3&amp;"'!"&amp;分析BD!J$1&amp;コード表!$B50)</f>
        <v>415246</v>
      </c>
      <c r="K238" s="159" cm="1">
        <f t="array" aca="1" ref="K238" ca="1">INDIRECT("'"&amp;コード表!$C$3&amp;"'!"&amp;分析BD!K$1&amp;コード表!$B50)</f>
        <v>434076</v>
      </c>
      <c r="L238" s="159" cm="1">
        <f t="array" aca="1" ref="L238" ca="1">INDIRECT("'"&amp;コード表!$C$3&amp;"'!"&amp;分析BD!L$1&amp;コード表!$B50)</f>
        <v>418567</v>
      </c>
      <c r="M238" s="159" cm="1">
        <f t="array" aca="1" ref="M238" ca="1">INDIRECT("'"&amp;コード表!$C$3&amp;"'!"&amp;分析BD!M$1&amp;コード表!$B50)</f>
        <v>426328</v>
      </c>
      <c r="N238" s="160" cm="1">
        <f t="array" aca="1" ref="N238" ca="1">INDIRECT("'"&amp;コード表!$C$3&amp;"'!"&amp;分析BD!N$1&amp;コード表!$B50)</f>
        <v>441237</v>
      </c>
    </row>
    <row r="239" spans="1:14" ht="16.5" customHeight="1" x14ac:dyDescent="0.4">
      <c r="A239" s="15">
        <v>14</v>
      </c>
      <c r="B239" s="207" t="s">
        <v>41</v>
      </c>
      <c r="C239" s="158" cm="1">
        <f t="array" aca="1" ref="C239" ca="1">INDIRECT("'"&amp;コード表!$C$3&amp;"'!"&amp;分析BD!C$1&amp;コード表!$B51)</f>
        <v>214907</v>
      </c>
      <c r="D239" s="159" cm="1">
        <f t="array" aca="1" ref="D239" ca="1">INDIRECT("'"&amp;コード表!$C$3&amp;"'!"&amp;分析BD!D$1&amp;コード表!$B51)</f>
        <v>216077</v>
      </c>
      <c r="E239" s="159" cm="1">
        <f t="array" aca="1" ref="E239" ca="1">INDIRECT("'"&amp;コード表!$C$3&amp;"'!"&amp;分析BD!E$1&amp;コード表!$B51)</f>
        <v>212193</v>
      </c>
      <c r="F239" s="159" cm="1">
        <f t="array" aca="1" ref="F239" ca="1">INDIRECT("'"&amp;コード表!$C$3&amp;"'!"&amp;分析BD!F$1&amp;コード表!$B51)</f>
        <v>219620</v>
      </c>
      <c r="G239" s="159" cm="1">
        <f t="array" aca="1" ref="G239" ca="1">INDIRECT("'"&amp;コード表!$C$3&amp;"'!"&amp;分析BD!G$1&amp;コード表!$B51)</f>
        <v>225457</v>
      </c>
      <c r="H239" s="159" cm="1">
        <f t="array" aca="1" ref="H239" ca="1">INDIRECT("'"&amp;コード表!$C$3&amp;"'!"&amp;分析BD!H$1&amp;コード表!$B51)</f>
        <v>227462</v>
      </c>
      <c r="I239" s="159" cm="1">
        <f t="array" aca="1" ref="I239" ca="1">INDIRECT("'"&amp;コード表!$C$3&amp;"'!"&amp;分析BD!I$1&amp;コード表!$B51)</f>
        <v>234358</v>
      </c>
      <c r="J239" s="159" cm="1">
        <f t="array" aca="1" ref="J239" ca="1">INDIRECT("'"&amp;コード表!$C$3&amp;"'!"&amp;分析BD!J$1&amp;コード表!$B51)</f>
        <v>238403</v>
      </c>
      <c r="K239" s="159" cm="1">
        <f t="array" aca="1" ref="K239" ca="1">INDIRECT("'"&amp;コード表!$C$3&amp;"'!"&amp;分析BD!K$1&amp;コード表!$B51)</f>
        <v>241043</v>
      </c>
      <c r="L239" s="159" cm="1">
        <f t="array" aca="1" ref="L239" ca="1">INDIRECT("'"&amp;コード表!$C$3&amp;"'!"&amp;分析BD!L$1&amp;コード表!$B51)</f>
        <v>248052</v>
      </c>
      <c r="M239" s="159" cm="1">
        <f t="array" aca="1" ref="M239" ca="1">INDIRECT("'"&amp;コード表!$C$3&amp;"'!"&amp;分析BD!M$1&amp;コード表!$B51)</f>
        <v>256844</v>
      </c>
      <c r="N239" s="160" cm="1">
        <f t="array" aca="1" ref="N239" ca="1">INDIRECT("'"&amp;コード表!$C$3&amp;"'!"&amp;分析BD!N$1&amp;コード表!$B51)</f>
        <v>262517</v>
      </c>
    </row>
    <row r="240" spans="1:14" ht="16.5" customHeight="1" x14ac:dyDescent="0.4">
      <c r="A240" s="15">
        <v>15</v>
      </c>
      <c r="B240" s="207" t="s">
        <v>42</v>
      </c>
      <c r="C240" s="158" cm="1">
        <f t="array" aca="1" ref="C240" ca="1">INDIRECT("'"&amp;コード表!$C$3&amp;"'!"&amp;分析BD!C$1&amp;コード表!$B52)</f>
        <v>408353</v>
      </c>
      <c r="D240" s="159" cm="1">
        <f t="array" aca="1" ref="D240" ca="1">INDIRECT("'"&amp;コード表!$C$3&amp;"'!"&amp;分析BD!D$1&amp;コード表!$B52)</f>
        <v>429089</v>
      </c>
      <c r="E240" s="159" cm="1">
        <f t="array" aca="1" ref="E240" ca="1">INDIRECT("'"&amp;コード表!$C$3&amp;"'!"&amp;分析BD!E$1&amp;コード表!$B52)</f>
        <v>444349</v>
      </c>
      <c r="F240" s="159" cm="1">
        <f t="array" aca="1" ref="F240" ca="1">INDIRECT("'"&amp;コード表!$C$3&amp;"'!"&amp;分析BD!F$1&amp;コード表!$B52)</f>
        <v>448144</v>
      </c>
      <c r="G240" s="159" cm="1">
        <f t="array" aca="1" ref="G240" ca="1">INDIRECT("'"&amp;コード表!$C$3&amp;"'!"&amp;分析BD!G$1&amp;コード表!$B52)</f>
        <v>480319</v>
      </c>
      <c r="H240" s="159" cm="1">
        <f t="array" aca="1" ref="H240" ca="1">INDIRECT("'"&amp;コード表!$C$3&amp;"'!"&amp;分析BD!H$1&amp;コード表!$B52)</f>
        <v>497009</v>
      </c>
      <c r="I240" s="159" cm="1">
        <f t="array" aca="1" ref="I240" ca="1">INDIRECT("'"&amp;コード表!$C$3&amp;"'!"&amp;分析BD!I$1&amp;コード表!$B52)</f>
        <v>497526</v>
      </c>
      <c r="J240" s="159" cm="1">
        <f t="array" aca="1" ref="J240" ca="1">INDIRECT("'"&amp;コード表!$C$3&amp;"'!"&amp;分析BD!J$1&amp;コード表!$B52)</f>
        <v>511158</v>
      </c>
      <c r="K240" s="159" cm="1">
        <f t="array" aca="1" ref="K240" ca="1">INDIRECT("'"&amp;コード表!$C$3&amp;"'!"&amp;分析BD!K$1&amp;コード表!$B52)</f>
        <v>528238</v>
      </c>
      <c r="L240" s="159" cm="1">
        <f t="array" aca="1" ref="L240" ca="1">INDIRECT("'"&amp;コード表!$C$3&amp;"'!"&amp;分析BD!L$1&amp;コード表!$B52)</f>
        <v>531428</v>
      </c>
      <c r="M240" s="159" cm="1">
        <f t="array" aca="1" ref="M240" ca="1">INDIRECT("'"&amp;コード表!$C$3&amp;"'!"&amp;分析BD!M$1&amp;コード表!$B52)</f>
        <v>549161</v>
      </c>
      <c r="N240" s="160" cm="1">
        <f t="array" aca="1" ref="N240" ca="1">INDIRECT("'"&amp;コード表!$C$3&amp;"'!"&amp;分析BD!N$1&amp;コード表!$B52)</f>
        <v>561255</v>
      </c>
    </row>
    <row r="241" spans="1:14" ht="16.5" customHeight="1" x14ac:dyDescent="0.4">
      <c r="A241" s="15">
        <v>16</v>
      </c>
      <c r="B241" s="207" t="s">
        <v>43</v>
      </c>
      <c r="C241" s="158" cm="1">
        <f t="array" aca="1" ref="C241" ca="1">INDIRECT("'"&amp;コード表!$C$3&amp;"'!"&amp;分析BD!C$1&amp;コード表!$B53)</f>
        <v>216284</v>
      </c>
      <c r="D241" s="159" cm="1">
        <f t="array" aca="1" ref="D241" ca="1">INDIRECT("'"&amp;コード表!$C$3&amp;"'!"&amp;分析BD!D$1&amp;コード表!$B53)</f>
        <v>223120</v>
      </c>
      <c r="E241" s="159" cm="1">
        <f t="array" aca="1" ref="E241" ca="1">INDIRECT("'"&amp;コード表!$C$3&amp;"'!"&amp;分析BD!E$1&amp;コード表!$B53)</f>
        <v>218596</v>
      </c>
      <c r="F241" s="159" cm="1">
        <f t="array" aca="1" ref="F241" ca="1">INDIRECT("'"&amp;コード表!$C$3&amp;"'!"&amp;分析BD!F$1&amp;コード表!$B53)</f>
        <v>216366</v>
      </c>
      <c r="G241" s="159" cm="1">
        <f t="array" aca="1" ref="G241" ca="1">INDIRECT("'"&amp;コード表!$C$3&amp;"'!"&amp;分析BD!G$1&amp;コード表!$B53)</f>
        <v>223319</v>
      </c>
      <c r="H241" s="159" cm="1">
        <f t="array" aca="1" ref="H241" ca="1">INDIRECT("'"&amp;コード表!$C$3&amp;"'!"&amp;分析BD!H$1&amp;コード表!$B53)</f>
        <v>225594</v>
      </c>
      <c r="I241" s="159" cm="1">
        <f t="array" aca="1" ref="I241" ca="1">INDIRECT("'"&amp;コード表!$C$3&amp;"'!"&amp;分析BD!I$1&amp;コード表!$B53)</f>
        <v>229823</v>
      </c>
      <c r="J241" s="159" cm="1">
        <f t="array" aca="1" ref="J241" ca="1">INDIRECT("'"&amp;コード表!$C$3&amp;"'!"&amp;分析BD!J$1&amp;コード表!$B53)</f>
        <v>228959</v>
      </c>
      <c r="K241" s="159" cm="1">
        <f t="array" aca="1" ref="K241" ca="1">INDIRECT("'"&amp;コード表!$C$3&amp;"'!"&amp;分析BD!K$1&amp;コード表!$B53)</f>
        <v>225206</v>
      </c>
      <c r="L241" s="159" cm="1">
        <f t="array" aca="1" ref="L241" ca="1">INDIRECT("'"&amp;コード表!$C$3&amp;"'!"&amp;分析BD!L$1&amp;コード表!$B53)</f>
        <v>206363</v>
      </c>
      <c r="M241" s="159" cm="1">
        <f t="array" aca="1" ref="M241" ca="1">INDIRECT("'"&amp;コード表!$C$3&amp;"'!"&amp;分析BD!M$1&amp;コード表!$B53)</f>
        <v>225757</v>
      </c>
      <c r="N241" s="160" cm="1">
        <f t="array" aca="1" ref="N241" ca="1">INDIRECT("'"&amp;コード表!$C$3&amp;"'!"&amp;分析BD!N$1&amp;コード表!$B53)</f>
        <v>241123</v>
      </c>
    </row>
    <row r="242" spans="1:14" ht="16.5" customHeight="1" x14ac:dyDescent="0.4">
      <c r="A242" s="15">
        <v>17</v>
      </c>
      <c r="B242" s="207" t="s">
        <v>44</v>
      </c>
      <c r="C242" s="158" cm="1">
        <f t="array" aca="1" ref="C242" ca="1">INDIRECT("'"&amp;コード表!$C$3&amp;"'!"&amp;分析BD!C$1&amp;コード表!$B54)</f>
        <v>3739606</v>
      </c>
      <c r="D242" s="159" cm="1">
        <f t="array" aca="1" ref="D242" ca="1">INDIRECT("'"&amp;コード表!$C$3&amp;"'!"&amp;分析BD!D$1&amp;コード表!$B54)</f>
        <v>3758113</v>
      </c>
      <c r="E242" s="159" cm="1">
        <f t="array" aca="1" ref="E242" ca="1">INDIRECT("'"&amp;コード表!$C$3&amp;"'!"&amp;分析BD!E$1&amp;コード表!$B54)</f>
        <v>3891505</v>
      </c>
      <c r="F242" s="159" cm="1">
        <f t="array" aca="1" ref="F242" ca="1">INDIRECT("'"&amp;コード表!$C$3&amp;"'!"&amp;分析BD!F$1&amp;コード表!$B54)</f>
        <v>3964753</v>
      </c>
      <c r="G242" s="159" cm="1">
        <f t="array" aca="1" ref="G242" ca="1">INDIRECT("'"&amp;コード表!$C$3&amp;"'!"&amp;分析BD!G$1&amp;コード表!$B54)</f>
        <v>4176517</v>
      </c>
      <c r="H242" s="159" cm="1">
        <f t="array" aca="1" ref="H242" ca="1">INDIRECT("'"&amp;コード表!$C$3&amp;"'!"&amp;分析BD!H$1&amp;コード表!$B54)</f>
        <v>4330002</v>
      </c>
      <c r="I242" s="159" cm="1">
        <f t="array" aca="1" ref="I242" ca="1">INDIRECT("'"&amp;コード表!$C$3&amp;"'!"&amp;分析BD!I$1&amp;コード表!$B54)</f>
        <v>4420701</v>
      </c>
      <c r="J242" s="159" cm="1">
        <f t="array" aca="1" ref="J242" ca="1">INDIRECT("'"&amp;コード表!$C$3&amp;"'!"&amp;分析BD!J$1&amp;コード表!$B54)</f>
        <v>4475777</v>
      </c>
      <c r="K242" s="159" cm="1">
        <f t="array" aca="1" ref="K242" ca="1">INDIRECT("'"&amp;コード表!$C$3&amp;"'!"&amp;分析BD!K$1&amp;コード表!$B54)</f>
        <v>4508537</v>
      </c>
      <c r="L242" s="159" cm="1">
        <f t="array" aca="1" ref="L242" ca="1">INDIRECT("'"&amp;コード表!$C$3&amp;"'!"&amp;分析BD!L$1&amp;コード表!$B54)</f>
        <v>4230116</v>
      </c>
      <c r="M242" s="159" cm="1">
        <f t="array" aca="1" ref="M242" ca="1">INDIRECT("'"&amp;コード表!$C$3&amp;"'!"&amp;分析BD!M$1&amp;コード表!$B54)</f>
        <v>4404646</v>
      </c>
      <c r="N242" s="160" cm="1">
        <f t="array" aca="1" ref="N242" ca="1">INDIRECT("'"&amp;コード表!$C$3&amp;"'!"&amp;分析BD!N$1&amp;コード表!$B54)</f>
        <v>4492276</v>
      </c>
    </row>
    <row r="243" spans="1:14" ht="16.5" customHeight="1" x14ac:dyDescent="0.4">
      <c r="A243" s="15">
        <v>18</v>
      </c>
      <c r="B243" s="207" t="s">
        <v>45</v>
      </c>
      <c r="C243" s="158" cm="1">
        <f t="array" aca="1" ref="C243" ca="1">INDIRECT("'"&amp;コード表!$C$3&amp;"'!"&amp;分析BD!C$1&amp;コード表!$B55)</f>
        <v>24759</v>
      </c>
      <c r="D243" s="159" cm="1">
        <f t="array" aca="1" ref="D243" ca="1">INDIRECT("'"&amp;コード表!$C$3&amp;"'!"&amp;分析BD!D$1&amp;コード表!$B55)</f>
        <v>24684</v>
      </c>
      <c r="E243" s="159" cm="1">
        <f t="array" aca="1" ref="E243" ca="1">INDIRECT("'"&amp;コード表!$C$3&amp;"'!"&amp;分析BD!E$1&amp;コード表!$B55)</f>
        <v>24609</v>
      </c>
      <c r="F243" s="159" cm="1">
        <f t="array" aca="1" ref="F243" ca="1">INDIRECT("'"&amp;コード表!$C$3&amp;"'!"&amp;分析BD!F$1&amp;コード表!$B55)</f>
        <v>30068</v>
      </c>
      <c r="G243" s="159" cm="1">
        <f t="array" aca="1" ref="G243" ca="1">INDIRECT("'"&amp;コード表!$C$3&amp;"'!"&amp;分析BD!G$1&amp;コード表!$B55)</f>
        <v>23324</v>
      </c>
      <c r="H243" s="159" cm="1">
        <f t="array" aca="1" ref="H243" ca="1">INDIRECT("'"&amp;コード表!$C$3&amp;"'!"&amp;分析BD!H$1&amp;コード表!$B55)</f>
        <v>16625</v>
      </c>
      <c r="I243" s="159" cm="1">
        <f t="array" aca="1" ref="I243" ca="1">INDIRECT("'"&amp;コード表!$C$3&amp;"'!"&amp;分析BD!I$1&amp;コード表!$B55)</f>
        <v>18718</v>
      </c>
      <c r="J243" s="159" cm="1">
        <f t="array" aca="1" ref="J243" ca="1">INDIRECT("'"&amp;コード表!$C$3&amp;"'!"&amp;分析BD!J$1&amp;コード表!$B55)</f>
        <v>18849</v>
      </c>
      <c r="K243" s="159" cm="1">
        <f t="array" aca="1" ref="K243" ca="1">INDIRECT("'"&amp;コード表!$C$3&amp;"'!"&amp;分析BD!K$1&amp;コード表!$B55)</f>
        <v>18012</v>
      </c>
      <c r="L243" s="159" cm="1">
        <f t="array" aca="1" ref="L243" ca="1">INDIRECT("'"&amp;コード表!$C$3&amp;"'!"&amp;分析BD!L$1&amp;コード表!$B55)</f>
        <v>15155</v>
      </c>
      <c r="M243" s="159" cm="1">
        <f t="array" aca="1" ref="M243" ca="1">INDIRECT("'"&amp;コード表!$C$3&amp;"'!"&amp;分析BD!M$1&amp;コード表!$B55)</f>
        <v>16265</v>
      </c>
      <c r="N243" s="160" cm="1">
        <f t="array" aca="1" ref="N243" ca="1">INDIRECT("'"&amp;コード表!$C$3&amp;"'!"&amp;分析BD!N$1&amp;コード表!$B55)</f>
        <v>29778</v>
      </c>
    </row>
    <row r="244" spans="1:14" ht="16.5" customHeight="1" x14ac:dyDescent="0.4">
      <c r="A244" s="15">
        <v>19</v>
      </c>
      <c r="B244" s="207" t="s">
        <v>46</v>
      </c>
      <c r="C244" s="158" cm="1">
        <f t="array" aca="1" ref="C244" ca="1">INDIRECT("'"&amp;コード表!$C$3&amp;"'!"&amp;分析BD!C$1&amp;コード表!$B56)</f>
        <v>20736</v>
      </c>
      <c r="D244" s="159" cm="1">
        <f t="array" aca="1" ref="D244" ca="1">INDIRECT("'"&amp;コード表!$C$3&amp;"'!"&amp;分析BD!D$1&amp;コード表!$B56)</f>
        <v>20875</v>
      </c>
      <c r="E244" s="159" cm="1">
        <f t="array" aca="1" ref="E244" ca="1">INDIRECT("'"&amp;コード表!$C$3&amp;"'!"&amp;分析BD!E$1&amp;コード表!$B56)</f>
        <v>22525</v>
      </c>
      <c r="F244" s="159" cm="1">
        <f t="array" aca="1" ref="F244" ca="1">INDIRECT("'"&amp;コード表!$C$3&amp;"'!"&amp;分析BD!F$1&amp;コード表!$B56)</f>
        <v>33099</v>
      </c>
      <c r="G244" s="159" cm="1">
        <f t="array" aca="1" ref="G244" ca="1">INDIRECT("'"&amp;コード表!$C$3&amp;"'!"&amp;分析BD!G$1&amp;コード表!$B56)</f>
        <v>39768</v>
      </c>
      <c r="H244" s="159" cm="1">
        <f t="array" aca="1" ref="H244" ca="1">INDIRECT("'"&amp;コード表!$C$3&amp;"'!"&amp;分析BD!H$1&amp;コード表!$B56)</f>
        <v>39506</v>
      </c>
      <c r="I244" s="159" cm="1">
        <f t="array" aca="1" ref="I244" ca="1">INDIRECT("'"&amp;コード表!$C$3&amp;"'!"&amp;分析BD!I$1&amp;コード表!$B56)</f>
        <v>43205</v>
      </c>
      <c r="J244" s="159" cm="1">
        <f t="array" aca="1" ref="J244" ca="1">INDIRECT("'"&amp;コード表!$C$3&amp;"'!"&amp;分析BD!J$1&amp;コード表!$B56)</f>
        <v>45032</v>
      </c>
      <c r="K244" s="159" cm="1">
        <f t="array" aca="1" ref="K244" ca="1">INDIRECT("'"&amp;コード表!$C$3&amp;"'!"&amp;分析BD!K$1&amp;コード表!$B56)</f>
        <v>51146</v>
      </c>
      <c r="L244" s="159" cm="1">
        <f t="array" aca="1" ref="L244" ca="1">INDIRECT("'"&amp;コード表!$C$3&amp;"'!"&amp;分析BD!L$1&amp;コード表!$B56)</f>
        <v>44250</v>
      </c>
      <c r="M244" s="159" cm="1">
        <f t="array" aca="1" ref="M244" ca="1">INDIRECT("'"&amp;コード表!$C$3&amp;"'!"&amp;分析BD!M$1&amp;コード表!$B56)</f>
        <v>50739</v>
      </c>
      <c r="N244" s="160" cm="1">
        <f t="array" aca="1" ref="N244" ca="1">INDIRECT("'"&amp;コード表!$C$3&amp;"'!"&amp;分析BD!N$1&amp;コード表!$B56)</f>
        <v>60524</v>
      </c>
    </row>
    <row r="245" spans="1:14" ht="16.5" customHeight="1" x14ac:dyDescent="0.4">
      <c r="A245" s="15"/>
      <c r="B245" s="207" t="s">
        <v>266</v>
      </c>
      <c r="C245" s="158" cm="1">
        <f t="array" aca="1" ref="C245" ca="1">INDIRECT("'"&amp;コード表!$C$3&amp;"'!"&amp;分析BD!C$1&amp;コード表!$B57)</f>
        <v>3743629</v>
      </c>
      <c r="D245" s="159" cm="1">
        <f t="array" aca="1" ref="D245" ca="1">INDIRECT("'"&amp;コード表!$C$3&amp;"'!"&amp;分析BD!D$1&amp;コード表!$B57)</f>
        <v>3761922</v>
      </c>
      <c r="E245" s="159" cm="1">
        <f t="array" aca="1" ref="E245" ca="1">INDIRECT("'"&amp;コード表!$C$3&amp;"'!"&amp;分析BD!E$1&amp;コード表!$B57)</f>
        <v>3893589</v>
      </c>
      <c r="F245" s="159" cm="1">
        <f t="array" aca="1" ref="F245" ca="1">INDIRECT("'"&amp;コード表!$C$3&amp;"'!"&amp;分析BD!F$1&amp;コード表!$B57)</f>
        <v>3961722</v>
      </c>
      <c r="G245" s="159" cm="1">
        <f t="array" aca="1" ref="G245" ca="1">INDIRECT("'"&amp;コード表!$C$3&amp;"'!"&amp;分析BD!G$1&amp;コード表!$B57)</f>
        <v>4160073</v>
      </c>
      <c r="H245" s="159" cm="1">
        <f t="array" aca="1" ref="H245" ca="1">INDIRECT("'"&amp;コード表!$C$3&amp;"'!"&amp;分析BD!H$1&amp;コード表!$B57)</f>
        <v>4307121</v>
      </c>
      <c r="I245" s="159" cm="1">
        <f t="array" aca="1" ref="I245" ca="1">INDIRECT("'"&amp;コード表!$C$3&amp;"'!"&amp;分析BD!I$1&amp;コード表!$B57)</f>
        <v>4396214</v>
      </c>
      <c r="J245" s="159" cm="1">
        <f t="array" aca="1" ref="J245" ca="1">INDIRECT("'"&amp;コード表!$C$3&amp;"'!"&amp;分析BD!J$1&amp;コード表!$B57)</f>
        <v>4449594</v>
      </c>
      <c r="K245" s="159" cm="1">
        <f t="array" aca="1" ref="K245" ca="1">INDIRECT("'"&amp;コード表!$C$3&amp;"'!"&amp;分析BD!K$1&amp;コード表!$B57)</f>
        <v>4475403</v>
      </c>
      <c r="L245" s="159" cm="1">
        <f t="array" aca="1" ref="L245" ca="1">INDIRECT("'"&amp;コード表!$C$3&amp;"'!"&amp;分析BD!L$1&amp;コード表!$B57)</f>
        <v>4201021</v>
      </c>
      <c r="M245" s="159" cm="1">
        <f t="array" aca="1" ref="M245" ca="1">INDIRECT("'"&amp;コード表!$C$3&amp;"'!"&amp;分析BD!M$1&amp;コード表!$B57)</f>
        <v>4370172</v>
      </c>
      <c r="N245" s="160" cm="1">
        <f t="array" aca="1" ref="N245" ca="1">INDIRECT("'"&amp;コード表!$C$3&amp;"'!"&amp;分析BD!N$1&amp;コード表!$B57)</f>
        <v>4461530</v>
      </c>
    </row>
    <row r="246" spans="1:14" ht="16.5" customHeight="1" x14ac:dyDescent="0.4">
      <c r="A246" s="15"/>
      <c r="B246" s="207" t="s">
        <v>52</v>
      </c>
      <c r="C246" s="158"/>
      <c r="D246" s="159"/>
      <c r="E246" s="159"/>
      <c r="F246" s="159"/>
      <c r="G246" s="159"/>
      <c r="H246" s="159"/>
      <c r="I246" s="159"/>
      <c r="J246" s="159"/>
      <c r="K246" s="159"/>
      <c r="L246" s="159"/>
      <c r="M246" s="159"/>
      <c r="N246" s="160"/>
    </row>
    <row r="247" spans="1:14" ht="16.5" customHeight="1" x14ac:dyDescent="0.4">
      <c r="A247" s="15"/>
      <c r="B247" s="207" t="s">
        <v>48</v>
      </c>
      <c r="C247" s="158" cm="1">
        <f t="array" aca="1" ref="C247" ca="1">INDIRECT("'"&amp;コード表!$C$3&amp;"'!"&amp;分析BD!C$1&amp;コード表!$B58)</f>
        <v>52690</v>
      </c>
      <c r="D247" s="159" cm="1">
        <f t="array" aca="1" ref="D247" ca="1">INDIRECT("'"&amp;コード表!$C$3&amp;"'!"&amp;分析BD!D$1&amp;コード表!$B58)</f>
        <v>58889</v>
      </c>
      <c r="E247" s="159" cm="1">
        <f t="array" aca="1" ref="E247" ca="1">INDIRECT("'"&amp;コード表!$C$3&amp;"'!"&amp;分析BD!E$1&amp;コード表!$B58)</f>
        <v>55480</v>
      </c>
      <c r="F247" s="159" cm="1">
        <f t="array" aca="1" ref="F247" ca="1">INDIRECT("'"&amp;コード表!$C$3&amp;"'!"&amp;分析BD!F$1&amp;コード表!$B58)</f>
        <v>59949</v>
      </c>
      <c r="G247" s="159" cm="1">
        <f t="array" aca="1" ref="G247" ca="1">INDIRECT("'"&amp;コード表!$C$3&amp;"'!"&amp;分析BD!G$1&amp;コード表!$B58)</f>
        <v>59639</v>
      </c>
      <c r="H247" s="159" cm="1">
        <f t="array" aca="1" ref="H247" ca="1">INDIRECT("'"&amp;コード表!$C$3&amp;"'!"&amp;分析BD!H$1&amp;コード表!$B58)</f>
        <v>77682</v>
      </c>
      <c r="I247" s="159" cm="1">
        <f t="array" aca="1" ref="I247" ca="1">INDIRECT("'"&amp;コード表!$C$3&amp;"'!"&amp;分析BD!I$1&amp;コード表!$B58)</f>
        <v>65068</v>
      </c>
      <c r="J247" s="159" cm="1">
        <f t="array" aca="1" ref="J247" ca="1">INDIRECT("'"&amp;コード表!$C$3&amp;"'!"&amp;分析BD!J$1&amp;コード表!$B58)</f>
        <v>60673</v>
      </c>
      <c r="K247" s="159" cm="1">
        <f t="array" aca="1" ref="K247" ca="1">INDIRECT("'"&amp;コード表!$C$3&amp;"'!"&amp;分析BD!K$1&amp;コード表!$B58)</f>
        <v>57847</v>
      </c>
      <c r="L247" s="159" cm="1">
        <f t="array" aca="1" ref="L247" ca="1">INDIRECT("'"&amp;コード表!$C$3&amp;"'!"&amp;分析BD!L$1&amp;コード表!$B58)</f>
        <v>46656</v>
      </c>
      <c r="M247" s="159" cm="1">
        <f t="array" aca="1" ref="M247" ca="1">INDIRECT("'"&amp;コード表!$C$3&amp;"'!"&amp;分析BD!M$1&amp;コード表!$B58)</f>
        <v>53690</v>
      </c>
      <c r="N247" s="160" cm="1">
        <f t="array" aca="1" ref="N247" ca="1">INDIRECT("'"&amp;コード表!$C$3&amp;"'!"&amp;分析BD!N$1&amp;コード表!$B58)</f>
        <v>44129</v>
      </c>
    </row>
    <row r="248" spans="1:14" ht="16.5" customHeight="1" x14ac:dyDescent="0.4">
      <c r="A248" s="15"/>
      <c r="B248" s="207" t="s">
        <v>49</v>
      </c>
      <c r="C248" s="158" cm="1">
        <f t="array" aca="1" ref="C248" ca="1">INDIRECT("'"&amp;コード表!$C$3&amp;"'!"&amp;分析BD!C$1&amp;コード表!$B59)</f>
        <v>462576</v>
      </c>
      <c r="D248" s="159" cm="1">
        <f t="array" aca="1" ref="D248" ca="1">INDIRECT("'"&amp;コード表!$C$3&amp;"'!"&amp;分析BD!D$1&amp;コード表!$B59)</f>
        <v>416742</v>
      </c>
      <c r="E248" s="159" cm="1">
        <f t="array" aca="1" ref="E248" ca="1">INDIRECT("'"&amp;コード表!$C$3&amp;"'!"&amp;分析BD!E$1&amp;コード表!$B59)</f>
        <v>478762</v>
      </c>
      <c r="F248" s="159" cm="1">
        <f t="array" aca="1" ref="F248" ca="1">INDIRECT("'"&amp;コード表!$C$3&amp;"'!"&amp;分析BD!F$1&amp;コード表!$B59)</f>
        <v>502796</v>
      </c>
      <c r="G248" s="159" cm="1">
        <f t="array" aca="1" ref="G248" ca="1">INDIRECT("'"&amp;コード表!$C$3&amp;"'!"&amp;分析BD!G$1&amp;コード表!$B59)</f>
        <v>577773</v>
      </c>
      <c r="H248" s="159" cm="1">
        <f t="array" aca="1" ref="H248" ca="1">INDIRECT("'"&amp;コード表!$C$3&amp;"'!"&amp;分析BD!H$1&amp;コード表!$B59)</f>
        <v>608752</v>
      </c>
      <c r="I248" s="159" cm="1">
        <f t="array" aca="1" ref="I248" ca="1">INDIRECT("'"&amp;コード表!$C$3&amp;"'!"&amp;分析BD!I$1&amp;コード表!$B59)</f>
        <v>646244</v>
      </c>
      <c r="J248" s="159" cm="1">
        <f t="array" aca="1" ref="J248" ca="1">INDIRECT("'"&amp;コード表!$C$3&amp;"'!"&amp;分析BD!J$1&amp;コード表!$B59)</f>
        <v>656110</v>
      </c>
      <c r="K248" s="159" cm="1">
        <f t="array" aca="1" ref="K248" ca="1">INDIRECT("'"&amp;コード表!$C$3&amp;"'!"&amp;分析BD!K$1&amp;コード表!$B59)</f>
        <v>671098</v>
      </c>
      <c r="L248" s="159" cm="1">
        <f t="array" aca="1" ref="L248" ca="1">INDIRECT("'"&amp;コード表!$C$3&amp;"'!"&amp;分析BD!L$1&amp;コード表!$B59)</f>
        <v>603250</v>
      </c>
      <c r="M248" s="159" cm="1">
        <f t="array" aca="1" ref="M248" ca="1">INDIRECT("'"&amp;コード表!$C$3&amp;"'!"&amp;分析BD!M$1&amp;コード表!$B59)</f>
        <v>666683</v>
      </c>
      <c r="N248" s="160" cm="1">
        <f t="array" aca="1" ref="N248" ca="1">INDIRECT("'"&amp;コード表!$C$3&amp;"'!"&amp;分析BD!N$1&amp;コード表!$B59)</f>
        <v>589528</v>
      </c>
    </row>
    <row r="249" spans="1:14" ht="16.5" customHeight="1" x14ac:dyDescent="0.4">
      <c r="A249" s="170"/>
      <c r="B249" s="210" t="s">
        <v>50</v>
      </c>
      <c r="C249" s="163" cm="1">
        <f t="array" aca="1" ref="C249" ca="1">INDIRECT("'"&amp;コード表!$C$3&amp;"'!"&amp;分析BD!C$1&amp;コード表!$B60)</f>
        <v>3224340</v>
      </c>
      <c r="D249" s="164" cm="1">
        <f t="array" aca="1" ref="D249" ca="1">INDIRECT("'"&amp;コード表!$C$3&amp;"'!"&amp;分析BD!D$1&amp;コード表!$B60)</f>
        <v>3282482</v>
      </c>
      <c r="E249" s="164" cm="1">
        <f t="array" aca="1" ref="E249" ca="1">INDIRECT("'"&amp;コード表!$C$3&amp;"'!"&amp;分析BD!E$1&amp;コード表!$B60)</f>
        <v>3357263</v>
      </c>
      <c r="F249" s="164" cm="1">
        <f t="array" aca="1" ref="F249" ca="1">INDIRECT("'"&amp;コード表!$C$3&amp;"'!"&amp;分析BD!F$1&amp;コード表!$B60)</f>
        <v>3402008</v>
      </c>
      <c r="G249" s="164" cm="1">
        <f t="array" aca="1" ref="G249" ca="1">INDIRECT("'"&amp;コード表!$C$3&amp;"'!"&amp;分析BD!G$1&amp;コード表!$B60)</f>
        <v>3539105</v>
      </c>
      <c r="H249" s="164" cm="1">
        <f t="array" aca="1" ref="H249" ca="1">INDIRECT("'"&amp;コード表!$C$3&amp;"'!"&amp;分析BD!H$1&amp;コード表!$B60)</f>
        <v>3643568</v>
      </c>
      <c r="I249" s="164" cm="1">
        <f t="array" aca="1" ref="I249" ca="1">INDIRECT("'"&amp;コード表!$C$3&amp;"'!"&amp;分析BD!I$1&amp;コード表!$B60)</f>
        <v>3709389</v>
      </c>
      <c r="J249" s="164" cm="1">
        <f t="array" aca="1" ref="J249" ca="1">INDIRECT("'"&amp;コード表!$C$3&amp;"'!"&amp;分析BD!J$1&amp;コード表!$B60)</f>
        <v>3758994</v>
      </c>
      <c r="K249" s="164" cm="1">
        <f t="array" aca="1" ref="K249" ca="1">INDIRECT("'"&amp;コード表!$C$3&amp;"'!"&amp;分析BD!K$1&amp;コード表!$B60)</f>
        <v>3779592</v>
      </c>
      <c r="L249" s="164" cm="1">
        <f t="array" aca="1" ref="L249" ca="1">INDIRECT("'"&amp;コード表!$C$3&amp;"'!"&amp;分析BD!L$1&amp;コード表!$B60)</f>
        <v>3580210</v>
      </c>
      <c r="M249" s="164" cm="1">
        <f t="array" aca="1" ref="M249" ca="1">INDIRECT("'"&amp;コード表!$C$3&amp;"'!"&amp;分析BD!M$1&amp;コード表!$B60)</f>
        <v>3684273</v>
      </c>
      <c r="N249" s="165" cm="1">
        <f t="array" aca="1" ref="N249" ca="1">INDIRECT("'"&amp;コード表!$C$3&amp;"'!"&amp;分析BD!N$1&amp;コード表!$B60)</f>
        <v>3858619</v>
      </c>
    </row>
  </sheetData>
  <mergeCells count="18">
    <mergeCell ref="AD188:AD189"/>
    <mergeCell ref="Y188:Y189"/>
    <mergeCell ref="Z188:Z189"/>
    <mergeCell ref="AA188:AA189"/>
    <mergeCell ref="AB188:AB189"/>
    <mergeCell ref="AC188:AC189"/>
    <mergeCell ref="AD194:AD195"/>
    <mergeCell ref="Y191:Y192"/>
    <mergeCell ref="Z191:Z192"/>
    <mergeCell ref="AA191:AA192"/>
    <mergeCell ref="AB191:AB192"/>
    <mergeCell ref="AC191:AC192"/>
    <mergeCell ref="AD191:AD192"/>
    <mergeCell ref="Y194:Y195"/>
    <mergeCell ref="Z194:Z195"/>
    <mergeCell ref="AA194:AA195"/>
    <mergeCell ref="AB194:AB195"/>
    <mergeCell ref="AC194:AC195"/>
  </mergeCells>
  <phoneticPr fontId="1"/>
  <pageMargins left="0.7" right="0.7" top="0.75" bottom="0.75" header="0.3" footer="0.3"/>
  <pageSetup paperSize="9" scale="28" orientation="portrait" r:id="rId1"/>
  <rowBreaks count="5" manualBreakCount="5">
    <brk id="34" max="13" man="1"/>
    <brk id="68" max="13" man="1"/>
    <brk id="102" max="13" man="1"/>
    <brk id="136" max="13" man="1"/>
    <brk id="182" max="1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7EFB8-820C-44D5-82E8-4F36DB597371}">
  <dimension ref="A1:M177"/>
  <sheetViews>
    <sheetView showGridLines="0" view="pageBreakPreview" zoomScaleNormal="100" zoomScaleSheetLayoutView="100" workbookViewId="0"/>
  </sheetViews>
  <sheetFormatPr defaultColWidth="12.625" defaultRowHeight="16.5" customHeight="1" x14ac:dyDescent="0.4"/>
  <cols>
    <col min="1" max="1" width="3.625" style="2" customWidth="1"/>
    <col min="2" max="2" width="32.5" style="2" customWidth="1"/>
    <col min="3" max="3" width="14.75" style="2" customWidth="1"/>
    <col min="4" max="4" width="34.5" style="2" customWidth="1"/>
    <col min="5" max="13" width="11.625" style="2" customWidth="1"/>
    <col min="14" max="15" width="10.625" style="2" customWidth="1"/>
    <col min="16" max="16384" width="12.625" style="2"/>
  </cols>
  <sheetData>
    <row r="1" spans="1:13" ht="16.5" customHeight="1" x14ac:dyDescent="0.4">
      <c r="A1" s="51" t="s">
        <v>113</v>
      </c>
      <c r="B1" s="12"/>
    </row>
    <row r="3" spans="1:13" ht="16.5" customHeight="1" x14ac:dyDescent="0.4">
      <c r="B3" s="53" t="s">
        <v>119</v>
      </c>
      <c r="C3" s="226" t="str">
        <f ca="1">経済活動別統計表!A1</f>
        <v>経済活動別統計表</v>
      </c>
    </row>
    <row r="4" spans="1:13" ht="16.5" customHeight="1" x14ac:dyDescent="0.4">
      <c r="B4" s="53" t="s">
        <v>119</v>
      </c>
      <c r="C4" s="226" t="str">
        <f ca="1">国民経済計算!A1</f>
        <v>国民経済計算</v>
      </c>
    </row>
    <row r="6" spans="1:13" ht="16.5" customHeight="1" thickBot="1" x14ac:dyDescent="0.45">
      <c r="B6" s="1" t="s">
        <v>57</v>
      </c>
      <c r="C6" s="71"/>
    </row>
    <row r="7" spans="1:13" ht="16.5" customHeight="1" x14ac:dyDescent="0.4">
      <c r="B7" s="11" t="s">
        <v>60</v>
      </c>
      <c r="C7" s="11" t="s">
        <v>58</v>
      </c>
      <c r="D7" s="74" t="s">
        <v>59</v>
      </c>
      <c r="E7" s="77" t="s">
        <v>101</v>
      </c>
      <c r="F7" s="78" t="s">
        <v>102</v>
      </c>
      <c r="G7" s="79" t="s">
        <v>103</v>
      </c>
    </row>
    <row r="8" spans="1:13" ht="16.5" customHeight="1" x14ac:dyDescent="0.4">
      <c r="B8" s="8" t="s">
        <v>61</v>
      </c>
      <c r="C8" s="8" t="s">
        <v>78</v>
      </c>
      <c r="D8" s="75">
        <v>23</v>
      </c>
      <c r="E8" s="80">
        <f>IF(F$8="","",IF(F$8=23,"",IF(F$8=1,30,(F$8-1))))</f>
        <v>2</v>
      </c>
      <c r="F8" s="36">
        <f>IF(G$8="","",IF(G$8=23,"",IF(G$8=1,30,(G$8-1))))</f>
        <v>3</v>
      </c>
      <c r="G8" s="81">
        <f>INDEX(B8:D30,MATCH(分析!B2,コード表!B8:B30,0),3)</f>
        <v>4</v>
      </c>
    </row>
    <row r="9" spans="1:13" ht="16.5" customHeight="1" x14ac:dyDescent="0.4">
      <c r="B9" s="8" t="s">
        <v>62</v>
      </c>
      <c r="C9" s="8" t="s">
        <v>79</v>
      </c>
      <c r="D9" s="76">
        <f>D8+1</f>
        <v>24</v>
      </c>
      <c r="E9" s="80" t="str">
        <f>IF(E$8="","",INDEX($B$8:$D$30,MATCH(E$8,$D$8:$D$30,0),1))</f>
        <v>令和２年度</v>
      </c>
      <c r="F9" s="36" t="str">
        <f>IF(F$8="","",INDEX($B$8:$D$30,MATCH(F$8,$D$8:$D$30,0),1))</f>
        <v>令和３年度</v>
      </c>
      <c r="G9" s="81" t="str">
        <f>INDEX($B$8:$D$30,MATCH(G$8,$D$8:$D$30,0),1)</f>
        <v>令和４年度</v>
      </c>
    </row>
    <row r="10" spans="1:13" ht="16.5" customHeight="1" thickBot="1" x14ac:dyDescent="0.45">
      <c r="B10" s="8" t="s">
        <v>63</v>
      </c>
      <c r="C10" s="8" t="s">
        <v>80</v>
      </c>
      <c r="D10" s="76">
        <f t="shared" ref="D10:D15" si="0">D9+1</f>
        <v>25</v>
      </c>
      <c r="E10" s="82" t="str">
        <f>IF(E$8="","",INDEX($B$8:$D$30,MATCH(E$8,$D$8:$D$30,0),2))</f>
        <v>R2</v>
      </c>
      <c r="F10" s="83" t="str">
        <f>IF(F$8="","",INDEX($B$8:$D$30,MATCH(F$8,$D$8:$D$30,0),2))</f>
        <v>R3</v>
      </c>
      <c r="G10" s="84" t="str">
        <f>INDEX($B$8:$D$30,MATCH(G$8,$D$8:$D$30,0),2)</f>
        <v>R4</v>
      </c>
    </row>
    <row r="11" spans="1:13" ht="16.5" customHeight="1" x14ac:dyDescent="0.4">
      <c r="B11" s="8" t="s">
        <v>64</v>
      </c>
      <c r="C11" s="8" t="s">
        <v>81</v>
      </c>
      <c r="D11" s="36">
        <f t="shared" si="0"/>
        <v>26</v>
      </c>
      <c r="G11" s="53" t="s">
        <v>112</v>
      </c>
    </row>
    <row r="12" spans="1:13" ht="16.5" customHeight="1" x14ac:dyDescent="0.4">
      <c r="B12" s="8" t="s">
        <v>65</v>
      </c>
      <c r="C12" s="8" t="s">
        <v>82</v>
      </c>
      <c r="D12" s="36">
        <f t="shared" si="0"/>
        <v>27</v>
      </c>
      <c r="E12" s="43"/>
      <c r="F12" s="43"/>
      <c r="G12" s="43"/>
      <c r="H12" s="43"/>
      <c r="I12" s="43"/>
      <c r="J12" s="43"/>
      <c r="K12" s="43"/>
      <c r="L12" s="43"/>
      <c r="M12" s="43"/>
    </row>
    <row r="13" spans="1:13" ht="16.5" customHeight="1" x14ac:dyDescent="0.4">
      <c r="B13" s="8" t="s">
        <v>66</v>
      </c>
      <c r="C13" s="8" t="s">
        <v>83</v>
      </c>
      <c r="D13" s="36">
        <f t="shared" si="0"/>
        <v>28</v>
      </c>
      <c r="E13" s="45"/>
      <c r="F13" s="45"/>
      <c r="G13" s="45"/>
      <c r="H13" s="45"/>
      <c r="I13" s="45"/>
      <c r="J13" s="45"/>
      <c r="L13" s="45"/>
      <c r="M13" s="45"/>
    </row>
    <row r="14" spans="1:13" ht="16.5" customHeight="1" x14ac:dyDescent="0.4">
      <c r="B14" s="8" t="s">
        <v>67</v>
      </c>
      <c r="C14" s="8" t="s">
        <v>84</v>
      </c>
      <c r="D14" s="36">
        <f t="shared" si="0"/>
        <v>29</v>
      </c>
      <c r="E14" s="3"/>
      <c r="F14" s="3"/>
      <c r="G14" s="3"/>
      <c r="H14" s="3"/>
      <c r="I14" s="3"/>
      <c r="J14" s="3"/>
      <c r="K14" s="3"/>
      <c r="L14" s="3"/>
      <c r="M14" s="3"/>
    </row>
    <row r="15" spans="1:13" ht="16.5" customHeight="1" x14ac:dyDescent="0.4">
      <c r="B15" s="8" t="s">
        <v>68</v>
      </c>
      <c r="C15" s="8" t="s">
        <v>85</v>
      </c>
      <c r="D15" s="36">
        <f t="shared" si="0"/>
        <v>30</v>
      </c>
      <c r="E15" s="45"/>
      <c r="F15" s="45"/>
      <c r="G15" s="45"/>
      <c r="H15" s="45"/>
      <c r="I15" s="45"/>
      <c r="J15" s="45"/>
      <c r="K15" s="45"/>
      <c r="L15" s="45"/>
      <c r="M15" s="45"/>
    </row>
    <row r="16" spans="1:13" ht="16.5" customHeight="1" x14ac:dyDescent="0.4">
      <c r="B16" s="8" t="s">
        <v>69</v>
      </c>
      <c r="C16" s="70" t="s">
        <v>86</v>
      </c>
      <c r="D16" s="34">
        <v>1</v>
      </c>
      <c r="E16" s="43"/>
      <c r="F16" s="43"/>
      <c r="G16" s="43"/>
      <c r="H16" s="43"/>
      <c r="I16" s="43"/>
      <c r="J16" s="43"/>
      <c r="K16" s="43"/>
      <c r="L16" s="43"/>
      <c r="M16" s="43"/>
    </row>
    <row r="17" spans="1:13" ht="16.5" customHeight="1" x14ac:dyDescent="0.4">
      <c r="B17" s="8" t="s">
        <v>70</v>
      </c>
      <c r="C17" s="70" t="s">
        <v>87</v>
      </c>
      <c r="D17" s="36">
        <f>D16+1</f>
        <v>2</v>
      </c>
      <c r="E17" s="43"/>
      <c r="F17" s="43"/>
      <c r="G17" s="43"/>
      <c r="H17" s="43"/>
      <c r="I17" s="43"/>
      <c r="J17" s="43"/>
      <c r="K17" s="43"/>
      <c r="L17" s="43"/>
      <c r="M17" s="43"/>
    </row>
    <row r="18" spans="1:13" ht="16.5" customHeight="1" x14ac:dyDescent="0.4">
      <c r="B18" s="8" t="s">
        <v>71</v>
      </c>
      <c r="C18" s="70" t="s">
        <v>88</v>
      </c>
      <c r="D18" s="36">
        <f t="shared" ref="D18:D30" si="1">D17+1</f>
        <v>3</v>
      </c>
      <c r="E18" s="43"/>
      <c r="F18" s="43"/>
      <c r="G18" s="43"/>
      <c r="H18" s="43"/>
      <c r="I18" s="43"/>
      <c r="J18" s="43"/>
      <c r="K18" s="43"/>
      <c r="L18" s="43"/>
      <c r="M18" s="43"/>
    </row>
    <row r="19" spans="1:13" ht="16.5" customHeight="1" x14ac:dyDescent="0.4">
      <c r="B19" s="8" t="s">
        <v>72</v>
      </c>
      <c r="C19" s="70" t="s">
        <v>89</v>
      </c>
      <c r="D19" s="36">
        <f t="shared" si="1"/>
        <v>4</v>
      </c>
      <c r="E19" s="43"/>
      <c r="F19" s="43"/>
      <c r="G19" s="43"/>
      <c r="H19" s="43"/>
      <c r="I19" s="43"/>
      <c r="J19" s="43"/>
      <c r="K19" s="43"/>
      <c r="L19" s="43"/>
      <c r="M19" s="43"/>
    </row>
    <row r="20" spans="1:13" ht="16.5" customHeight="1" x14ac:dyDescent="0.4">
      <c r="B20" s="8" t="s">
        <v>73</v>
      </c>
      <c r="C20" s="70" t="s">
        <v>90</v>
      </c>
      <c r="D20" s="36">
        <f t="shared" si="1"/>
        <v>5</v>
      </c>
      <c r="E20" s="43"/>
      <c r="F20" s="43"/>
      <c r="G20" s="43"/>
      <c r="H20" s="43"/>
      <c r="I20" s="43"/>
      <c r="J20" s="43"/>
      <c r="K20" s="43"/>
      <c r="L20" s="43"/>
      <c r="M20" s="43"/>
    </row>
    <row r="21" spans="1:13" ht="16.5" customHeight="1" x14ac:dyDescent="0.4">
      <c r="B21" s="8" t="s">
        <v>74</v>
      </c>
      <c r="C21" s="70" t="s">
        <v>91</v>
      </c>
      <c r="D21" s="36">
        <f t="shared" si="1"/>
        <v>6</v>
      </c>
      <c r="E21" s="43"/>
      <c r="F21" s="43"/>
      <c r="G21" s="43"/>
      <c r="H21" s="43"/>
      <c r="I21" s="43"/>
      <c r="J21" s="43"/>
      <c r="K21" s="43"/>
      <c r="L21" s="43"/>
      <c r="M21" s="43"/>
    </row>
    <row r="22" spans="1:13" ht="16.5" customHeight="1" x14ac:dyDescent="0.4">
      <c r="B22" s="8" t="s">
        <v>75</v>
      </c>
      <c r="C22" s="70" t="s">
        <v>92</v>
      </c>
      <c r="D22" s="36">
        <f t="shared" si="1"/>
        <v>7</v>
      </c>
      <c r="E22" s="43"/>
      <c r="F22" s="43"/>
      <c r="G22" s="43"/>
      <c r="H22" s="43"/>
      <c r="I22" s="43"/>
      <c r="J22" s="43"/>
      <c r="K22" s="43"/>
      <c r="L22" s="43"/>
      <c r="M22" s="43"/>
    </row>
    <row r="23" spans="1:13" ht="16.5" customHeight="1" x14ac:dyDescent="0.4">
      <c r="B23" s="8" t="s">
        <v>76</v>
      </c>
      <c r="C23" s="70" t="s">
        <v>93</v>
      </c>
      <c r="D23" s="36">
        <f t="shared" si="1"/>
        <v>8</v>
      </c>
      <c r="E23" s="43"/>
      <c r="F23" s="43"/>
      <c r="G23" s="43"/>
      <c r="H23" s="43"/>
      <c r="I23" s="43"/>
      <c r="J23" s="43"/>
      <c r="K23" s="43"/>
      <c r="L23" s="43"/>
      <c r="M23" s="43"/>
    </row>
    <row r="24" spans="1:13" ht="16.5" customHeight="1" x14ac:dyDescent="0.4">
      <c r="B24" s="8" t="s">
        <v>77</v>
      </c>
      <c r="C24" s="70" t="s">
        <v>94</v>
      </c>
      <c r="D24" s="36">
        <f t="shared" si="1"/>
        <v>9</v>
      </c>
      <c r="E24" s="43"/>
      <c r="F24" s="43"/>
      <c r="G24" s="43"/>
      <c r="H24" s="43"/>
      <c r="I24" s="43"/>
      <c r="J24" s="43"/>
      <c r="K24" s="43"/>
      <c r="L24" s="43"/>
      <c r="M24" s="43"/>
    </row>
    <row r="25" spans="1:13" ht="16.5" customHeight="1" x14ac:dyDescent="0.4">
      <c r="B25" s="8" t="s">
        <v>104</v>
      </c>
      <c r="C25" s="70" t="s">
        <v>95</v>
      </c>
      <c r="D25" s="36">
        <f t="shared" si="1"/>
        <v>10</v>
      </c>
      <c r="E25" s="43"/>
      <c r="F25" s="43"/>
      <c r="G25" s="43"/>
      <c r="H25" s="43"/>
      <c r="I25" s="43"/>
      <c r="J25" s="43"/>
      <c r="K25" s="43"/>
      <c r="L25" s="43"/>
      <c r="M25" s="43"/>
    </row>
    <row r="26" spans="1:13" ht="16.5" customHeight="1" x14ac:dyDescent="0.4">
      <c r="B26" s="8" t="s">
        <v>105</v>
      </c>
      <c r="C26" s="70" t="s">
        <v>96</v>
      </c>
      <c r="D26" s="36">
        <f t="shared" si="1"/>
        <v>11</v>
      </c>
      <c r="E26" s="43"/>
      <c r="F26" s="43"/>
      <c r="G26" s="43"/>
      <c r="H26" s="43"/>
      <c r="I26" s="43"/>
      <c r="J26" s="43"/>
      <c r="K26" s="43"/>
      <c r="L26" s="43"/>
      <c r="M26" s="43"/>
    </row>
    <row r="27" spans="1:13" ht="16.5" customHeight="1" x14ac:dyDescent="0.4">
      <c r="B27" s="8" t="s">
        <v>106</v>
      </c>
      <c r="C27" s="70" t="s">
        <v>97</v>
      </c>
      <c r="D27" s="36">
        <f t="shared" si="1"/>
        <v>12</v>
      </c>
      <c r="E27" s="43"/>
      <c r="F27" s="43"/>
      <c r="G27" s="43"/>
      <c r="H27" s="43"/>
      <c r="I27" s="43"/>
      <c r="J27" s="43"/>
      <c r="K27" s="43"/>
      <c r="L27" s="43"/>
      <c r="M27" s="43"/>
    </row>
    <row r="28" spans="1:13" ht="16.5" customHeight="1" x14ac:dyDescent="0.4">
      <c r="B28" s="8" t="s">
        <v>107</v>
      </c>
      <c r="C28" s="70" t="s">
        <v>98</v>
      </c>
      <c r="D28" s="36">
        <f t="shared" si="1"/>
        <v>13</v>
      </c>
      <c r="E28" s="43"/>
      <c r="F28" s="43"/>
      <c r="G28" s="43"/>
      <c r="H28" s="43"/>
      <c r="I28" s="43"/>
      <c r="J28" s="43"/>
      <c r="K28" s="43"/>
      <c r="L28" s="43"/>
      <c r="M28" s="43"/>
    </row>
    <row r="29" spans="1:13" ht="16.5" customHeight="1" x14ac:dyDescent="0.4">
      <c r="B29" s="8" t="s">
        <v>108</v>
      </c>
      <c r="C29" s="70" t="s">
        <v>99</v>
      </c>
      <c r="D29" s="36">
        <f t="shared" si="1"/>
        <v>14</v>
      </c>
      <c r="E29" s="43"/>
      <c r="F29" s="43"/>
      <c r="G29" s="43"/>
      <c r="H29" s="43"/>
      <c r="I29" s="43"/>
      <c r="J29" s="43"/>
      <c r="K29" s="43"/>
      <c r="L29" s="43"/>
      <c r="M29" s="43"/>
    </row>
    <row r="30" spans="1:13" ht="16.5" customHeight="1" x14ac:dyDescent="0.4">
      <c r="B30" s="10" t="s">
        <v>109</v>
      </c>
      <c r="C30" s="73" t="s">
        <v>100</v>
      </c>
      <c r="D30" s="37">
        <f t="shared" si="1"/>
        <v>15</v>
      </c>
      <c r="E30" s="43"/>
      <c r="F30" s="43"/>
      <c r="G30" s="43"/>
      <c r="H30" s="43"/>
      <c r="I30" s="43"/>
      <c r="J30" s="43"/>
      <c r="K30" s="43"/>
      <c r="L30" s="43"/>
      <c r="M30" s="43"/>
    </row>
    <row r="31" spans="1:13" ht="16.5" customHeight="1" x14ac:dyDescent="0.4">
      <c r="A31" s="51" t="s">
        <v>114</v>
      </c>
      <c r="B31" s="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</row>
    <row r="32" spans="1:13" ht="16.5" customHeight="1" x14ac:dyDescent="0.4">
      <c r="B32" s="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</row>
    <row r="33" spans="2:13" ht="16.5" customHeight="1" x14ac:dyDescent="0.4">
      <c r="B33" s="1" t="s">
        <v>117</v>
      </c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</row>
    <row r="34" spans="2:13" ht="16.5" customHeight="1" x14ac:dyDescent="0.4">
      <c r="B34" s="85" t="s">
        <v>115</v>
      </c>
      <c r="C34" s="85" t="s">
        <v>116</v>
      </c>
      <c r="D34" s="21" t="str">
        <f>IF(分析!E2="名目","名目","実質")</f>
        <v>名目</v>
      </c>
      <c r="E34" s="43"/>
      <c r="F34" s="43"/>
      <c r="G34" s="43"/>
      <c r="H34" s="43"/>
      <c r="I34" s="43"/>
      <c r="J34" s="43"/>
      <c r="K34" s="43"/>
      <c r="L34" s="43"/>
      <c r="M34" s="43"/>
    </row>
    <row r="35" spans="2:13" ht="16.5" customHeight="1" x14ac:dyDescent="0.4">
      <c r="B35" s="35">
        <v>6</v>
      </c>
      <c r="C35" s="35">
        <v>40</v>
      </c>
      <c r="D35" s="36">
        <f>IF(D$34="名目",$B35,$C35)</f>
        <v>6</v>
      </c>
    </row>
    <row r="36" spans="2:13" ht="16.5" customHeight="1" x14ac:dyDescent="0.4">
      <c r="B36" s="36">
        <f>B35+1</f>
        <v>7</v>
      </c>
      <c r="C36" s="36">
        <f>C35+1</f>
        <v>41</v>
      </c>
      <c r="D36" s="36">
        <f t="shared" ref="D36:D57" si="2">IF(D$34="名目",$B36,$C36)</f>
        <v>7</v>
      </c>
    </row>
    <row r="37" spans="2:13" ht="16.5" customHeight="1" x14ac:dyDescent="0.4">
      <c r="B37" s="36">
        <f t="shared" ref="B37:B55" si="3">B36+1</f>
        <v>8</v>
      </c>
      <c r="C37" s="36">
        <f t="shared" ref="C37:C57" si="4">C36+1</f>
        <v>42</v>
      </c>
      <c r="D37" s="36">
        <f t="shared" si="2"/>
        <v>8</v>
      </c>
    </row>
    <row r="38" spans="2:13" ht="16.5" customHeight="1" x14ac:dyDescent="0.4">
      <c r="B38" s="36">
        <f t="shared" si="3"/>
        <v>9</v>
      </c>
      <c r="C38" s="36">
        <f t="shared" si="4"/>
        <v>43</v>
      </c>
      <c r="D38" s="36">
        <f t="shared" si="2"/>
        <v>9</v>
      </c>
    </row>
    <row r="39" spans="2:13" ht="16.5" customHeight="1" x14ac:dyDescent="0.4">
      <c r="B39" s="36">
        <f t="shared" si="3"/>
        <v>10</v>
      </c>
      <c r="C39" s="36">
        <f t="shared" si="4"/>
        <v>44</v>
      </c>
      <c r="D39" s="36">
        <f t="shared" si="2"/>
        <v>10</v>
      </c>
    </row>
    <row r="40" spans="2:13" ht="16.5" customHeight="1" x14ac:dyDescent="0.4">
      <c r="B40" s="36">
        <f t="shared" si="3"/>
        <v>11</v>
      </c>
      <c r="C40" s="36">
        <f t="shared" si="4"/>
        <v>45</v>
      </c>
      <c r="D40" s="36">
        <f t="shared" si="2"/>
        <v>11</v>
      </c>
    </row>
    <row r="41" spans="2:13" ht="16.5" customHeight="1" x14ac:dyDescent="0.4">
      <c r="B41" s="36">
        <f t="shared" si="3"/>
        <v>12</v>
      </c>
      <c r="C41" s="36">
        <f t="shared" si="4"/>
        <v>46</v>
      </c>
      <c r="D41" s="36">
        <f t="shared" si="2"/>
        <v>12</v>
      </c>
    </row>
    <row r="42" spans="2:13" ht="16.5" customHeight="1" x14ac:dyDescent="0.4">
      <c r="B42" s="36">
        <f t="shared" si="3"/>
        <v>13</v>
      </c>
      <c r="C42" s="36">
        <f t="shared" si="4"/>
        <v>47</v>
      </c>
      <c r="D42" s="36">
        <f t="shared" si="2"/>
        <v>13</v>
      </c>
    </row>
    <row r="43" spans="2:13" ht="16.5" customHeight="1" x14ac:dyDescent="0.4">
      <c r="B43" s="36">
        <f t="shared" si="3"/>
        <v>14</v>
      </c>
      <c r="C43" s="36">
        <f t="shared" si="4"/>
        <v>48</v>
      </c>
      <c r="D43" s="36">
        <f t="shared" si="2"/>
        <v>14</v>
      </c>
    </row>
    <row r="44" spans="2:13" ht="16.5" customHeight="1" x14ac:dyDescent="0.4">
      <c r="B44" s="36">
        <f t="shared" si="3"/>
        <v>15</v>
      </c>
      <c r="C44" s="36">
        <f t="shared" si="4"/>
        <v>49</v>
      </c>
      <c r="D44" s="36">
        <f t="shared" si="2"/>
        <v>15</v>
      </c>
    </row>
    <row r="45" spans="2:13" ht="16.5" customHeight="1" x14ac:dyDescent="0.4">
      <c r="B45" s="36">
        <f t="shared" si="3"/>
        <v>16</v>
      </c>
      <c r="C45" s="36">
        <f t="shared" si="4"/>
        <v>50</v>
      </c>
      <c r="D45" s="36">
        <f t="shared" si="2"/>
        <v>16</v>
      </c>
    </row>
    <row r="46" spans="2:13" ht="16.5" customHeight="1" x14ac:dyDescent="0.4">
      <c r="B46" s="36">
        <f t="shared" si="3"/>
        <v>17</v>
      </c>
      <c r="C46" s="36">
        <f t="shared" si="4"/>
        <v>51</v>
      </c>
      <c r="D46" s="36">
        <f t="shared" si="2"/>
        <v>17</v>
      </c>
    </row>
    <row r="47" spans="2:13" ht="16.5" customHeight="1" x14ac:dyDescent="0.4">
      <c r="B47" s="36">
        <f t="shared" si="3"/>
        <v>18</v>
      </c>
      <c r="C47" s="36">
        <f t="shared" si="4"/>
        <v>52</v>
      </c>
      <c r="D47" s="36">
        <f t="shared" si="2"/>
        <v>18</v>
      </c>
    </row>
    <row r="48" spans="2:13" ht="16.5" customHeight="1" x14ac:dyDescent="0.4">
      <c r="B48" s="36">
        <f t="shared" si="3"/>
        <v>19</v>
      </c>
      <c r="C48" s="36">
        <f t="shared" si="4"/>
        <v>53</v>
      </c>
      <c r="D48" s="36">
        <f t="shared" si="2"/>
        <v>19</v>
      </c>
    </row>
    <row r="49" spans="1:5" ht="16.5" customHeight="1" x14ac:dyDescent="0.4">
      <c r="B49" s="36">
        <f>B48+1</f>
        <v>20</v>
      </c>
      <c r="C49" s="36">
        <f t="shared" si="4"/>
        <v>54</v>
      </c>
      <c r="D49" s="36">
        <f t="shared" si="2"/>
        <v>20</v>
      </c>
    </row>
    <row r="50" spans="1:5" ht="16.5" customHeight="1" x14ac:dyDescent="0.4">
      <c r="B50" s="36">
        <f t="shared" si="3"/>
        <v>21</v>
      </c>
      <c r="C50" s="36">
        <f t="shared" si="4"/>
        <v>55</v>
      </c>
      <c r="D50" s="36">
        <f t="shared" si="2"/>
        <v>21</v>
      </c>
    </row>
    <row r="51" spans="1:5" ht="16.5" customHeight="1" x14ac:dyDescent="0.4">
      <c r="B51" s="36">
        <f t="shared" si="3"/>
        <v>22</v>
      </c>
      <c r="C51" s="36">
        <f t="shared" si="4"/>
        <v>56</v>
      </c>
      <c r="D51" s="36">
        <f t="shared" si="2"/>
        <v>22</v>
      </c>
    </row>
    <row r="52" spans="1:5" ht="16.5" customHeight="1" x14ac:dyDescent="0.4">
      <c r="B52" s="36">
        <f t="shared" si="3"/>
        <v>23</v>
      </c>
      <c r="C52" s="36">
        <f t="shared" si="4"/>
        <v>57</v>
      </c>
      <c r="D52" s="36">
        <f t="shared" si="2"/>
        <v>23</v>
      </c>
    </row>
    <row r="53" spans="1:5" ht="16.5" customHeight="1" x14ac:dyDescent="0.4">
      <c r="B53" s="36">
        <f t="shared" si="3"/>
        <v>24</v>
      </c>
      <c r="C53" s="36">
        <f t="shared" si="4"/>
        <v>58</v>
      </c>
      <c r="D53" s="36">
        <f t="shared" si="2"/>
        <v>24</v>
      </c>
    </row>
    <row r="54" spans="1:5" ht="16.5" customHeight="1" x14ac:dyDescent="0.4">
      <c r="B54" s="36">
        <f t="shared" si="3"/>
        <v>25</v>
      </c>
      <c r="C54" s="36">
        <f t="shared" si="4"/>
        <v>59</v>
      </c>
      <c r="D54" s="36">
        <f t="shared" si="2"/>
        <v>25</v>
      </c>
    </row>
    <row r="55" spans="1:5" ht="16.5" customHeight="1" x14ac:dyDescent="0.4">
      <c r="B55" s="36">
        <f t="shared" si="3"/>
        <v>26</v>
      </c>
      <c r="C55" s="36">
        <f t="shared" si="4"/>
        <v>60</v>
      </c>
      <c r="D55" s="36">
        <f t="shared" si="2"/>
        <v>26</v>
      </c>
    </row>
    <row r="56" spans="1:5" ht="16.5" customHeight="1" x14ac:dyDescent="0.4">
      <c r="B56" s="36">
        <f>B55+1</f>
        <v>27</v>
      </c>
      <c r="C56" s="36">
        <f t="shared" si="4"/>
        <v>61</v>
      </c>
      <c r="D56" s="36">
        <f t="shared" si="2"/>
        <v>27</v>
      </c>
    </row>
    <row r="57" spans="1:5" ht="16.5" customHeight="1" x14ac:dyDescent="0.4">
      <c r="B57" s="36">
        <f>B56+1</f>
        <v>28</v>
      </c>
      <c r="C57" s="36">
        <f t="shared" si="4"/>
        <v>62</v>
      </c>
      <c r="D57" s="36">
        <f t="shared" si="2"/>
        <v>28</v>
      </c>
    </row>
    <row r="58" spans="1:5" ht="16.5" customHeight="1" x14ac:dyDescent="0.4">
      <c r="B58" s="35">
        <v>30</v>
      </c>
      <c r="C58" s="14"/>
      <c r="D58" s="36">
        <f>IF(D$34="名目",$B58,"-")</f>
        <v>30</v>
      </c>
    </row>
    <row r="59" spans="1:5" ht="16.5" customHeight="1" x14ac:dyDescent="0.4">
      <c r="B59" s="36">
        <f>B58+1</f>
        <v>31</v>
      </c>
      <c r="C59" s="15"/>
      <c r="D59" s="36">
        <f t="shared" ref="D59:D60" si="5">IF(D$34="名目",$B59,"-")</f>
        <v>31</v>
      </c>
    </row>
    <row r="60" spans="1:5" ht="16.5" customHeight="1" x14ac:dyDescent="0.4">
      <c r="B60" s="37">
        <f>B59+1</f>
        <v>32</v>
      </c>
      <c r="C60" s="15"/>
      <c r="D60" s="37">
        <f t="shared" si="5"/>
        <v>32</v>
      </c>
    </row>
    <row r="61" spans="1:5" ht="16.5" customHeight="1" x14ac:dyDescent="0.4">
      <c r="A61" s="51" t="s">
        <v>118</v>
      </c>
    </row>
    <row r="62" spans="1:5" ht="16.5" customHeight="1" x14ac:dyDescent="0.4">
      <c r="A62" s="51"/>
    </row>
    <row r="63" spans="1:5" ht="16.5" customHeight="1" x14ac:dyDescent="0.4">
      <c r="B63" s="1" t="s">
        <v>304</v>
      </c>
    </row>
    <row r="64" spans="1:5" ht="16.5" customHeight="1" x14ac:dyDescent="0.4">
      <c r="B64" s="11" t="s">
        <v>157</v>
      </c>
      <c r="C64" s="11" t="s">
        <v>155</v>
      </c>
      <c r="D64" s="11" t="s">
        <v>158</v>
      </c>
      <c r="E64" s="11" t="s">
        <v>155</v>
      </c>
    </row>
    <row r="65" spans="2:5" ht="16.5" customHeight="1" x14ac:dyDescent="0.4">
      <c r="B65" s="6" t="s">
        <v>131</v>
      </c>
      <c r="C65" s="36">
        <f>INDEX($D$65:$E$89,MATCH($B65,$D$65:$D$89,0),2)</f>
        <v>28</v>
      </c>
      <c r="D65" s="6" t="s">
        <v>26</v>
      </c>
      <c r="E65" s="35">
        <v>5</v>
      </c>
    </row>
    <row r="66" spans="2:5" ht="16.5" customHeight="1" x14ac:dyDescent="0.4">
      <c r="B66" s="6" t="s">
        <v>132</v>
      </c>
      <c r="C66" s="36">
        <f t="shared" ref="C66:C89" si="6">INDEX($D$65:$E$89,MATCH($B66,$D$65:$D$89,0),2)</f>
        <v>5</v>
      </c>
      <c r="D66" s="6" t="s">
        <v>27</v>
      </c>
      <c r="E66" s="36">
        <f>E65+1</f>
        <v>6</v>
      </c>
    </row>
    <row r="67" spans="2:5" ht="16.5" customHeight="1" x14ac:dyDescent="0.4">
      <c r="B67" s="6" t="s">
        <v>133</v>
      </c>
      <c r="C67" s="36">
        <f t="shared" si="6"/>
        <v>6</v>
      </c>
      <c r="D67" s="6" t="s">
        <v>28</v>
      </c>
      <c r="E67" s="36">
        <f t="shared" ref="E67:E86" si="7">E66+1</f>
        <v>7</v>
      </c>
    </row>
    <row r="68" spans="2:5" ht="16.5" customHeight="1" x14ac:dyDescent="0.4">
      <c r="B68" s="6" t="s">
        <v>134</v>
      </c>
      <c r="C68" s="36">
        <f t="shared" si="6"/>
        <v>7</v>
      </c>
      <c r="D68" s="6" t="s">
        <v>29</v>
      </c>
      <c r="E68" s="36">
        <f t="shared" si="7"/>
        <v>8</v>
      </c>
    </row>
    <row r="69" spans="2:5" ht="16.5" customHeight="1" x14ac:dyDescent="0.4">
      <c r="B69" s="6" t="s">
        <v>149</v>
      </c>
      <c r="C69" s="36">
        <f t="shared" si="6"/>
        <v>29</v>
      </c>
      <c r="D69" s="6" t="s">
        <v>30</v>
      </c>
      <c r="E69" s="36">
        <f t="shared" si="7"/>
        <v>9</v>
      </c>
    </row>
    <row r="70" spans="2:5" ht="16.5" customHeight="1" x14ac:dyDescent="0.4">
      <c r="B70" s="6" t="s">
        <v>151</v>
      </c>
      <c r="C70" s="36">
        <f t="shared" si="6"/>
        <v>8</v>
      </c>
      <c r="D70" s="6" t="s">
        <v>32</v>
      </c>
      <c r="E70" s="36">
        <f t="shared" si="7"/>
        <v>10</v>
      </c>
    </row>
    <row r="71" spans="2:5" ht="16.5" customHeight="1" x14ac:dyDescent="0.4">
      <c r="B71" s="6" t="s">
        <v>152</v>
      </c>
      <c r="C71" s="36">
        <f t="shared" si="6"/>
        <v>9</v>
      </c>
      <c r="D71" s="6" t="s">
        <v>31</v>
      </c>
      <c r="E71" s="36">
        <f t="shared" si="7"/>
        <v>11</v>
      </c>
    </row>
    <row r="72" spans="2:5" ht="16.5" customHeight="1" x14ac:dyDescent="0.4">
      <c r="B72" s="6" t="s">
        <v>153</v>
      </c>
      <c r="C72" s="36">
        <f t="shared" si="6"/>
        <v>11</v>
      </c>
      <c r="D72" s="6" t="s">
        <v>33</v>
      </c>
      <c r="E72" s="36">
        <f t="shared" si="7"/>
        <v>12</v>
      </c>
    </row>
    <row r="73" spans="2:5" ht="16.5" customHeight="1" x14ac:dyDescent="0.4">
      <c r="B73" s="6" t="s">
        <v>150</v>
      </c>
      <c r="C73" s="36">
        <f t="shared" si="6"/>
        <v>30</v>
      </c>
      <c r="D73" s="6" t="s">
        <v>34</v>
      </c>
      <c r="E73" s="36">
        <f t="shared" si="7"/>
        <v>13</v>
      </c>
    </row>
    <row r="74" spans="2:5" ht="16.5" customHeight="1" x14ac:dyDescent="0.4">
      <c r="B74" s="6" t="s">
        <v>154</v>
      </c>
      <c r="C74" s="36">
        <f t="shared" si="6"/>
        <v>10</v>
      </c>
      <c r="D74" s="6" t="s">
        <v>35</v>
      </c>
      <c r="E74" s="36">
        <f t="shared" si="7"/>
        <v>14</v>
      </c>
    </row>
    <row r="75" spans="2:5" ht="16.5" customHeight="1" x14ac:dyDescent="0.4">
      <c r="B75" s="6" t="s">
        <v>135</v>
      </c>
      <c r="C75" s="36">
        <f t="shared" si="6"/>
        <v>12</v>
      </c>
      <c r="D75" s="6" t="s">
        <v>36</v>
      </c>
      <c r="E75" s="36">
        <f t="shared" si="7"/>
        <v>15</v>
      </c>
    </row>
    <row r="76" spans="2:5" ht="16.5" customHeight="1" x14ac:dyDescent="0.4">
      <c r="B76" s="6" t="s">
        <v>136</v>
      </c>
      <c r="C76" s="36">
        <f t="shared" si="6"/>
        <v>13</v>
      </c>
      <c r="D76" s="6" t="s">
        <v>37</v>
      </c>
      <c r="E76" s="36">
        <f t="shared" si="7"/>
        <v>16</v>
      </c>
    </row>
    <row r="77" spans="2:5" ht="16.5" customHeight="1" x14ac:dyDescent="0.4">
      <c r="B77" s="6" t="s">
        <v>137</v>
      </c>
      <c r="C77" s="36">
        <f t="shared" si="6"/>
        <v>14</v>
      </c>
      <c r="D77" s="6" t="s">
        <v>38</v>
      </c>
      <c r="E77" s="36">
        <f t="shared" si="7"/>
        <v>17</v>
      </c>
    </row>
    <row r="78" spans="2:5" ht="16.5" customHeight="1" x14ac:dyDescent="0.4">
      <c r="B78" s="6" t="s">
        <v>138</v>
      </c>
      <c r="C78" s="36">
        <f t="shared" si="6"/>
        <v>15</v>
      </c>
      <c r="D78" s="6" t="s">
        <v>39</v>
      </c>
      <c r="E78" s="36">
        <f t="shared" si="7"/>
        <v>18</v>
      </c>
    </row>
    <row r="79" spans="2:5" ht="16.5" customHeight="1" x14ac:dyDescent="0.4">
      <c r="B79" s="6" t="s">
        <v>139</v>
      </c>
      <c r="C79" s="36">
        <f t="shared" si="6"/>
        <v>16</v>
      </c>
      <c r="D79" s="6" t="s">
        <v>40</v>
      </c>
      <c r="E79" s="36">
        <f t="shared" si="7"/>
        <v>19</v>
      </c>
    </row>
    <row r="80" spans="2:5" ht="16.5" customHeight="1" x14ac:dyDescent="0.4">
      <c r="B80" s="6" t="s">
        <v>140</v>
      </c>
      <c r="C80" s="36">
        <f t="shared" si="6"/>
        <v>17</v>
      </c>
      <c r="D80" s="6" t="s">
        <v>41</v>
      </c>
      <c r="E80" s="36">
        <f t="shared" si="7"/>
        <v>20</v>
      </c>
    </row>
    <row r="81" spans="1:5" ht="16.5" customHeight="1" x14ac:dyDescent="0.4">
      <c r="B81" s="6" t="s">
        <v>141</v>
      </c>
      <c r="C81" s="36">
        <f t="shared" si="6"/>
        <v>18</v>
      </c>
      <c r="D81" s="6" t="s">
        <v>42</v>
      </c>
      <c r="E81" s="36">
        <f t="shared" si="7"/>
        <v>21</v>
      </c>
    </row>
    <row r="82" spans="1:5" ht="16.5" customHeight="1" x14ac:dyDescent="0.4">
      <c r="B82" s="6" t="s">
        <v>142</v>
      </c>
      <c r="C82" s="36">
        <f t="shared" si="6"/>
        <v>19</v>
      </c>
      <c r="D82" s="6" t="s">
        <v>43</v>
      </c>
      <c r="E82" s="36">
        <f t="shared" si="7"/>
        <v>22</v>
      </c>
    </row>
    <row r="83" spans="1:5" ht="16.5" customHeight="1" x14ac:dyDescent="0.4">
      <c r="B83" s="6" t="s">
        <v>143</v>
      </c>
      <c r="C83" s="36">
        <f t="shared" si="6"/>
        <v>20</v>
      </c>
      <c r="D83" s="6" t="s">
        <v>44</v>
      </c>
      <c r="E83" s="36">
        <f t="shared" si="7"/>
        <v>23</v>
      </c>
    </row>
    <row r="84" spans="1:5" ht="16.5" customHeight="1" x14ac:dyDescent="0.4">
      <c r="B84" s="6" t="s">
        <v>144</v>
      </c>
      <c r="C84" s="36">
        <f t="shared" si="6"/>
        <v>21</v>
      </c>
      <c r="D84" s="6" t="s">
        <v>45</v>
      </c>
      <c r="E84" s="36">
        <f t="shared" si="7"/>
        <v>24</v>
      </c>
    </row>
    <row r="85" spans="1:5" ht="16.5" customHeight="1" x14ac:dyDescent="0.4">
      <c r="B85" s="6" t="s">
        <v>145</v>
      </c>
      <c r="C85" s="36">
        <f t="shared" si="6"/>
        <v>22</v>
      </c>
      <c r="D85" s="6" t="s">
        <v>46</v>
      </c>
      <c r="E85" s="36">
        <f t="shared" si="7"/>
        <v>25</v>
      </c>
    </row>
    <row r="86" spans="1:5" ht="16.5" customHeight="1" x14ac:dyDescent="0.4">
      <c r="B86" s="6" t="s">
        <v>146</v>
      </c>
      <c r="C86" s="36">
        <f t="shared" si="6"/>
        <v>23</v>
      </c>
      <c r="D86" s="6" t="s">
        <v>47</v>
      </c>
      <c r="E86" s="36">
        <f t="shared" si="7"/>
        <v>26</v>
      </c>
    </row>
    <row r="87" spans="1:5" ht="16.5" customHeight="1" x14ac:dyDescent="0.4">
      <c r="B87" s="6" t="s">
        <v>147</v>
      </c>
      <c r="C87" s="36">
        <f t="shared" si="6"/>
        <v>24</v>
      </c>
      <c r="D87" s="6" t="s">
        <v>48</v>
      </c>
      <c r="E87" s="35">
        <v>28</v>
      </c>
    </row>
    <row r="88" spans="1:5" ht="16.5" customHeight="1" x14ac:dyDescent="0.4">
      <c r="B88" s="6" t="s">
        <v>148</v>
      </c>
      <c r="C88" s="36">
        <f t="shared" si="6"/>
        <v>25</v>
      </c>
      <c r="D88" s="6" t="s">
        <v>49</v>
      </c>
      <c r="E88" s="36">
        <f>E87+1</f>
        <v>29</v>
      </c>
    </row>
    <row r="89" spans="1:5" ht="16.5" customHeight="1" x14ac:dyDescent="0.4">
      <c r="B89" s="176" t="s">
        <v>156</v>
      </c>
      <c r="C89" s="220">
        <f t="shared" si="6"/>
        <v>26</v>
      </c>
      <c r="D89" s="176" t="s">
        <v>50</v>
      </c>
      <c r="E89" s="220">
        <f>E88+1</f>
        <v>30</v>
      </c>
    </row>
    <row r="90" spans="1:5" ht="16.5" customHeight="1" x14ac:dyDescent="0.4">
      <c r="A90" s="51" t="s">
        <v>165</v>
      </c>
      <c r="C90" s="43"/>
    </row>
    <row r="92" spans="1:5" ht="16.5" customHeight="1" x14ac:dyDescent="0.4">
      <c r="B92" s="1" t="s">
        <v>303</v>
      </c>
    </row>
    <row r="93" spans="1:5" ht="16.5" customHeight="1" x14ac:dyDescent="0.4">
      <c r="B93" s="11" t="s">
        <v>185</v>
      </c>
      <c r="C93" s="11" t="s">
        <v>186</v>
      </c>
      <c r="D93" s="221" t="s">
        <v>157</v>
      </c>
      <c r="E93" s="11" t="s">
        <v>155</v>
      </c>
    </row>
    <row r="94" spans="1:5" ht="16.5" customHeight="1" x14ac:dyDescent="0.4">
      <c r="B94" s="6" t="s">
        <v>167</v>
      </c>
      <c r="C94" s="76">
        <f>INDEX($D$94:$E$118,MATCH($B94,$D$94:$D$118,0),2)</f>
        <v>5</v>
      </c>
      <c r="D94" s="4" t="s">
        <v>48</v>
      </c>
      <c r="E94" s="223">
        <v>28</v>
      </c>
    </row>
    <row r="95" spans="1:5" ht="16.5" customHeight="1" x14ac:dyDescent="0.4">
      <c r="B95" s="6" t="s">
        <v>168</v>
      </c>
      <c r="C95" s="76">
        <f t="shared" ref="C95:C115" si="8">INDEX($D$94:$E$118,MATCH($B95,$D$94:$D$118,0),2)</f>
        <v>6</v>
      </c>
      <c r="D95" s="6" t="s">
        <v>26</v>
      </c>
      <c r="E95" s="35">
        <v>5</v>
      </c>
    </row>
    <row r="96" spans="1:5" ht="16.5" customHeight="1" x14ac:dyDescent="0.4">
      <c r="B96" s="6" t="s">
        <v>169</v>
      </c>
      <c r="C96" s="76">
        <f t="shared" si="8"/>
        <v>7</v>
      </c>
      <c r="D96" s="6" t="s">
        <v>27</v>
      </c>
      <c r="E96" s="35">
        <v>6</v>
      </c>
    </row>
    <row r="97" spans="2:5" ht="16.5" customHeight="1" x14ac:dyDescent="0.4">
      <c r="B97" s="6" t="s">
        <v>170</v>
      </c>
      <c r="C97" s="76">
        <f t="shared" si="8"/>
        <v>8</v>
      </c>
      <c r="D97" s="6" t="s">
        <v>28</v>
      </c>
      <c r="E97" s="35">
        <v>7</v>
      </c>
    </row>
    <row r="98" spans="2:5" ht="16.5" customHeight="1" x14ac:dyDescent="0.4">
      <c r="B98" s="6" t="s">
        <v>171</v>
      </c>
      <c r="C98" s="76">
        <f t="shared" si="8"/>
        <v>9</v>
      </c>
      <c r="D98" s="6" t="s">
        <v>49</v>
      </c>
      <c r="E98" s="35">
        <v>29</v>
      </c>
    </row>
    <row r="99" spans="2:5" ht="16.5" customHeight="1" x14ac:dyDescent="0.4">
      <c r="B99" s="6" t="s">
        <v>172</v>
      </c>
      <c r="C99" s="76">
        <f t="shared" si="8"/>
        <v>11</v>
      </c>
      <c r="D99" s="6" t="s">
        <v>29</v>
      </c>
      <c r="E99" s="35">
        <v>8</v>
      </c>
    </row>
    <row r="100" spans="2:5" ht="16.5" customHeight="1" x14ac:dyDescent="0.4">
      <c r="B100" s="227" t="s">
        <v>173</v>
      </c>
      <c r="C100" s="76">
        <f t="shared" si="8"/>
        <v>10</v>
      </c>
      <c r="D100" s="6" t="s">
        <v>30</v>
      </c>
      <c r="E100" s="35">
        <v>9</v>
      </c>
    </row>
    <row r="101" spans="2:5" ht="16.5" customHeight="1" x14ac:dyDescent="0.4">
      <c r="B101" s="6" t="s">
        <v>174</v>
      </c>
      <c r="C101" s="76">
        <f t="shared" si="8"/>
        <v>12</v>
      </c>
      <c r="D101" s="6" t="s">
        <v>31</v>
      </c>
      <c r="E101" s="35">
        <v>11</v>
      </c>
    </row>
    <row r="102" spans="2:5" ht="16.5" customHeight="1" x14ac:dyDescent="0.4">
      <c r="B102" s="6" t="s">
        <v>175</v>
      </c>
      <c r="C102" s="76">
        <f t="shared" si="8"/>
        <v>13</v>
      </c>
      <c r="D102" s="6" t="s">
        <v>50</v>
      </c>
      <c r="E102" s="35">
        <v>30</v>
      </c>
    </row>
    <row r="103" spans="2:5" ht="16.5" customHeight="1" x14ac:dyDescent="0.4">
      <c r="B103" s="6" t="s">
        <v>176</v>
      </c>
      <c r="C103" s="76">
        <f t="shared" si="8"/>
        <v>14</v>
      </c>
      <c r="D103" s="227" t="s">
        <v>173</v>
      </c>
      <c r="E103" s="35">
        <v>10</v>
      </c>
    </row>
    <row r="104" spans="2:5" ht="16.5" customHeight="1" x14ac:dyDescent="0.4">
      <c r="B104" s="6" t="s">
        <v>177</v>
      </c>
      <c r="C104" s="76">
        <f t="shared" si="8"/>
        <v>15</v>
      </c>
      <c r="D104" s="6" t="s">
        <v>33</v>
      </c>
      <c r="E104" s="35">
        <v>12</v>
      </c>
    </row>
    <row r="105" spans="2:5" ht="16.5" customHeight="1" x14ac:dyDescent="0.4">
      <c r="B105" s="6" t="s">
        <v>178</v>
      </c>
      <c r="C105" s="76">
        <f t="shared" si="8"/>
        <v>16</v>
      </c>
      <c r="D105" s="6" t="s">
        <v>34</v>
      </c>
      <c r="E105" s="35">
        <v>13</v>
      </c>
    </row>
    <row r="106" spans="2:5" ht="16.5" customHeight="1" x14ac:dyDescent="0.4">
      <c r="B106" s="6" t="s">
        <v>179</v>
      </c>
      <c r="C106" s="76">
        <f t="shared" si="8"/>
        <v>17</v>
      </c>
      <c r="D106" s="6" t="s">
        <v>35</v>
      </c>
      <c r="E106" s="35">
        <v>14</v>
      </c>
    </row>
    <row r="107" spans="2:5" ht="16.5" customHeight="1" x14ac:dyDescent="0.4">
      <c r="B107" s="227" t="s">
        <v>180</v>
      </c>
      <c r="C107" s="76">
        <f t="shared" si="8"/>
        <v>18</v>
      </c>
      <c r="D107" s="6" t="s">
        <v>36</v>
      </c>
      <c r="E107" s="35">
        <v>15</v>
      </c>
    </row>
    <row r="108" spans="2:5" ht="16.5" customHeight="1" x14ac:dyDescent="0.4">
      <c r="B108" s="6" t="s">
        <v>181</v>
      </c>
      <c r="C108" s="76">
        <f t="shared" si="8"/>
        <v>19</v>
      </c>
      <c r="D108" s="6" t="s">
        <v>37</v>
      </c>
      <c r="E108" s="35">
        <v>16</v>
      </c>
    </row>
    <row r="109" spans="2:5" ht="16.5" customHeight="1" x14ac:dyDescent="0.4">
      <c r="B109" s="6" t="s">
        <v>182</v>
      </c>
      <c r="C109" s="76">
        <f t="shared" si="8"/>
        <v>20</v>
      </c>
      <c r="D109" s="6" t="s">
        <v>38</v>
      </c>
      <c r="E109" s="35">
        <v>17</v>
      </c>
    </row>
    <row r="110" spans="2:5" ht="16.5" customHeight="1" x14ac:dyDescent="0.4">
      <c r="B110" s="6" t="s">
        <v>183</v>
      </c>
      <c r="C110" s="76">
        <f t="shared" si="8"/>
        <v>21</v>
      </c>
      <c r="D110" s="227" t="s">
        <v>180</v>
      </c>
      <c r="E110" s="35">
        <v>18</v>
      </c>
    </row>
    <row r="111" spans="2:5" ht="16.5" customHeight="1" x14ac:dyDescent="0.4">
      <c r="B111" s="6" t="s">
        <v>184</v>
      </c>
      <c r="C111" s="76">
        <f t="shared" si="8"/>
        <v>22</v>
      </c>
      <c r="D111" s="6" t="s">
        <v>40</v>
      </c>
      <c r="E111" s="35">
        <v>19</v>
      </c>
    </row>
    <row r="112" spans="2:5" ht="16.5" customHeight="1" x14ac:dyDescent="0.4">
      <c r="B112" s="6" t="s">
        <v>44</v>
      </c>
      <c r="C112" s="76">
        <f t="shared" si="8"/>
        <v>23</v>
      </c>
      <c r="D112" s="6" t="s">
        <v>41</v>
      </c>
      <c r="E112" s="35">
        <v>20</v>
      </c>
    </row>
    <row r="113" spans="1:5" ht="16.5" customHeight="1" x14ac:dyDescent="0.4">
      <c r="B113" s="6" t="s">
        <v>45</v>
      </c>
      <c r="C113" s="76">
        <f t="shared" si="8"/>
        <v>24</v>
      </c>
      <c r="D113" s="6" t="s">
        <v>42</v>
      </c>
      <c r="E113" s="35">
        <v>21</v>
      </c>
    </row>
    <row r="114" spans="1:5" ht="16.5" customHeight="1" x14ac:dyDescent="0.4">
      <c r="B114" s="6" t="s">
        <v>46</v>
      </c>
      <c r="C114" s="76">
        <f t="shared" si="8"/>
        <v>25</v>
      </c>
      <c r="D114" s="6" t="s">
        <v>43</v>
      </c>
      <c r="E114" s="35">
        <v>22</v>
      </c>
    </row>
    <row r="115" spans="1:5" ht="16.5" customHeight="1" x14ac:dyDescent="0.4">
      <c r="B115" s="176" t="s">
        <v>47</v>
      </c>
      <c r="C115" s="222">
        <f t="shared" si="8"/>
        <v>26</v>
      </c>
      <c r="D115" s="6" t="s">
        <v>44</v>
      </c>
      <c r="E115" s="35">
        <v>23</v>
      </c>
    </row>
    <row r="116" spans="1:5" ht="16.5" customHeight="1" x14ac:dyDescent="0.4">
      <c r="D116" s="6" t="s">
        <v>45</v>
      </c>
      <c r="E116" s="35">
        <v>24</v>
      </c>
    </row>
    <row r="117" spans="1:5" ht="16.5" customHeight="1" x14ac:dyDescent="0.4">
      <c r="D117" s="6" t="s">
        <v>46</v>
      </c>
      <c r="E117" s="35">
        <v>25</v>
      </c>
    </row>
    <row r="118" spans="1:5" ht="16.5" customHeight="1" x14ac:dyDescent="0.4">
      <c r="D118" s="176" t="s">
        <v>47</v>
      </c>
      <c r="E118" s="224">
        <v>26</v>
      </c>
    </row>
    <row r="119" spans="1:5" ht="16.5" customHeight="1" x14ac:dyDescent="0.4">
      <c r="A119" s="51" t="s">
        <v>268</v>
      </c>
    </row>
    <row r="121" spans="1:5" ht="16.5" customHeight="1" x14ac:dyDescent="0.4">
      <c r="B121" s="1" t="s">
        <v>252</v>
      </c>
    </row>
    <row r="122" spans="1:5" ht="16.5" customHeight="1" x14ac:dyDescent="0.4">
      <c r="B122" s="11" t="s">
        <v>253</v>
      </c>
      <c r="C122" s="11" t="s">
        <v>265</v>
      </c>
      <c r="D122" s="11" t="s">
        <v>253</v>
      </c>
      <c r="E122" s="11" t="s">
        <v>265</v>
      </c>
    </row>
    <row r="123" spans="1:5" ht="16.5" customHeight="1" x14ac:dyDescent="0.4">
      <c r="B123" s="4" t="s">
        <v>25</v>
      </c>
      <c r="C123" s="225">
        <f>INDEX($D$123:$E$177,MATCH($B123,$D$123:$D$177,0),2)</f>
        <v>7</v>
      </c>
      <c r="D123" s="4" t="s">
        <v>25</v>
      </c>
      <c r="E123" s="223">
        <v>7</v>
      </c>
    </row>
    <row r="124" spans="1:5" ht="16.5" customHeight="1" x14ac:dyDescent="0.4">
      <c r="B124" s="6" t="s">
        <v>26</v>
      </c>
      <c r="C124" s="76">
        <f t="shared" ref="C124:C148" si="9">INDEX($D$123:$E$177,MATCH($B124,$D$123:$D$177,0),2)</f>
        <v>8</v>
      </c>
      <c r="D124" s="6" t="s">
        <v>26</v>
      </c>
      <c r="E124" s="36">
        <f>E123+1</f>
        <v>8</v>
      </c>
    </row>
    <row r="125" spans="1:5" ht="16.5" customHeight="1" x14ac:dyDescent="0.4">
      <c r="B125" s="6" t="s">
        <v>27</v>
      </c>
      <c r="C125" s="76">
        <f t="shared" si="9"/>
        <v>9</v>
      </c>
      <c r="D125" s="6" t="s">
        <v>27</v>
      </c>
      <c r="E125" s="36">
        <f t="shared" ref="E125:E177" si="10">E124+1</f>
        <v>9</v>
      </c>
    </row>
    <row r="126" spans="1:5" ht="16.5" customHeight="1" x14ac:dyDescent="0.4">
      <c r="B126" s="6" t="s">
        <v>28</v>
      </c>
      <c r="C126" s="76">
        <f t="shared" si="9"/>
        <v>10</v>
      </c>
      <c r="D126" s="6" t="s">
        <v>28</v>
      </c>
      <c r="E126" s="36">
        <f t="shared" si="10"/>
        <v>10</v>
      </c>
    </row>
    <row r="127" spans="1:5" ht="16.5" customHeight="1" x14ac:dyDescent="0.4">
      <c r="B127" s="6" t="s">
        <v>29</v>
      </c>
      <c r="C127" s="76">
        <f t="shared" si="9"/>
        <v>11</v>
      </c>
      <c r="D127" s="6" t="s">
        <v>29</v>
      </c>
      <c r="E127" s="36">
        <f t="shared" si="10"/>
        <v>11</v>
      </c>
    </row>
    <row r="128" spans="1:5" ht="16.5" customHeight="1" x14ac:dyDescent="0.4">
      <c r="B128" s="6" t="s">
        <v>30</v>
      </c>
      <c r="C128" s="76">
        <f t="shared" si="9"/>
        <v>12</v>
      </c>
      <c r="D128" s="6" t="s">
        <v>30</v>
      </c>
      <c r="E128" s="36">
        <f t="shared" si="10"/>
        <v>12</v>
      </c>
    </row>
    <row r="129" spans="2:5" ht="16.5" customHeight="1" x14ac:dyDescent="0.4">
      <c r="B129" s="6" t="s">
        <v>32</v>
      </c>
      <c r="C129" s="76">
        <f t="shared" si="9"/>
        <v>28</v>
      </c>
      <c r="D129" s="6" t="s">
        <v>254</v>
      </c>
      <c r="E129" s="36">
        <f t="shared" si="10"/>
        <v>13</v>
      </c>
    </row>
    <row r="130" spans="2:5" ht="16.5" customHeight="1" x14ac:dyDescent="0.4">
      <c r="B130" s="6" t="s">
        <v>31</v>
      </c>
      <c r="C130" s="76">
        <f t="shared" si="9"/>
        <v>31</v>
      </c>
      <c r="D130" s="6" t="s">
        <v>235</v>
      </c>
      <c r="E130" s="36">
        <f t="shared" si="10"/>
        <v>14</v>
      </c>
    </row>
    <row r="131" spans="2:5" ht="16.5" customHeight="1" x14ac:dyDescent="0.4">
      <c r="B131" s="6" t="s">
        <v>33</v>
      </c>
      <c r="C131" s="76">
        <f t="shared" si="9"/>
        <v>32</v>
      </c>
      <c r="D131" s="6" t="s">
        <v>236</v>
      </c>
      <c r="E131" s="36">
        <f t="shared" si="10"/>
        <v>15</v>
      </c>
    </row>
    <row r="132" spans="2:5" ht="16.5" customHeight="1" x14ac:dyDescent="0.4">
      <c r="B132" s="6" t="s">
        <v>34</v>
      </c>
      <c r="C132" s="76">
        <f t="shared" si="9"/>
        <v>35</v>
      </c>
      <c r="D132" s="6" t="s">
        <v>255</v>
      </c>
      <c r="E132" s="36">
        <f t="shared" si="10"/>
        <v>16</v>
      </c>
    </row>
    <row r="133" spans="2:5" ht="16.5" customHeight="1" x14ac:dyDescent="0.4">
      <c r="B133" s="6" t="s">
        <v>35</v>
      </c>
      <c r="C133" s="76">
        <f t="shared" si="9"/>
        <v>36</v>
      </c>
      <c r="D133" s="6" t="s">
        <v>256</v>
      </c>
      <c r="E133" s="36">
        <f t="shared" si="10"/>
        <v>17</v>
      </c>
    </row>
    <row r="134" spans="2:5" ht="16.5" customHeight="1" x14ac:dyDescent="0.4">
      <c r="B134" s="6" t="s">
        <v>36</v>
      </c>
      <c r="C134" s="76">
        <f t="shared" si="9"/>
        <v>37</v>
      </c>
      <c r="D134" s="6" t="s">
        <v>257</v>
      </c>
      <c r="E134" s="36">
        <f t="shared" si="10"/>
        <v>18</v>
      </c>
    </row>
    <row r="135" spans="2:5" ht="16.5" customHeight="1" x14ac:dyDescent="0.4">
      <c r="B135" s="6" t="s">
        <v>37</v>
      </c>
      <c r="C135" s="76">
        <f t="shared" si="9"/>
        <v>40</v>
      </c>
      <c r="D135" s="6" t="s">
        <v>212</v>
      </c>
      <c r="E135" s="36">
        <f t="shared" si="10"/>
        <v>19</v>
      </c>
    </row>
    <row r="136" spans="2:5" ht="16.5" customHeight="1" x14ac:dyDescent="0.4">
      <c r="B136" s="6" t="s">
        <v>38</v>
      </c>
      <c r="C136" s="76">
        <f t="shared" si="9"/>
        <v>41</v>
      </c>
      <c r="D136" s="6" t="s">
        <v>258</v>
      </c>
      <c r="E136" s="36">
        <f t="shared" si="10"/>
        <v>20</v>
      </c>
    </row>
    <row r="137" spans="2:5" ht="16.5" customHeight="1" x14ac:dyDescent="0.4">
      <c r="B137" s="6" t="s">
        <v>39</v>
      </c>
      <c r="C137" s="76">
        <f t="shared" si="9"/>
        <v>44</v>
      </c>
      <c r="D137" s="6" t="s">
        <v>237</v>
      </c>
      <c r="E137" s="36">
        <f t="shared" si="10"/>
        <v>21</v>
      </c>
    </row>
    <row r="138" spans="2:5" ht="16.5" customHeight="1" x14ac:dyDescent="0.4">
      <c r="B138" s="6" t="s">
        <v>40</v>
      </c>
      <c r="C138" s="76">
        <f t="shared" si="9"/>
        <v>45</v>
      </c>
      <c r="D138" s="6" t="s">
        <v>238</v>
      </c>
      <c r="E138" s="36">
        <f t="shared" si="10"/>
        <v>22</v>
      </c>
    </row>
    <row r="139" spans="2:5" ht="16.5" customHeight="1" x14ac:dyDescent="0.4">
      <c r="B139" s="6" t="s">
        <v>41</v>
      </c>
      <c r="C139" s="76">
        <f t="shared" si="9"/>
        <v>46</v>
      </c>
      <c r="D139" s="6" t="s">
        <v>214</v>
      </c>
      <c r="E139" s="36">
        <f t="shared" si="10"/>
        <v>23</v>
      </c>
    </row>
    <row r="140" spans="2:5" ht="16.5" customHeight="1" x14ac:dyDescent="0.4">
      <c r="B140" s="6" t="s">
        <v>42</v>
      </c>
      <c r="C140" s="76">
        <f t="shared" si="9"/>
        <v>47</v>
      </c>
      <c r="D140" s="6" t="s">
        <v>239</v>
      </c>
      <c r="E140" s="36">
        <f t="shared" si="10"/>
        <v>24</v>
      </c>
    </row>
    <row r="141" spans="2:5" ht="16.5" customHeight="1" x14ac:dyDescent="0.4">
      <c r="B141" s="6" t="s">
        <v>43</v>
      </c>
      <c r="C141" s="76">
        <f t="shared" si="9"/>
        <v>48</v>
      </c>
      <c r="D141" s="6" t="s">
        <v>259</v>
      </c>
      <c r="E141" s="36">
        <f t="shared" si="10"/>
        <v>25</v>
      </c>
    </row>
    <row r="142" spans="2:5" ht="16.5" customHeight="1" x14ac:dyDescent="0.4">
      <c r="B142" s="6" t="s">
        <v>44</v>
      </c>
      <c r="C142" s="76">
        <f t="shared" si="9"/>
        <v>50</v>
      </c>
      <c r="D142" s="6" t="s">
        <v>216</v>
      </c>
      <c r="E142" s="36">
        <f t="shared" si="10"/>
        <v>26</v>
      </c>
    </row>
    <row r="143" spans="2:5" ht="16.5" customHeight="1" x14ac:dyDescent="0.4">
      <c r="B143" s="6" t="s">
        <v>45</v>
      </c>
      <c r="C143" s="76">
        <f t="shared" si="9"/>
        <v>52</v>
      </c>
      <c r="D143" s="6" t="s">
        <v>217</v>
      </c>
      <c r="E143" s="36">
        <f t="shared" si="10"/>
        <v>27</v>
      </c>
    </row>
    <row r="144" spans="2:5" ht="16.5" customHeight="1" x14ac:dyDescent="0.4">
      <c r="B144" s="6" t="s">
        <v>46</v>
      </c>
      <c r="C144" s="76">
        <f t="shared" si="9"/>
        <v>53</v>
      </c>
      <c r="D144" s="6" t="s">
        <v>32</v>
      </c>
      <c r="E144" s="36">
        <f t="shared" si="10"/>
        <v>28</v>
      </c>
    </row>
    <row r="145" spans="2:5" ht="16.5" customHeight="1" x14ac:dyDescent="0.4">
      <c r="B145" s="6" t="s">
        <v>266</v>
      </c>
      <c r="C145" s="76">
        <f t="shared" si="9"/>
        <v>58</v>
      </c>
      <c r="D145" s="6" t="s">
        <v>260</v>
      </c>
      <c r="E145" s="36">
        <f t="shared" si="10"/>
        <v>29</v>
      </c>
    </row>
    <row r="146" spans="2:5" ht="16.5" customHeight="1" x14ac:dyDescent="0.4">
      <c r="B146" s="6" t="s">
        <v>48</v>
      </c>
      <c r="C146" s="76">
        <f t="shared" si="9"/>
        <v>59</v>
      </c>
      <c r="D146" s="6" t="s">
        <v>241</v>
      </c>
      <c r="E146" s="36">
        <f t="shared" si="10"/>
        <v>30</v>
      </c>
    </row>
    <row r="147" spans="2:5" ht="16.5" customHeight="1" x14ac:dyDescent="0.4">
      <c r="B147" s="6" t="s">
        <v>49</v>
      </c>
      <c r="C147" s="76">
        <f t="shared" si="9"/>
        <v>60</v>
      </c>
      <c r="D147" s="6" t="s">
        <v>31</v>
      </c>
      <c r="E147" s="36">
        <f t="shared" si="10"/>
        <v>31</v>
      </c>
    </row>
    <row r="148" spans="2:5" ht="16.5" customHeight="1" x14ac:dyDescent="0.4">
      <c r="B148" s="176" t="s">
        <v>50</v>
      </c>
      <c r="C148" s="222">
        <f t="shared" si="9"/>
        <v>61</v>
      </c>
      <c r="D148" s="6" t="s">
        <v>33</v>
      </c>
      <c r="E148" s="36">
        <f t="shared" si="10"/>
        <v>32</v>
      </c>
    </row>
    <row r="149" spans="2:5" ht="16.5" customHeight="1" x14ac:dyDescent="0.4">
      <c r="D149" s="6" t="s">
        <v>261</v>
      </c>
      <c r="E149" s="36">
        <f t="shared" si="10"/>
        <v>33</v>
      </c>
    </row>
    <row r="150" spans="2:5" ht="16.5" customHeight="1" x14ac:dyDescent="0.4">
      <c r="D150" s="6" t="s">
        <v>262</v>
      </c>
      <c r="E150" s="36">
        <f t="shared" si="10"/>
        <v>34</v>
      </c>
    </row>
    <row r="151" spans="2:5" ht="16.5" customHeight="1" x14ac:dyDescent="0.4">
      <c r="D151" s="6" t="s">
        <v>34</v>
      </c>
      <c r="E151" s="36">
        <f t="shared" si="10"/>
        <v>35</v>
      </c>
    </row>
    <row r="152" spans="2:5" ht="16.5" customHeight="1" x14ac:dyDescent="0.4">
      <c r="D152" s="6" t="s">
        <v>35</v>
      </c>
      <c r="E152" s="36">
        <f t="shared" si="10"/>
        <v>36</v>
      </c>
    </row>
    <row r="153" spans="2:5" ht="16.5" customHeight="1" x14ac:dyDescent="0.4">
      <c r="D153" s="6" t="s">
        <v>36</v>
      </c>
      <c r="E153" s="36">
        <f t="shared" si="10"/>
        <v>37</v>
      </c>
    </row>
    <row r="154" spans="2:5" ht="16.5" customHeight="1" x14ac:dyDescent="0.4">
      <c r="D154" s="6" t="s">
        <v>244</v>
      </c>
      <c r="E154" s="36">
        <f t="shared" si="10"/>
        <v>38</v>
      </c>
    </row>
    <row r="155" spans="2:5" ht="16.5" customHeight="1" x14ac:dyDescent="0.4">
      <c r="D155" s="6" t="s">
        <v>245</v>
      </c>
      <c r="E155" s="36">
        <f t="shared" si="10"/>
        <v>39</v>
      </c>
    </row>
    <row r="156" spans="2:5" ht="16.5" customHeight="1" x14ac:dyDescent="0.4">
      <c r="D156" s="6" t="s">
        <v>37</v>
      </c>
      <c r="E156" s="36">
        <f t="shared" si="10"/>
        <v>40</v>
      </c>
    </row>
    <row r="157" spans="2:5" ht="16.5" customHeight="1" x14ac:dyDescent="0.4">
      <c r="D157" s="6" t="s">
        <v>38</v>
      </c>
      <c r="E157" s="36">
        <f t="shared" si="10"/>
        <v>41</v>
      </c>
    </row>
    <row r="158" spans="2:5" ht="16.5" customHeight="1" x14ac:dyDescent="0.4">
      <c r="D158" s="6" t="s">
        <v>263</v>
      </c>
      <c r="E158" s="36">
        <f t="shared" si="10"/>
        <v>42</v>
      </c>
    </row>
    <row r="159" spans="2:5" ht="16.5" customHeight="1" x14ac:dyDescent="0.4">
      <c r="D159" s="6" t="s">
        <v>264</v>
      </c>
      <c r="E159" s="36">
        <f t="shared" si="10"/>
        <v>43</v>
      </c>
    </row>
    <row r="160" spans="2:5" ht="16.5" customHeight="1" x14ac:dyDescent="0.4">
      <c r="D160" s="6" t="s">
        <v>39</v>
      </c>
      <c r="E160" s="36">
        <f t="shared" si="10"/>
        <v>44</v>
      </c>
    </row>
    <row r="161" spans="4:5" ht="16.5" customHeight="1" x14ac:dyDescent="0.4">
      <c r="D161" s="6" t="s">
        <v>40</v>
      </c>
      <c r="E161" s="36">
        <f t="shared" si="10"/>
        <v>45</v>
      </c>
    </row>
    <row r="162" spans="4:5" ht="16.5" customHeight="1" x14ac:dyDescent="0.4">
      <c r="D162" s="6" t="s">
        <v>41</v>
      </c>
      <c r="E162" s="36">
        <f t="shared" si="10"/>
        <v>46</v>
      </c>
    </row>
    <row r="163" spans="4:5" ht="16.5" customHeight="1" x14ac:dyDescent="0.4">
      <c r="D163" s="6" t="s">
        <v>42</v>
      </c>
      <c r="E163" s="36">
        <f t="shared" si="10"/>
        <v>47</v>
      </c>
    </row>
    <row r="164" spans="4:5" ht="16.5" customHeight="1" x14ac:dyDescent="0.4">
      <c r="D164" s="6" t="s">
        <v>43</v>
      </c>
      <c r="E164" s="36">
        <f t="shared" si="10"/>
        <v>48</v>
      </c>
    </row>
    <row r="165" spans="4:5" ht="16.5" customHeight="1" x14ac:dyDescent="0.4">
      <c r="D165" s="6"/>
      <c r="E165" s="36">
        <f>E164+1</f>
        <v>49</v>
      </c>
    </row>
    <row r="166" spans="4:5" ht="16.5" customHeight="1" x14ac:dyDescent="0.4">
      <c r="D166" s="6" t="s">
        <v>44</v>
      </c>
      <c r="E166" s="36">
        <f t="shared" si="10"/>
        <v>50</v>
      </c>
    </row>
    <row r="167" spans="4:5" ht="16.5" customHeight="1" x14ac:dyDescent="0.4">
      <c r="D167" s="6"/>
      <c r="E167" s="36">
        <f t="shared" si="10"/>
        <v>51</v>
      </c>
    </row>
    <row r="168" spans="4:5" ht="16.5" customHeight="1" x14ac:dyDescent="0.4">
      <c r="D168" s="6" t="s">
        <v>45</v>
      </c>
      <c r="E168" s="36">
        <f t="shared" si="10"/>
        <v>52</v>
      </c>
    </row>
    <row r="169" spans="4:5" ht="16.5" customHeight="1" x14ac:dyDescent="0.4">
      <c r="D169" s="6" t="s">
        <v>46</v>
      </c>
      <c r="E169" s="36">
        <f t="shared" si="10"/>
        <v>53</v>
      </c>
    </row>
    <row r="170" spans="4:5" ht="16.5" customHeight="1" x14ac:dyDescent="0.4">
      <c r="D170" s="6"/>
      <c r="E170" s="36">
        <f t="shared" si="10"/>
        <v>54</v>
      </c>
    </row>
    <row r="171" spans="4:5" ht="16.5" customHeight="1" x14ac:dyDescent="0.4">
      <c r="D171" s="6" t="s">
        <v>232</v>
      </c>
      <c r="E171" s="36">
        <f t="shared" si="10"/>
        <v>55</v>
      </c>
    </row>
    <row r="172" spans="4:5" ht="16.5" customHeight="1" x14ac:dyDescent="0.4">
      <c r="D172" s="6" t="s">
        <v>233</v>
      </c>
      <c r="E172" s="36">
        <f t="shared" si="10"/>
        <v>56</v>
      </c>
    </row>
    <row r="173" spans="4:5" ht="16.5" customHeight="1" x14ac:dyDescent="0.4">
      <c r="D173" s="6"/>
      <c r="E173" s="36">
        <f t="shared" si="10"/>
        <v>57</v>
      </c>
    </row>
    <row r="174" spans="4:5" ht="16.5" customHeight="1" x14ac:dyDescent="0.4">
      <c r="D174" s="6" t="s">
        <v>266</v>
      </c>
      <c r="E174" s="36">
        <f t="shared" si="10"/>
        <v>58</v>
      </c>
    </row>
    <row r="175" spans="4:5" ht="16.5" customHeight="1" x14ac:dyDescent="0.4">
      <c r="D175" s="6" t="s">
        <v>48</v>
      </c>
      <c r="E175" s="36">
        <f t="shared" si="10"/>
        <v>59</v>
      </c>
    </row>
    <row r="176" spans="4:5" ht="16.5" customHeight="1" x14ac:dyDescent="0.4">
      <c r="D176" s="6" t="s">
        <v>49</v>
      </c>
      <c r="E176" s="36">
        <f t="shared" si="10"/>
        <v>60</v>
      </c>
    </row>
    <row r="177" spans="4:5" ht="16.5" customHeight="1" x14ac:dyDescent="0.4">
      <c r="D177" s="176" t="s">
        <v>50</v>
      </c>
      <c r="E177" s="220">
        <f t="shared" si="10"/>
        <v>61</v>
      </c>
    </row>
  </sheetData>
  <phoneticPr fontId="1"/>
  <pageMargins left="0.7" right="0.7" top="0.75" bottom="0.75" header="0.3" footer="0.3"/>
  <pageSetup paperSize="9" scale="28" orientation="portrait" r:id="rId1"/>
  <rowBreaks count="4" manualBreakCount="4">
    <brk id="30" max="7" man="1"/>
    <brk id="60" max="7" man="1"/>
    <brk id="89" max="7" man="1"/>
    <brk id="11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経済活動別統計表</vt:lpstr>
      <vt:lpstr>国民経済計算</vt:lpstr>
      <vt:lpstr>分析</vt:lpstr>
      <vt:lpstr>分析BD</vt:lpstr>
      <vt:lpstr>コード表</vt:lpstr>
      <vt:lpstr>コード表!Print_Area</vt:lpstr>
      <vt:lpstr>経済活動別統計表!Print_Area</vt:lpstr>
      <vt:lpstr>分析!Print_Area</vt:lpstr>
      <vt:lpstr>分析BD!Print_Area</vt:lpstr>
      <vt:lpstr>国民経済計算!Print_Titles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2024-10-23T05:33:16Z</dcterms:created>
  <dcterms:modified xsi:type="dcterms:W3CDTF">2025-01-10T04:23:18Z</dcterms:modified>
</cp:coreProperties>
</file>