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C:\Users\goyahtom\Desktop\R7普通教室棟(A棟体育館側系統)教室空調機更新工事\"/>
    </mc:Choice>
  </mc:AlternateContent>
  <xr:revisionPtr revIDLastSave="0" documentId="13_ncr:1_{744CF3F3-7704-4F6C-9113-220FFC413CAF}" xr6:coauthVersionLast="47" xr6:coauthVersionMax="47" xr10:uidLastSave="{00000000-0000-0000-0000-000000000000}"/>
  <bookViews>
    <workbookView xWindow="-110" yWindow="-110" windowWidth="19420" windowHeight="10300" firstSheet="2" activeTab="6" xr2:uid="{D9115090-59F0-45BA-B1A6-D58355B297C5}"/>
  </bookViews>
  <sheets>
    <sheet name="計算書２" sheetId="15" state="hidden" r:id="rId1"/>
    <sheet name="計算書３" sheetId="16" state="hidden" r:id="rId2"/>
    <sheet name="仕様書 (様式)" sheetId="40" r:id="rId3"/>
    <sheet name="設計書" sheetId="31" r:id="rId4"/>
    <sheet name="工事費仕訳書" sheetId="32" r:id="rId5"/>
    <sheet name="参考数量書" sheetId="44" r:id="rId6"/>
    <sheet name="工事費内訳書 (諸経費)" sheetId="45" r:id="rId7"/>
    <sheet name="電気複合 " sheetId="27" state="hidden" r:id="rId8"/>
    <sheet name=" 代価表 " sheetId="28" state="hidden" r:id="rId9"/>
    <sheet name="内訳書２" sheetId="10" state="hidden" r:id="rId10"/>
    <sheet name="内訳書３" sheetId="11" state="hidden" r:id="rId11"/>
    <sheet name="代価表" sheetId="12" state="hidden" r:id="rId12"/>
    <sheet name="電気複合" sheetId="17" state="hidden" r:id="rId13"/>
    <sheet name="機械複合" sheetId="18"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______________________________l1">#REF!</definedName>
    <definedName name="_______________________________l2">#REF!</definedName>
    <definedName name="______________________________l1">#REF!</definedName>
    <definedName name="______________________________l2">#REF!</definedName>
    <definedName name="_____________________________l1">#REF!</definedName>
    <definedName name="_____________________________l2">#REF!</definedName>
    <definedName name="____________________________l1">#REF!</definedName>
    <definedName name="____________________________l2">#REF!</definedName>
    <definedName name="___________________________l1">#REF!</definedName>
    <definedName name="___________________________l2">#REF!</definedName>
    <definedName name="__________________________l1">#REF!</definedName>
    <definedName name="__________________________l2">#REF!</definedName>
    <definedName name="_________________________l1">#REF!</definedName>
    <definedName name="_________________________l2">#REF!</definedName>
    <definedName name="________________________l1">#REF!</definedName>
    <definedName name="________________________l2">#REF!</definedName>
    <definedName name="_______________________l1">#REF!</definedName>
    <definedName name="_______________________l2">#REF!</definedName>
    <definedName name="______________________l1">#REF!</definedName>
    <definedName name="______________________l2">#REF!</definedName>
    <definedName name="_____________________l1">#REF!</definedName>
    <definedName name="_____________________l2">#REF!</definedName>
    <definedName name="____________________l1">#REF!</definedName>
    <definedName name="____________________l2">#REF!</definedName>
    <definedName name="___________________l1">#REF!</definedName>
    <definedName name="___________________l2">#REF!</definedName>
    <definedName name="__________________l1">#REF!</definedName>
    <definedName name="__________________l2">#REF!</definedName>
    <definedName name="_________________l1">#REF!</definedName>
    <definedName name="_________________l2">#REF!</definedName>
    <definedName name="________________l1">#REF!</definedName>
    <definedName name="________________l2">#REF!</definedName>
    <definedName name="_______________l1">#REF!</definedName>
    <definedName name="_______________l2">#REF!</definedName>
    <definedName name="______________l1">#REF!</definedName>
    <definedName name="______________l2">#REF!</definedName>
    <definedName name="_____________l1">#REF!</definedName>
    <definedName name="_____________l2">#REF!</definedName>
    <definedName name="____________l1">#REF!</definedName>
    <definedName name="____________l2">#REF!</definedName>
    <definedName name="___________l2">#REF!</definedName>
    <definedName name="__________l1">#REF!</definedName>
    <definedName name="__________l2">#REF!</definedName>
    <definedName name="_________l1">#REF!</definedName>
    <definedName name="_________l2">#REF!</definedName>
    <definedName name="________l1">#REF!</definedName>
    <definedName name="________l2">#REF!</definedName>
    <definedName name="_______l1">#REF!</definedName>
    <definedName name="_______l2">#REF!</definedName>
    <definedName name="______l1">#REF!</definedName>
    <definedName name="______l2">#REF!</definedName>
    <definedName name="_____l1">#REF!</definedName>
    <definedName name="_____l2">#REF!</definedName>
    <definedName name="____l1">#REF!</definedName>
    <definedName name="____l2">#REF!</definedName>
    <definedName name="___l1">#REF!</definedName>
    <definedName name="___l2">#REF!</definedName>
    <definedName name="__123Graph_A" hidden="1">'[1]建具廻-1'!$C$6:$C$6</definedName>
    <definedName name="_1" localSheetId="13">#REF!</definedName>
    <definedName name="_1" localSheetId="12">#REF!</definedName>
    <definedName name="_1_0_K" localSheetId="8" hidden="1">[2]人件費!#REF!</definedName>
    <definedName name="_10" localSheetId="13">#REF!</definedName>
    <definedName name="_10" localSheetId="12">#REF!</definedName>
    <definedName name="_10_0_S" localSheetId="4" hidden="1">[2]人件費!#REF!</definedName>
    <definedName name="_10_0_S" localSheetId="6" hidden="1">[2]人件費!#REF!</definedName>
    <definedName name="_10_0_S" localSheetId="5" hidden="1">[2]人件費!#REF!</definedName>
    <definedName name="_10_0_S" localSheetId="3" hidden="1">[2]人件費!#REF!</definedName>
    <definedName name="_10_0_S" hidden="1">[2]人件費!#REF!</definedName>
    <definedName name="_11" localSheetId="13">#REF!</definedName>
    <definedName name="_11" localSheetId="12">#REF!</definedName>
    <definedName name="_12" localSheetId="13">#REF!</definedName>
    <definedName name="_12" localSheetId="12">#REF!</definedName>
    <definedName name="_13" localSheetId="13">#REF!</definedName>
    <definedName name="_13" localSheetId="12">#REF!</definedName>
    <definedName name="_14" localSheetId="13">#REF!</definedName>
    <definedName name="_14" localSheetId="12">#REF!</definedName>
    <definedName name="_15" localSheetId="13">#REF!</definedName>
    <definedName name="_15" localSheetId="12">#REF!</definedName>
    <definedName name="_16" localSheetId="13">#REF!</definedName>
    <definedName name="_16" localSheetId="12">#REF!</definedName>
    <definedName name="_17" localSheetId="13">#REF!</definedName>
    <definedName name="_17" localSheetId="12">#REF!</definedName>
    <definedName name="_18" localSheetId="13">#REF!</definedName>
    <definedName name="_18" localSheetId="12">#REF!</definedName>
    <definedName name="_19" localSheetId="13">#REF!</definedName>
    <definedName name="_19" localSheetId="12">#REF!</definedName>
    <definedName name="_1H13棟数_延床_計">#REF!</definedName>
    <definedName name="_1l1_">#REF!</definedName>
    <definedName name="_2" localSheetId="13">#REF!</definedName>
    <definedName name="_2" localSheetId="12">#REF!</definedName>
    <definedName name="_2_0_K" localSheetId="8" hidden="1">[2]人件費!#REF!</definedName>
    <definedName name="_20" localSheetId="13">#REF!</definedName>
    <definedName name="_20" localSheetId="12">#REF!</definedName>
    <definedName name="_21" localSheetId="13">#REF!</definedName>
    <definedName name="_21" localSheetId="12">#REF!</definedName>
    <definedName name="_22" localSheetId="13">#REF!</definedName>
    <definedName name="_22" localSheetId="12">#REF!</definedName>
    <definedName name="_2l2_">#REF!</definedName>
    <definedName name="_2棟T_H13all→H12">#REF!</definedName>
    <definedName name="_3_0_K" localSheetId="4" hidden="1">[2]人件費!#REF!</definedName>
    <definedName name="_3_0_K" localSheetId="6" hidden="1">[2]人件費!#REF!</definedName>
    <definedName name="_3_0_K" localSheetId="5" hidden="1">[2]人件費!#REF!</definedName>
    <definedName name="_3_0_K" localSheetId="3" hidden="1">[2]人件費!#REF!</definedName>
    <definedName name="_3_0_K" hidden="1">[2]人件費!#REF!</definedName>
    <definedName name="_4_0_K" localSheetId="4" hidden="1">[2]人件費!#REF!</definedName>
    <definedName name="_4_0_K" localSheetId="6" hidden="1">[2]人件費!#REF!</definedName>
    <definedName name="_4_0_K" localSheetId="5" hidden="1">[2]人件費!#REF!</definedName>
    <definedName name="_4_0_K" localSheetId="3" hidden="1">[2]人件費!#REF!</definedName>
    <definedName name="_4_0_K" hidden="1">[2]人件費!#REF!</definedName>
    <definedName name="_5_0_K" localSheetId="4" hidden="1">[2]人件費!#REF!</definedName>
    <definedName name="_5_0_K" localSheetId="6" hidden="1">[2]人件費!#REF!</definedName>
    <definedName name="_5_0_K" localSheetId="5" hidden="1">[2]人件費!#REF!</definedName>
    <definedName name="_5_0_K" localSheetId="3" hidden="1">[2]人件費!#REF!</definedName>
    <definedName name="_5_0_K" hidden="1">[2]人件費!#REF!</definedName>
    <definedName name="_6_0_S" localSheetId="8" hidden="1">[2]人件費!#REF!</definedName>
    <definedName name="_7_0_S" localSheetId="8" hidden="1">[2]人件費!#REF!</definedName>
    <definedName name="_8_0_S" localSheetId="4" hidden="1">[2]人件費!#REF!</definedName>
    <definedName name="_8_0_S" localSheetId="6" hidden="1">[2]人件費!#REF!</definedName>
    <definedName name="_8_0_S" localSheetId="5" hidden="1">[2]人件費!#REF!</definedName>
    <definedName name="_8_0_S" localSheetId="3" hidden="1">[2]人件費!#REF!</definedName>
    <definedName name="_8_0_S" hidden="1">[2]人件費!#REF!</definedName>
    <definedName name="_9_0_S" localSheetId="4" hidden="1">[2]人件費!#REF!</definedName>
    <definedName name="_9_0_S" localSheetId="6" hidden="1">[2]人件費!#REF!</definedName>
    <definedName name="_9_0_S" localSheetId="5" hidden="1">[2]人件費!#REF!</definedName>
    <definedName name="_9_0_S" localSheetId="3" hidden="1">[2]人件費!#REF!</definedName>
    <definedName name="_9_0_S" hidden="1">[2]人件費!#REF!</definedName>
    <definedName name="_Fill" localSheetId="8" hidden="1">#REF!</definedName>
    <definedName name="_Fill" localSheetId="13" hidden="1">#REF!</definedName>
    <definedName name="_Fill" localSheetId="4" hidden="1">[3]内訳書!#REF!</definedName>
    <definedName name="_Fill" localSheetId="6" hidden="1">[3]内訳書!#REF!</definedName>
    <definedName name="_Fill" localSheetId="5" hidden="1">[3]内訳書!#REF!</definedName>
    <definedName name="_Fill" localSheetId="3" hidden="1">[3]内訳書!#REF!</definedName>
    <definedName name="_Fill" localSheetId="12" hidden="1">#REF!</definedName>
    <definedName name="_Fill" localSheetId="7" hidden="1">#REF!</definedName>
    <definedName name="_Fill" hidden="1">[3]内訳書!#REF!</definedName>
    <definedName name="_Key1" localSheetId="8" hidden="1">[4]残存物件!#REF!</definedName>
    <definedName name="_Key1" localSheetId="4" hidden="1">#REF!</definedName>
    <definedName name="_Key1" localSheetId="6" hidden="1">#REF!</definedName>
    <definedName name="_Key1" localSheetId="5" hidden="1">#REF!</definedName>
    <definedName name="_Key1" localSheetId="3" hidden="1">#REF!</definedName>
    <definedName name="_Key1" hidden="1">#REF!</definedName>
    <definedName name="_KEY10" localSheetId="8" hidden="1">[2]人件費!#REF!</definedName>
    <definedName name="_KEY10" localSheetId="4" hidden="1">[2]人件費!#REF!</definedName>
    <definedName name="_KEY10" localSheetId="6" hidden="1">[2]人件費!#REF!</definedName>
    <definedName name="_KEY10" localSheetId="5" hidden="1">[2]人件費!#REF!</definedName>
    <definedName name="_KEY10" localSheetId="3" hidden="1">[2]人件費!#REF!</definedName>
    <definedName name="_KEY10" hidden="1">[2]人件費!#REF!</definedName>
    <definedName name="_KEY2" localSheetId="8" hidden="1">[2]人件費!#REF!</definedName>
    <definedName name="_KEY2" localSheetId="4" hidden="1">[2]人件費!#REF!</definedName>
    <definedName name="_KEY2" localSheetId="6" hidden="1">[2]人件費!#REF!</definedName>
    <definedName name="_KEY2" localSheetId="5" hidden="1">[2]人件費!#REF!</definedName>
    <definedName name="_KEY2" localSheetId="3" hidden="1">[2]人件費!#REF!</definedName>
    <definedName name="_KEY2" hidden="1">[2]人件費!#REF!</definedName>
    <definedName name="_KYY1">[5]諸経費.T!$M$6</definedName>
    <definedName name="_KYY2">[5]諸経費.T!$M$15</definedName>
    <definedName name="_Order1" localSheetId="13" hidden="1">1</definedName>
    <definedName name="_Order1" localSheetId="12" hidden="1">1</definedName>
    <definedName name="_Order1" localSheetId="7" hidden="1">1</definedName>
    <definedName name="_Order1" hidden="1">255</definedName>
    <definedName name="_Order2" hidden="1">255</definedName>
    <definedName name="_Parse_In" localSheetId="8" hidden="1">#REF!</definedName>
    <definedName name="_Parse_In" localSheetId="4" hidden="1">#REF!</definedName>
    <definedName name="_Parse_In" localSheetId="6" hidden="1">#REF!</definedName>
    <definedName name="_Parse_In" localSheetId="5" hidden="1">#REF!</definedName>
    <definedName name="_Parse_In" localSheetId="3" hidden="1">#REF!</definedName>
    <definedName name="_Parse_In" hidden="1">#REF!</definedName>
    <definedName name="_Regression_Int" localSheetId="13" hidden="1">1</definedName>
    <definedName name="_Regression_Int" localSheetId="12" hidden="1">1</definedName>
    <definedName name="_Regression_Int" localSheetId="7" hidden="1">1</definedName>
    <definedName name="_Regression_Int" hidden="1">1</definedName>
    <definedName name="_Sort" localSheetId="8" hidden="1">[4]残存物件!#REF!</definedName>
    <definedName name="_Sort" localSheetId="4" hidden="1">#REF!</definedName>
    <definedName name="_Sort" localSheetId="6" hidden="1">#REF!</definedName>
    <definedName name="_Sort" localSheetId="5" hidden="1">#REF!</definedName>
    <definedName name="_Sort" localSheetId="3" hidden="1">#REF!</definedName>
    <definedName name="_Sort" hidden="1">#REF!</definedName>
    <definedName name="_SZ1">[6]諸経費!$F$32</definedName>
    <definedName name="_SZ2">[7]諸経費!$K$40</definedName>
    <definedName name="_TAN1">[5]単価シート!$J$2:'[5]単価シート'!$J$181</definedName>
    <definedName name="_tan3">[8]単価シート!$J$2:$J$183</definedName>
    <definedName name="_UH1">[7]管理ｼｰﾄ!$E$14</definedName>
    <definedName name="\0" localSheetId="13">#REF!</definedName>
    <definedName name="\0" localSheetId="12">#REF!</definedName>
    <definedName name="\0">#REF!</definedName>
    <definedName name="\a" localSheetId="13">機械複合!#REF!</definedName>
    <definedName name="\a" localSheetId="12">電気複合!#REF!</definedName>
    <definedName name="\a">#REF!</definedName>
    <definedName name="\b" localSheetId="13">機械複合!#REF!</definedName>
    <definedName name="\b" localSheetId="12">電気複合!#REF!</definedName>
    <definedName name="\b">#REF!</definedName>
    <definedName name="\c" localSheetId="13">機械複合!#REF!</definedName>
    <definedName name="\c" localSheetId="12">電気複合!#REF!</definedName>
    <definedName name="\c">#REF!</definedName>
    <definedName name="\d" localSheetId="13">#REF!</definedName>
    <definedName name="\d" localSheetId="12">#REF!</definedName>
    <definedName name="\d">#REF!</definedName>
    <definedName name="\e" localSheetId="13">#REF!</definedName>
    <definedName name="\e" localSheetId="12">#REF!</definedName>
    <definedName name="\e">#REF!</definedName>
    <definedName name="\f" localSheetId="13">#REF!</definedName>
    <definedName name="\f" localSheetId="12">#REF!</definedName>
    <definedName name="\f">#REF!</definedName>
    <definedName name="\g" localSheetId="13">#REF!</definedName>
    <definedName name="\g" localSheetId="12">#REF!</definedName>
    <definedName name="\g">#REF!</definedName>
    <definedName name="\h" localSheetId="13">#REF!</definedName>
    <definedName name="\h" localSheetId="12">#REF!</definedName>
    <definedName name="\h">#REF!</definedName>
    <definedName name="\i" localSheetId="13">#REF!</definedName>
    <definedName name="\i" localSheetId="12">#REF!</definedName>
    <definedName name="\i">#REF!</definedName>
    <definedName name="\j" localSheetId="13">#REF!</definedName>
    <definedName name="\j" localSheetId="12">#REF!</definedName>
    <definedName name="\j">#REF!</definedName>
    <definedName name="\k" localSheetId="13">#REF!</definedName>
    <definedName name="\k" localSheetId="12">#REF!</definedName>
    <definedName name="\k">#REF!</definedName>
    <definedName name="\l" localSheetId="13">#REF!</definedName>
    <definedName name="\l" localSheetId="12">#REF!</definedName>
    <definedName name="\l">#REF!</definedName>
    <definedName name="\m" localSheetId="13">#REF!</definedName>
    <definedName name="\m" localSheetId="12">#REF!</definedName>
    <definedName name="\m">#REF!</definedName>
    <definedName name="\n" localSheetId="13">#REF!</definedName>
    <definedName name="\n" localSheetId="12">#REF!</definedName>
    <definedName name="\n">#REF!</definedName>
    <definedName name="\o" localSheetId="13">#REF!</definedName>
    <definedName name="\o" localSheetId="12">#REF!</definedName>
    <definedName name="\p" localSheetId="13">#REF!</definedName>
    <definedName name="\p" localSheetId="12">#REF!</definedName>
    <definedName name="\p">#REF!</definedName>
    <definedName name="\q" localSheetId="13">#REF!</definedName>
    <definedName name="\q" localSheetId="12">#REF!</definedName>
    <definedName name="\q">#REF!</definedName>
    <definedName name="\r" localSheetId="13">#REF!</definedName>
    <definedName name="\r" localSheetId="12">#REF!</definedName>
    <definedName name="\r">#REF!</definedName>
    <definedName name="\s" localSheetId="13">#REF!</definedName>
    <definedName name="\s" localSheetId="12">#REF!</definedName>
    <definedName name="\s">#REF!</definedName>
    <definedName name="\t" localSheetId="13">#REF!</definedName>
    <definedName name="\t" localSheetId="12">#REF!</definedName>
    <definedName name="\t">#REF!</definedName>
    <definedName name="\u" localSheetId="13">#REF!</definedName>
    <definedName name="\u" localSheetId="12">#REF!</definedName>
    <definedName name="\v" localSheetId="13">#REF!</definedName>
    <definedName name="\v" localSheetId="12">#REF!</definedName>
    <definedName name="\w" localSheetId="13">#REF!</definedName>
    <definedName name="\w" localSheetId="12">#REF!</definedName>
    <definedName name="\x" localSheetId="13">#REF!</definedName>
    <definedName name="\x" localSheetId="12">#REF!</definedName>
    <definedName name="\y" localSheetId="13">#REF!</definedName>
    <definedName name="\y" localSheetId="12">#REF!</definedName>
    <definedName name="\z" localSheetId="13">機械複合!#REF!</definedName>
    <definedName name="\z" localSheetId="12">電気複合!#REF!</definedName>
    <definedName name="A1_">#REF!</definedName>
    <definedName name="A2_">#REF!</definedName>
    <definedName name="AA" localSheetId="13">'[9]86動産'!#REF!</definedName>
    <definedName name="AA" localSheetId="12">'[9]86動産'!#REF!</definedName>
    <definedName name="ADD">#REF!</definedName>
    <definedName name="B_1" localSheetId="13">#REF!</definedName>
    <definedName name="B_1" localSheetId="12">#REF!</definedName>
    <definedName name="B1_">#REF!</definedName>
    <definedName name="C_" localSheetId="13">#REF!</definedName>
    <definedName name="C_" localSheetId="12">#REF!</definedName>
    <definedName name="C_1" localSheetId="13">#REF!</definedName>
    <definedName name="C_1" localSheetId="12">#REF!</definedName>
    <definedName name="C_2" localSheetId="13">#REF!</definedName>
    <definedName name="C_2" localSheetId="12">#REF!</definedName>
    <definedName name="C_3" localSheetId="13">#REF!</definedName>
    <definedName name="C_3" localSheetId="12">#REF!</definedName>
    <definedName name="Cm">#REF!</definedName>
    <definedName name="D_1" localSheetId="13">#REF!</definedName>
    <definedName name="D_1" localSheetId="12">#REF!</definedName>
    <definedName name="D_2" localSheetId="13">#REF!</definedName>
    <definedName name="D_2" localSheetId="12">#REF!</definedName>
    <definedName name="D_3" localSheetId="13">#REF!</definedName>
    <definedName name="D_3" localSheetId="12">#REF!</definedName>
    <definedName name="D_4" localSheetId="13">#REF!</definedName>
    <definedName name="D_4" localSheetId="12">#REF!</definedName>
    <definedName name="D_5" localSheetId="13">#REF!</definedName>
    <definedName name="D_5" localSheetId="12">#REF!</definedName>
    <definedName name="D_6" localSheetId="13">#REF!</definedName>
    <definedName name="D_6" localSheetId="12">#REF!</definedName>
    <definedName name="DEKIDAKA">#REF!</definedName>
    <definedName name="E_1" localSheetId="13">#REF!</definedName>
    <definedName name="E_1" localSheetId="12">#REF!</definedName>
    <definedName name="F">#REF!</definedName>
    <definedName name="F_1" localSheetId="13">#REF!</definedName>
    <definedName name="F_1" localSheetId="12">#REF!</definedName>
    <definedName name="G">[6]諸経費!$M$19</definedName>
    <definedName name="GA">#REF!</definedName>
    <definedName name="GB">#REF!</definedName>
    <definedName name="GR">[10]諸経費計算!$B$15</definedName>
    <definedName name="gt">#REF!</definedName>
    <definedName name="H_1" localSheetId="13">#REF!</definedName>
    <definedName name="H_1" localSheetId="12">#REF!</definedName>
    <definedName name="H13棟数">#REF!</definedName>
    <definedName name="hdai">[11]代価シート!$B$2:$B$128</definedName>
    <definedName name="hdai1">[11]代価シート!$J$2:$J$128</definedName>
    <definedName name="HG">[7]諸経費!$M$26</definedName>
    <definedName name="HIP">[7]諸経費!$M$34</definedName>
    <definedName name="HJY">[7]諸経費!$F$23</definedName>
    <definedName name="HK">[7]諸経費!$M$19</definedName>
    <definedName name="HKG">[7]諸経費!$F$30</definedName>
    <definedName name="HKK">[7]諸経費!$K$38</definedName>
    <definedName name="HTAN1">[11]単価シート!$J$2:$J$231</definedName>
    <definedName name="HUKK">[7]諸経費!$K$42</definedName>
    <definedName name="innsatu">#REF!</definedName>
    <definedName name="IP">[6]諸経費!$M$25</definedName>
    <definedName name="jin" localSheetId="8" hidden="1">#REF!</definedName>
    <definedName name="jin" localSheetId="4" hidden="1">#REF!</definedName>
    <definedName name="jin" localSheetId="6" hidden="1">#REF!</definedName>
    <definedName name="jin" localSheetId="5" hidden="1">#REF!</definedName>
    <definedName name="jin" localSheetId="3" hidden="1">#REF!</definedName>
    <definedName name="jin" hidden="1">#REF!</definedName>
    <definedName name="JY">[6]諸経費!$F$17</definedName>
    <definedName name="K">[6]諸経費!$M$14</definedName>
    <definedName name="KA">#REF!</definedName>
    <definedName name="KG">[6]諸経費!$F$22</definedName>
    <definedName name="KK">[6]諸経費!$F$30</definedName>
    <definedName name="knu">#REF!</definedName>
    <definedName name="KO" localSheetId="8" hidden="1">[2]人件費!#REF!</definedName>
    <definedName name="KO" localSheetId="4" hidden="1">[2]人件費!#REF!</definedName>
    <definedName name="KO" localSheetId="6" hidden="1">[2]人件費!#REF!</definedName>
    <definedName name="KO" localSheetId="5" hidden="1">[2]人件費!#REF!</definedName>
    <definedName name="KO" localSheetId="3" hidden="1">[2]人件費!#REF!</definedName>
    <definedName name="KO" hidden="1">[2]人件費!#REF!</definedName>
    <definedName name="ks">#REF!</definedName>
    <definedName name="kt">#REF!</definedName>
    <definedName name="L" localSheetId="13">[12]本工事!#REF!</definedName>
    <definedName name="L" localSheetId="12">[12]本工事!#REF!</definedName>
    <definedName name="list">#REF!</definedName>
    <definedName name="MA">#REF!</definedName>
    <definedName name="MAIN">#REF!</definedName>
    <definedName name="MENU" localSheetId="13">#REF!</definedName>
    <definedName name="MENU" localSheetId="12">#REF!</definedName>
    <definedName name="MENU1">#REF!</definedName>
    <definedName name="mm">#REF!</definedName>
    <definedName name="ＭＭＭ" localSheetId="8" hidden="1">[2]人件費!#REF!</definedName>
    <definedName name="ＭＭＭ" localSheetId="4" hidden="1">[2]人件費!#REF!</definedName>
    <definedName name="ＭＭＭ" localSheetId="6" hidden="1">[2]人件費!#REF!</definedName>
    <definedName name="ＭＭＭ" localSheetId="5" hidden="1">[2]人件費!#REF!</definedName>
    <definedName name="ＭＭＭ" localSheetId="3" hidden="1">[2]人件費!#REF!</definedName>
    <definedName name="ＭＭＭ" hidden="1">[2]人件費!#REF!</definedName>
    <definedName name="ＭＭＭＭ" localSheetId="8" hidden="1">[2]人件費!#REF!</definedName>
    <definedName name="ＭＭＭＭ" localSheetId="4" hidden="1">[2]人件費!#REF!</definedName>
    <definedName name="ＭＭＭＭ" localSheetId="6" hidden="1">[2]人件費!#REF!</definedName>
    <definedName name="ＭＭＭＭ" localSheetId="5" hidden="1">[2]人件費!#REF!</definedName>
    <definedName name="ＭＭＭＭ" localSheetId="3" hidden="1">[2]人件費!#REF!</definedName>
    <definedName name="ＭＭＭＭ" hidden="1">[2]人件費!#REF!</definedName>
    <definedName name="N1_">#REF!</definedName>
    <definedName name="N10_">#REF!</definedName>
    <definedName name="N11_">#REF!</definedName>
    <definedName name="N12_">#REF!</definedName>
    <definedName name="N13_">#REF!</definedName>
    <definedName name="N14_">#REF!</definedName>
    <definedName name="N15_">#REF!</definedName>
    <definedName name="N16_">#REF!</definedName>
    <definedName name="N17_">#REF!</definedName>
    <definedName name="N2_">#REF!</definedName>
    <definedName name="N20_">#REF!</definedName>
    <definedName name="N21_">#REF!</definedName>
    <definedName name="N22_">#REF!</definedName>
    <definedName name="N23_">#REF!</definedName>
    <definedName name="N24_">#REF!</definedName>
    <definedName name="N25_">#REF!</definedName>
    <definedName name="N26_">#REF!</definedName>
    <definedName name="N27_">#REF!</definedName>
    <definedName name="N28_">#REF!</definedName>
    <definedName name="N29_">#REF!</definedName>
    <definedName name="N3_">#REF!</definedName>
    <definedName name="N30_">#REF!</definedName>
    <definedName name="N31_">#REF!</definedName>
    <definedName name="N32_">#REF!</definedName>
    <definedName name="N33_">#REF!</definedName>
    <definedName name="N34_">#REF!</definedName>
    <definedName name="N35_">#REF!</definedName>
    <definedName name="N36_">#REF!</definedName>
    <definedName name="N37_">#REF!</definedName>
    <definedName name="N38_">#REF!</definedName>
    <definedName name="N39_">#REF!</definedName>
    <definedName name="N4_">#REF!</definedName>
    <definedName name="N40_">#REF!</definedName>
    <definedName name="N41_">#REF!</definedName>
    <definedName name="N5_">#REF!</definedName>
    <definedName name="N50_">#REF!</definedName>
    <definedName name="N51_">#REF!</definedName>
    <definedName name="N52_">#REF!</definedName>
    <definedName name="N6_">#REF!</definedName>
    <definedName name="N7_">#REF!</definedName>
    <definedName name="N8_">#REF!</definedName>
    <definedName name="N9_">#REF!</definedName>
    <definedName name="name1">[13]ボーリング!$C$50:$C$58</definedName>
    <definedName name="name11">[13]ボーリング!$C$50:$C$58</definedName>
    <definedName name="name2">[13]ボーリング!$G$50:$G$58</definedName>
    <definedName name="name3">[13]ボーリング!$G$50:$G$58</definedName>
    <definedName name="NAME4">#REF!</definedName>
    <definedName name="NAME5">#REF!</definedName>
    <definedName name="NAME6">#REF!</definedName>
    <definedName name="NAME7">#REF!</definedName>
    <definedName name="NO" localSheetId="8" hidden="1">[2]人件費!#REF!</definedName>
    <definedName name="NO" localSheetId="4" hidden="1">[2]人件費!#REF!</definedName>
    <definedName name="NO" localSheetId="6" hidden="1">[2]人件費!#REF!</definedName>
    <definedName name="NO" localSheetId="5" hidden="1">[2]人件費!#REF!</definedName>
    <definedName name="NO" localSheetId="3" hidden="1">[2]人件費!#REF!</definedName>
    <definedName name="NO" hidden="1">[2]人件費!#REF!</definedName>
    <definedName name="NON" localSheetId="8" hidden="1">[2]人件費!#REF!</definedName>
    <definedName name="NON" localSheetId="4" hidden="1">[2]人件費!#REF!</definedName>
    <definedName name="NON" localSheetId="6" hidden="1">[2]人件費!#REF!</definedName>
    <definedName name="NON" localSheetId="5" hidden="1">[2]人件費!#REF!</definedName>
    <definedName name="NON" localSheetId="3" hidden="1">[2]人件費!#REF!</definedName>
    <definedName name="NON" hidden="1">[2]人件費!#REF!</definedName>
    <definedName name="P">#REF!</definedName>
    <definedName name="P1_">#REF!</definedName>
    <definedName name="P2_">#REF!</definedName>
    <definedName name="P3_">#REF!</definedName>
    <definedName name="P4_">#REF!</definedName>
    <definedName name="P5_">#REF!</definedName>
    <definedName name="P6_">#REF!</definedName>
    <definedName name="PA">#REF!</definedName>
    <definedName name="page1">#REF!</definedName>
    <definedName name="page2">#REF!</definedName>
    <definedName name="PC">#REF!</definedName>
    <definedName name="PRINT_AR01">#REF!</definedName>
    <definedName name="PRINT_AR02">#REF!</definedName>
    <definedName name="PRINT_AR03">#REF!</definedName>
    <definedName name="_xlnm.Print_Area" localSheetId="8">' 代価表 '!$B$1:$N$220</definedName>
    <definedName name="_xlnm.Print_Area" localSheetId="13">機械複合!$B$1:$R$50</definedName>
    <definedName name="_xlnm.Print_Area" localSheetId="0">計算書２!$A$1:$J$26</definedName>
    <definedName name="_xlnm.Print_Area" localSheetId="1">計算書３!$B$2:$K$27</definedName>
    <definedName name="_xlnm.Print_Area" localSheetId="4">工事費仕訳書!$B$2:$K$40</definedName>
    <definedName name="_xlnm.Print_Area" localSheetId="6">'工事費内訳書 (諸経費)'!$A$1:$I$43</definedName>
    <definedName name="_xlnm.Print_Area" localSheetId="5">参考数量書!$A$1:$I$88</definedName>
    <definedName name="_xlnm.Print_Area" localSheetId="2">'仕様書 (様式)'!$A$1:$AB$86</definedName>
    <definedName name="_xlnm.Print_Area" localSheetId="3">設計書!$B$1:$AA$40</definedName>
    <definedName name="_xlnm.Print_Area" localSheetId="11">代価表!$B$2:$N$71</definedName>
    <definedName name="_xlnm.Print_Area" localSheetId="12">電気複合!$A$1:$U$50</definedName>
    <definedName name="_xlnm.Print_Area" localSheetId="9">内訳書２!$A$1:$H$36</definedName>
    <definedName name="_xlnm.Print_Area" localSheetId="10">内訳書３!$A$1:$H$36</definedName>
    <definedName name="_xlnm.Print_Area">#REF!</definedName>
    <definedName name="Print_Area_MI" localSheetId="13">#REF!</definedName>
    <definedName name="Print_Area_MI" localSheetId="12">#REF!</definedName>
    <definedName name="_xlnm.Print_Titles" localSheetId="6">'工事費内訳書 (諸経費)'!$2:$4</definedName>
    <definedName name="_xlnm.Print_Titles" localSheetId="5">参考数量書!$2:$3</definedName>
    <definedName name="ritu">#REF!</definedName>
    <definedName name="sk">#REF!</definedName>
    <definedName name="SORT10" localSheetId="8" hidden="1">[2]人件費!#REF!</definedName>
    <definedName name="SORT10" localSheetId="4" hidden="1">[2]人件費!#REF!</definedName>
    <definedName name="SORT10" localSheetId="6" hidden="1">[2]人件費!#REF!</definedName>
    <definedName name="SORT10" localSheetId="5" hidden="1">[2]人件費!#REF!</definedName>
    <definedName name="SORT10" localSheetId="3" hidden="1">[2]人件費!#REF!</definedName>
    <definedName name="SORT10" hidden="1">[2]人件費!#REF!</definedName>
    <definedName name="SORT2" localSheetId="8" hidden="1">[2]人件費!#REF!</definedName>
    <definedName name="SORT2" localSheetId="4" hidden="1">[2]人件費!#REF!</definedName>
    <definedName name="SORT2" localSheetId="6" hidden="1">[2]人件費!#REF!</definedName>
    <definedName name="SORT2" localSheetId="5" hidden="1">[2]人件費!#REF!</definedName>
    <definedName name="SORT2" localSheetId="3" hidden="1">[2]人件費!#REF!</definedName>
    <definedName name="SORT2" hidden="1">[2]人件費!#REF!</definedName>
    <definedName name="T" localSheetId="13">#REF!</definedName>
    <definedName name="T" localSheetId="12">#REF!</definedName>
    <definedName name="TS">[7]管理ｼｰﾄ!$E$12</definedName>
    <definedName name="UKK">[6]諸経費!$F$34</definedName>
    <definedName name="wrn.本工事費内訳表." hidden="1">{#N/A,#N/A,FALSE,"本工事費内訳表"}</definedName>
    <definedName name="X">[7]諸経費!$M$48</definedName>
    <definedName name="ｘｘ" localSheetId="8" hidden="1">[2]人件費!#REF!</definedName>
    <definedName name="ｘｘ" localSheetId="4" hidden="1">[2]人件費!#REF!</definedName>
    <definedName name="ｘｘ" localSheetId="6" hidden="1">[2]人件費!#REF!</definedName>
    <definedName name="ｘｘ" localSheetId="5" hidden="1">[2]人件費!#REF!</definedName>
    <definedName name="ｘｘ" localSheetId="3" hidden="1">[2]人件費!#REF!</definedName>
    <definedName name="ｘｘ" hidden="1">[2]人件費!#REF!</definedName>
    <definedName name="Y">[7]諸経費!$K$50</definedName>
    <definedName name="yas11">#REF!</definedName>
    <definedName name="yas12">#REF!</definedName>
    <definedName name="yss1">[5]代価シート!$AK$3</definedName>
    <definedName name="yss2">[5]代価シート!$AK$4</definedName>
    <definedName name="yss3">[5]代価シート!$AK$5</definedName>
    <definedName name="yss4">[5]代価シート!$AK$6</definedName>
    <definedName name="yss5">[5]代価シート!$AK$7</definedName>
    <definedName name="yss6">[5]代価シート!$AK$8</definedName>
    <definedName name="yss7">[5]代価シート!$AK$9</definedName>
    <definedName name="yss8">[5]代価シート!$O$10</definedName>
    <definedName name="いんさつ">#REF!</definedName>
    <definedName name="でＮ" localSheetId="8" hidden="1">[14]配管数拾表!#REF!</definedName>
    <definedName name="でＮ" localSheetId="4" hidden="1">[14]配管数拾表!#REF!</definedName>
    <definedName name="でＮ" localSheetId="6" hidden="1">[14]配管数拾表!#REF!</definedName>
    <definedName name="でＮ" localSheetId="5" hidden="1">[14]配管数拾表!#REF!</definedName>
    <definedName name="でＮ" localSheetId="3" hidden="1">[14]配管数拾表!#REF!</definedName>
    <definedName name="でＮ" hidden="1">[14]配管数拾表!#REF!</definedName>
    <definedName name="ぬ">'[15]H20.10～12月出動表'!$B$1:$S$23</definedName>
    <definedName name="ピボット印刷範囲">#REF!</definedName>
    <definedName name="課別名簿">#REF!</definedName>
    <definedName name="改機率">#REF!</definedName>
    <definedName name="改電率">#REF!</definedName>
    <definedName name="罫線" localSheetId="13">#N/A</definedName>
    <definedName name="罫線" localSheetId="12">#N/A</definedName>
    <definedName name="工事list">#REF!</definedName>
    <definedName name="工事編">#REF!</definedName>
    <definedName name="工事名称" localSheetId="13">[16]入力!$D$3</definedName>
    <definedName name="工事名称" localSheetId="12">[16]入力!$D$3</definedName>
    <definedName name="工種リスト">[17]シート削除用!$I$3:$I$48</definedName>
    <definedName name="施工中受注者">#REF!</definedName>
    <definedName name="氏名">[18]設定!#REF!</definedName>
    <definedName name="主任監督員運用表">[19]別紙ー２①!#REF!</definedName>
    <definedName name="狩俣第２団地機械内訳" localSheetId="8" hidden="1">[20]複器!#REF!</definedName>
    <definedName name="狩俣第２団地機械内訳" localSheetId="4" hidden="1">[20]複器!#REF!</definedName>
    <definedName name="狩俣第２団地機械内訳" localSheetId="6" hidden="1">[20]複器!#REF!</definedName>
    <definedName name="狩俣第２団地機械内訳" localSheetId="5" hidden="1">[20]複器!#REF!</definedName>
    <definedName name="狩俣第２団地機械内訳" localSheetId="3" hidden="1">[20]複器!#REF!</definedName>
    <definedName name="狩俣第２団地機械内訳" hidden="1">[20]複器!#REF!</definedName>
    <definedName name="出動表印刷範囲">#REF!</definedName>
    <definedName name="上層" localSheetId="13">[12]数計算!#REF!</definedName>
    <definedName name="上層" localSheetId="12">[12]数計算!#REF!</definedName>
    <definedName name="職員番号">[18]設定!#REF!</definedName>
    <definedName name="新機率">#REF!</definedName>
    <definedName name="新電率">#REF!</definedName>
    <definedName name="数量印刷" localSheetId="6">[21]!数量印刷</definedName>
    <definedName name="数量印刷" localSheetId="5">[21]!数量印刷</definedName>
    <definedName name="数量印刷" localSheetId="2">[21]!数量印刷</definedName>
    <definedName name="数量印刷">[21]!数量印刷</definedName>
    <definedName name="設計額確認">#REF!</definedName>
    <definedName name="土工数量" localSheetId="8" hidden="1">[22]複合器具!#REF!</definedName>
    <definedName name="土工数量" localSheetId="4" hidden="1">[22]複合器具!#REF!</definedName>
    <definedName name="土工数量" localSheetId="6" hidden="1">[22]複合器具!#REF!</definedName>
    <definedName name="土工数量" localSheetId="5" hidden="1">[22]複合器具!#REF!</definedName>
    <definedName name="土工数量" localSheetId="3" hidden="1">[22]複合器具!#REF!</definedName>
    <definedName name="土工数量" hidden="1">[22]複合器具!#REF!</definedName>
    <definedName name="範囲">#REF!</definedName>
    <definedName name="表紙タイトル">OFFSET([23]使い方!$M$1,1,,COUNTA([23]使い方!$M:$M)-1,1)</definedName>
    <definedName name="複写" localSheetId="8" hidden="1">[24]複合!$B$12:$B$50</definedName>
    <definedName name="変更額確認">#REF!</definedName>
    <definedName name="変更名前" localSheetId="8" hidden="1">'[25]配管-1'!#REF!</definedName>
    <definedName name="変更名前" localSheetId="4" hidden="1">'[25]配管-1'!#REF!</definedName>
    <definedName name="変更名前" localSheetId="6" hidden="1">'[25]配管-1'!#REF!</definedName>
    <definedName name="変更名前" localSheetId="5" hidden="1">'[25]配管-1'!#REF!</definedName>
    <definedName name="変更名前" localSheetId="3" hidden="1">'[25]配管-1'!#REF!</definedName>
    <definedName name="変更名前" hidden="1">'[25]配管-1'!#REF!</definedName>
    <definedName name="変更名前２" localSheetId="8" hidden="1">'[25]配管-1'!#REF!</definedName>
    <definedName name="変更名前２" localSheetId="4" hidden="1">'[25]配管-1'!#REF!</definedName>
    <definedName name="変更名前２" localSheetId="6" hidden="1">'[25]配管-1'!#REF!</definedName>
    <definedName name="変更名前２" localSheetId="5" hidden="1">'[25]配管-1'!#REF!</definedName>
    <definedName name="変更名前２" localSheetId="3" hidden="1">'[25]配管-1'!#REF!</definedName>
    <definedName name="変更名前２" hidden="1">'[25]配管-1'!#REF!</definedName>
    <definedName name="変更名前３" localSheetId="8" hidden="1">'[25]配管-1'!#REF!</definedName>
    <definedName name="変更名前３" localSheetId="4" hidden="1">'[25]配管-1'!#REF!</definedName>
    <definedName name="変更名前３" localSheetId="6" hidden="1">'[25]配管-1'!#REF!</definedName>
    <definedName name="変更名前３" localSheetId="5" hidden="1">'[25]配管-1'!#REF!</definedName>
    <definedName name="変更名前３" localSheetId="3" hidden="1">'[25]配管-1'!#REF!</definedName>
    <definedName name="変更名前３" hidden="1">'[25]配管-1'!#REF!</definedName>
    <definedName name="変更名前４" localSheetId="8" hidden="1">'[25]配管-1'!#REF!</definedName>
    <definedName name="変更名前４" localSheetId="4" hidden="1">'[25]配管-1'!#REF!</definedName>
    <definedName name="変更名前４" localSheetId="6" hidden="1">'[25]配管-1'!#REF!</definedName>
    <definedName name="変更名前４" localSheetId="5" hidden="1">'[25]配管-1'!#REF!</definedName>
    <definedName name="変更名前４" localSheetId="3" hidden="1">'[25]配管-1'!#REF!</definedName>
    <definedName name="変更名前４" hidden="1">'[25]配管-1'!#REF!</definedName>
    <definedName name="変更名前５" localSheetId="8" hidden="1">'[25]配管-1'!#REF!</definedName>
    <definedName name="変更名前５" localSheetId="4" hidden="1">'[25]配管-1'!#REF!</definedName>
    <definedName name="変更名前５" localSheetId="6" hidden="1">'[25]配管-1'!#REF!</definedName>
    <definedName name="変更名前５" localSheetId="5" hidden="1">'[25]配管-1'!#REF!</definedName>
    <definedName name="変更名前５" localSheetId="3" hidden="1">'[25]配管-1'!#REF!</definedName>
    <definedName name="変更名前５" hidden="1">'[25]配管-1'!#REF!</definedName>
    <definedName name="変更名前６" localSheetId="8" hidden="1">'[25]配管-1'!#REF!</definedName>
    <definedName name="変更名前６" localSheetId="4" hidden="1">'[25]配管-1'!#REF!</definedName>
    <definedName name="変更名前６" localSheetId="6" hidden="1">'[25]配管-1'!#REF!</definedName>
    <definedName name="変更名前６" localSheetId="5" hidden="1">'[25]配管-1'!#REF!</definedName>
    <definedName name="変更名前６" localSheetId="3" hidden="1">'[25]配管-1'!#REF!</definedName>
    <definedName name="変更名前６" hidden="1">'[25]配管-1'!#REF!</definedName>
    <definedName name="桝類" localSheetId="8" hidden="1">[26]複器!#REF!</definedName>
    <definedName name="桝類" localSheetId="4" hidden="1">[26]複器!#REF!</definedName>
    <definedName name="桝類" localSheetId="6" hidden="1">[26]複器!#REF!</definedName>
    <definedName name="桝類" localSheetId="5" hidden="1">[26]複器!#REF!</definedName>
    <definedName name="桝類" localSheetId="3" hidden="1">[26]複器!#REF!</definedName>
    <definedName name="桝類" hidden="1">[26]複器!#REF!</definedName>
    <definedName name="名前登録">#REF!</definedName>
    <definedName name="予備" localSheetId="8" hidden="1">#REF!</definedName>
    <definedName name="予備" localSheetId="4" hidden="1">#REF!</definedName>
    <definedName name="予備" localSheetId="6" hidden="1">#REF!</definedName>
    <definedName name="予備" localSheetId="5" hidden="1">#REF!</definedName>
    <definedName name="予備" localSheetId="3" hidden="1">#REF!</definedName>
    <definedName name="予備" hidden="1">#REF!</definedName>
    <definedName name="連絡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31" l="1"/>
  <c r="E7" i="32" s="1"/>
  <c r="G9" i="31" l="1"/>
  <c r="C2" i="15" l="1"/>
  <c r="I166" i="28"/>
  <c r="I168" i="28"/>
  <c r="I162" i="28"/>
  <c r="I164" i="28"/>
  <c r="I174" i="28"/>
  <c r="I176" i="28"/>
  <c r="I188" i="28"/>
  <c r="I186" i="28"/>
  <c r="I184" i="28"/>
  <c r="I182" i="28"/>
  <c r="I12" i="28"/>
  <c r="I10" i="28"/>
  <c r="I6" i="28"/>
  <c r="I58" i="28"/>
  <c r="G2" i="18"/>
  <c r="N5" i="18"/>
  <c r="S7" i="18"/>
  <c r="T7" i="18"/>
  <c r="U7" i="18"/>
  <c r="G8" i="18"/>
  <c r="H8" i="18"/>
  <c r="S8" i="18"/>
  <c r="T8" i="18"/>
  <c r="U8" i="18"/>
  <c r="S9" i="18"/>
  <c r="T9" i="18"/>
  <c r="U9" i="18"/>
  <c r="G10" i="18"/>
  <c r="H10" i="18"/>
  <c r="S10" i="18"/>
  <c r="T10" i="18"/>
  <c r="U10" i="18"/>
  <c r="S11" i="18"/>
  <c r="T11" i="18"/>
  <c r="U11" i="18"/>
  <c r="G12" i="18"/>
  <c r="H12" i="18"/>
  <c r="I12" i="18"/>
  <c r="J12" i="18"/>
  <c r="K12" i="18"/>
  <c r="L12" i="18"/>
  <c r="N12" i="18"/>
  <c r="P12" i="18"/>
  <c r="Q12" i="18"/>
  <c r="S12" i="18"/>
  <c r="T12" i="18"/>
  <c r="U12" i="18"/>
  <c r="M13" i="18"/>
  <c r="N14" i="18"/>
  <c r="S13" i="18"/>
  <c r="T13" i="18"/>
  <c r="U13" i="18"/>
  <c r="G14" i="18"/>
  <c r="H14" i="18"/>
  <c r="I14" i="18"/>
  <c r="J14" i="18"/>
  <c r="K14" i="18"/>
  <c r="L14" i="18"/>
  <c r="S14" i="18"/>
  <c r="T14" i="18"/>
  <c r="U14" i="18"/>
  <c r="S15" i="18"/>
  <c r="T15" i="18"/>
  <c r="U15" i="18"/>
  <c r="S16" i="18"/>
  <c r="T16" i="18"/>
  <c r="U16" i="18"/>
  <c r="S17" i="18"/>
  <c r="T17" i="18"/>
  <c r="U17" i="18"/>
  <c r="S18" i="18"/>
  <c r="T18" i="18"/>
  <c r="U18" i="18"/>
  <c r="S19" i="18"/>
  <c r="T19" i="18"/>
  <c r="U19" i="18"/>
  <c r="S20" i="18"/>
  <c r="T20" i="18"/>
  <c r="U20" i="18"/>
  <c r="S21" i="18"/>
  <c r="T21" i="18"/>
  <c r="U21" i="18"/>
  <c r="S22" i="18"/>
  <c r="T22" i="18"/>
  <c r="U22" i="18"/>
  <c r="S23" i="18"/>
  <c r="T23" i="18"/>
  <c r="U23" i="18"/>
  <c r="G24" i="18"/>
  <c r="Q24" i="18"/>
  <c r="H24" i="18"/>
  <c r="P24" i="18"/>
  <c r="I24" i="18"/>
  <c r="J24" i="18"/>
  <c r="K24" i="18"/>
  <c r="L24" i="18"/>
  <c r="N24" i="18"/>
  <c r="O24" i="18"/>
  <c r="S24" i="18"/>
  <c r="T24" i="18"/>
  <c r="U24" i="18"/>
  <c r="S25" i="18"/>
  <c r="T25" i="18"/>
  <c r="U25" i="18"/>
  <c r="G26" i="18"/>
  <c r="H26" i="18"/>
  <c r="I26" i="18"/>
  <c r="J26" i="18"/>
  <c r="K26" i="18"/>
  <c r="L26" i="18"/>
  <c r="N26" i="18"/>
  <c r="P26" i="18"/>
  <c r="Q26" i="18"/>
  <c r="O26" i="18"/>
  <c r="S26" i="18"/>
  <c r="T26" i="18"/>
  <c r="U26" i="18"/>
  <c r="S27" i="18"/>
  <c r="T27" i="18"/>
  <c r="U27" i="18"/>
  <c r="G28" i="18"/>
  <c r="H28" i="18"/>
  <c r="I28" i="18"/>
  <c r="J28" i="18"/>
  <c r="K28" i="18"/>
  <c r="L28" i="18"/>
  <c r="N28" i="18"/>
  <c r="P28" i="18"/>
  <c r="Q28" i="18"/>
  <c r="S28" i="18"/>
  <c r="T28" i="18"/>
  <c r="U28" i="18"/>
  <c r="S29" i="18"/>
  <c r="T29" i="18"/>
  <c r="U29" i="18"/>
  <c r="G30" i="18"/>
  <c r="H30" i="18"/>
  <c r="I30" i="18"/>
  <c r="J30" i="18"/>
  <c r="K30" i="18"/>
  <c r="L30" i="18"/>
  <c r="N30" i="18"/>
  <c r="O30" i="18"/>
  <c r="S30" i="18"/>
  <c r="T30" i="18"/>
  <c r="U30" i="18"/>
  <c r="S31" i="18"/>
  <c r="T31" i="18"/>
  <c r="U31" i="18"/>
  <c r="G32" i="18"/>
  <c r="H32" i="18"/>
  <c r="I32" i="18"/>
  <c r="J32" i="18"/>
  <c r="K32" i="18"/>
  <c r="L32" i="18"/>
  <c r="N32" i="18"/>
  <c r="O32" i="18"/>
  <c r="S32" i="18"/>
  <c r="T32" i="18"/>
  <c r="U32" i="18"/>
  <c r="S33" i="18"/>
  <c r="T33" i="18"/>
  <c r="U33" i="18"/>
  <c r="G34" i="18"/>
  <c r="H34" i="18"/>
  <c r="I34" i="18"/>
  <c r="J34" i="18"/>
  <c r="K34" i="18"/>
  <c r="L34" i="18"/>
  <c r="N34" i="18"/>
  <c r="P34" i="18"/>
  <c r="Q34" i="18"/>
  <c r="S34" i="18"/>
  <c r="T34" i="18"/>
  <c r="U34" i="18"/>
  <c r="S35" i="18"/>
  <c r="T35" i="18"/>
  <c r="U35" i="18"/>
  <c r="G36" i="18"/>
  <c r="Q36" i="18"/>
  <c r="H36" i="18"/>
  <c r="I36" i="18"/>
  <c r="J36" i="18"/>
  <c r="K36" i="18"/>
  <c r="L36" i="18"/>
  <c r="N36" i="18"/>
  <c r="S36" i="18"/>
  <c r="T36" i="18"/>
  <c r="U36" i="18"/>
  <c r="S37" i="18"/>
  <c r="T37" i="18"/>
  <c r="U37" i="18"/>
  <c r="G38" i="18"/>
  <c r="H38" i="18"/>
  <c r="I38" i="18"/>
  <c r="J38" i="18"/>
  <c r="K38" i="18"/>
  <c r="L38" i="18"/>
  <c r="N38" i="18"/>
  <c r="P38" i="18"/>
  <c r="Q38" i="18"/>
  <c r="S38" i="18"/>
  <c r="T38" i="18"/>
  <c r="U38" i="18"/>
  <c r="S39" i="18"/>
  <c r="T39" i="18"/>
  <c r="U39" i="18"/>
  <c r="G40" i="18"/>
  <c r="Q40" i="18"/>
  <c r="H40" i="18"/>
  <c r="I40" i="18"/>
  <c r="J40" i="18"/>
  <c r="K40" i="18"/>
  <c r="L40" i="18"/>
  <c r="N40" i="18"/>
  <c r="P40" i="18"/>
  <c r="S40" i="18"/>
  <c r="T40" i="18"/>
  <c r="U40" i="18"/>
  <c r="S41" i="18"/>
  <c r="T41" i="18"/>
  <c r="U41" i="18"/>
  <c r="G42" i="18"/>
  <c r="H42" i="18"/>
  <c r="I42" i="18"/>
  <c r="J42" i="18"/>
  <c r="K42" i="18"/>
  <c r="L42" i="18"/>
  <c r="N42" i="18"/>
  <c r="P42" i="18"/>
  <c r="Q42" i="18"/>
  <c r="S42" i="18"/>
  <c r="T42" i="18"/>
  <c r="U42" i="18"/>
  <c r="S43" i="18"/>
  <c r="T43" i="18"/>
  <c r="U43" i="18"/>
  <c r="G44" i="18"/>
  <c r="Q44" i="18"/>
  <c r="H44" i="18"/>
  <c r="I44" i="18"/>
  <c r="J44" i="18"/>
  <c r="K44" i="18"/>
  <c r="L44" i="18"/>
  <c r="N44" i="18"/>
  <c r="P44" i="18"/>
  <c r="S44" i="18"/>
  <c r="T44" i="18"/>
  <c r="U44" i="18"/>
  <c r="S45" i="18"/>
  <c r="T45" i="18"/>
  <c r="U45" i="18"/>
  <c r="G46" i="18"/>
  <c r="Q46" i="18"/>
  <c r="H46" i="18"/>
  <c r="I46" i="18"/>
  <c r="J46" i="18"/>
  <c r="K46" i="18"/>
  <c r="L46" i="18"/>
  <c r="N46" i="18"/>
  <c r="P46" i="18"/>
  <c r="S46" i="18"/>
  <c r="T46" i="18"/>
  <c r="U46" i="18"/>
  <c r="S47" i="18"/>
  <c r="T47" i="18"/>
  <c r="U47" i="18"/>
  <c r="G48" i="18"/>
  <c r="Q48" i="18"/>
  <c r="H48" i="18"/>
  <c r="I48" i="18"/>
  <c r="J48" i="18"/>
  <c r="K48" i="18"/>
  <c r="L48" i="18"/>
  <c r="N48" i="18"/>
  <c r="P48" i="18"/>
  <c r="O48" i="18"/>
  <c r="S48" i="18"/>
  <c r="T48" i="18"/>
  <c r="U48" i="18"/>
  <c r="S49" i="18"/>
  <c r="T49" i="18"/>
  <c r="U49" i="18"/>
  <c r="G50" i="18"/>
  <c r="Q50" i="18"/>
  <c r="H50" i="18"/>
  <c r="I50" i="18"/>
  <c r="J50" i="18"/>
  <c r="K50" i="18"/>
  <c r="L50" i="18"/>
  <c r="N50" i="18"/>
  <c r="O50" i="18"/>
  <c r="S50" i="18"/>
  <c r="T50" i="18"/>
  <c r="U50" i="18"/>
  <c r="G2" i="17"/>
  <c r="N5" i="17"/>
  <c r="P5" i="17"/>
  <c r="V7" i="17"/>
  <c r="W7" i="17"/>
  <c r="X7" i="17"/>
  <c r="I8" i="17"/>
  <c r="J8" i="17"/>
  <c r="K8" i="17"/>
  <c r="S8" i="17"/>
  <c r="T8" i="17"/>
  <c r="V8" i="17"/>
  <c r="W8" i="17"/>
  <c r="X8" i="17"/>
  <c r="V9" i="17"/>
  <c r="W9" i="17"/>
  <c r="X9" i="17"/>
  <c r="G10" i="17"/>
  <c r="H10" i="17"/>
  <c r="I10" i="17"/>
  <c r="J10" i="17"/>
  <c r="K10" i="17"/>
  <c r="V10" i="17"/>
  <c r="W10" i="17"/>
  <c r="X10" i="17"/>
  <c r="V11" i="17"/>
  <c r="W11" i="17"/>
  <c r="X11" i="17"/>
  <c r="G12" i="17"/>
  <c r="H12" i="17"/>
  <c r="L12" i="17"/>
  <c r="S12" i="17"/>
  <c r="T12" i="17"/>
  <c r="I12" i="17"/>
  <c r="J12" i="17"/>
  <c r="K12" i="17"/>
  <c r="V12" i="17"/>
  <c r="W12" i="17"/>
  <c r="X12" i="17"/>
  <c r="V13" i="17"/>
  <c r="W13" i="17"/>
  <c r="X13" i="17"/>
  <c r="V14" i="17"/>
  <c r="W14" i="17"/>
  <c r="X14" i="17"/>
  <c r="V15" i="17"/>
  <c r="W15" i="17"/>
  <c r="X15" i="17"/>
  <c r="V16" i="17"/>
  <c r="W16" i="17"/>
  <c r="X16" i="17"/>
  <c r="V17" i="17"/>
  <c r="W17" i="17"/>
  <c r="X17" i="17"/>
  <c r="T18" i="17"/>
  <c r="V18" i="17"/>
  <c r="W18" i="17"/>
  <c r="X18" i="17"/>
  <c r="V19" i="17"/>
  <c r="W19" i="17"/>
  <c r="X19" i="17"/>
  <c r="T20" i="17"/>
  <c r="V20" i="17"/>
  <c r="W20" i="17"/>
  <c r="X20" i="17"/>
  <c r="V21" i="17"/>
  <c r="W21" i="17"/>
  <c r="X21" i="17"/>
  <c r="T22" i="17"/>
  <c r="V22" i="17"/>
  <c r="W22" i="17"/>
  <c r="X22" i="17"/>
  <c r="V23" i="17"/>
  <c r="W23" i="17"/>
  <c r="X23" i="17"/>
  <c r="T24" i="17"/>
  <c r="V24" i="17"/>
  <c r="W24" i="17"/>
  <c r="X24" i="17"/>
  <c r="V25" i="17"/>
  <c r="W25" i="17"/>
  <c r="X25" i="17"/>
  <c r="G26" i="17"/>
  <c r="H26" i="17"/>
  <c r="I26" i="17"/>
  <c r="J26" i="17"/>
  <c r="K26" i="17"/>
  <c r="L26" i="17"/>
  <c r="N26" i="17"/>
  <c r="S26" i="17"/>
  <c r="T26" i="17"/>
  <c r="Q26" i="17"/>
  <c r="V26" i="17"/>
  <c r="W26" i="17"/>
  <c r="X26" i="17"/>
  <c r="V27" i="17"/>
  <c r="W27" i="17"/>
  <c r="X27" i="17"/>
  <c r="G28" i="17"/>
  <c r="H28" i="17"/>
  <c r="I28" i="17"/>
  <c r="J28" i="17"/>
  <c r="K28" i="17"/>
  <c r="L28" i="17"/>
  <c r="N28" i="17"/>
  <c r="S28" i="17"/>
  <c r="T28" i="17"/>
  <c r="V28" i="17"/>
  <c r="W28" i="17"/>
  <c r="X28" i="17"/>
  <c r="V29" i="17"/>
  <c r="W29" i="17"/>
  <c r="X29" i="17"/>
  <c r="G30" i="17"/>
  <c r="H30" i="17"/>
  <c r="I30" i="17"/>
  <c r="J30" i="17"/>
  <c r="K30" i="17"/>
  <c r="L30" i="17"/>
  <c r="N30" i="17"/>
  <c r="Q30" i="17"/>
  <c r="V30" i="17"/>
  <c r="W30" i="17"/>
  <c r="X30" i="17"/>
  <c r="V31" i="17"/>
  <c r="W31" i="17"/>
  <c r="X31" i="17"/>
  <c r="G32" i="17"/>
  <c r="H32" i="17"/>
  <c r="I32" i="17"/>
  <c r="J32" i="17"/>
  <c r="K32" i="17"/>
  <c r="L32" i="17"/>
  <c r="N32" i="17"/>
  <c r="Q32" i="17"/>
  <c r="V32" i="17"/>
  <c r="W32" i="17"/>
  <c r="X32" i="17"/>
  <c r="V33" i="17"/>
  <c r="W33" i="17"/>
  <c r="X33" i="17"/>
  <c r="G34" i="17"/>
  <c r="H34" i="17"/>
  <c r="I34" i="17"/>
  <c r="J34" i="17"/>
  <c r="K34" i="17"/>
  <c r="L34" i="17"/>
  <c r="N34" i="17"/>
  <c r="Q34" i="17"/>
  <c r="V34" i="17"/>
  <c r="W34" i="17"/>
  <c r="X34" i="17"/>
  <c r="V35" i="17"/>
  <c r="W35" i="17"/>
  <c r="X35" i="17"/>
  <c r="G36" i="17"/>
  <c r="T36" i="17"/>
  <c r="H36" i="17"/>
  <c r="I36" i="17"/>
  <c r="J36" i="17"/>
  <c r="K36" i="17"/>
  <c r="L36" i="17"/>
  <c r="N36" i="17"/>
  <c r="Q36" i="17"/>
  <c r="V36" i="17"/>
  <c r="W36" i="17"/>
  <c r="X36" i="17"/>
  <c r="V37" i="17"/>
  <c r="W37" i="17"/>
  <c r="X37" i="17"/>
  <c r="G38" i="17"/>
  <c r="T38" i="17"/>
  <c r="H38" i="17"/>
  <c r="I38" i="17"/>
  <c r="J38" i="17"/>
  <c r="K38" i="17"/>
  <c r="L38" i="17"/>
  <c r="N38" i="17"/>
  <c r="Q38" i="17"/>
  <c r="V38" i="17"/>
  <c r="W38" i="17"/>
  <c r="X38" i="17"/>
  <c r="V39" i="17"/>
  <c r="W39" i="17"/>
  <c r="X39" i="17"/>
  <c r="G40" i="17"/>
  <c r="T40" i="17"/>
  <c r="H40" i="17"/>
  <c r="I40" i="17"/>
  <c r="J40" i="17"/>
  <c r="K40" i="17"/>
  <c r="L40" i="17"/>
  <c r="N40" i="17"/>
  <c r="Q40" i="17"/>
  <c r="V40" i="17"/>
  <c r="W40" i="17"/>
  <c r="X40" i="17"/>
  <c r="V41" i="17"/>
  <c r="W41" i="17"/>
  <c r="X41" i="17"/>
  <c r="G42" i="17"/>
  <c r="T42" i="17"/>
  <c r="H42" i="17"/>
  <c r="I42" i="17"/>
  <c r="J42" i="17"/>
  <c r="K42" i="17"/>
  <c r="L42" i="17"/>
  <c r="N42" i="17"/>
  <c r="Q42" i="17"/>
  <c r="V42" i="17"/>
  <c r="W42" i="17"/>
  <c r="X42" i="17"/>
  <c r="V43" i="17"/>
  <c r="W43" i="17"/>
  <c r="X43" i="17"/>
  <c r="G44" i="17"/>
  <c r="H44" i="17"/>
  <c r="I44" i="17"/>
  <c r="J44" i="17"/>
  <c r="K44" i="17"/>
  <c r="L44" i="17"/>
  <c r="N44" i="17"/>
  <c r="Q44" i="17"/>
  <c r="T44" i="17"/>
  <c r="V44" i="17"/>
  <c r="W44" i="17"/>
  <c r="X44" i="17"/>
  <c r="V45" i="17"/>
  <c r="W45" i="17"/>
  <c r="X45" i="17"/>
  <c r="G46" i="17"/>
  <c r="T46" i="17"/>
  <c r="H46" i="17"/>
  <c r="I46" i="17"/>
  <c r="J46" i="17"/>
  <c r="K46" i="17"/>
  <c r="L46" i="17"/>
  <c r="N46" i="17"/>
  <c r="Q46" i="17"/>
  <c r="V46" i="17"/>
  <c r="W46" i="17"/>
  <c r="X46" i="17"/>
  <c r="V47" i="17"/>
  <c r="W47" i="17"/>
  <c r="X47" i="17"/>
  <c r="G48" i="17"/>
  <c r="T48" i="17"/>
  <c r="H48" i="17"/>
  <c r="I48" i="17"/>
  <c r="J48" i="17"/>
  <c r="K48" i="17"/>
  <c r="L48" i="17"/>
  <c r="N48" i="17"/>
  <c r="Q48" i="17"/>
  <c r="V48" i="17"/>
  <c r="W48" i="17"/>
  <c r="X48" i="17"/>
  <c r="V49" i="17"/>
  <c r="W49" i="17"/>
  <c r="X49" i="17"/>
  <c r="G50" i="17"/>
  <c r="T50" i="17"/>
  <c r="H50" i="17"/>
  <c r="I50" i="17"/>
  <c r="J50" i="17"/>
  <c r="K50" i="17"/>
  <c r="L50" i="17"/>
  <c r="N50" i="17"/>
  <c r="Q50" i="17"/>
  <c r="V50" i="17"/>
  <c r="W50" i="17"/>
  <c r="X50" i="17"/>
  <c r="G6" i="12"/>
  <c r="H6" i="12"/>
  <c r="N6" i="12"/>
  <c r="G23" i="12"/>
  <c r="H23" i="12"/>
  <c r="H24" i="12"/>
  <c r="N23" i="12"/>
  <c r="N41" i="12"/>
  <c r="G41" i="12"/>
  <c r="H41" i="12"/>
  <c r="B4" i="11"/>
  <c r="F5" i="11"/>
  <c r="G5" i="11"/>
  <c r="H5" i="11"/>
  <c r="F6" i="11"/>
  <c r="G6" i="11"/>
  <c r="H6" i="11"/>
  <c r="F7" i="11"/>
  <c r="G7" i="11"/>
  <c r="H7" i="11"/>
  <c r="F8" i="11"/>
  <c r="G8" i="11"/>
  <c r="H8" i="11"/>
  <c r="F9" i="11"/>
  <c r="G9" i="11"/>
  <c r="H9" i="11"/>
  <c r="F10" i="11"/>
  <c r="G10" i="11"/>
  <c r="H10" i="11"/>
  <c r="F11" i="11"/>
  <c r="H11" i="11"/>
  <c r="F12" i="11"/>
  <c r="H12" i="11"/>
  <c r="H13" i="11"/>
  <c r="F15" i="11"/>
  <c r="G15" i="11"/>
  <c r="H15" i="11"/>
  <c r="F16" i="11"/>
  <c r="G16" i="11"/>
  <c r="H16" i="11"/>
  <c r="F17" i="11"/>
  <c r="G17" i="11"/>
  <c r="H17" i="11"/>
  <c r="F18" i="11"/>
  <c r="G18" i="11"/>
  <c r="H18" i="11"/>
  <c r="F19" i="11"/>
  <c r="G19" i="11"/>
  <c r="H19" i="11"/>
  <c r="F20" i="11"/>
  <c r="G20" i="11"/>
  <c r="H20" i="11"/>
  <c r="F21" i="11"/>
  <c r="G21" i="11"/>
  <c r="H21" i="11"/>
  <c r="F22" i="11"/>
  <c r="G22" i="11"/>
  <c r="H22" i="11"/>
  <c r="F23" i="11"/>
  <c r="G23" i="11"/>
  <c r="H23" i="11"/>
  <c r="F24" i="11"/>
  <c r="G24" i="11"/>
  <c r="H24" i="11"/>
  <c r="F25" i="11"/>
  <c r="G25" i="11"/>
  <c r="H25" i="11"/>
  <c r="H26" i="11"/>
  <c r="F27" i="11"/>
  <c r="H27" i="11"/>
  <c r="F28" i="11"/>
  <c r="H28" i="11"/>
  <c r="F29" i="11"/>
  <c r="H29" i="11"/>
  <c r="F30" i="11"/>
  <c r="H30" i="11"/>
  <c r="F31" i="11"/>
  <c r="H31" i="11"/>
  <c r="F32" i="11"/>
  <c r="H32" i="11"/>
  <c r="F33" i="11"/>
  <c r="H33" i="11"/>
  <c r="F35" i="11"/>
  <c r="H35" i="11"/>
  <c r="F36" i="11"/>
  <c r="H36" i="11"/>
  <c r="B4" i="10"/>
  <c r="F5" i="10"/>
  <c r="G5" i="10"/>
  <c r="H5" i="10"/>
  <c r="F6" i="10"/>
  <c r="G6" i="10"/>
  <c r="H6" i="10"/>
  <c r="F7" i="10"/>
  <c r="G7" i="10"/>
  <c r="H7" i="10"/>
  <c r="F8" i="10"/>
  <c r="G8" i="10"/>
  <c r="H8" i="10"/>
  <c r="F9" i="10"/>
  <c r="H9" i="10"/>
  <c r="F10" i="10"/>
  <c r="H10" i="10"/>
  <c r="F11" i="10"/>
  <c r="H11" i="10"/>
  <c r="B12" i="10"/>
  <c r="F12" i="10"/>
  <c r="H12" i="10"/>
  <c r="F13" i="10"/>
  <c r="G13" i="10"/>
  <c r="H13" i="10"/>
  <c r="F14" i="10"/>
  <c r="G14" i="10"/>
  <c r="H14" i="10"/>
  <c r="F15" i="10"/>
  <c r="G15" i="10"/>
  <c r="H15" i="10"/>
  <c r="F16" i="10"/>
  <c r="G16" i="10"/>
  <c r="H16" i="10"/>
  <c r="F17" i="10"/>
  <c r="H17" i="10"/>
  <c r="F18" i="10"/>
  <c r="H18" i="10"/>
  <c r="H19" i="10"/>
  <c r="H20" i="10"/>
  <c r="H21" i="10"/>
  <c r="H22" i="10"/>
  <c r="H23" i="10"/>
  <c r="H24" i="10"/>
  <c r="H25" i="10"/>
  <c r="H26" i="10"/>
  <c r="H27" i="10"/>
  <c r="H28" i="10"/>
  <c r="H29" i="10"/>
  <c r="H30" i="10"/>
  <c r="H31" i="10"/>
  <c r="F32" i="10"/>
  <c r="H32" i="10"/>
  <c r="F33" i="10"/>
  <c r="H33" i="10"/>
  <c r="F35" i="10"/>
  <c r="H35" i="10"/>
  <c r="F36" i="10"/>
  <c r="H36" i="10"/>
  <c r="I28" i="28"/>
  <c r="I30" i="28"/>
  <c r="I32" i="28"/>
  <c r="I34" i="28"/>
  <c r="I36" i="28"/>
  <c r="I50" i="28"/>
  <c r="I52" i="28"/>
  <c r="I54" i="28"/>
  <c r="I72" i="28"/>
  <c r="I74" i="28"/>
  <c r="I80" i="28"/>
  <c r="I94" i="28"/>
  <c r="I96" i="28"/>
  <c r="I98" i="28"/>
  <c r="I100" i="28"/>
  <c r="I108" i="28"/>
  <c r="I110" i="28"/>
  <c r="I116" i="28"/>
  <c r="I118" i="28"/>
  <c r="I120" i="28"/>
  <c r="I122" i="28"/>
  <c r="I138" i="28"/>
  <c r="T139" i="28"/>
  <c r="U139" i="28"/>
  <c r="I140" i="28"/>
  <c r="T140" i="28"/>
  <c r="U140" i="28"/>
  <c r="U143" i="28"/>
  <c r="I142" i="28"/>
  <c r="I144" i="28"/>
  <c r="I146" i="28"/>
  <c r="I204" i="28"/>
  <c r="I206" i="28"/>
  <c r="I210" i="28"/>
  <c r="I208" i="28"/>
  <c r="O5" i="27"/>
  <c r="Q5" i="27"/>
  <c r="H8" i="27"/>
  <c r="I8" i="27"/>
  <c r="M8" i="27"/>
  <c r="J8" i="27"/>
  <c r="K8" i="27"/>
  <c r="L8" i="27"/>
  <c r="O8" i="27"/>
  <c r="R8" i="27"/>
  <c r="Q8" i="27"/>
  <c r="H10" i="27"/>
  <c r="I10" i="27"/>
  <c r="J10" i="27"/>
  <c r="K10" i="27"/>
  <c r="L10" i="27"/>
  <c r="O10" i="27"/>
  <c r="Q10" i="27"/>
  <c r="H12" i="27"/>
  <c r="I12" i="27"/>
  <c r="J12" i="27"/>
  <c r="K12" i="27"/>
  <c r="L12" i="27"/>
  <c r="M12" i="27"/>
  <c r="O12" i="27"/>
  <c r="R12" i="27"/>
  <c r="Q12" i="27"/>
  <c r="H14" i="27"/>
  <c r="I14" i="27"/>
  <c r="J14" i="27"/>
  <c r="K14" i="27"/>
  <c r="L14" i="27"/>
  <c r="M14" i="27"/>
  <c r="O14" i="27"/>
  <c r="Q14" i="27"/>
  <c r="R14" i="27"/>
  <c r="H16" i="27"/>
  <c r="I16" i="27"/>
  <c r="J16" i="27"/>
  <c r="K16" i="27"/>
  <c r="L16" i="27"/>
  <c r="O16" i="27"/>
  <c r="H18" i="27"/>
  <c r="I18" i="27"/>
  <c r="J18" i="27"/>
  <c r="K18" i="27"/>
  <c r="L18" i="27"/>
  <c r="M18" i="27"/>
  <c r="O18" i="27"/>
  <c r="R18" i="27"/>
  <c r="S18" i="27"/>
  <c r="H20" i="27"/>
  <c r="I20" i="27"/>
  <c r="M20" i="27"/>
  <c r="J20" i="27"/>
  <c r="K20" i="27"/>
  <c r="L20" i="27"/>
  <c r="O20" i="27"/>
  <c r="H22" i="27"/>
  <c r="I22" i="27"/>
  <c r="J22" i="27"/>
  <c r="K22" i="27"/>
  <c r="L22" i="27"/>
  <c r="O22" i="27"/>
  <c r="R22" i="27"/>
  <c r="H24" i="27"/>
  <c r="I24" i="27"/>
  <c r="J24" i="27"/>
  <c r="K24" i="27"/>
  <c r="L24" i="27"/>
  <c r="O24" i="27"/>
  <c r="R24" i="27"/>
  <c r="H26" i="27"/>
  <c r="I26" i="27"/>
  <c r="J26" i="27"/>
  <c r="K26" i="27"/>
  <c r="L26" i="27"/>
  <c r="M26" i="27"/>
  <c r="O26" i="27"/>
  <c r="R26" i="27"/>
  <c r="Q26" i="27"/>
  <c r="H28" i="27"/>
  <c r="I28" i="27"/>
  <c r="J28" i="27"/>
  <c r="K28" i="27"/>
  <c r="L28" i="27"/>
  <c r="O28" i="27"/>
  <c r="Q28" i="27"/>
  <c r="H30" i="27"/>
  <c r="I30" i="27"/>
  <c r="J30" i="27"/>
  <c r="K30" i="27"/>
  <c r="L30" i="27"/>
  <c r="O30" i="27"/>
  <c r="H32" i="27"/>
  <c r="I32" i="27"/>
  <c r="J32" i="27"/>
  <c r="K32" i="27"/>
  <c r="L32" i="27"/>
  <c r="O32" i="27"/>
  <c r="H34" i="27"/>
  <c r="I34" i="27"/>
  <c r="J34" i="27"/>
  <c r="K34" i="27"/>
  <c r="L34" i="27"/>
  <c r="M34" i="27"/>
  <c r="O34" i="27"/>
  <c r="R34" i="27"/>
  <c r="S34" i="27"/>
  <c r="T34" i="27"/>
  <c r="H36" i="27"/>
  <c r="I36" i="27"/>
  <c r="J36" i="27"/>
  <c r="K36" i="27"/>
  <c r="L36" i="27"/>
  <c r="M36" i="27"/>
  <c r="O36" i="27"/>
  <c r="R36" i="27"/>
  <c r="H38" i="27"/>
  <c r="I38" i="27"/>
  <c r="J38" i="27"/>
  <c r="K38" i="27"/>
  <c r="L38" i="27"/>
  <c r="M38" i="27"/>
  <c r="O38" i="27"/>
  <c r="H40" i="27"/>
  <c r="I40" i="27"/>
  <c r="J40" i="27"/>
  <c r="K40" i="27"/>
  <c r="L40" i="27"/>
  <c r="M40" i="27"/>
  <c r="O40" i="27"/>
  <c r="R40" i="27"/>
  <c r="H42" i="27"/>
  <c r="I42" i="27"/>
  <c r="J42" i="27"/>
  <c r="K42" i="27"/>
  <c r="L42" i="27"/>
  <c r="M42" i="27"/>
  <c r="O42" i="27"/>
  <c r="R42" i="27"/>
  <c r="H44" i="27"/>
  <c r="I44" i="27"/>
  <c r="J44" i="27"/>
  <c r="K44" i="27"/>
  <c r="L44" i="27"/>
  <c r="M44" i="27"/>
  <c r="O44" i="27"/>
  <c r="R44" i="27"/>
  <c r="H46" i="27"/>
  <c r="V46" i="27"/>
  <c r="I46" i="27"/>
  <c r="J46" i="27"/>
  <c r="K46" i="27"/>
  <c r="L46" i="27"/>
  <c r="M46" i="27"/>
  <c r="O46" i="27"/>
  <c r="H48" i="27"/>
  <c r="V48" i="27"/>
  <c r="I48" i="27"/>
  <c r="J48" i="27"/>
  <c r="K48" i="27"/>
  <c r="L48" i="27"/>
  <c r="M48" i="27"/>
  <c r="O48" i="27"/>
  <c r="H50" i="27"/>
  <c r="V50" i="27"/>
  <c r="I50" i="27"/>
  <c r="J50" i="27"/>
  <c r="K50" i="27"/>
  <c r="L50" i="27"/>
  <c r="M50" i="27"/>
  <c r="O50" i="27"/>
  <c r="R50" i="27"/>
  <c r="U50" i="27"/>
  <c r="H52" i="27"/>
  <c r="V52" i="27"/>
  <c r="I52" i="27"/>
  <c r="J52" i="27"/>
  <c r="K52" i="27"/>
  <c r="L52" i="27"/>
  <c r="M52" i="27"/>
  <c r="O52" i="27"/>
  <c r="H54" i="27"/>
  <c r="V54" i="27"/>
  <c r="I54" i="27"/>
  <c r="J54" i="27"/>
  <c r="K54" i="27"/>
  <c r="L54" i="27"/>
  <c r="M54" i="27"/>
  <c r="O54" i="27"/>
  <c r="R54" i="27"/>
  <c r="H56" i="27"/>
  <c r="V56" i="27"/>
  <c r="I56" i="27"/>
  <c r="J56" i="27"/>
  <c r="K56" i="27"/>
  <c r="L56" i="27"/>
  <c r="M56" i="27"/>
  <c r="O56" i="27"/>
  <c r="H58" i="27"/>
  <c r="V58" i="27"/>
  <c r="I58" i="27"/>
  <c r="J58" i="27"/>
  <c r="K58" i="27"/>
  <c r="L58" i="27"/>
  <c r="M58" i="27"/>
  <c r="O58" i="27"/>
  <c r="R58" i="27"/>
  <c r="H60" i="27"/>
  <c r="V60" i="27"/>
  <c r="I60" i="27"/>
  <c r="J60" i="27"/>
  <c r="K60" i="27"/>
  <c r="L60" i="27"/>
  <c r="M60" i="27"/>
  <c r="O60" i="27"/>
  <c r="R60" i="27"/>
  <c r="H62" i="27"/>
  <c r="O65" i="27"/>
  <c r="Q65" i="27"/>
  <c r="J68" i="27"/>
  <c r="K68" i="27"/>
  <c r="L68" i="27"/>
  <c r="U68" i="27"/>
  <c r="V68" i="27"/>
  <c r="I70" i="27"/>
  <c r="M70" i="27"/>
  <c r="U70" i="27"/>
  <c r="V70" i="27"/>
  <c r="O70" i="27"/>
  <c r="S70" i="27"/>
  <c r="I72" i="27"/>
  <c r="L72" i="27"/>
  <c r="O72" i="27"/>
  <c r="V94" i="27"/>
  <c r="H96" i="27"/>
  <c r="I96" i="27"/>
  <c r="J96" i="27"/>
  <c r="K96" i="27"/>
  <c r="L96" i="27"/>
  <c r="M96" i="27"/>
  <c r="O96" i="27"/>
  <c r="R96" i="27"/>
  <c r="H98" i="27"/>
  <c r="I98" i="27"/>
  <c r="J98" i="27"/>
  <c r="K98" i="27"/>
  <c r="L98" i="27"/>
  <c r="M98" i="27"/>
  <c r="O98" i="27"/>
  <c r="H100" i="27"/>
  <c r="I100" i="27"/>
  <c r="J100" i="27"/>
  <c r="K100" i="27"/>
  <c r="L100" i="27"/>
  <c r="M100" i="27"/>
  <c r="O100" i="27"/>
  <c r="H102" i="27"/>
  <c r="I102" i="27"/>
  <c r="J102" i="27"/>
  <c r="K102" i="27"/>
  <c r="L102" i="27"/>
  <c r="M102" i="27"/>
  <c r="O102" i="27"/>
  <c r="R102" i="27"/>
  <c r="H104" i="27"/>
  <c r="I104" i="27"/>
  <c r="J104" i="27"/>
  <c r="K104" i="27"/>
  <c r="L104" i="27"/>
  <c r="M104" i="27"/>
  <c r="O104" i="27"/>
  <c r="R104" i="27"/>
  <c r="U104" i="27"/>
  <c r="V104" i="27"/>
  <c r="H106" i="27"/>
  <c r="V106" i="27"/>
  <c r="I106" i="27"/>
  <c r="J106" i="27"/>
  <c r="K106" i="27"/>
  <c r="L106" i="27"/>
  <c r="M106" i="27"/>
  <c r="O106" i="27"/>
  <c r="R106" i="27"/>
  <c r="H108" i="27"/>
  <c r="V108" i="27"/>
  <c r="I108" i="27"/>
  <c r="J108" i="27"/>
  <c r="K108" i="27"/>
  <c r="L108" i="27"/>
  <c r="M108" i="27"/>
  <c r="O108" i="27"/>
  <c r="R108" i="27"/>
  <c r="H110" i="27"/>
  <c r="V110" i="27"/>
  <c r="I110" i="27"/>
  <c r="J110" i="27"/>
  <c r="K110" i="27"/>
  <c r="L110" i="27"/>
  <c r="M110" i="27"/>
  <c r="O110" i="27"/>
  <c r="R110" i="27"/>
  <c r="H112" i="27"/>
  <c r="V112" i="27"/>
  <c r="I112" i="27"/>
  <c r="J112" i="27"/>
  <c r="K112" i="27"/>
  <c r="L112" i="27"/>
  <c r="M112" i="27"/>
  <c r="O112" i="27"/>
  <c r="R112" i="27"/>
  <c r="H114" i="27"/>
  <c r="V114" i="27"/>
  <c r="I114" i="27"/>
  <c r="J114" i="27"/>
  <c r="K114" i="27"/>
  <c r="L114" i="27"/>
  <c r="M114" i="27"/>
  <c r="O114" i="27"/>
  <c r="H116" i="27"/>
  <c r="V116" i="27"/>
  <c r="I116" i="27"/>
  <c r="J116" i="27"/>
  <c r="K116" i="27"/>
  <c r="L116" i="27"/>
  <c r="M116" i="27"/>
  <c r="O116" i="27"/>
  <c r="R116" i="27"/>
  <c r="H118" i="27"/>
  <c r="V118" i="27"/>
  <c r="I118" i="27"/>
  <c r="J118" i="27"/>
  <c r="K118" i="27"/>
  <c r="L118" i="27"/>
  <c r="M118" i="27"/>
  <c r="O118" i="27"/>
  <c r="U118" i="27"/>
  <c r="R118" i="27"/>
  <c r="H120" i="27"/>
  <c r="V120" i="27"/>
  <c r="I120" i="27"/>
  <c r="J120" i="27"/>
  <c r="K120" i="27"/>
  <c r="L120" i="27"/>
  <c r="M120" i="27"/>
  <c r="O120" i="27"/>
  <c r="R120" i="27"/>
  <c r="F3" i="16"/>
  <c r="F7" i="16"/>
  <c r="H7" i="16"/>
  <c r="J7" i="16" s="1"/>
  <c r="H10" i="16" s="1"/>
  <c r="J10" i="16" s="1"/>
  <c r="F15" i="16" s="1"/>
  <c r="H15" i="16"/>
  <c r="H24" i="16"/>
  <c r="E2" i="15"/>
  <c r="E6" i="15"/>
  <c r="E9" i="15"/>
  <c r="G6" i="15"/>
  <c r="I6" i="15" s="1"/>
  <c r="G9" i="15" s="1"/>
  <c r="I9" i="15" s="1"/>
  <c r="E14" i="15" s="1"/>
  <c r="G14" i="15"/>
  <c r="G23" i="15"/>
  <c r="D3" i="16"/>
  <c r="I148" i="28"/>
  <c r="I14" i="28"/>
  <c r="I150" i="28"/>
  <c r="I76" i="28"/>
  <c r="I60" i="28"/>
  <c r="I78" i="28"/>
  <c r="I8" i="28"/>
  <c r="R20" i="27"/>
  <c r="S20" i="27"/>
  <c r="T20" i="27"/>
  <c r="R100" i="27"/>
  <c r="U100" i="27"/>
  <c r="V100" i="27"/>
  <c r="S24" i="27"/>
  <c r="T24" i="27"/>
  <c r="R46" i="27"/>
  <c r="U46" i="27"/>
  <c r="P36" i="18"/>
  <c r="O36" i="18"/>
  <c r="R38" i="27"/>
  <c r="U38" i="27"/>
  <c r="V38" i="27"/>
  <c r="R16" i="27"/>
  <c r="S16" i="27"/>
  <c r="O44" i="18"/>
  <c r="O14" i="18"/>
  <c r="R52" i="27"/>
  <c r="U52" i="27"/>
  <c r="R32" i="27"/>
  <c r="R48" i="27"/>
  <c r="U48" i="27"/>
  <c r="H34" i="12"/>
  <c r="H35" i="12"/>
  <c r="N8" i="18"/>
  <c r="O8" i="18"/>
  <c r="N10" i="18"/>
  <c r="O10" i="18"/>
  <c r="R30" i="27"/>
  <c r="S30" i="27"/>
  <c r="T30" i="27"/>
  <c r="U120" i="27"/>
  <c r="U112" i="27"/>
  <c r="U58" i="27"/>
  <c r="U36" i="27"/>
  <c r="V36" i="27"/>
  <c r="S22" i="27"/>
  <c r="T22" i="27"/>
  <c r="S50" i="17"/>
  <c r="S48" i="17"/>
  <c r="S42" i="17"/>
  <c r="S40" i="17"/>
  <c r="S38" i="17"/>
  <c r="S36" i="17"/>
  <c r="S34" i="17"/>
  <c r="T34" i="17"/>
  <c r="P10" i="18"/>
  <c r="Q10" i="18"/>
  <c r="S30" i="17"/>
  <c r="T30" i="17"/>
  <c r="M24" i="27"/>
  <c r="U24" i="27"/>
  <c r="V24" i="27"/>
  <c r="L10" i="17"/>
  <c r="S10" i="17"/>
  <c r="T10" i="17"/>
  <c r="O28" i="18"/>
  <c r="M16" i="27"/>
  <c r="O46" i="18"/>
  <c r="P30" i="18"/>
  <c r="Q30" i="18"/>
  <c r="U110" i="27"/>
  <c r="S8" i="27"/>
  <c r="T8" i="27"/>
  <c r="G18" i="10"/>
  <c r="M72" i="27"/>
  <c r="M22" i="27"/>
  <c r="S26" i="27"/>
  <c r="T26" i="27"/>
  <c r="U26" i="27"/>
  <c r="V26" i="27"/>
  <c r="S44" i="17"/>
  <c r="I20" i="28"/>
  <c r="I22" i="28"/>
  <c r="S14" i="27"/>
  <c r="T14" i="27"/>
  <c r="P50" i="18"/>
  <c r="U108" i="27"/>
  <c r="I152" i="28"/>
  <c r="I154" i="28"/>
  <c r="M28" i="27"/>
  <c r="O34" i="18"/>
  <c r="T16" i="27"/>
  <c r="H7" i="12"/>
  <c r="H17" i="12"/>
  <c r="H18" i="12"/>
  <c r="U96" i="27"/>
  <c r="V96" i="27"/>
  <c r="M32" i="27"/>
  <c r="M10" i="27"/>
  <c r="I42" i="28"/>
  <c r="I44" i="28"/>
  <c r="P8" i="18"/>
  <c r="Q8" i="18"/>
  <c r="I196" i="28"/>
  <c r="I198" i="28"/>
  <c r="S32" i="17"/>
  <c r="T32" i="17"/>
  <c r="S46" i="17"/>
  <c r="U102" i="27"/>
  <c r="V102" i="27"/>
  <c r="U116" i="27"/>
  <c r="U106" i="27"/>
  <c r="U60" i="27"/>
  <c r="U44" i="27"/>
  <c r="V44" i="27"/>
  <c r="U40" i="27"/>
  <c r="V40" i="27"/>
  <c r="M30" i="27"/>
  <c r="U30" i="27"/>
  <c r="V30" i="27"/>
  <c r="Q28" i="17"/>
  <c r="P32" i="18"/>
  <c r="Q32" i="18"/>
  <c r="P14" i="18"/>
  <c r="Q14" i="18"/>
  <c r="I86" i="28"/>
  <c r="I88" i="28"/>
  <c r="I218" i="28"/>
  <c r="I220" i="28"/>
  <c r="G10" i="10"/>
  <c r="G30" i="11"/>
  <c r="O12" i="18"/>
  <c r="U22" i="27"/>
  <c r="V22" i="27"/>
  <c r="T18" i="27"/>
  <c r="U18" i="27"/>
  <c r="V18" i="27"/>
  <c r="R10" i="27"/>
  <c r="S10" i="27"/>
  <c r="T10" i="27"/>
  <c r="R28" i="27"/>
  <c r="S28" i="27"/>
  <c r="J42" i="12"/>
  <c r="N42" i="12"/>
  <c r="G42" i="12"/>
  <c r="H42" i="12"/>
  <c r="H52" i="12"/>
  <c r="H53" i="12"/>
  <c r="U34" i="27"/>
  <c r="V34" i="27"/>
  <c r="U42" i="27"/>
  <c r="V42" i="27"/>
  <c r="U54" i="27"/>
  <c r="S32" i="27"/>
  <c r="I64" i="28"/>
  <c r="I66" i="28"/>
  <c r="F10" i="16"/>
  <c r="R56" i="27"/>
  <c r="U56" i="27"/>
  <c r="U114" i="27"/>
  <c r="R114" i="27"/>
  <c r="R98" i="27"/>
  <c r="U98" i="27"/>
  <c r="V98" i="27"/>
  <c r="R72" i="27"/>
  <c r="S72" i="27"/>
  <c r="U72" i="27"/>
  <c r="V72" i="27"/>
  <c r="U20" i="27"/>
  <c r="V20" i="27"/>
  <c r="S12" i="27"/>
  <c r="T12" i="27"/>
  <c r="I130" i="28"/>
  <c r="I132" i="28"/>
  <c r="G12" i="11"/>
  <c r="G35" i="11"/>
  <c r="O42" i="18"/>
  <c r="O40" i="18"/>
  <c r="O38" i="18"/>
  <c r="U14" i="27"/>
  <c r="V14" i="27"/>
  <c r="U16" i="27"/>
  <c r="V16" i="27"/>
  <c r="U8" i="27"/>
  <c r="V8" i="27"/>
  <c r="T28" i="27"/>
  <c r="U28" i="27"/>
  <c r="V28" i="27"/>
  <c r="U10" i="27"/>
  <c r="V10" i="27"/>
  <c r="T32" i="27"/>
  <c r="U32" i="27"/>
  <c r="V32" i="27"/>
  <c r="U12" i="27"/>
  <c r="V12" i="27"/>
  <c r="H29" i="32"/>
  <c r="F18" i="16" l="1"/>
  <c r="J15" i="16"/>
  <c r="H18" i="16" s="1"/>
  <c r="E17" i="15"/>
  <c r="I14" i="15"/>
  <c r="G17" i="15" s="1"/>
  <c r="J18" i="16" l="1"/>
  <c r="F24" i="16" s="1"/>
  <c r="I17" i="15"/>
  <c r="E23" i="15" s="1"/>
  <c r="F27" i="16" l="1"/>
  <c r="J24" i="16"/>
  <c r="H27" i="16" s="1"/>
  <c r="I23" i="15"/>
  <c r="G26" i="15" s="1"/>
  <c r="E26" i="15"/>
  <c r="J27" i="16" l="1"/>
  <c r="I26" i="15"/>
</calcChain>
</file>

<file path=xl/sharedStrings.xml><?xml version="1.0" encoding="utf-8"?>
<sst xmlns="http://schemas.openxmlformats.org/spreadsheetml/2006/main" count="886" uniqueCount="421">
  <si>
    <t>工 事 名 称</t>
  </si>
  <si>
    <t>校　長</t>
  </si>
  <si>
    <t>教　頭</t>
  </si>
  <si>
    <t>事務長</t>
  </si>
  <si>
    <t>精　査</t>
  </si>
  <si>
    <t>担当者</t>
  </si>
  <si>
    <t>工</t>
  </si>
  <si>
    <t>事</t>
  </si>
  <si>
    <t>概</t>
  </si>
  <si>
    <t>要</t>
  </si>
  <si>
    <t>￥</t>
  </si>
  <si>
    <t>工　　期</t>
  </si>
  <si>
    <t>消費税相当額</t>
  </si>
  <si>
    <t>契約方法</t>
  </si>
  <si>
    <t>随意契約</t>
  </si>
  <si>
    <t>その他</t>
  </si>
  <si>
    <t>工  事  名  称</t>
  </si>
  <si>
    <t xml:space="preserve">      工       事       別       内       訳</t>
  </si>
  <si>
    <t>工　　　事　　　別</t>
  </si>
  <si>
    <t>金　　　　額</t>
  </si>
  <si>
    <t>備　　　　　　考</t>
  </si>
  <si>
    <t xml:space="preserve">     合        計</t>
  </si>
  <si>
    <t>記　　　　　　　事</t>
    <rPh sb="0" eb="9">
      <t>キジ</t>
    </rPh>
    <phoneticPr fontId="10"/>
  </si>
  <si>
    <t>（直接工事費：円）</t>
    <rPh sb="1" eb="3">
      <t>チョクセツ</t>
    </rPh>
    <rPh sb="3" eb="6">
      <t>コウジヒ</t>
    </rPh>
    <rPh sb="7" eb="8">
      <t>エン</t>
    </rPh>
    <phoneticPr fontId="5"/>
  </si>
  <si>
    <t>一般工事</t>
    <rPh sb="0" eb="2">
      <t>イッパン</t>
    </rPh>
    <rPh sb="2" eb="4">
      <t>コウジ</t>
    </rPh>
    <phoneticPr fontId="5"/>
  </si>
  <si>
    <t>１．共通仮設費</t>
    <rPh sb="2" eb="4">
      <t>キョウツウ</t>
    </rPh>
    <rPh sb="4" eb="7">
      <t>カセツヒ</t>
    </rPh>
    <phoneticPr fontId="5"/>
  </si>
  <si>
    <t>直接工事費</t>
    <rPh sb="0" eb="2">
      <t>チョクセツ</t>
    </rPh>
    <rPh sb="2" eb="5">
      <t>コウジヒ</t>
    </rPh>
    <phoneticPr fontId="5"/>
  </si>
  <si>
    <t>（％）</t>
    <phoneticPr fontId="5"/>
  </si>
  <si>
    <t>共通仮設費</t>
    <rPh sb="0" eb="2">
      <t>キョウツウ</t>
    </rPh>
    <rPh sb="2" eb="5">
      <t>カセツヒ</t>
    </rPh>
    <phoneticPr fontId="5"/>
  </si>
  <si>
    <t>＝</t>
    <phoneticPr fontId="5"/>
  </si>
  <si>
    <t>×</t>
    <phoneticPr fontId="5"/>
  </si>
  <si>
    <t>純工事費</t>
    <rPh sb="0" eb="1">
      <t>ジュン</t>
    </rPh>
    <rPh sb="1" eb="4">
      <t>コウジヒ</t>
    </rPh>
    <phoneticPr fontId="5"/>
  </si>
  <si>
    <t>＝</t>
    <phoneticPr fontId="5"/>
  </si>
  <si>
    <t>＋</t>
    <phoneticPr fontId="5"/>
  </si>
  <si>
    <t>２．現場管理費</t>
    <rPh sb="2" eb="4">
      <t>ゲンバ</t>
    </rPh>
    <rPh sb="4" eb="7">
      <t>カンリヒ</t>
    </rPh>
    <phoneticPr fontId="5"/>
  </si>
  <si>
    <t>（％）</t>
    <phoneticPr fontId="5"/>
  </si>
  <si>
    <t>現場管理費</t>
    <rPh sb="0" eb="2">
      <t>ゲンバ</t>
    </rPh>
    <rPh sb="2" eb="5">
      <t>カンリヒ</t>
    </rPh>
    <phoneticPr fontId="5"/>
  </si>
  <si>
    <t>×</t>
    <phoneticPr fontId="5"/>
  </si>
  <si>
    <t>工事原価</t>
    <rPh sb="0" eb="2">
      <t>コウジ</t>
    </rPh>
    <rPh sb="2" eb="4">
      <t>ゲンカ</t>
    </rPh>
    <phoneticPr fontId="5"/>
  </si>
  <si>
    <t>＝</t>
    <phoneticPr fontId="5"/>
  </si>
  <si>
    <t>＋</t>
    <phoneticPr fontId="5"/>
  </si>
  <si>
    <t>３．一般管理費</t>
    <rPh sb="2" eb="4">
      <t>イッパン</t>
    </rPh>
    <rPh sb="4" eb="7">
      <t>カンリヒ</t>
    </rPh>
    <phoneticPr fontId="5"/>
  </si>
  <si>
    <t>（％）</t>
    <phoneticPr fontId="5"/>
  </si>
  <si>
    <t>一般管理費</t>
    <rPh sb="0" eb="2">
      <t>イッパン</t>
    </rPh>
    <rPh sb="2" eb="5">
      <t>カンリヒ</t>
    </rPh>
    <phoneticPr fontId="5"/>
  </si>
  <si>
    <t>＝</t>
    <phoneticPr fontId="5"/>
  </si>
  <si>
    <t>×</t>
    <phoneticPr fontId="5"/>
  </si>
  <si>
    <t>工事価格</t>
    <rPh sb="0" eb="2">
      <t>コウジ</t>
    </rPh>
    <rPh sb="2" eb="4">
      <t>カカク</t>
    </rPh>
    <phoneticPr fontId="5"/>
  </si>
  <si>
    <t>工事名称</t>
  </si>
  <si>
    <t>NO</t>
  </si>
  <si>
    <t>名　称</t>
  </si>
  <si>
    <t>規　格</t>
  </si>
  <si>
    <t>数　量</t>
  </si>
  <si>
    <t>単位</t>
  </si>
  <si>
    <t>単　価</t>
  </si>
  <si>
    <t>金　額</t>
  </si>
  <si>
    <t>備　考</t>
  </si>
  <si>
    <t>内　　訳　　書</t>
    <phoneticPr fontId="7"/>
  </si>
  <si>
    <t>№</t>
    <phoneticPr fontId="7"/>
  </si>
  <si>
    <t>小　計</t>
    <rPh sb="0" eb="1">
      <t>ショウ</t>
    </rPh>
    <rPh sb="2" eb="3">
      <t>ケイ</t>
    </rPh>
    <phoneticPr fontId="7"/>
  </si>
  <si>
    <t>式</t>
    <rPh sb="0" eb="1">
      <t>シキ</t>
    </rPh>
    <phoneticPr fontId="7"/>
  </si>
  <si>
    <t>代　　　　価　　　　表</t>
    <rPh sb="0" eb="1">
      <t>ダイ</t>
    </rPh>
    <rPh sb="5" eb="6">
      <t>アタイ</t>
    </rPh>
    <rPh sb="10" eb="11">
      <t>ヒョウ</t>
    </rPh>
    <phoneticPr fontId="7"/>
  </si>
  <si>
    <t>第　　</t>
    <rPh sb="0" eb="1">
      <t>ダイ</t>
    </rPh>
    <phoneticPr fontId="7"/>
  </si>
  <si>
    <t>号表</t>
    <rPh sb="0" eb="1">
      <t>ゴウ</t>
    </rPh>
    <rPh sb="1" eb="2">
      <t>ヒョウ</t>
    </rPh>
    <phoneticPr fontId="7"/>
  </si>
  <si>
    <t>m3当り</t>
    <rPh sb="2" eb="3">
      <t>ア</t>
    </rPh>
    <phoneticPr fontId="7"/>
  </si>
  <si>
    <t>NO</t>
    <phoneticPr fontId="7"/>
  </si>
  <si>
    <t>名　　　　　　　称</t>
    <rPh sb="0" eb="1">
      <t>メイ</t>
    </rPh>
    <rPh sb="8" eb="9">
      <t>ショウ</t>
    </rPh>
    <phoneticPr fontId="7"/>
  </si>
  <si>
    <t>規　　格</t>
    <rPh sb="0" eb="1">
      <t>キ</t>
    </rPh>
    <rPh sb="3" eb="4">
      <t>カク</t>
    </rPh>
    <phoneticPr fontId="7"/>
  </si>
  <si>
    <t>数 量</t>
    <rPh sb="0" eb="1">
      <t>カズ</t>
    </rPh>
    <rPh sb="2" eb="3">
      <t>リョウ</t>
    </rPh>
    <phoneticPr fontId="7"/>
  </si>
  <si>
    <t>単 位</t>
    <rPh sb="0" eb="1">
      <t>タン</t>
    </rPh>
    <rPh sb="2" eb="3">
      <t>クライ</t>
    </rPh>
    <phoneticPr fontId="7"/>
  </si>
  <si>
    <t>単　　価</t>
    <rPh sb="0" eb="1">
      <t>タン</t>
    </rPh>
    <rPh sb="3" eb="4">
      <t>アタイ</t>
    </rPh>
    <phoneticPr fontId="7"/>
  </si>
  <si>
    <t>金　　額</t>
    <rPh sb="0" eb="1">
      <t>キン</t>
    </rPh>
    <rPh sb="3" eb="4">
      <t>ガク</t>
    </rPh>
    <phoneticPr fontId="7"/>
  </si>
  <si>
    <t>備　　考</t>
    <rPh sb="0" eb="1">
      <t>ビ</t>
    </rPh>
    <rPh sb="3" eb="4">
      <t>コウ</t>
    </rPh>
    <phoneticPr fontId="7"/>
  </si>
  <si>
    <t>×</t>
    <phoneticPr fontId="7"/>
  </si>
  <si>
    <t>=</t>
    <phoneticPr fontId="7"/>
  </si>
  <si>
    <t>計</t>
    <rPh sb="0" eb="1">
      <t>ケイ</t>
    </rPh>
    <phoneticPr fontId="7"/>
  </si>
  <si>
    <t>認　定　額</t>
    <rPh sb="0" eb="1">
      <t>ニン</t>
    </rPh>
    <rPh sb="2" eb="3">
      <t>サダム</t>
    </rPh>
    <rPh sb="4" eb="5">
      <t>ガク</t>
    </rPh>
    <phoneticPr fontId="7"/>
  </si>
  <si>
    <t>≒</t>
    <phoneticPr fontId="7"/>
  </si>
  <si>
    <t>円／ｍ3</t>
    <rPh sb="0" eb="1">
      <t>エン</t>
    </rPh>
    <phoneticPr fontId="7"/>
  </si>
  <si>
    <t>ｼｭｰﾄ打設</t>
    <rPh sb="4" eb="6">
      <t>ダセツ</t>
    </rPh>
    <phoneticPr fontId="7"/>
  </si>
  <si>
    <t>改訂32版　建設工事標準歩掛　　　　　　　P759　準用</t>
    <rPh sb="0" eb="2">
      <t>カイテイ</t>
    </rPh>
    <rPh sb="4" eb="5">
      <t>バン</t>
    </rPh>
    <rPh sb="6" eb="8">
      <t>ケンセツ</t>
    </rPh>
    <rPh sb="8" eb="10">
      <t>コウジ</t>
    </rPh>
    <rPh sb="10" eb="12">
      <t>ヒョウジュン</t>
    </rPh>
    <rPh sb="12" eb="13">
      <t>ホ</t>
    </rPh>
    <rPh sb="13" eb="14">
      <t>カカリ</t>
    </rPh>
    <rPh sb="26" eb="28">
      <t>ジュンヨウ</t>
    </rPh>
    <phoneticPr fontId="7"/>
  </si>
  <si>
    <t>NO</t>
    <phoneticPr fontId="7"/>
  </si>
  <si>
    <t>特殊作業員</t>
    <rPh sb="0" eb="2">
      <t>トクシュ</t>
    </rPh>
    <rPh sb="2" eb="5">
      <t>サギョウイン</t>
    </rPh>
    <phoneticPr fontId="7"/>
  </si>
  <si>
    <t>人</t>
    <rPh sb="0" eb="1">
      <t>ニン</t>
    </rPh>
    <phoneticPr fontId="7"/>
  </si>
  <si>
    <t>県単　　　　　　　　P-14</t>
    <rPh sb="0" eb="1">
      <t>ケン</t>
    </rPh>
    <rPh sb="1" eb="2">
      <t>タン</t>
    </rPh>
    <phoneticPr fontId="7"/>
  </si>
  <si>
    <t>その他</t>
    <rPh sb="2" eb="3">
      <t>タ</t>
    </rPh>
    <phoneticPr fontId="7"/>
  </si>
  <si>
    <t>×</t>
    <phoneticPr fontId="7"/>
  </si>
  <si>
    <t>=</t>
    <phoneticPr fontId="7"/>
  </si>
  <si>
    <t>単価</t>
    <rPh sb="0" eb="2">
      <t>タンカ</t>
    </rPh>
    <phoneticPr fontId="7"/>
  </si>
  <si>
    <t>根拠</t>
    <rPh sb="0" eb="2">
      <t>コンキョ</t>
    </rPh>
    <phoneticPr fontId="7"/>
  </si>
  <si>
    <t>ページ</t>
    <phoneticPr fontId="7"/>
  </si>
  <si>
    <t>ページ</t>
    <phoneticPr fontId="7"/>
  </si>
  <si>
    <t>工 事 場 所</t>
    <rPh sb="0" eb="1">
      <t>コウ</t>
    </rPh>
    <rPh sb="2" eb="3">
      <t>コト</t>
    </rPh>
    <rPh sb="4" eb="5">
      <t>バ</t>
    </rPh>
    <rPh sb="6" eb="7">
      <t>ショ</t>
    </rPh>
    <phoneticPr fontId="7"/>
  </si>
  <si>
    <t>用　　途</t>
    <rPh sb="0" eb="1">
      <t>ヨウ</t>
    </rPh>
    <rPh sb="3" eb="4">
      <t>ト</t>
    </rPh>
    <phoneticPr fontId="7"/>
  </si>
  <si>
    <t>款</t>
    <rPh sb="0" eb="1">
      <t>カン</t>
    </rPh>
    <phoneticPr fontId="7"/>
  </si>
  <si>
    <t>予算科目</t>
    <rPh sb="0" eb="2">
      <t>ヨサン</t>
    </rPh>
    <rPh sb="2" eb="4">
      <t>カモク</t>
    </rPh>
    <phoneticPr fontId="7"/>
  </si>
  <si>
    <t>略科目</t>
    <rPh sb="0" eb="1">
      <t>リャク</t>
    </rPh>
    <rPh sb="1" eb="3">
      <t>カモク</t>
    </rPh>
    <phoneticPr fontId="7"/>
  </si>
  <si>
    <t>項</t>
    <rPh sb="0" eb="1">
      <t>コウ</t>
    </rPh>
    <phoneticPr fontId="7"/>
  </si>
  <si>
    <t>事項</t>
    <rPh sb="0" eb="2">
      <t>ジコウ</t>
    </rPh>
    <phoneticPr fontId="7"/>
  </si>
  <si>
    <t>目</t>
    <rPh sb="0" eb="1">
      <t>メ</t>
    </rPh>
    <phoneticPr fontId="7"/>
  </si>
  <si>
    <t>事業</t>
    <rPh sb="0" eb="2">
      <t>ジギョウ</t>
    </rPh>
    <phoneticPr fontId="7"/>
  </si>
  <si>
    <t>構造階数</t>
    <rPh sb="0" eb="2">
      <t>コウゾウ</t>
    </rPh>
    <rPh sb="2" eb="4">
      <t>カイスウ</t>
    </rPh>
    <phoneticPr fontId="7"/>
  </si>
  <si>
    <t>延床面積</t>
    <rPh sb="0" eb="1">
      <t>ノベ</t>
    </rPh>
    <rPh sb="1" eb="4">
      <t>ユカメンセキ</t>
    </rPh>
    <phoneticPr fontId="7"/>
  </si>
  <si>
    <t>概　　要</t>
    <rPh sb="0" eb="1">
      <t>オオムネ</t>
    </rPh>
    <rPh sb="3" eb="4">
      <t>ヨウ</t>
    </rPh>
    <phoneticPr fontId="7"/>
  </si>
  <si>
    <t>１</t>
  </si>
  <si>
    <t>Ａ</t>
  </si>
  <si>
    <t>２</t>
  </si>
  <si>
    <t>３</t>
  </si>
  <si>
    <t>４</t>
  </si>
  <si>
    <t>５</t>
  </si>
  <si>
    <t>７</t>
  </si>
  <si>
    <t>合  計</t>
  </si>
  <si>
    <t>材  料  品  目</t>
  </si>
  <si>
    <t>規格・寸法</t>
  </si>
  <si>
    <t>複 合 単 価</t>
  </si>
  <si>
    <t>材料単価</t>
  </si>
  <si>
    <t>支持金物</t>
  </si>
  <si>
    <t>補  修</t>
  </si>
  <si>
    <t>掛 率</t>
  </si>
  <si>
    <t>６．金額</t>
  </si>
  <si>
    <t>そ の 他</t>
  </si>
  <si>
    <t>( 1～7 )</t>
  </si>
  <si>
    <t>設  定</t>
  </si>
  <si>
    <t>電気設備複合単価計算書</t>
    <rPh sb="0" eb="2">
      <t>デンキ</t>
    </rPh>
    <phoneticPr fontId="17"/>
  </si>
  <si>
    <t xml:space="preserve"> メ ー カ ー 見 積 金 額</t>
    <phoneticPr fontId="17"/>
  </si>
  <si>
    <t>乗   率</t>
    <phoneticPr fontId="17"/>
  </si>
  <si>
    <t>継ぎ手</t>
    <phoneticPr fontId="17"/>
  </si>
  <si>
    <t>接合材</t>
    <phoneticPr fontId="17"/>
  </si>
  <si>
    <t>設備複合単価計算書</t>
    <phoneticPr fontId="17"/>
  </si>
  <si>
    <t xml:space="preserve"> メ ー カ ー 見 積 金 額</t>
    <phoneticPr fontId="17"/>
  </si>
  <si>
    <t>はつり</t>
    <phoneticPr fontId="17"/>
  </si>
  <si>
    <t>ｐ-35</t>
    <phoneticPr fontId="17"/>
  </si>
  <si>
    <t>乗   率</t>
    <phoneticPr fontId="17"/>
  </si>
  <si>
    <t>継ぎ手</t>
    <phoneticPr fontId="17"/>
  </si>
  <si>
    <t>接合材</t>
    <phoneticPr fontId="17"/>
  </si>
  <si>
    <t>P-512</t>
    <phoneticPr fontId="17"/>
  </si>
  <si>
    <t>P-512*P-359</t>
    <phoneticPr fontId="17"/>
  </si>
  <si>
    <t>　=2.1*0.4</t>
    <phoneticPr fontId="17"/>
  </si>
  <si>
    <t>ｍ</t>
    <phoneticPr fontId="7"/>
  </si>
  <si>
    <t>ヵ所</t>
    <rPh sb="1" eb="2">
      <t>ショ</t>
    </rPh>
    <phoneticPr fontId="7"/>
  </si>
  <si>
    <t>県　　営：１　実　　単：２　代 価 表：３　物価資料：４　カタログ：５　業者見積：６　電気複合：７　機械複合：８</t>
    <rPh sb="0" eb="1">
      <t>ケン</t>
    </rPh>
    <rPh sb="3" eb="4">
      <t>エイ</t>
    </rPh>
    <rPh sb="7" eb="8">
      <t>ジツ</t>
    </rPh>
    <rPh sb="10" eb="11">
      <t>タン</t>
    </rPh>
    <rPh sb="14" eb="15">
      <t>ダイ</t>
    </rPh>
    <rPh sb="16" eb="17">
      <t>アタイ</t>
    </rPh>
    <rPh sb="18" eb="19">
      <t>ヒョウ</t>
    </rPh>
    <rPh sb="22" eb="24">
      <t>ブッカ</t>
    </rPh>
    <rPh sb="24" eb="26">
      <t>シリョウ</t>
    </rPh>
    <rPh sb="36" eb="38">
      <t>ギョウシャ</t>
    </rPh>
    <rPh sb="38" eb="40">
      <t>ミツモリ</t>
    </rPh>
    <rPh sb="43" eb="45">
      <t>デンキ</t>
    </rPh>
    <rPh sb="45" eb="47">
      <t>フクゴウ</t>
    </rPh>
    <rPh sb="50" eb="52">
      <t>キカイ</t>
    </rPh>
    <rPh sb="52" eb="54">
      <t>フクゴウ</t>
    </rPh>
    <phoneticPr fontId="7"/>
  </si>
  <si>
    <t xml:space="preserve">  電工 × 1.1</t>
    <rPh sb="2" eb="3">
      <t>デン</t>
    </rPh>
    <phoneticPr fontId="17"/>
  </si>
  <si>
    <t>雑材料</t>
    <rPh sb="0" eb="1">
      <t>ザツ</t>
    </rPh>
    <rPh sb="1" eb="3">
      <t>ザイリョウ</t>
    </rPh>
    <phoneticPr fontId="17"/>
  </si>
  <si>
    <t>資材</t>
    <rPh sb="0" eb="2">
      <t>シザイ</t>
    </rPh>
    <phoneticPr fontId="17"/>
  </si>
  <si>
    <t>合計</t>
    <rPh sb="0" eb="2">
      <t>ゴウケイ</t>
    </rPh>
    <phoneticPr fontId="17"/>
  </si>
  <si>
    <t>労務費</t>
    <rPh sb="0" eb="3">
      <t>ロウムヒ</t>
    </rPh>
    <phoneticPr fontId="17"/>
  </si>
  <si>
    <t>普通作業員 × 1.1</t>
    <rPh sb="0" eb="2">
      <t>フツウ</t>
    </rPh>
    <rPh sb="2" eb="5">
      <t>サギョウイン</t>
    </rPh>
    <phoneticPr fontId="17"/>
  </si>
  <si>
    <t>金額</t>
    <phoneticPr fontId="17"/>
  </si>
  <si>
    <t xml:space="preserve">  配管工 × 1.1</t>
    <rPh sb="2" eb="4">
      <t>ハイカン</t>
    </rPh>
    <phoneticPr fontId="17"/>
  </si>
  <si>
    <t>幹線工事</t>
    <rPh sb="0" eb="2">
      <t>カンセン</t>
    </rPh>
    <rPh sb="2" eb="4">
      <t>コウジ</t>
    </rPh>
    <phoneticPr fontId="7"/>
  </si>
  <si>
    <t>根切り 人力土工</t>
    <rPh sb="0" eb="2">
      <t>ネキ</t>
    </rPh>
    <rPh sb="4" eb="6">
      <t>ジンリキ</t>
    </rPh>
    <rPh sb="6" eb="7">
      <t>ド</t>
    </rPh>
    <rPh sb="7" eb="8">
      <t>コウ</t>
    </rPh>
    <phoneticPr fontId="7"/>
  </si>
  <si>
    <t>国土交通省建築工事積算基準　　　　　平成15年版　P-52</t>
    <rPh sb="0" eb="2">
      <t>コクド</t>
    </rPh>
    <rPh sb="2" eb="5">
      <t>コウツウショウ</t>
    </rPh>
    <rPh sb="5" eb="7">
      <t>ケンチク</t>
    </rPh>
    <rPh sb="7" eb="9">
      <t>コウジ</t>
    </rPh>
    <rPh sb="9" eb="11">
      <t>セキサン</t>
    </rPh>
    <rPh sb="11" eb="13">
      <t>キジュン</t>
    </rPh>
    <rPh sb="18" eb="20">
      <t>ヘイセイ</t>
    </rPh>
    <rPh sb="22" eb="23">
      <t>ネン</t>
    </rPh>
    <rPh sb="23" eb="24">
      <t>ハン</t>
    </rPh>
    <phoneticPr fontId="7"/>
  </si>
  <si>
    <t>普通作業員</t>
    <rPh sb="0" eb="2">
      <t>フツウ</t>
    </rPh>
    <rPh sb="2" eb="5">
      <t>サギョウイン</t>
    </rPh>
    <phoneticPr fontId="7"/>
  </si>
  <si>
    <t>埋め戻し 人力土工</t>
    <rPh sb="0" eb="1">
      <t>ウ</t>
    </rPh>
    <rPh sb="2" eb="3">
      <t>モド</t>
    </rPh>
    <rPh sb="5" eb="7">
      <t>ジンリキ</t>
    </rPh>
    <rPh sb="7" eb="9">
      <t>ドコウ</t>
    </rPh>
    <phoneticPr fontId="7"/>
  </si>
  <si>
    <t>合計</t>
    <rPh sb="0" eb="2">
      <t>ゴウケイ</t>
    </rPh>
    <phoneticPr fontId="7"/>
  </si>
  <si>
    <t>プルボックス</t>
    <phoneticPr fontId="17"/>
  </si>
  <si>
    <t>〃</t>
    <phoneticPr fontId="17"/>
  </si>
  <si>
    <t>硬質ﾋﾞﾆﾙ製</t>
    <rPh sb="0" eb="2">
      <t>コウシツ</t>
    </rPh>
    <rPh sb="6" eb="7">
      <t>セイ</t>
    </rPh>
    <phoneticPr fontId="17"/>
  </si>
  <si>
    <t>200*200*100</t>
    <phoneticPr fontId="17"/>
  </si>
  <si>
    <t>600*600*400</t>
    <phoneticPr fontId="17"/>
  </si>
  <si>
    <t>県単P-431</t>
    <rPh sb="0" eb="2">
      <t>ケンタン</t>
    </rPh>
    <phoneticPr fontId="17"/>
  </si>
  <si>
    <t>1.68m2 * 22,300円</t>
    <rPh sb="15" eb="16">
      <t>エン</t>
    </rPh>
    <phoneticPr fontId="17"/>
  </si>
  <si>
    <t>0.16m2 * 30,400円</t>
    <rPh sb="15" eb="16">
      <t>エン</t>
    </rPh>
    <phoneticPr fontId="17"/>
  </si>
  <si>
    <t>名　　　　　称</t>
  </si>
  <si>
    <t>規　　　　　格</t>
  </si>
  <si>
    <t>数   量</t>
  </si>
  <si>
    <t>単 位</t>
  </si>
  <si>
    <t>単      価</t>
  </si>
  <si>
    <t>金　　　額</t>
  </si>
  <si>
    <t>適　　　用</t>
    <rPh sb="0" eb="1">
      <t>テキ</t>
    </rPh>
    <rPh sb="4" eb="5">
      <t>ヨウ</t>
    </rPh>
    <phoneticPr fontId="7"/>
  </si>
  <si>
    <t>1日あたり</t>
    <rPh sb="1" eb="2">
      <t>ニチ</t>
    </rPh>
    <phoneticPr fontId="51"/>
  </si>
  <si>
    <t>高所作業車運転工</t>
    <rPh sb="0" eb="2">
      <t>コウショ</t>
    </rPh>
    <rPh sb="2" eb="5">
      <t>サギョウシャ</t>
    </rPh>
    <rPh sb="5" eb="7">
      <t>ウンテン</t>
    </rPh>
    <rPh sb="7" eb="8">
      <t>コウ</t>
    </rPh>
    <phoneticPr fontId="7"/>
  </si>
  <si>
    <t>4.2(L/h)×6（時間）</t>
    <rPh sb="11" eb="13">
      <t>ジカン</t>
    </rPh>
    <phoneticPr fontId="51"/>
  </si>
  <si>
    <t>1㎡当たり</t>
    <rPh sb="2" eb="3">
      <t>ア</t>
    </rPh>
    <phoneticPr fontId="51"/>
  </si>
  <si>
    <t>A1-1-28参照</t>
    <rPh sb="7" eb="9">
      <t>サンショウ</t>
    </rPh>
    <phoneticPr fontId="51"/>
  </si>
  <si>
    <t>E1-2-8参照</t>
    <rPh sb="6" eb="8">
      <t>サンショウ</t>
    </rPh>
    <phoneticPr fontId="51"/>
  </si>
  <si>
    <t>1m当たり</t>
    <rPh sb="2" eb="3">
      <t>ア</t>
    </rPh>
    <phoneticPr fontId="51"/>
  </si>
  <si>
    <t>A2-2-47-2参照</t>
    <rPh sb="9" eb="11">
      <t>サンショウ</t>
    </rPh>
    <phoneticPr fontId="51"/>
  </si>
  <si>
    <t>平成23年6月単価</t>
    <rPh sb="0" eb="2">
      <t>ヘイセイ</t>
    </rPh>
    <rPh sb="4" eb="5">
      <t>ネン</t>
    </rPh>
    <rPh sb="6" eb="7">
      <t>ツキ</t>
    </rPh>
    <rPh sb="7" eb="9">
      <t>タンカ</t>
    </rPh>
    <phoneticPr fontId="17"/>
  </si>
  <si>
    <t>設備機械工 × 1.1</t>
    <rPh sb="0" eb="2">
      <t>セツビ</t>
    </rPh>
    <rPh sb="2" eb="4">
      <t>キカイ</t>
    </rPh>
    <rPh sb="4" eb="5">
      <t>コウ</t>
    </rPh>
    <phoneticPr fontId="17"/>
  </si>
  <si>
    <t>総合</t>
    <rPh sb="0" eb="2">
      <t>ソウゴウ</t>
    </rPh>
    <phoneticPr fontId="51"/>
  </si>
  <si>
    <t>調整費</t>
    <rPh sb="0" eb="3">
      <t>チョウセイヒ</t>
    </rPh>
    <phoneticPr fontId="51"/>
  </si>
  <si>
    <t>平成21年8月単価</t>
    <rPh sb="0" eb="2">
      <t>ヘイセイ</t>
    </rPh>
    <rPh sb="4" eb="5">
      <t>ネン</t>
    </rPh>
    <rPh sb="6" eb="7">
      <t>ツキ</t>
    </rPh>
    <rPh sb="7" eb="9">
      <t>タンカ</t>
    </rPh>
    <phoneticPr fontId="17"/>
  </si>
  <si>
    <t>バンド取付</t>
    <rPh sb="3" eb="5">
      <t>トリツケ</t>
    </rPh>
    <phoneticPr fontId="7"/>
  </si>
  <si>
    <t>滑車取付</t>
    <rPh sb="0" eb="2">
      <t>カッシャ</t>
    </rPh>
    <rPh sb="2" eb="4">
      <t>トリツケ</t>
    </rPh>
    <phoneticPr fontId="7"/>
  </si>
  <si>
    <t>金額</t>
    <phoneticPr fontId="17"/>
  </si>
  <si>
    <t>接合材</t>
    <phoneticPr fontId="17"/>
  </si>
  <si>
    <t>継ぎ手</t>
    <phoneticPr fontId="17"/>
  </si>
  <si>
    <t>乗   率</t>
    <phoneticPr fontId="17"/>
  </si>
  <si>
    <t xml:space="preserve"> メ ー カ ー 見 積 金 額</t>
    <phoneticPr fontId="17"/>
  </si>
  <si>
    <t>金額</t>
    <phoneticPr fontId="17"/>
  </si>
  <si>
    <t>接合材</t>
    <phoneticPr fontId="17"/>
  </si>
  <si>
    <t>継ぎ手</t>
    <phoneticPr fontId="17"/>
  </si>
  <si>
    <t>乗   率</t>
    <phoneticPr fontId="17"/>
  </si>
  <si>
    <t>≒</t>
    <phoneticPr fontId="51"/>
  </si>
  <si>
    <t>4.3(L/h)×6（時間）</t>
    <rPh sb="11" eb="13">
      <t>ジカン</t>
    </rPh>
    <phoneticPr fontId="51"/>
  </si>
  <si>
    <t>建柱車運転</t>
    <rPh sb="0" eb="3">
      <t>ケンチュウシャ</t>
    </rPh>
    <rPh sb="3" eb="5">
      <t>ウンテン</t>
    </rPh>
    <phoneticPr fontId="7"/>
  </si>
  <si>
    <t>≒</t>
    <phoneticPr fontId="51"/>
  </si>
  <si>
    <t>別途</t>
    <rPh sb="0" eb="2">
      <t>ベット</t>
    </rPh>
    <phoneticPr fontId="51"/>
  </si>
  <si>
    <t>E1-2-31参照</t>
    <rPh sb="7" eb="9">
      <t>サンショウ</t>
    </rPh>
    <phoneticPr fontId="51"/>
  </si>
  <si>
    <t>≒</t>
    <phoneticPr fontId="51"/>
  </si>
  <si>
    <t>≒</t>
    <phoneticPr fontId="51"/>
  </si>
  <si>
    <t>ワイヤー設置</t>
    <rPh sb="4" eb="6">
      <t>セッチ</t>
    </rPh>
    <phoneticPr fontId="7"/>
  </si>
  <si>
    <t>≒</t>
    <phoneticPr fontId="51"/>
  </si>
  <si>
    <t>ウインチ設置</t>
    <rPh sb="4" eb="6">
      <t>セッチ</t>
    </rPh>
    <phoneticPr fontId="7"/>
  </si>
  <si>
    <t>1箇所当たり</t>
    <rPh sb="1" eb="3">
      <t>カショ</t>
    </rPh>
    <rPh sb="3" eb="4">
      <t>ア</t>
    </rPh>
    <phoneticPr fontId="51"/>
  </si>
  <si>
    <t>E1-2-32参照</t>
    <rPh sb="7" eb="9">
      <t>サンショウ</t>
    </rPh>
    <phoneticPr fontId="51"/>
  </si>
  <si>
    <t>1本当たり</t>
    <rPh sb="1" eb="2">
      <t>ホン</t>
    </rPh>
    <rPh sb="2" eb="3">
      <t>ア</t>
    </rPh>
    <phoneticPr fontId="51"/>
  </si>
  <si>
    <t>支線</t>
    <rPh sb="0" eb="2">
      <t>シセン</t>
    </rPh>
    <phoneticPr fontId="7"/>
  </si>
  <si>
    <t>材×0.03</t>
    <rPh sb="0" eb="1">
      <t>ザイ</t>
    </rPh>
    <phoneticPr fontId="51"/>
  </si>
  <si>
    <t>材×0.02</t>
    <rPh sb="0" eb="1">
      <t>ザイ</t>
    </rPh>
    <phoneticPr fontId="51"/>
  </si>
  <si>
    <t>第１号代価表</t>
    <phoneticPr fontId="7"/>
  </si>
  <si>
    <t>建設物価P791　12800円</t>
    <rPh sb="0" eb="2">
      <t>ケンセツ</t>
    </rPh>
    <rPh sb="2" eb="4">
      <t>ブッカ</t>
    </rPh>
    <rPh sb="14" eb="15">
      <t>エン</t>
    </rPh>
    <phoneticPr fontId="51"/>
  </si>
  <si>
    <t>積算資料P269　12200円</t>
    <rPh sb="0" eb="2">
      <t>セキサン</t>
    </rPh>
    <rPh sb="2" eb="4">
      <t>シリョウ</t>
    </rPh>
    <rPh sb="14" eb="15">
      <t>エン</t>
    </rPh>
    <phoneticPr fontId="51"/>
  </si>
  <si>
    <t>知念高校防球ネット設置工事その１</t>
    <rPh sb="0" eb="2">
      <t>チネン</t>
    </rPh>
    <phoneticPr fontId="51"/>
  </si>
  <si>
    <t>(121+119)÷2</t>
    <phoneticPr fontId="51"/>
  </si>
  <si>
    <t>第２号代価表</t>
    <phoneticPr fontId="7"/>
  </si>
  <si>
    <t>第３号代価表</t>
    <phoneticPr fontId="7"/>
  </si>
  <si>
    <t>第４号代価表</t>
    <phoneticPr fontId="7"/>
  </si>
  <si>
    <t>第５号代価表</t>
    <phoneticPr fontId="7"/>
  </si>
  <si>
    <t>第６号代価表</t>
    <phoneticPr fontId="7"/>
  </si>
  <si>
    <t>第７号代価表</t>
    <phoneticPr fontId="7"/>
  </si>
  <si>
    <t>第８号代価表</t>
    <phoneticPr fontId="7"/>
  </si>
  <si>
    <t>第９号代価表</t>
    <phoneticPr fontId="7"/>
  </si>
  <si>
    <t>第１０号代価表</t>
    <phoneticPr fontId="7"/>
  </si>
  <si>
    <t>腕金取付</t>
    <rPh sb="0" eb="2">
      <t>ウデカネ</t>
    </rPh>
    <rPh sb="2" eb="4">
      <t>トリツケ</t>
    </rPh>
    <phoneticPr fontId="7"/>
  </si>
  <si>
    <t>8m</t>
    <phoneticPr fontId="51"/>
  </si>
  <si>
    <t>Ⅰ　工事概要</t>
    <rPh sb="2" eb="4">
      <t>コウジ</t>
    </rPh>
    <phoneticPr fontId="61"/>
  </si>
  <si>
    <t>１</t>
    <phoneticPr fontId="61"/>
  </si>
  <si>
    <t>工事件名：</t>
    <phoneticPr fontId="61"/>
  </si>
  <si>
    <t>２</t>
    <phoneticPr fontId="61"/>
  </si>
  <si>
    <t>履行場所：</t>
    <phoneticPr fontId="61"/>
  </si>
  <si>
    <t>３</t>
    <phoneticPr fontId="61"/>
  </si>
  <si>
    <t>工　　期：</t>
    <rPh sb="0" eb="1">
      <t>コウ</t>
    </rPh>
    <rPh sb="3" eb="4">
      <t>キ</t>
    </rPh>
    <phoneticPr fontId="61"/>
  </si>
  <si>
    <t>４</t>
    <phoneticPr fontId="61"/>
  </si>
  <si>
    <t>Ⅱ　工事仕様</t>
    <rPh sb="2" eb="4">
      <t>コウジ</t>
    </rPh>
    <phoneticPr fontId="61"/>
  </si>
  <si>
    <t>適用範囲</t>
    <phoneticPr fontId="61"/>
  </si>
  <si>
    <t>作業の安全</t>
    <phoneticPr fontId="61"/>
  </si>
  <si>
    <t>光熱水費</t>
    <phoneticPr fontId="61"/>
  </si>
  <si>
    <t>引渡し期日</t>
    <phoneticPr fontId="61"/>
  </si>
  <si>
    <t>実施時間</t>
    <phoneticPr fontId="61"/>
  </si>
  <si>
    <t>提出書類</t>
    <phoneticPr fontId="61"/>
  </si>
  <si>
    <t>(2)</t>
    <phoneticPr fontId="7"/>
  </si>
  <si>
    <t>現場代理人等通知書</t>
    <phoneticPr fontId="7"/>
  </si>
  <si>
    <t>(3)</t>
    <phoneticPr fontId="7"/>
  </si>
  <si>
    <t>経歴書</t>
    <phoneticPr fontId="61"/>
  </si>
  <si>
    <t>(4)</t>
    <phoneticPr fontId="7"/>
  </si>
  <si>
    <t>工程表</t>
    <phoneticPr fontId="61"/>
  </si>
  <si>
    <t>主任技術者の資格者証の写し</t>
    <rPh sb="0" eb="2">
      <t>シュニン</t>
    </rPh>
    <rPh sb="2" eb="5">
      <t>ギジュツシャ</t>
    </rPh>
    <rPh sb="6" eb="8">
      <t>シカク</t>
    </rPh>
    <rPh sb="8" eb="9">
      <t>シャ</t>
    </rPh>
    <rPh sb="9" eb="10">
      <t>ショウ</t>
    </rPh>
    <rPh sb="11" eb="12">
      <t>ウツ</t>
    </rPh>
    <phoneticPr fontId="7"/>
  </si>
  <si>
    <t>完成通知書</t>
    <rPh sb="0" eb="2">
      <t>カンセイ</t>
    </rPh>
    <rPh sb="2" eb="5">
      <t>ツウチショ</t>
    </rPh>
    <phoneticPr fontId="7"/>
  </si>
  <si>
    <t>引渡書</t>
    <rPh sb="0" eb="1">
      <t>ヒ</t>
    </rPh>
    <rPh sb="1" eb="2">
      <t>ワタ</t>
    </rPh>
    <rPh sb="2" eb="3">
      <t>ショ</t>
    </rPh>
    <phoneticPr fontId="61"/>
  </si>
  <si>
    <t>請求書</t>
    <rPh sb="0" eb="3">
      <t>セイキュウショ</t>
    </rPh>
    <phoneticPr fontId="7"/>
  </si>
  <si>
    <t>Ⅲ　試験及び検査</t>
  </si>
  <si>
    <t>費用の負担</t>
    <phoneticPr fontId="61"/>
  </si>
  <si>
    <t>工事報告書の提出</t>
    <rPh sb="0" eb="2">
      <t>コウジ</t>
    </rPh>
    <phoneticPr fontId="61"/>
  </si>
  <si>
    <t>事前調整</t>
    <rPh sb="0" eb="2">
      <t>ジゼン</t>
    </rPh>
    <rPh sb="2" eb="4">
      <t>チョウセイ</t>
    </rPh>
    <phoneticPr fontId="51"/>
  </si>
  <si>
    <t>　本工事の引渡し期日は、工事完了後の工事検査に合格したときとする。</t>
    <rPh sb="2" eb="4">
      <t>コウジ</t>
    </rPh>
    <rPh sb="12" eb="14">
      <t>コウジ</t>
    </rPh>
    <rPh sb="18" eb="20">
      <t>コウジ</t>
    </rPh>
    <rPh sb="20" eb="22">
      <t>ケンサ</t>
    </rPh>
    <phoneticPr fontId="7"/>
  </si>
  <si>
    <t>試験及び試運転調整</t>
    <rPh sb="0" eb="2">
      <t>シケン</t>
    </rPh>
    <rPh sb="2" eb="3">
      <t>オヨ</t>
    </rPh>
    <phoneticPr fontId="61"/>
  </si>
  <si>
    <t>Ⅳ　その他</t>
    <rPh sb="4" eb="5">
      <t>タ</t>
    </rPh>
    <phoneticPr fontId="51"/>
  </si>
  <si>
    <t>請負代金額の変更</t>
    <rPh sb="0" eb="2">
      <t>ウケオイ</t>
    </rPh>
    <rPh sb="2" eb="4">
      <t>ダイキン</t>
    </rPh>
    <rPh sb="4" eb="5">
      <t>ガク</t>
    </rPh>
    <rPh sb="6" eb="8">
      <t>ヘンコウ</t>
    </rPh>
    <phoneticPr fontId="51"/>
  </si>
  <si>
    <t>　本工事の請負代金額の変更協議をする場合の変更工事請負代金額の算定は、本工事の請負比率（元契約額÷元設計額）を変更設計額に乗じた額で行う。</t>
    <rPh sb="1" eb="4">
      <t>ホンコウジ</t>
    </rPh>
    <rPh sb="5" eb="7">
      <t>ウケオイ</t>
    </rPh>
    <rPh sb="7" eb="9">
      <t>ダイキン</t>
    </rPh>
    <rPh sb="9" eb="10">
      <t>ガク</t>
    </rPh>
    <rPh sb="11" eb="13">
      <t>ヘンコウ</t>
    </rPh>
    <rPh sb="13" eb="15">
      <t>キョウギ</t>
    </rPh>
    <rPh sb="18" eb="20">
      <t>バアイ</t>
    </rPh>
    <rPh sb="21" eb="23">
      <t>ヘンコウ</t>
    </rPh>
    <rPh sb="23" eb="25">
      <t>コウジ</t>
    </rPh>
    <rPh sb="25" eb="27">
      <t>ウケオイ</t>
    </rPh>
    <rPh sb="27" eb="29">
      <t>ダイキン</t>
    </rPh>
    <rPh sb="29" eb="30">
      <t>ガク</t>
    </rPh>
    <rPh sb="31" eb="33">
      <t>サンテイ</t>
    </rPh>
    <rPh sb="35" eb="38">
      <t>ホンコウジ</t>
    </rPh>
    <rPh sb="39" eb="41">
      <t>ウケオイ</t>
    </rPh>
    <rPh sb="41" eb="43">
      <t>ヒリツ</t>
    </rPh>
    <rPh sb="44" eb="45">
      <t>モト</t>
    </rPh>
    <rPh sb="45" eb="47">
      <t>ケイヤク</t>
    </rPh>
    <rPh sb="47" eb="48">
      <t>ガク</t>
    </rPh>
    <rPh sb="49" eb="50">
      <t>モト</t>
    </rPh>
    <rPh sb="50" eb="52">
      <t>セッケイ</t>
    </rPh>
    <rPh sb="52" eb="53">
      <t>ガク</t>
    </rPh>
    <rPh sb="55" eb="57">
      <t>ヘンコウ</t>
    </rPh>
    <rPh sb="57" eb="59">
      <t>セッケイ</t>
    </rPh>
    <rPh sb="59" eb="60">
      <t>ガク</t>
    </rPh>
    <rPh sb="61" eb="62">
      <t>ジョウ</t>
    </rPh>
    <rPh sb="64" eb="65">
      <t>ガク</t>
    </rPh>
    <rPh sb="66" eb="67">
      <t>オコナ</t>
    </rPh>
    <phoneticPr fontId="51"/>
  </si>
  <si>
    <t>無</t>
    <rPh sb="0" eb="1">
      <t>ナシ</t>
    </rPh>
    <phoneticPr fontId="51"/>
  </si>
  <si>
    <t>リスト使用　消さないこと</t>
    <rPh sb="3" eb="5">
      <t>シヨウ</t>
    </rPh>
    <rPh sb="6" eb="7">
      <t>ケ</t>
    </rPh>
    <phoneticPr fontId="51"/>
  </si>
  <si>
    <t>有</t>
    <rPh sb="0" eb="1">
      <t>アリ</t>
    </rPh>
    <phoneticPr fontId="51"/>
  </si>
  <si>
    <t>学　校　名 ：</t>
    <phoneticPr fontId="7"/>
  </si>
  <si>
    <t>コード</t>
    <phoneticPr fontId="7"/>
  </si>
  <si>
    <t>コード</t>
    <phoneticPr fontId="7"/>
  </si>
  <si>
    <t>コード</t>
    <phoneticPr fontId="7"/>
  </si>
  <si>
    <t>コード</t>
    <phoneticPr fontId="7"/>
  </si>
  <si>
    <t>　工事の着手前に学校関係者と充分に調整を行うこと。</t>
    <rPh sb="1" eb="3">
      <t>コウジ</t>
    </rPh>
    <rPh sb="4" eb="6">
      <t>チャクシュ</t>
    </rPh>
    <rPh sb="6" eb="7">
      <t>マエ</t>
    </rPh>
    <rPh sb="8" eb="10">
      <t>ガッコウ</t>
    </rPh>
    <rPh sb="10" eb="13">
      <t>カンケイシャ</t>
    </rPh>
    <rPh sb="14" eb="16">
      <t>ジュウブン</t>
    </rPh>
    <rPh sb="17" eb="19">
      <t>チョウセイ</t>
    </rPh>
    <rPh sb="20" eb="21">
      <t>オコナ</t>
    </rPh>
    <phoneticPr fontId="51"/>
  </si>
  <si>
    <t>　本工事の実施は祝祭日を除く月曜日～金曜日までの午前８時３０分～午後５時００分までとするが、時間外及び休日に実施する場合は事前に監督員と協議する。</t>
    <rPh sb="2" eb="4">
      <t>コウジ</t>
    </rPh>
    <rPh sb="46" eb="49">
      <t>ジカンガイ</t>
    </rPh>
    <rPh sb="49" eb="50">
      <t>オヨ</t>
    </rPh>
    <rPh sb="51" eb="53">
      <t>キュウジツ</t>
    </rPh>
    <rPh sb="54" eb="56">
      <t>ジッシ</t>
    </rPh>
    <rPh sb="61" eb="63">
      <t>ジゼン</t>
    </rPh>
    <rPh sb="64" eb="66">
      <t>カントク</t>
    </rPh>
    <rPh sb="68" eb="70">
      <t>キョウギ</t>
    </rPh>
    <phoneticPr fontId="7"/>
  </si>
  <si>
    <t>　校内作業の安全の確保のため本工事の実施にあたっては、現場代理人の指揮のもと安全を確認しながら作業を行なうものとし、現場内の整理整頓に努めなければならない。
　また、本工事と関連しない場所へ立ち入り及び関係者以外の立ち入り制限を徹底する。</t>
    <rPh sb="1" eb="3">
      <t>コウナイ</t>
    </rPh>
    <rPh sb="15" eb="17">
      <t>コウジ</t>
    </rPh>
    <rPh sb="27" eb="29">
      <t>ゲンバ</t>
    </rPh>
    <rPh sb="29" eb="32">
      <t>ダイリニン</t>
    </rPh>
    <rPh sb="33" eb="35">
      <t>シキ</t>
    </rPh>
    <rPh sb="38" eb="40">
      <t>アンゼン</t>
    </rPh>
    <rPh sb="41" eb="42">
      <t>アキラ</t>
    </rPh>
    <rPh sb="84" eb="86">
      <t>コウジ</t>
    </rPh>
    <rPh sb="99" eb="100">
      <t>オヨ</t>
    </rPh>
    <rPh sb="101" eb="104">
      <t>カンケイシャ</t>
    </rPh>
    <rPh sb="104" eb="106">
      <t>イガイ</t>
    </rPh>
    <rPh sb="107" eb="108">
      <t>タ</t>
    </rPh>
    <rPh sb="109" eb="110">
      <t>イ</t>
    </rPh>
    <rPh sb="111" eb="113">
      <t>セイゲン</t>
    </rPh>
    <rPh sb="114" eb="116">
      <t>テッテイ</t>
    </rPh>
    <phoneticPr fontId="7"/>
  </si>
  <si>
    <t>学校施設</t>
    <rPh sb="0" eb="2">
      <t>ガッコウ</t>
    </rPh>
    <rPh sb="2" eb="4">
      <t>シセツ</t>
    </rPh>
    <phoneticPr fontId="7"/>
  </si>
  <si>
    <t xml:space="preserve"> 設 計 書</t>
    <phoneticPr fontId="51"/>
  </si>
  <si>
    <t>工 事 価 格</t>
    <rPh sb="0" eb="1">
      <t>コウ</t>
    </rPh>
    <rPh sb="2" eb="3">
      <t>コト</t>
    </rPh>
    <phoneticPr fontId="51"/>
  </si>
  <si>
    <t>工 事 費</t>
    <rPh sb="0" eb="1">
      <t>コウ</t>
    </rPh>
    <rPh sb="2" eb="3">
      <t>コト</t>
    </rPh>
    <phoneticPr fontId="51"/>
  </si>
  <si>
    <t>工　事　価　格</t>
    <rPh sb="0" eb="1">
      <t>コウ</t>
    </rPh>
    <rPh sb="2" eb="3">
      <t>コト</t>
    </rPh>
    <rPh sb="4" eb="5">
      <t>アタイ</t>
    </rPh>
    <rPh sb="6" eb="7">
      <t>カク</t>
    </rPh>
    <phoneticPr fontId="5"/>
  </si>
  <si>
    <t>工事内容</t>
    <rPh sb="0" eb="2">
      <t>コウジ</t>
    </rPh>
    <phoneticPr fontId="51"/>
  </si>
  <si>
    <t>品　名</t>
    <rPh sb="0" eb="1">
      <t>ヒン</t>
    </rPh>
    <rPh sb="2" eb="3">
      <t>メイ</t>
    </rPh>
    <phoneticPr fontId="51"/>
  </si>
  <si>
    <t>(1)</t>
    <phoneticPr fontId="51"/>
  </si>
  <si>
    <t>工 事 内 容</t>
    <rPh sb="0" eb="1">
      <t>コウ</t>
    </rPh>
    <rPh sb="2" eb="3">
      <t>コト</t>
    </rPh>
    <rPh sb="4" eb="5">
      <t>ウチ</t>
    </rPh>
    <rPh sb="6" eb="7">
      <t>カタチ</t>
    </rPh>
    <phoneticPr fontId="61"/>
  </si>
  <si>
    <t>総　　金　　額</t>
    <rPh sb="0" eb="1">
      <t>ソウ</t>
    </rPh>
    <rPh sb="3" eb="4">
      <t>カネ</t>
    </rPh>
    <rPh sb="6" eb="7">
      <t>ガク</t>
    </rPh>
    <phoneticPr fontId="51"/>
  </si>
  <si>
    <t>　受注者は、当該工事の施工に当たって「沖縄県土木建築部発注工事における暴力団員等による不当介入の排除手続きに関する合意書（平成19年７月24日）に基づき、次に関する事項を遵守しなければならない。なお、違反したことが判明した場合は、指名停止等の措置を行うなど、厳正に対処するものとする。</t>
    <phoneticPr fontId="51"/>
  </si>
  <si>
    <t>実務経験証明書(主任技術者の資格者証の写しがない場合に提出)</t>
    <rPh sb="24" eb="26">
      <t>バアイ</t>
    </rPh>
    <rPh sb="27" eb="29">
      <t>テイシュツ</t>
    </rPh>
    <phoneticPr fontId="61"/>
  </si>
  <si>
    <t xml:space="preserve"> 暴力団員等による不当介入の排除対策</t>
    <phoneticPr fontId="51"/>
  </si>
  <si>
    <t>一般事項</t>
    <phoneticPr fontId="51"/>
  </si>
  <si>
    <t>※ 使用する資機材が、設計図書に定める品質及び性能を有することの証明となる資料を、</t>
    <rPh sb="6" eb="9">
      <t>シキザイ</t>
    </rPh>
    <rPh sb="7" eb="9">
      <t>キザイ</t>
    </rPh>
    <phoneticPr fontId="51"/>
  </si>
  <si>
    <t>資機材の発注前に監督職員に提出して承諾を得ること。</t>
    <phoneticPr fontId="51"/>
  </si>
  <si>
    <t>5</t>
    <phoneticPr fontId="61"/>
  </si>
  <si>
    <t>6</t>
    <phoneticPr fontId="61"/>
  </si>
  <si>
    <t>7</t>
    <phoneticPr fontId="61"/>
  </si>
  <si>
    <t>8</t>
    <phoneticPr fontId="61"/>
  </si>
  <si>
    <t>仕 様 書</t>
    <rPh sb="0" eb="1">
      <t>シ</t>
    </rPh>
    <rPh sb="2" eb="3">
      <t>サマ</t>
    </rPh>
    <rPh sb="4" eb="5">
      <t>ショ</t>
    </rPh>
    <phoneticPr fontId="7"/>
  </si>
  <si>
    <t>　本工事に必要な光熱水費は請負者で負担すること。ただし、校内の電気設備や給排水設備を利用する必要がある場合においては、この限りではない。</t>
    <rPh sb="2" eb="4">
      <t>コウジ</t>
    </rPh>
    <rPh sb="28" eb="30">
      <t>コウナイ</t>
    </rPh>
    <rPh sb="31" eb="35">
      <t>デンキセツビ</t>
    </rPh>
    <rPh sb="36" eb="41">
      <t>キュウハイスイセツビ</t>
    </rPh>
    <rPh sb="42" eb="44">
      <t>リヨウ</t>
    </rPh>
    <rPh sb="46" eb="48">
      <t>ヒツヨウ</t>
    </rPh>
    <rPh sb="51" eb="53">
      <t>バアイ</t>
    </rPh>
    <rPh sb="61" eb="62">
      <t>カギ</t>
    </rPh>
    <phoneticPr fontId="7"/>
  </si>
  <si>
    <t/>
  </si>
  <si>
    <t>その他事項</t>
    <rPh sb="2" eb="3">
      <t>タ</t>
    </rPh>
    <rPh sb="3" eb="5">
      <t>ジコウ</t>
    </rPh>
    <phoneticPr fontId="51"/>
  </si>
  <si>
    <t>材料承諾願（別添参考様式）</t>
    <rPh sb="2" eb="4">
      <t>ショウダク</t>
    </rPh>
    <rPh sb="6" eb="8">
      <t>ベッテン</t>
    </rPh>
    <rPh sb="8" eb="10">
      <t>サンコウ</t>
    </rPh>
    <rPh sb="10" eb="12">
      <t>ヨウシキ</t>
    </rPh>
    <phoneticPr fontId="7"/>
  </si>
  <si>
    <t>その他（具体的に必要なものがあれば記載、。なければ削除。例：フロン破壊証明書等）</t>
    <rPh sb="2" eb="3">
      <t>タ</t>
    </rPh>
    <rPh sb="4" eb="7">
      <t>グタイテキ</t>
    </rPh>
    <rPh sb="8" eb="10">
      <t>ヒツヨウ</t>
    </rPh>
    <rPh sb="17" eb="19">
      <t>キサイ</t>
    </rPh>
    <rPh sb="25" eb="27">
      <t>サクジョ</t>
    </rPh>
    <rPh sb="28" eb="29">
      <t>レイ</t>
    </rPh>
    <rPh sb="33" eb="35">
      <t>ハカイ</t>
    </rPh>
    <rPh sb="35" eb="38">
      <t>ショウメイショ</t>
    </rPh>
    <rPh sb="38" eb="39">
      <t>トウ</t>
    </rPh>
    <phoneticPr fontId="7"/>
  </si>
  <si>
    <t xml:space="preserve">　本工事施工にあたり、法令等に基づく各種試験（水圧試験、機密試験・絶縁抵抗測定等）を行う必要がある場合は試験成績書を工事報告書に添付すること。また、運転が必要な場合はその結果を工事報告書に添付すること。
</t>
    <rPh sb="1" eb="4">
      <t>ホンコウジ</t>
    </rPh>
    <rPh sb="4" eb="6">
      <t>セコウ</t>
    </rPh>
    <rPh sb="11" eb="13">
      <t>ホウレイ</t>
    </rPh>
    <rPh sb="13" eb="14">
      <t>トウ</t>
    </rPh>
    <rPh sb="15" eb="16">
      <t>モト</t>
    </rPh>
    <rPh sb="18" eb="20">
      <t>カクシュ</t>
    </rPh>
    <rPh sb="20" eb="22">
      <t>シケン</t>
    </rPh>
    <rPh sb="23" eb="25">
      <t>スイアツ</t>
    </rPh>
    <rPh sb="25" eb="27">
      <t>シケン</t>
    </rPh>
    <rPh sb="28" eb="30">
      <t>キミツ</t>
    </rPh>
    <rPh sb="30" eb="32">
      <t>シケン</t>
    </rPh>
    <rPh sb="33" eb="35">
      <t>ゼツエン</t>
    </rPh>
    <rPh sb="35" eb="37">
      <t>テイコウ</t>
    </rPh>
    <rPh sb="37" eb="40">
      <t>ソクテイナド</t>
    </rPh>
    <rPh sb="42" eb="43">
      <t>オコナ</t>
    </rPh>
    <rPh sb="44" eb="46">
      <t>ヒツヨウ</t>
    </rPh>
    <rPh sb="49" eb="51">
      <t>バアイ</t>
    </rPh>
    <rPh sb="52" eb="57">
      <t>シケンセイセキショ</t>
    </rPh>
    <rPh sb="58" eb="63">
      <t>コウジホウコクショ</t>
    </rPh>
    <rPh sb="64" eb="66">
      <t>テンプ</t>
    </rPh>
    <rPh sb="74" eb="76">
      <t>ウンテン</t>
    </rPh>
    <rPh sb="77" eb="79">
      <t>ヒツヨウ</t>
    </rPh>
    <rPh sb="80" eb="82">
      <t>バアイ</t>
    </rPh>
    <rPh sb="85" eb="87">
      <t>ケッカ</t>
    </rPh>
    <rPh sb="88" eb="90">
      <t>コウジ</t>
    </rPh>
    <rPh sb="90" eb="93">
      <t>ホウコクショ</t>
    </rPh>
    <rPh sb="94" eb="96">
      <t>テンプ</t>
    </rPh>
    <phoneticPr fontId="7"/>
  </si>
  <si>
    <t>　試験、試運転及び検査の諸費用は全て請負者の負担とする。</t>
    <rPh sb="1" eb="3">
      <t>シケン</t>
    </rPh>
    <rPh sb="4" eb="7">
      <t>シウンテン</t>
    </rPh>
    <phoneticPr fontId="7"/>
  </si>
  <si>
    <t>工事報告書（工事前・完成写真、試験結果報告書、試運転結果報告書、</t>
    <rPh sb="0" eb="2">
      <t>コウジ</t>
    </rPh>
    <rPh sb="2" eb="5">
      <t>ホウコクショ</t>
    </rPh>
    <rPh sb="6" eb="8">
      <t>コウジ</t>
    </rPh>
    <rPh sb="8" eb="9">
      <t>マエ</t>
    </rPh>
    <rPh sb="10" eb="12">
      <t>カンセイ</t>
    </rPh>
    <rPh sb="12" eb="14">
      <t>シャシン</t>
    </rPh>
    <rPh sb="15" eb="17">
      <t>シケン</t>
    </rPh>
    <rPh sb="17" eb="19">
      <t>ケッカ</t>
    </rPh>
    <rPh sb="19" eb="22">
      <t>ホウコクショ</t>
    </rPh>
    <rPh sb="23" eb="26">
      <t>シウンテン</t>
    </rPh>
    <rPh sb="26" eb="28">
      <t>ケッカ</t>
    </rPh>
    <rPh sb="28" eb="31">
      <t>ホウコクショ</t>
    </rPh>
    <phoneticPr fontId="7"/>
  </si>
  <si>
    <t>一般競争入札</t>
    <rPh sb="0" eb="2">
      <t>イッパン</t>
    </rPh>
    <rPh sb="2" eb="4">
      <t>キョウソウ</t>
    </rPh>
    <rPh sb="4" eb="6">
      <t>ニュウサツ</t>
    </rPh>
    <phoneticPr fontId="51"/>
  </si>
  <si>
    <t>　工事の完成時に工事報告書を１部作成し提出する。</t>
    <rPh sb="1" eb="3">
      <t>コウジ</t>
    </rPh>
    <rPh sb="4" eb="7">
      <t>カンセイジ</t>
    </rPh>
    <rPh sb="8" eb="10">
      <t>コウジ</t>
    </rPh>
    <rPh sb="15" eb="16">
      <t>ブ</t>
    </rPh>
    <phoneticPr fontId="7"/>
  </si>
  <si>
    <t>特定建設資材廃棄物や建設発生土について、周辺の生活環境に影響を及ぼさないよう建設リサイクル法等を遵守すること。</t>
    <phoneticPr fontId="51"/>
  </si>
  <si>
    <t>　ア　暴力団員等から不当要求を受けた場合は、毅然として拒否し、その旨を速やかに監督員に報告
　　するとともに、所轄の警察署等に被害の届出を行い、捜査上必要な協力を行うこと。
　イ　暴力団員等から不当要求による被害又は工事妨害を受けた場合は、速やかに監督員に報告すると
　　ともに所轄の警察署等に被害の届出を行うこと。
　ウ　暴力団員等に対する排除対策を講じたにもかかわらず、工事に遅れが生じるおそれがある場合は、
　　速やかに監督員と工程に関する協議を行うこと。</t>
    <phoneticPr fontId="51"/>
  </si>
  <si>
    <t>建設業退職金共済制度や、建設労災補償共済等</t>
    <rPh sb="20" eb="21">
      <t>トウ</t>
    </rPh>
    <phoneticPr fontId="51"/>
  </si>
  <si>
    <t>建設リサイクル法等</t>
    <phoneticPr fontId="51"/>
  </si>
  <si>
    <t>　受注者は、建設業退職金共済制度に加入し、掛金収納書を契約後原則一ヶ月以内（電子申請方式による</t>
    <rPh sb="1" eb="4">
      <t>ジュチュウシャ</t>
    </rPh>
    <phoneticPr fontId="51"/>
  </si>
  <si>
    <t>場合にあっては契約後原則40日以内）に発注者に提出する。建設労災補償共済又はこれに準ずる共済、</t>
    <phoneticPr fontId="51"/>
  </si>
  <si>
    <t>保険に加入し、契約後１月以内に加入を証明する書類を発注者に提出すること。</t>
    <phoneticPr fontId="51"/>
  </si>
  <si>
    <t>9</t>
    <phoneticPr fontId="61"/>
  </si>
  <si>
    <t>(1)</t>
    <phoneticPr fontId="7"/>
  </si>
  <si>
    <t>(6)</t>
    <phoneticPr fontId="51"/>
  </si>
  <si>
    <t>(7)</t>
    <phoneticPr fontId="51"/>
  </si>
  <si>
    <t>(8)</t>
    <phoneticPr fontId="51"/>
  </si>
  <si>
    <t>(9)</t>
    <phoneticPr fontId="51"/>
  </si>
  <si>
    <t>(10)</t>
    <phoneticPr fontId="51"/>
  </si>
  <si>
    <t>参 考 数 量 書</t>
    <rPh sb="0" eb="1">
      <t>サン</t>
    </rPh>
    <rPh sb="2" eb="3">
      <t>コウ</t>
    </rPh>
    <rPh sb="4" eb="5">
      <t>カズ</t>
    </rPh>
    <rPh sb="6" eb="7">
      <t>リョウ</t>
    </rPh>
    <rPh sb="8" eb="9">
      <t>ショ</t>
    </rPh>
    <phoneticPr fontId="7"/>
  </si>
  <si>
    <t>直接工事費</t>
    <phoneticPr fontId="51"/>
  </si>
  <si>
    <t>工　事　費　仕　訳　書</t>
    <rPh sb="0" eb="1">
      <t>コウ</t>
    </rPh>
    <rPh sb="2" eb="3">
      <t>コト</t>
    </rPh>
    <rPh sb="4" eb="5">
      <t>ヒ</t>
    </rPh>
    <rPh sb="6" eb="7">
      <t>シ</t>
    </rPh>
    <rPh sb="8" eb="9">
      <t>ワケ</t>
    </rPh>
    <rPh sb="10" eb="11">
      <t>ショ</t>
    </rPh>
    <phoneticPr fontId="51"/>
  </si>
  <si>
    <t>教育費</t>
    <rPh sb="0" eb="2">
      <t>キョウイクヒ</t>
    </rPh>
    <phoneticPr fontId="51"/>
  </si>
  <si>
    <t>04</t>
    <phoneticPr fontId="51"/>
  </si>
  <si>
    <t>高等学校費</t>
    <rPh sb="0" eb="3">
      <t>コウトウガッコウ</t>
    </rPh>
    <rPh sb="3" eb="4">
      <t>ヒ</t>
    </rPh>
    <phoneticPr fontId="51"/>
  </si>
  <si>
    <t>教育財産管理費</t>
    <rPh sb="0" eb="1">
      <t>キョウイク</t>
    </rPh>
    <rPh sb="1" eb="3">
      <t>ザイサン</t>
    </rPh>
    <rPh sb="3" eb="6">
      <t>カンリヒ</t>
    </rPh>
    <phoneticPr fontId="51"/>
  </si>
  <si>
    <t>01</t>
    <phoneticPr fontId="51"/>
  </si>
  <si>
    <t>高等学校総務費</t>
    <rPh sb="0" eb="3">
      <t>コウトウガッコウ</t>
    </rPh>
    <rPh sb="3" eb="6">
      <t>ソウムヒ</t>
    </rPh>
    <phoneticPr fontId="51"/>
  </si>
  <si>
    <t>高等学校施設改装・改修事業費</t>
    <rPh sb="0" eb="3">
      <t>コウトウガッコウ</t>
    </rPh>
    <rPh sb="3" eb="5">
      <t>シセツ</t>
    </rPh>
    <rPh sb="5" eb="7">
      <t>カイソウ</t>
    </rPh>
    <rPh sb="8" eb="10">
      <t>カイシュウ</t>
    </rPh>
    <rPh sb="10" eb="13">
      <t>ジギョウヒ</t>
    </rPh>
    <phoneticPr fontId="51"/>
  </si>
  <si>
    <t>0０3</t>
    <phoneticPr fontId="51"/>
  </si>
  <si>
    <t>001</t>
    <phoneticPr fontId="51"/>
  </si>
  <si>
    <t>宜野湾市</t>
    <rPh sb="0" eb="3">
      <t>ギノワン</t>
    </rPh>
    <rPh sb="3" eb="4">
      <t>シ</t>
    </rPh>
    <phoneticPr fontId="51"/>
  </si>
  <si>
    <t>契約締結日の翌日から９０日間</t>
    <rPh sb="12" eb="13">
      <t>ニチ</t>
    </rPh>
    <rPh sb="13" eb="14">
      <t>カン</t>
    </rPh>
    <phoneticPr fontId="7"/>
  </si>
  <si>
    <t>消費税相当額（10％)　</t>
    <rPh sb="0" eb="1">
      <t>ショウ</t>
    </rPh>
    <rPh sb="1" eb="2">
      <t>ヒ</t>
    </rPh>
    <rPh sb="2" eb="3">
      <t>ゼイ</t>
    </rPh>
    <rPh sb="3" eb="6">
      <t>ソウトウガク</t>
    </rPh>
    <phoneticPr fontId="51"/>
  </si>
  <si>
    <t>　</t>
    <phoneticPr fontId="51"/>
  </si>
  <si>
    <t>普天間高校</t>
    <rPh sb="0" eb="3">
      <t>フテンマ</t>
    </rPh>
    <rPh sb="3" eb="5">
      <t>コウコウ</t>
    </rPh>
    <phoneticPr fontId="51"/>
  </si>
  <si>
    <t>　契約方法　一般競争入札</t>
    <rPh sb="6" eb="8">
      <t>イッパン</t>
    </rPh>
    <rPh sb="8" eb="10">
      <t>キョウソウ</t>
    </rPh>
    <rPh sb="10" eb="12">
      <t>ニュウサツ</t>
    </rPh>
    <phoneticPr fontId="51"/>
  </si>
  <si>
    <t>天井吊型室内機</t>
  </si>
  <si>
    <t>高効率ｲﾝﾊﾞｰﾀｰ室外機</t>
  </si>
  <si>
    <t>台</t>
  </si>
  <si>
    <t>組</t>
  </si>
  <si>
    <t>①</t>
    <phoneticPr fontId="51"/>
  </si>
  <si>
    <t>②</t>
    <phoneticPr fontId="51"/>
  </si>
  <si>
    <t>③</t>
    <phoneticPr fontId="51"/>
  </si>
  <si>
    <t>④</t>
    <phoneticPr fontId="51"/>
  </si>
  <si>
    <t>式</t>
  </si>
  <si>
    <t>式</t>
    <rPh sb="0" eb="1">
      <t>シキ</t>
    </rPh>
    <phoneticPr fontId="51"/>
  </si>
  <si>
    <t>小計</t>
    <rPh sb="0" eb="1">
      <t>ショウ</t>
    </rPh>
    <phoneticPr fontId="51"/>
  </si>
  <si>
    <t>(配管・配線工事)</t>
    <phoneticPr fontId="51"/>
  </si>
  <si>
    <t>⑤</t>
    <phoneticPr fontId="51"/>
  </si>
  <si>
    <t>⑥</t>
    <phoneticPr fontId="51"/>
  </si>
  <si>
    <t>内外伝送ケーブル</t>
  </si>
  <si>
    <t>屋内ドレン配管</t>
  </si>
  <si>
    <t>硬質ポリ塩化ビニル管</t>
  </si>
  <si>
    <t>その他継ぎ手類及び雑消耗資材</t>
  </si>
  <si>
    <t>保温付ドレンホース</t>
  </si>
  <si>
    <t>ｍ</t>
  </si>
  <si>
    <t>1の合計</t>
    <rPh sb="2" eb="4">
      <t>ゴウケイ</t>
    </rPh>
    <phoneticPr fontId="51"/>
  </si>
  <si>
    <t>2の合計</t>
    <rPh sb="2" eb="4">
      <t>ゴウケイ</t>
    </rPh>
    <phoneticPr fontId="51"/>
  </si>
  <si>
    <t>樹脂製100*70</t>
  </si>
  <si>
    <t>3の合計</t>
    <rPh sb="2" eb="4">
      <t>ゴウケイ</t>
    </rPh>
    <phoneticPr fontId="51"/>
  </si>
  <si>
    <t>4の合計</t>
    <rPh sb="2" eb="4">
      <t>ゴウケイ</t>
    </rPh>
    <phoneticPr fontId="51"/>
  </si>
  <si>
    <t>電源配線工事</t>
    <rPh sb="0" eb="2">
      <t>デンゲン</t>
    </rPh>
    <rPh sb="2" eb="4">
      <t>ハイセン</t>
    </rPh>
    <rPh sb="4" eb="6">
      <t>コウジ</t>
    </rPh>
    <phoneticPr fontId="51"/>
  </si>
  <si>
    <t>⑦</t>
    <phoneticPr fontId="51"/>
  </si>
  <si>
    <t>⑧</t>
    <phoneticPr fontId="51"/>
  </si>
  <si>
    <t>⑨</t>
    <phoneticPr fontId="51"/>
  </si>
  <si>
    <t>➉</t>
    <phoneticPr fontId="51"/>
  </si>
  <si>
    <t>屋外用空調機動力盤　　　ＭＰ-1</t>
  </si>
  <si>
    <t>屋外用空調機動力盤　　　ＭＰ-2</t>
  </si>
  <si>
    <t>電線管</t>
  </si>
  <si>
    <t>接地電線</t>
  </si>
  <si>
    <t>面</t>
  </si>
  <si>
    <t>ケーブル</t>
  </si>
  <si>
    <t>5の合計</t>
    <rPh sb="2" eb="4">
      <t>ゴウケイ</t>
    </rPh>
    <phoneticPr fontId="51"/>
  </si>
  <si>
    <t>1～5の合計</t>
    <rPh sb="4" eb="6">
      <t>ゴウケイ</t>
    </rPh>
    <phoneticPr fontId="51"/>
  </si>
  <si>
    <t>共通仮設費</t>
    <rPh sb="0" eb="2">
      <t>キョウツウ</t>
    </rPh>
    <rPh sb="2" eb="5">
      <t>カセツヒ</t>
    </rPh>
    <phoneticPr fontId="51"/>
  </si>
  <si>
    <t>現場管理費</t>
    <rPh sb="0" eb="2">
      <t>ゲンバ</t>
    </rPh>
    <rPh sb="2" eb="5">
      <t>カンリヒ</t>
    </rPh>
    <phoneticPr fontId="51"/>
  </si>
  <si>
    <t>一般管理費</t>
    <rPh sb="0" eb="2">
      <t>イッパン</t>
    </rPh>
    <rPh sb="2" eb="4">
      <t>カンリ</t>
    </rPh>
    <phoneticPr fontId="51"/>
  </si>
  <si>
    <t>諸経費</t>
    <rPh sb="0" eb="3">
      <t>ショケイヒ</t>
    </rPh>
    <phoneticPr fontId="51"/>
  </si>
  <si>
    <t>工　事　費　内　訳　書（諸経費）　</t>
    <rPh sb="0" eb="1">
      <t>コウ</t>
    </rPh>
    <rPh sb="2" eb="3">
      <t>コト</t>
    </rPh>
    <rPh sb="4" eb="5">
      <t>ヒ</t>
    </rPh>
    <rPh sb="6" eb="7">
      <t>ナイ</t>
    </rPh>
    <rPh sb="12" eb="15">
      <t>ショケイヒ</t>
    </rPh>
    <phoneticPr fontId="7"/>
  </si>
  <si>
    <t>合計</t>
    <rPh sb="0" eb="2">
      <t>ゴウケイ</t>
    </rPh>
    <phoneticPr fontId="51"/>
  </si>
  <si>
    <t>90日間</t>
    <phoneticPr fontId="51"/>
  </si>
  <si>
    <t>①１階(美術教室)</t>
    <rPh sb="2" eb="3">
      <t>カイ</t>
    </rPh>
    <rPh sb="4" eb="6">
      <t>ビジュツ</t>
    </rPh>
    <rPh sb="6" eb="8">
      <t>キョウシツ</t>
    </rPh>
    <phoneticPr fontId="51"/>
  </si>
  <si>
    <t>②２階(２－５・２－６)</t>
    <rPh sb="2" eb="3">
      <t>カイ</t>
    </rPh>
    <phoneticPr fontId="51"/>
  </si>
  <si>
    <t>③３階(１－７・１－８・多目的８)</t>
    <rPh sb="2" eb="3">
      <t>カイ</t>
    </rPh>
    <rPh sb="12" eb="15">
      <t>タモクテキ</t>
    </rPh>
    <phoneticPr fontId="51"/>
  </si>
  <si>
    <t>④４階(１－２・１－３・多目的７)</t>
    <rPh sb="2" eb="3">
      <t>カイ</t>
    </rPh>
    <rPh sb="12" eb="15">
      <t>タモクテキ</t>
    </rPh>
    <phoneticPr fontId="51"/>
  </si>
  <si>
    <t>受注者は、設計図書（本仕様書、別冊の図面、参考数量書をいう。以下同じ。）に従い、責任をもって履行する。全ての設計図書は、相互に補完する。ただし、設計図書間に相違がある場合の適用の優先順位は次の(ｱ)から(ｳ)までの順番のとおりとし、これにより難い場合は監督員と協議する。
(ｱ) 本仕様書
(ｲ) 図面(補足写真等を含む)
(ｳ) 数量書</t>
    <rPh sb="10" eb="11">
      <t>ホン</t>
    </rPh>
    <rPh sb="21" eb="23">
      <t>サンコウ</t>
    </rPh>
    <rPh sb="25" eb="26">
      <t>ショ</t>
    </rPh>
    <rPh sb="126" eb="129">
      <t>カントクイン</t>
    </rPh>
    <rPh sb="130" eb="132">
      <t>キョウギ</t>
    </rPh>
    <rPh sb="141" eb="142">
      <t>ホン</t>
    </rPh>
    <rPh sb="150" eb="152">
      <t>ズメン</t>
    </rPh>
    <rPh sb="153" eb="155">
      <t>ホソク</t>
    </rPh>
    <rPh sb="155" eb="157">
      <t>シャシン</t>
    </rPh>
    <rPh sb="157" eb="158">
      <t>トウ</t>
    </rPh>
    <rPh sb="159" eb="160">
      <t>フク</t>
    </rPh>
    <rPh sb="167" eb="170">
      <t>スウリョウショ</t>
    </rPh>
    <phoneticPr fontId="51"/>
  </si>
  <si>
    <t>保証書、完成図、取扱説明書等）工事報告書の内容は見積依頼業者と要調整</t>
    <rPh sb="15" eb="17">
      <t>コウジ</t>
    </rPh>
    <rPh sb="17" eb="20">
      <t>ホウコクショ</t>
    </rPh>
    <rPh sb="21" eb="23">
      <t>ナイヨウ</t>
    </rPh>
    <rPh sb="24" eb="26">
      <t>ミツモリ</t>
    </rPh>
    <rPh sb="26" eb="28">
      <t>イライ</t>
    </rPh>
    <rPh sb="28" eb="30">
      <t>ギョウシャ</t>
    </rPh>
    <rPh sb="31" eb="32">
      <t>ヨウ</t>
    </rPh>
    <rPh sb="32" eb="34">
      <t>チョウセイ</t>
    </rPh>
    <phoneticPr fontId="51"/>
  </si>
  <si>
    <t>以下の普通教室棟(Ａ棟体育館側系統)教室空調工事を行う。</t>
    <rPh sb="0" eb="2">
      <t>イカ</t>
    </rPh>
    <rPh sb="3" eb="5">
      <t>フツウ</t>
    </rPh>
    <rPh sb="5" eb="7">
      <t>キョウシツ</t>
    </rPh>
    <rPh sb="7" eb="8">
      <t>ムネ</t>
    </rPh>
    <rPh sb="10" eb="11">
      <t>ムネ</t>
    </rPh>
    <rPh sb="11" eb="15">
      <t>タイイクカンガワ</t>
    </rPh>
    <rPh sb="15" eb="17">
      <t>ケイトウ</t>
    </rPh>
    <rPh sb="18" eb="20">
      <t>キョウシツ</t>
    </rPh>
    <rPh sb="20" eb="22">
      <t>クウチョウ</t>
    </rPh>
    <rPh sb="22" eb="24">
      <t>コウジ</t>
    </rPh>
    <rPh sb="25" eb="26">
      <t>オコナ</t>
    </rPh>
    <phoneticPr fontId="51"/>
  </si>
  <si>
    <t>　本仕様書は、普天間高校普通教室Ａ棟（体育館側系統）空調更新に適用するものであり、法令その他特別に定めるものの他は、全て本仕様書による。記載されていない事項については、監督員と協議し決定する。</t>
    <rPh sb="7" eb="10">
      <t>フテンマ</t>
    </rPh>
    <rPh sb="10" eb="12">
      <t>コウコウ</t>
    </rPh>
    <rPh sb="12" eb="14">
      <t>フツウ</t>
    </rPh>
    <rPh sb="14" eb="16">
      <t>キョウシツ</t>
    </rPh>
    <rPh sb="17" eb="18">
      <t>ムネ</t>
    </rPh>
    <rPh sb="19" eb="23">
      <t>タイイクカンガワ</t>
    </rPh>
    <rPh sb="23" eb="25">
      <t>ケイトウ</t>
    </rPh>
    <rPh sb="26" eb="28">
      <t>クウチョウ</t>
    </rPh>
    <rPh sb="28" eb="30">
      <t>コウシン</t>
    </rPh>
    <phoneticPr fontId="51"/>
  </si>
  <si>
    <t>普通教室棟(Ａ棟体育館側系統)　教室空調機更新</t>
    <rPh sb="0" eb="2">
      <t>フツウ</t>
    </rPh>
    <rPh sb="2" eb="4">
      <t>キョウシツ</t>
    </rPh>
    <rPh sb="4" eb="5">
      <t>ムネ</t>
    </rPh>
    <rPh sb="7" eb="8">
      <t>ムネ</t>
    </rPh>
    <rPh sb="8" eb="12">
      <t>タイイクカンガワ</t>
    </rPh>
    <rPh sb="12" eb="14">
      <t>ケイトウ</t>
    </rPh>
    <rPh sb="16" eb="18">
      <t>キョウシツ</t>
    </rPh>
    <rPh sb="18" eb="20">
      <t>クウチョウ</t>
    </rPh>
    <rPh sb="20" eb="21">
      <t>キ</t>
    </rPh>
    <rPh sb="21" eb="23">
      <t>コウシン</t>
    </rPh>
    <phoneticPr fontId="51"/>
  </si>
  <si>
    <t>16.0KW
ワイヤード液晶リモコン</t>
  </si>
  <si>
    <t>能力：16.0kw
重耐塩害処理・ヤモリ対策</t>
  </si>
  <si>
    <t>室外機コンクリート架台</t>
  </si>
  <si>
    <t>転倒防止含む</t>
  </si>
  <si>
    <t>被覆銅管　ペアコイル</t>
  </si>
  <si>
    <t>9.52(3/8B) 15.88(5/8B)</t>
  </si>
  <si>
    <t xml:space="preserve">冷媒配管共巻　
EM-EEF 2.0mm -3C </t>
  </si>
  <si>
    <t>冷媒配管化粧ケース</t>
  </si>
  <si>
    <t>屋外　VＰ 20A</t>
  </si>
  <si>
    <t>能力：11.2KW
ワイヤード液晶リモコン</t>
  </si>
  <si>
    <t>能力：11.2kw
重耐塩害処理・ヤモリ対策</t>
  </si>
  <si>
    <t>⑪</t>
    <phoneticPr fontId="51"/>
  </si>
  <si>
    <t>M：125A
分岐：3P30A*4</t>
  </si>
  <si>
    <t>M：75A
分岐：3P30A*5</t>
  </si>
  <si>
    <t>HIVE 54</t>
  </si>
  <si>
    <t>HIVE 42</t>
  </si>
  <si>
    <t>HIVE 22</t>
  </si>
  <si>
    <t>EM-CET 60mm2</t>
  </si>
  <si>
    <t>EM-CET 38mm2</t>
  </si>
  <si>
    <t xml:space="preserve">EM-CE 5.5mm2 -3C </t>
  </si>
  <si>
    <t>EM-IE 22mm2× 1</t>
  </si>
  <si>
    <t>EM-IE 8mm2× 1</t>
  </si>
  <si>
    <t>EM-IE 2.0mm× 1</t>
  </si>
  <si>
    <t>1階天井吊型空調機取付</t>
    <rPh sb="5" eb="6">
      <t>ガタ</t>
    </rPh>
    <rPh sb="6" eb="9">
      <t>クウチョウキ</t>
    </rPh>
    <rPh sb="9" eb="11">
      <t>トリツケ</t>
    </rPh>
    <phoneticPr fontId="51"/>
  </si>
  <si>
    <t>2階天井吊型空調機取付</t>
    <rPh sb="5" eb="6">
      <t>ガタ</t>
    </rPh>
    <rPh sb="6" eb="9">
      <t>クウチョウキ</t>
    </rPh>
    <rPh sb="9" eb="11">
      <t>トリツケ</t>
    </rPh>
    <phoneticPr fontId="51"/>
  </si>
  <si>
    <t>(機器取付工事)</t>
    <phoneticPr fontId="51"/>
  </si>
  <si>
    <t>3階天井吊型空調機取付</t>
    <rPh sb="5" eb="6">
      <t>ガタ</t>
    </rPh>
    <rPh sb="6" eb="9">
      <t>クウチョウキ</t>
    </rPh>
    <rPh sb="9" eb="11">
      <t>トリツケ</t>
    </rPh>
    <phoneticPr fontId="51"/>
  </si>
  <si>
    <t>4階天井吊型空調機取付</t>
    <rPh sb="5" eb="6">
      <t>ガタ</t>
    </rPh>
    <rPh sb="6" eb="9">
      <t>クウチョウキ</t>
    </rPh>
    <rPh sb="9" eb="11">
      <t>トリツケ</t>
    </rPh>
    <phoneticPr fontId="51"/>
  </si>
  <si>
    <t>(5)</t>
    <phoneticPr fontId="51"/>
  </si>
  <si>
    <t>①ﾜｲﾔｰﾄﾞﾘﾓｺﾝ・ﾔﾓﾘｶﾞｰﾄﾞ込みで、樹脂コーティングを施した沖縄専用のものとする。
②室外機は各教室ベランダへの設置を基本とする。
③空調更新にあたり必要な電源工事（配線・ブレーカー等）も本工事に含めるものとする。
（既設流用可能なものを除く）</t>
    <phoneticPr fontId="51"/>
  </si>
  <si>
    <r>
      <t>普通教室棟(Ａ棟体育館側系統)　教室空調機更新</t>
    </r>
    <r>
      <rPr>
        <b/>
        <sz val="9"/>
        <color rgb="FFFF0000"/>
        <rFont val="ＭＳ 明朝"/>
        <family val="1"/>
        <charset val="128"/>
      </rPr>
      <t>工事</t>
    </r>
    <rPh sb="0" eb="2">
      <t>フツウ</t>
    </rPh>
    <rPh sb="2" eb="4">
      <t>キョウシツ</t>
    </rPh>
    <rPh sb="4" eb="5">
      <t>ムネ</t>
    </rPh>
    <rPh sb="7" eb="8">
      <t>ムネ</t>
    </rPh>
    <rPh sb="8" eb="12">
      <t>タイイクカンガワ</t>
    </rPh>
    <rPh sb="12" eb="14">
      <t>ケイトウ</t>
    </rPh>
    <rPh sb="16" eb="18">
      <t>キョウシツ</t>
    </rPh>
    <rPh sb="18" eb="20">
      <t>クウチョウ</t>
    </rPh>
    <rPh sb="20" eb="21">
      <t>キ</t>
    </rPh>
    <rPh sb="21" eb="23">
      <t>コウシン</t>
    </rPh>
    <rPh sb="23" eb="25">
      <t>コウジ</t>
    </rPh>
    <phoneticPr fontId="51"/>
  </si>
  <si>
    <t>普天間高校普通教室棟(Ａ棟体育館側系統)　教室空調機更新工事</t>
    <rPh sb="0" eb="3">
      <t>フテンマ</t>
    </rPh>
    <rPh sb="5" eb="7">
      <t>フツウ</t>
    </rPh>
    <rPh sb="7" eb="9">
      <t>キョウシツ</t>
    </rPh>
    <rPh sb="9" eb="10">
      <t>ムネ</t>
    </rPh>
    <rPh sb="12" eb="13">
      <t>ムネ</t>
    </rPh>
    <rPh sb="13" eb="17">
      <t>タイイクカンガワ</t>
    </rPh>
    <rPh sb="17" eb="19">
      <t>ケイトウ</t>
    </rPh>
    <rPh sb="21" eb="23">
      <t>キョウシツ</t>
    </rPh>
    <rPh sb="23" eb="25">
      <t>クウチョウ</t>
    </rPh>
    <rPh sb="25" eb="26">
      <t>キ</t>
    </rPh>
    <rPh sb="26" eb="28">
      <t>コウシン</t>
    </rPh>
    <rPh sb="28" eb="30">
      <t>コウジ</t>
    </rPh>
    <phoneticPr fontId="51"/>
  </si>
  <si>
    <t>普通教室棟(Ａ棟体育館側系統)　教室空調機更新工事</t>
    <rPh sb="0" eb="2">
      <t>フツウ</t>
    </rPh>
    <rPh sb="2" eb="4">
      <t>キョウシツ</t>
    </rPh>
    <rPh sb="4" eb="5">
      <t>ムネ</t>
    </rPh>
    <rPh sb="7" eb="8">
      <t>ムネ</t>
    </rPh>
    <rPh sb="8" eb="12">
      <t>タイイクカンガワ</t>
    </rPh>
    <rPh sb="12" eb="14">
      <t>ケイトウ</t>
    </rPh>
    <rPh sb="16" eb="18">
      <t>キョウシツ</t>
    </rPh>
    <rPh sb="18" eb="20">
      <t>クウチョウ</t>
    </rPh>
    <rPh sb="20" eb="21">
      <t>キ</t>
    </rPh>
    <rPh sb="21" eb="23">
      <t>コウシン</t>
    </rPh>
    <rPh sb="23" eb="25">
      <t>コウジ</t>
    </rPh>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</si>
</sst>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176" formatCode="0.00_);[Red]\(0.00\)"/>
    <numFmt numFmtId="177" formatCode="0.0%"/>
    <numFmt numFmtId="178" formatCode="0.0"/>
    <numFmt numFmtId="179" formatCode="#,##0.0;[Red]\-#,##0.0"/>
    <numFmt numFmtId="180" formatCode="#,#00&quot;÷&quot;"/>
    <numFmt numFmtId="181" formatCode="#,#00"/>
    <numFmt numFmtId="182" formatCode="0\%"/>
    <numFmt numFmtId="183" formatCode="0.0&quot;日&quot;"/>
    <numFmt numFmtId="184" formatCode="0&quot;m3&quot;"/>
    <numFmt numFmtId="185" formatCode="0.00&quot;)&quot;"/>
    <numFmt numFmtId="186" formatCode="&quot;×&quot;0.00"/>
    <numFmt numFmtId="187" formatCode="#,#00&quot;×&quot;"/>
    <numFmt numFmtId="188" formatCode="0.00\)"/>
    <numFmt numFmtId="189" formatCode="#,##0.000;[Red]\-#,##0.000"/>
    <numFmt numFmtId="190" formatCode="0\ &quot;ｈ&quot;"/>
    <numFmt numFmtId="191" formatCode="0.000&quot;日&quot;"/>
    <numFmt numFmtId="192" formatCode="0.000_ "/>
    <numFmt numFmtId="193" formatCode="[$-411]ge\.m\.d;@"/>
    <numFmt numFmtId="194" formatCode="#,##0;\-#,##0;&quot;-&quot;"/>
    <numFmt numFmtId="195" formatCode="#."/>
    <numFmt numFmtId="196" formatCode="0E+00"/>
    <numFmt numFmtId="197" formatCode="#,##0_ "/>
    <numFmt numFmtId="198" formatCode="0_);\(0\)"/>
    <numFmt numFmtId="199" formatCode="#,##0;[Red]#,##0"/>
    <numFmt numFmtId="200" formatCode="#,##0.000;\-#,##0.000"/>
    <numFmt numFmtId="201" formatCode="#,##0.0;\-#,##0.0"/>
    <numFmt numFmtId="202" formatCode="#,##0;\-#,##0;&quot;&quot;"/>
    <numFmt numFmtId="203" formatCode="\(#,##0\);[Red]\-#,##0"/>
    <numFmt numFmtId="204" formatCode="_(&quot;$&quot;* #,##0_);_(&quot;$&quot;* \(#,##0\);_(&quot;$&quot;* &quot;-&quot;_);_(@_)"/>
    <numFmt numFmtId="205" formatCode="_(&quot;$&quot;* #,##0.00_);_(&quot;$&quot;* \(#,##0.00\);_(&quot;$&quot;* &quot;-&quot;??_);_(@_)"/>
    <numFmt numFmtId="206" formatCode="#,##0.00&quot;￡&quot;_);\(#,##0.00&quot;￡&quot;\)"/>
    <numFmt numFmtId="207" formatCode="_-* #,##0.0_-;\-* #,##0.0_-;_-* &quot;-&quot;??_-;_-@_-"/>
    <numFmt numFmtId="208" formatCode="0.00000%"/>
    <numFmt numFmtId="209" formatCode="#,##0.0;[Red]#,##0.0"/>
    <numFmt numFmtId="210" formatCode="[$-411]ggge&quot;年&quot;m&quot;月&quot;d&quot;日&quot;;@"/>
    <numFmt numFmtId="211" formatCode="[$-411]ggge&quot;年&quot;m&quot;月&quot;;@"/>
    <numFmt numFmtId="212" formatCode="#,##0_ ;[Red]\-#,##0\ "/>
    <numFmt numFmtId="213" formatCode="#,##0.0000;[Red]\-#,##0.0000"/>
    <numFmt numFmtId="214" formatCode="#,##0.00000;[Red]\-#,##0.00000"/>
  </numFmts>
  <fonts count="79">
    <font>
      <sz val="10"/>
      <name val="ＭＳ ゴシック"/>
      <family val="3"/>
      <charset val="128"/>
    </font>
    <font>
      <sz val="10"/>
      <name val="ＭＳ ゴシック"/>
      <family val="3"/>
      <charset val="128"/>
    </font>
    <font>
      <sz val="11"/>
      <name val="ＭＳ Ｐゴシック"/>
      <family val="3"/>
      <charset val="128"/>
    </font>
    <font>
      <sz val="14"/>
      <name val="ＭＳ 明朝"/>
      <family val="1"/>
      <charset val="128"/>
    </font>
    <font>
      <sz val="14"/>
      <name val="System"/>
      <charset val="128"/>
    </font>
    <font>
      <sz val="7"/>
      <name val="ＭＳ Ｐ明朝"/>
      <family val="1"/>
      <charset val="128"/>
    </font>
    <font>
      <sz val="10"/>
      <name val="ＭＳ 明朝"/>
      <family val="1"/>
      <charset val="128"/>
    </font>
    <font>
      <sz val="6"/>
      <name val="ＭＳ Ｐゴシック"/>
      <family val="3"/>
      <charset val="128"/>
    </font>
    <font>
      <sz val="9"/>
      <name val="ＭＳ 明朝"/>
      <family val="1"/>
      <charset val="128"/>
    </font>
    <font>
      <b/>
      <sz val="16"/>
      <name val="ＭＳ 明朝"/>
      <family val="1"/>
      <charset val="128"/>
    </font>
    <font>
      <b/>
      <sz val="12"/>
      <name val="明朝"/>
      <family val="1"/>
      <charset val="128"/>
    </font>
    <font>
      <sz val="12"/>
      <name val="ＭＳ 明朝"/>
      <family val="1"/>
      <charset val="128"/>
    </font>
    <font>
      <sz val="11"/>
      <name val="ＭＳ 明朝"/>
      <family val="1"/>
      <charset val="128"/>
    </font>
    <font>
      <b/>
      <sz val="12"/>
      <name val="ＭＳ 明朝"/>
      <family val="1"/>
      <charset val="128"/>
    </font>
    <font>
      <sz val="12"/>
      <color indexed="10"/>
      <name val="ＭＳ 明朝"/>
      <family val="1"/>
      <charset val="128"/>
    </font>
    <font>
      <sz val="12"/>
      <color indexed="8"/>
      <name val="ＭＳ 明朝"/>
      <family val="1"/>
      <charset val="128"/>
    </font>
    <font>
      <sz val="9"/>
      <name val="明朝"/>
      <family val="1"/>
      <charset val="128"/>
    </font>
    <font>
      <b/>
      <sz val="14"/>
      <name val="ＭＳ 明朝"/>
      <family val="1"/>
      <charset val="128"/>
    </font>
    <font>
      <sz val="11"/>
      <name val="明朝"/>
      <family val="1"/>
      <charset val="128"/>
    </font>
    <font>
      <b/>
      <sz val="14"/>
      <name val="ＭＳ ゴシック"/>
      <family val="3"/>
      <charset val="128"/>
    </font>
    <font>
      <sz val="9"/>
      <name val="ＭＳ ゴシック"/>
      <family val="3"/>
      <charset val="128"/>
    </font>
    <font>
      <sz val="10"/>
      <name val="ＭＳ Ｐゴシック"/>
      <family val="3"/>
      <charset val="128"/>
    </font>
    <font>
      <b/>
      <sz val="18"/>
      <name val="ＭＳ Ｐゴシック"/>
      <family val="3"/>
      <charset val="128"/>
    </font>
    <font>
      <sz val="10"/>
      <color indexed="12"/>
      <name val="ＭＳ Ｐゴシック"/>
      <family val="3"/>
      <charset val="128"/>
    </font>
    <font>
      <sz val="9"/>
      <name val="ＭＳ Ｐゴシック"/>
      <family val="3"/>
      <charset val="128"/>
    </font>
    <font>
      <sz val="8"/>
      <name val="ＭＳ Ｐゴシック"/>
      <family val="3"/>
      <charset val="128"/>
    </font>
    <font>
      <sz val="9"/>
      <name val="ＭＳ Ｐ明朝"/>
      <family val="1"/>
      <charset val="128"/>
    </font>
    <font>
      <sz val="10"/>
      <name val="ＭＳ Ｐ明朝"/>
      <family val="1"/>
      <charset val="128"/>
    </font>
    <font>
      <sz val="12"/>
      <name val="Tms Rmn"/>
      <family val="1"/>
    </font>
    <font>
      <sz val="10"/>
      <color indexed="8"/>
      <name val="Arial"/>
      <family val="2"/>
    </font>
    <font>
      <sz val="9"/>
      <name val="Times New Roman"/>
      <family val="1"/>
    </font>
    <font>
      <b/>
      <sz val="12"/>
      <color indexed="9"/>
      <name val="Tms Rmn"/>
      <family val="1"/>
    </font>
    <font>
      <b/>
      <sz val="12"/>
      <name val="Arial"/>
      <family val="2"/>
    </font>
    <font>
      <sz val="10"/>
      <name val="Arial"/>
      <family val="2"/>
    </font>
    <font>
      <sz val="8"/>
      <color indexed="16"/>
      <name val="Century Schoolbook"/>
      <family val="1"/>
    </font>
    <font>
      <b/>
      <i/>
      <sz val="10"/>
      <name val="Times New Roman"/>
      <family val="1"/>
    </font>
    <font>
      <sz val="12"/>
      <name val="ＭＳ Ｐゴシック"/>
      <family val="3"/>
      <charset val="128"/>
    </font>
    <font>
      <sz val="14"/>
      <name val="ＭＳ Ｐゴシック"/>
      <family val="3"/>
      <charset val="128"/>
    </font>
    <font>
      <b/>
      <sz val="11"/>
      <name val="Helv"/>
      <family val="2"/>
    </font>
    <font>
      <b/>
      <sz val="9"/>
      <name val="Times New Roman"/>
      <family val="1"/>
    </font>
    <font>
      <sz val="1"/>
      <color indexed="35"/>
      <name val="Courier"/>
      <family val="3"/>
    </font>
    <font>
      <sz val="14"/>
      <color indexed="8"/>
      <name val="ＭＳ 明朝"/>
      <family val="1"/>
      <charset val="128"/>
    </font>
    <font>
      <b/>
      <sz val="20"/>
      <color indexed="8"/>
      <name val="ＭＳ 明朝"/>
      <family val="1"/>
      <charset val="128"/>
    </font>
    <font>
      <b/>
      <sz val="14"/>
      <color indexed="8"/>
      <name val="ＭＳ 明朝"/>
      <family val="1"/>
      <charset val="128"/>
    </font>
    <font>
      <sz val="9"/>
      <color indexed="10"/>
      <name val="ＭＳ ゴシック"/>
      <family val="3"/>
      <charset val="128"/>
    </font>
    <font>
      <sz val="10.5"/>
      <name val="明朝"/>
      <family val="1"/>
      <charset val="128"/>
    </font>
    <font>
      <sz val="9"/>
      <name val="Helv"/>
      <family val="2"/>
    </font>
    <font>
      <sz val="10"/>
      <name val="明朝"/>
      <family val="1"/>
      <charset val="128"/>
    </font>
    <font>
      <b/>
      <sz val="12"/>
      <name val="ＭＳ ゴシック"/>
      <family val="3"/>
      <charset val="128"/>
    </font>
    <font>
      <sz val="11"/>
      <name val="標準明朝"/>
      <family val="1"/>
      <charset val="128"/>
    </font>
    <font>
      <sz val="11"/>
      <name val="ＭＳ Ｐ明朝"/>
      <family val="1"/>
      <charset val="128"/>
    </font>
    <font>
      <sz val="6"/>
      <name val="ＭＳ ゴシック"/>
      <family val="3"/>
      <charset val="128"/>
    </font>
    <font>
      <sz val="11"/>
      <color indexed="12"/>
      <name val="ＭＳ Ｐ明朝"/>
      <family val="1"/>
      <charset val="128"/>
    </font>
    <font>
      <sz val="14"/>
      <color indexed="12"/>
      <name val="ＭＳ Ｐ明朝"/>
      <family val="1"/>
      <charset val="128"/>
    </font>
    <font>
      <sz val="12"/>
      <name val="ＭＳ Ｐ明朝"/>
      <family val="1"/>
      <charset val="128"/>
    </font>
    <font>
      <b/>
      <sz val="11"/>
      <name val="ＭＳ Ｐ明朝"/>
      <family val="1"/>
      <charset val="128"/>
    </font>
    <font>
      <sz val="8"/>
      <name val="ＭＳ Ｐ明朝"/>
      <family val="1"/>
      <charset val="128"/>
    </font>
    <font>
      <b/>
      <sz val="10"/>
      <name val="ＭＳ Ｐ明朝"/>
      <family val="1"/>
      <charset val="128"/>
    </font>
    <font>
      <sz val="10.45"/>
      <name val="ＭＳ 明朝"/>
      <family val="1"/>
      <charset val="128"/>
    </font>
    <font>
      <sz val="11"/>
      <color theme="1"/>
      <name val="ＭＳ Ｐゴシック"/>
      <family val="3"/>
      <charset val="128"/>
      <scheme val="minor"/>
    </font>
    <font>
      <sz val="14"/>
      <color rgb="FFFF0000"/>
      <name val="ＭＳ 明朝"/>
      <family val="1"/>
      <charset val="128"/>
    </font>
    <font>
      <sz val="6"/>
      <name val="ＭＳ Ｐゴシック"/>
      <family val="2"/>
      <charset val="128"/>
      <scheme val="minor"/>
    </font>
    <font>
      <b/>
      <sz val="12"/>
      <name val="ＭＳ Ｐ明朝"/>
      <family val="1"/>
      <charset val="128"/>
    </font>
    <font>
      <b/>
      <sz val="11"/>
      <name val="ＭＳ Ｐゴシック"/>
      <family val="3"/>
      <charset val="128"/>
    </font>
    <font>
      <sz val="8"/>
      <name val="ＭＳ ゴシック"/>
      <family val="3"/>
      <charset val="128"/>
    </font>
    <font>
      <strike/>
      <sz val="11"/>
      <name val="ＭＳ Ｐ明朝"/>
      <family val="1"/>
      <charset val="128"/>
    </font>
    <font>
      <sz val="10.5"/>
      <name val="ＭＳ Ｐ明朝"/>
      <family val="1"/>
      <charset val="128"/>
    </font>
    <font>
      <b/>
      <sz val="14"/>
      <color rgb="FFFF0000"/>
      <name val="ＭＳ ゴシック"/>
      <family val="3"/>
      <charset val="128"/>
    </font>
    <font>
      <b/>
      <sz val="9"/>
      <color rgb="FFFF0000"/>
      <name val="ＭＳ 明朝"/>
      <family val="1"/>
      <charset val="128"/>
    </font>
    <font>
      <sz val="8"/>
      <name val="ＭＳ 明朝"/>
      <family val="1"/>
      <charset val="128"/>
    </font>
    <font>
      <b/>
      <sz val="9"/>
      <name val="ＭＳ 明朝"/>
      <family val="1"/>
      <charset val="128"/>
    </font>
    <font>
      <sz val="11"/>
      <color theme="1"/>
      <name val="ＭＳ 明朝"/>
      <family val="1"/>
      <charset val="128"/>
    </font>
    <font>
      <sz val="9"/>
      <color theme="1"/>
      <name val="ＭＳ 明朝"/>
      <family val="1"/>
      <charset val="128"/>
    </font>
    <font>
      <b/>
      <sz val="16"/>
      <color theme="1"/>
      <name val="ＭＳ 明朝"/>
      <family val="1"/>
      <charset val="128"/>
    </font>
    <font>
      <sz val="14"/>
      <color theme="1"/>
      <name val="ＭＳ 明朝"/>
      <family val="1"/>
      <charset val="128"/>
    </font>
    <font>
      <sz val="10"/>
      <color theme="1"/>
      <name val="ＭＳ 明朝"/>
      <family val="1"/>
      <charset val="128"/>
    </font>
    <font>
      <sz val="8"/>
      <color theme="1"/>
      <name val="ＭＳ 明朝"/>
      <family val="1"/>
      <charset val="128"/>
    </font>
    <font>
      <sz val="12"/>
      <color theme="1"/>
      <name val="ＭＳ 明朝"/>
      <family val="1"/>
      <charset val="128"/>
    </font>
    <font>
      <b/>
      <sz val="11"/>
      <name val="ＭＳ 明朝"/>
      <family val="1"/>
      <charset val="128"/>
    </font>
  </fonts>
  <fills count="7">
    <fill>
      <patternFill patternType="none"/>
    </fill>
    <fill>
      <patternFill patternType="gray125"/>
    </fill>
    <fill>
      <patternFill patternType="solid">
        <fgColor indexed="65"/>
        <bgColor indexed="64"/>
      </patternFill>
    </fill>
    <fill>
      <patternFill patternType="gray125">
        <fgColor indexed="11"/>
      </patternFill>
    </fill>
    <fill>
      <patternFill patternType="lightGray">
        <fgColor indexed="43"/>
      </patternFill>
    </fill>
    <fill>
      <patternFill patternType="solid">
        <fgColor indexed="9"/>
        <bgColor indexed="64"/>
      </patternFill>
    </fill>
    <fill>
      <patternFill patternType="solid">
        <fgColor indexed="42"/>
        <bgColor indexed="64"/>
      </patternFill>
    </fill>
  </fills>
  <borders count="10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medium">
        <color indexed="64"/>
      </bottom>
      <diagonal/>
    </border>
  </borders>
  <cellStyleXfs count="107">
    <xf numFmtId="0" fontId="0" fillId="0" borderId="0">
      <alignment vertical="center"/>
    </xf>
    <xf numFmtId="204" fontId="33" fillId="0" borderId="0" applyFont="0" applyFill="0" applyBorder="0" applyAlignment="0" applyProtection="0"/>
    <xf numFmtId="205" fontId="33" fillId="0" borderId="0" applyFont="0" applyFill="0" applyBorder="0" applyAlignment="0" applyProtection="0"/>
    <xf numFmtId="0" fontId="33" fillId="0" borderId="0" applyFont="0" applyFill="0" applyBorder="0" applyAlignment="0" applyProtection="0"/>
    <xf numFmtId="0" fontId="33" fillId="0" borderId="0" applyFont="0" applyFill="0" applyBorder="0" applyAlignment="0" applyProtection="0"/>
    <xf numFmtId="0" fontId="33" fillId="0" borderId="0"/>
    <xf numFmtId="0" fontId="45" fillId="0" borderId="0">
      <alignment vertical="center"/>
    </xf>
    <xf numFmtId="0" fontId="18" fillId="0" borderId="0"/>
    <xf numFmtId="0" fontId="18" fillId="0" borderId="0" applyNumberFormat="0"/>
    <xf numFmtId="0" fontId="28" fillId="0" borderId="0" applyNumberFormat="0" applyFill="0" applyBorder="0" applyAlignment="0" applyProtection="0"/>
    <xf numFmtId="194" fontId="29" fillId="0" borderId="0" applyFill="0" applyBorder="0" applyAlignment="0"/>
    <xf numFmtId="198" fontId="46" fillId="0" borderId="0" applyFill="0" applyBorder="0" applyAlignment="0"/>
    <xf numFmtId="206" fontId="2" fillId="0" borderId="0" applyFill="0" applyBorder="0" applyAlignment="0"/>
    <xf numFmtId="0" fontId="33" fillId="0" borderId="0" applyFill="0" applyBorder="0" applyAlignment="0"/>
    <xf numFmtId="0" fontId="33" fillId="0" borderId="0" applyFill="0" applyBorder="0" applyAlignment="0"/>
    <xf numFmtId="206" fontId="2" fillId="0" borderId="0" applyFill="0" applyBorder="0" applyAlignment="0"/>
    <xf numFmtId="0" fontId="33" fillId="0" borderId="0" applyFill="0" applyBorder="0" applyAlignment="0"/>
    <xf numFmtId="198" fontId="46" fillId="0" borderId="0" applyFill="0" applyBorder="0" applyAlignment="0"/>
    <xf numFmtId="0" fontId="33" fillId="0" borderId="0" applyFont="0" applyFill="0" applyBorder="0" applyAlignment="0" applyProtection="0"/>
    <xf numFmtId="206" fontId="2" fillId="0" borderId="0" applyFont="0" applyFill="0" applyBorder="0" applyAlignment="0" applyProtection="0"/>
    <xf numFmtId="207" fontId="33" fillId="0" borderId="0" applyFont="0" applyFill="0" applyBorder="0" applyAlignment="0" applyProtection="0"/>
    <xf numFmtId="0" fontId="33" fillId="0" borderId="0" applyFont="0" applyFill="0" applyBorder="0" applyAlignment="0" applyProtection="0"/>
    <xf numFmtId="198" fontId="46" fillId="0" borderId="0" applyFont="0" applyFill="0" applyBorder="0" applyAlignment="0" applyProtection="0"/>
    <xf numFmtId="0" fontId="33" fillId="0" borderId="0" applyFont="0" applyFill="0" applyBorder="0" applyAlignment="0" applyProtection="0"/>
    <xf numFmtId="14" fontId="29" fillId="0" borderId="0" applyFill="0" applyBorder="0" applyAlignment="0"/>
    <xf numFmtId="206" fontId="2" fillId="0" borderId="0" applyFill="0" applyBorder="0" applyAlignment="0"/>
    <xf numFmtId="198" fontId="46" fillId="0" borderId="0" applyFill="0" applyBorder="0" applyAlignment="0"/>
    <xf numFmtId="206" fontId="2" fillId="0" borderId="0" applyFill="0" applyBorder="0" applyAlignment="0"/>
    <xf numFmtId="0" fontId="33" fillId="0" borderId="0" applyFill="0" applyBorder="0" applyAlignment="0"/>
    <xf numFmtId="198" fontId="46" fillId="0" borderId="0" applyFill="0" applyBorder="0" applyAlignment="0"/>
    <xf numFmtId="0" fontId="30" fillId="0" borderId="0">
      <alignment horizontal="left"/>
    </xf>
    <xf numFmtId="0" fontId="31" fillId="2" borderId="0"/>
    <xf numFmtId="0" fontId="32" fillId="0" borderId="1" applyNumberFormat="0" applyAlignment="0" applyProtection="0">
      <alignment horizontal="left" vertical="center"/>
    </xf>
    <xf numFmtId="0" fontId="32" fillId="0" borderId="2">
      <alignment horizontal="left" vertical="center"/>
    </xf>
    <xf numFmtId="0" fontId="3" fillId="3" borderId="0" applyNumberFormat="0" applyFont="0" applyBorder="0" applyAlignment="0">
      <protection locked="0"/>
    </xf>
    <xf numFmtId="206" fontId="2" fillId="0" borderId="0" applyFill="0" applyBorder="0" applyAlignment="0"/>
    <xf numFmtId="198" fontId="46" fillId="0" borderId="0" applyFill="0" applyBorder="0" applyAlignment="0"/>
    <xf numFmtId="206" fontId="2" fillId="0" borderId="0" applyFill="0" applyBorder="0" applyAlignment="0"/>
    <xf numFmtId="0" fontId="33" fillId="0" borderId="0" applyFill="0" applyBorder="0" applyAlignment="0"/>
    <xf numFmtId="198" fontId="46" fillId="0" borderId="0" applyFill="0" applyBorder="0" applyAlignment="0"/>
    <xf numFmtId="0" fontId="3" fillId="0" borderId="3" applyNumberFormat="0" applyFont="0" applyBorder="0" applyAlignment="0"/>
    <xf numFmtId="208" fontId="21" fillId="0" borderId="0"/>
    <xf numFmtId="0" fontId="33" fillId="0" borderId="0"/>
    <xf numFmtId="0" fontId="33" fillId="0" borderId="0" applyFont="0" applyFill="0" applyBorder="0" applyAlignment="0" applyProtection="0"/>
    <xf numFmtId="207" fontId="33" fillId="0" borderId="0" applyFont="0" applyFill="0" applyBorder="0" applyAlignment="0" applyProtection="0"/>
    <xf numFmtId="0" fontId="33" fillId="0" borderId="0" applyFont="0" applyFill="0" applyBorder="0" applyAlignment="0" applyProtection="0"/>
    <xf numFmtId="206" fontId="2" fillId="0" borderId="0" applyFill="0" applyBorder="0" applyAlignment="0"/>
    <xf numFmtId="198" fontId="46" fillId="0" borderId="0" applyFill="0" applyBorder="0" applyAlignment="0"/>
    <xf numFmtId="206" fontId="2" fillId="0" borderId="0" applyFill="0" applyBorder="0" applyAlignment="0"/>
    <xf numFmtId="0" fontId="33" fillId="0" borderId="0" applyFill="0" applyBorder="0" applyAlignment="0"/>
    <xf numFmtId="198" fontId="46" fillId="0" borderId="0" applyFill="0" applyBorder="0" applyAlignment="0"/>
    <xf numFmtId="4" fontId="30" fillId="0" borderId="0">
      <alignment horizontal="right"/>
    </xf>
    <xf numFmtId="4" fontId="34" fillId="0" borderId="0">
      <alignment horizontal="right"/>
    </xf>
    <xf numFmtId="0" fontId="35" fillId="0" borderId="0">
      <alignment horizontal="left"/>
    </xf>
    <xf numFmtId="0" fontId="36" fillId="0" borderId="0"/>
    <xf numFmtId="196" fontId="37" fillId="0" borderId="0"/>
    <xf numFmtId="0" fontId="36" fillId="0" borderId="0"/>
    <xf numFmtId="196" fontId="37" fillId="0" borderId="0"/>
    <xf numFmtId="0" fontId="36" fillId="0" borderId="0"/>
    <xf numFmtId="196" fontId="37" fillId="0" borderId="0"/>
    <xf numFmtId="0" fontId="36" fillId="0" borderId="0"/>
    <xf numFmtId="196" fontId="37" fillId="0" borderId="0"/>
    <xf numFmtId="0" fontId="36" fillId="0" borderId="0"/>
    <xf numFmtId="196" fontId="37" fillId="0" borderId="0"/>
    <xf numFmtId="0" fontId="36" fillId="0" borderId="0"/>
    <xf numFmtId="196" fontId="37" fillId="0" borderId="0"/>
    <xf numFmtId="0" fontId="36" fillId="0" borderId="0"/>
    <xf numFmtId="196" fontId="37" fillId="0" borderId="0"/>
    <xf numFmtId="0" fontId="36" fillId="0" borderId="0"/>
    <xf numFmtId="196" fontId="37" fillId="0" borderId="0"/>
    <xf numFmtId="0" fontId="38" fillId="0" borderId="0"/>
    <xf numFmtId="0" fontId="3" fillId="4" borderId="4" applyNumberFormat="0" applyFont="0" applyBorder="0" applyAlignment="0">
      <alignment horizontal="center"/>
    </xf>
    <xf numFmtId="49" fontId="29" fillId="0" borderId="0" applyFill="0" applyBorder="0" applyAlignment="0"/>
    <xf numFmtId="0" fontId="33" fillId="0" borderId="0" applyFill="0" applyBorder="0" applyAlignment="0"/>
    <xf numFmtId="0" fontId="33" fillId="0" borderId="0" applyFill="0" applyBorder="0" applyAlignment="0"/>
    <xf numFmtId="0" fontId="39" fillId="0" borderId="0">
      <alignment horizontal="center"/>
    </xf>
    <xf numFmtId="9" fontId="1" fillId="0" borderId="0" applyFont="0" applyFill="0" applyBorder="0" applyAlignment="0" applyProtection="0">
      <alignment vertical="center"/>
    </xf>
    <xf numFmtId="0" fontId="47" fillId="0" borderId="5" applyFill="0" applyBorder="0" applyProtection="0">
      <alignment vertical="center"/>
    </xf>
    <xf numFmtId="0" fontId="45" fillId="0" borderId="0" applyFill="0" applyBorder="0" applyProtection="0">
      <alignment vertical="center"/>
    </xf>
    <xf numFmtId="0" fontId="16" fillId="0" borderId="0" applyFill="0" applyBorder="0">
      <alignment vertical="center"/>
    </xf>
    <xf numFmtId="38" fontId="1" fillId="0" borderId="0" applyFont="0" applyFill="0" applyBorder="0" applyAlignment="0" applyProtection="0">
      <alignment vertical="center"/>
    </xf>
    <xf numFmtId="195" fontId="40" fillId="0" borderId="0">
      <protection locked="0"/>
    </xf>
    <xf numFmtId="38" fontId="2" fillId="0" borderId="0" applyFont="0" applyFill="0" applyBorder="0" applyAlignment="0" applyProtection="0"/>
    <xf numFmtId="38" fontId="6" fillId="0" borderId="0" applyFont="0" applyFill="0" applyBorder="0" applyAlignment="0" applyProtection="0"/>
    <xf numFmtId="0" fontId="48" fillId="0" borderId="0">
      <alignment vertical="center"/>
    </xf>
    <xf numFmtId="0" fontId="59" fillId="0" borderId="0">
      <alignment vertical="center"/>
    </xf>
    <xf numFmtId="37" fontId="3" fillId="0" borderId="0" applyNumberFormat="0" applyProtection="0">
      <protection locked="0"/>
    </xf>
    <xf numFmtId="0" fontId="3" fillId="0" borderId="0"/>
    <xf numFmtId="0" fontId="16" fillId="0" borderId="0"/>
    <xf numFmtId="0" fontId="2" fillId="0" borderId="0"/>
    <xf numFmtId="0" fontId="3" fillId="0" borderId="0"/>
    <xf numFmtId="0" fontId="2" fillId="0" borderId="0"/>
    <xf numFmtId="0" fontId="58" fillId="0" borderId="0"/>
    <xf numFmtId="37" fontId="3" fillId="0" borderId="0"/>
    <xf numFmtId="0" fontId="4" fillId="0" borderId="0"/>
    <xf numFmtId="0" fontId="1" fillId="0" borderId="0"/>
    <xf numFmtId="0" fontId="3" fillId="0" borderId="0"/>
    <xf numFmtId="0" fontId="2" fillId="0" borderId="0"/>
    <xf numFmtId="0" fontId="2" fillId="0" borderId="0"/>
    <xf numFmtId="0" fontId="3" fillId="0" borderId="0"/>
    <xf numFmtId="0" fontId="47" fillId="0" borderId="0" applyFill="0" applyBorder="0" applyProtection="0">
      <alignment vertical="center"/>
    </xf>
    <xf numFmtId="0" fontId="17" fillId="0" borderId="0">
      <alignment horizontal="centerContinuous"/>
    </xf>
    <xf numFmtId="0" fontId="3" fillId="0" borderId="0"/>
    <xf numFmtId="0" fontId="49" fillId="0" borderId="0" applyNumberFormat="0" applyFill="0" applyBorder="0" applyProtection="0">
      <alignment vertical="center"/>
    </xf>
    <xf numFmtId="0" fontId="2" fillId="0" borderId="0"/>
    <xf numFmtId="0" fontId="50" fillId="0" borderId="0"/>
    <xf numFmtId="0" fontId="2" fillId="0" borderId="0"/>
  </cellStyleXfs>
  <cellXfs count="774">
    <xf numFmtId="0" fontId="0" fillId="0" borderId="0" xfId="0">
      <alignment vertical="center"/>
    </xf>
    <xf numFmtId="0" fontId="6" fillId="0" borderId="7" xfId="99" applyFont="1" applyBorder="1" applyAlignment="1">
      <alignment vertical="center"/>
    </xf>
    <xf numFmtId="0" fontId="6" fillId="0" borderId="8" xfId="99" applyFont="1" applyBorder="1" applyAlignment="1">
      <alignment vertical="center"/>
    </xf>
    <xf numFmtId="0" fontId="6" fillId="0" borderId="9" xfId="99" applyFont="1" applyBorder="1" applyAlignment="1">
      <alignment vertical="center"/>
    </xf>
    <xf numFmtId="0" fontId="6" fillId="0" borderId="0" xfId="99" applyFont="1" applyAlignment="1">
      <alignment vertical="center"/>
    </xf>
    <xf numFmtId="0" fontId="6" fillId="0" borderId="10" xfId="99" applyFont="1" applyBorder="1" applyAlignment="1">
      <alignment vertical="center"/>
    </xf>
    <xf numFmtId="0" fontId="6" fillId="0" borderId="11" xfId="99" applyFont="1" applyBorder="1" applyAlignment="1">
      <alignment vertical="center"/>
    </xf>
    <xf numFmtId="0" fontId="9" fillId="0" borderId="10" xfId="99" applyFont="1" applyBorder="1" applyAlignment="1">
      <alignment horizontal="centerContinuous" vertical="center"/>
    </xf>
    <xf numFmtId="0" fontId="6" fillId="0" borderId="0" xfId="99" applyFont="1" applyAlignment="1">
      <alignment horizontal="centerContinuous" vertical="center"/>
    </xf>
    <xf numFmtId="0" fontId="9" fillId="0" borderId="0" xfId="99" applyFont="1" applyAlignment="1">
      <alignment horizontal="centerContinuous" vertical="center"/>
    </xf>
    <xf numFmtId="0" fontId="6" fillId="0" borderId="11" xfId="99" applyFont="1" applyBorder="1" applyAlignment="1">
      <alignment horizontal="centerContinuous" vertical="center"/>
    </xf>
    <xf numFmtId="0" fontId="12" fillId="0" borderId="0" xfId="99" applyFont="1" applyAlignment="1">
      <alignment vertical="center"/>
    </xf>
    <xf numFmtId="0" fontId="12" fillId="0" borderId="12" xfId="99" applyFont="1" applyBorder="1" applyAlignment="1">
      <alignment horizontal="left" vertical="center"/>
    </xf>
    <xf numFmtId="0" fontId="12" fillId="0" borderId="12" xfId="99" applyFont="1" applyBorder="1" applyAlignment="1">
      <alignment vertical="center"/>
    </xf>
    <xf numFmtId="0" fontId="12" fillId="0" borderId="5" xfId="99" applyFont="1" applyBorder="1" applyAlignment="1">
      <alignment vertical="center"/>
    </xf>
    <xf numFmtId="0" fontId="6" fillId="0" borderId="13" xfId="99" applyFont="1" applyBorder="1" applyAlignment="1">
      <alignment vertical="center"/>
    </xf>
    <xf numFmtId="0" fontId="12" fillId="0" borderId="6" xfId="99" applyFont="1" applyBorder="1" applyAlignment="1">
      <alignment vertical="center"/>
    </xf>
    <xf numFmtId="0" fontId="12" fillId="0" borderId="6" xfId="99" applyFont="1" applyBorder="1" applyAlignment="1">
      <alignment horizontal="centerContinuous" vertical="center"/>
    </xf>
    <xf numFmtId="0" fontId="12" fillId="0" borderId="12" xfId="99" applyFont="1" applyBorder="1" applyAlignment="1">
      <alignment horizontal="centerContinuous" vertical="center"/>
    </xf>
    <xf numFmtId="0" fontId="6" fillId="0" borderId="14" xfId="99" applyFont="1" applyBorder="1" applyAlignment="1">
      <alignment vertical="center"/>
    </xf>
    <xf numFmtId="0" fontId="6" fillId="0" borderId="15" xfId="99" applyFont="1" applyBorder="1" applyAlignment="1">
      <alignment vertical="center"/>
    </xf>
    <xf numFmtId="0" fontId="6" fillId="0" borderId="16" xfId="99" applyFont="1" applyBorder="1" applyAlignment="1">
      <alignment vertical="center"/>
    </xf>
    <xf numFmtId="0" fontId="6" fillId="0" borderId="0" xfId="99" applyFont="1"/>
    <xf numFmtId="0" fontId="13" fillId="0" borderId="0" xfId="99" applyFont="1" applyAlignment="1">
      <alignment horizontal="left" vertical="center"/>
    </xf>
    <xf numFmtId="0" fontId="11" fillId="0" borderId="0" xfId="99" applyFont="1" applyAlignment="1">
      <alignment vertical="center"/>
    </xf>
    <xf numFmtId="0" fontId="11" fillId="0" borderId="0" xfId="99" applyFont="1" applyAlignment="1">
      <alignment horizontal="right" vertical="center"/>
    </xf>
    <xf numFmtId="0" fontId="14" fillId="0" borderId="0" xfId="99" applyFont="1" applyAlignment="1">
      <alignment vertical="center"/>
    </xf>
    <xf numFmtId="0" fontId="11" fillId="0" borderId="3" xfId="99" applyFont="1" applyBorder="1" applyAlignment="1">
      <alignment horizontal="center" vertical="center"/>
    </xf>
    <xf numFmtId="37" fontId="11" fillId="0" borderId="17" xfId="99" applyNumberFormat="1" applyFont="1" applyBorder="1" applyAlignment="1">
      <alignment vertical="center"/>
    </xf>
    <xf numFmtId="0" fontId="11" fillId="0" borderId="0" xfId="99" applyFont="1" applyAlignment="1">
      <alignment horizontal="left" vertical="center"/>
    </xf>
    <xf numFmtId="0" fontId="11" fillId="0" borderId="0" xfId="99" applyFont="1" applyAlignment="1">
      <alignment horizontal="center" vertical="center"/>
    </xf>
    <xf numFmtId="37" fontId="11" fillId="0" borderId="0" xfId="99" applyNumberFormat="1" applyFont="1" applyAlignment="1">
      <alignment vertical="center"/>
    </xf>
    <xf numFmtId="176" fontId="11" fillId="0" borderId="0" xfId="99" applyNumberFormat="1" applyFont="1" applyAlignment="1">
      <alignment vertical="center"/>
    </xf>
    <xf numFmtId="38" fontId="11" fillId="0" borderId="0" xfId="80" applyFont="1" applyBorder="1" applyAlignment="1">
      <alignment vertical="center"/>
    </xf>
    <xf numFmtId="38" fontId="11" fillId="0" borderId="0" xfId="80" applyFont="1" applyAlignment="1">
      <alignment vertical="center"/>
    </xf>
    <xf numFmtId="37" fontId="11" fillId="0" borderId="0" xfId="99" applyNumberFormat="1" applyFont="1" applyAlignment="1">
      <alignment horizontal="center" vertical="center"/>
    </xf>
    <xf numFmtId="38" fontId="11" fillId="0" borderId="0" xfId="99" applyNumberFormat="1" applyFont="1" applyAlignment="1">
      <alignment vertical="center"/>
    </xf>
    <xf numFmtId="39" fontId="11" fillId="0" borderId="0" xfId="99" applyNumberFormat="1" applyFont="1" applyAlignment="1">
      <alignment horizontal="center" vertical="center"/>
    </xf>
    <xf numFmtId="0" fontId="15" fillId="0" borderId="0" xfId="99" applyFont="1" applyAlignment="1">
      <alignment vertical="center"/>
    </xf>
    <xf numFmtId="2" fontId="11" fillId="0" borderId="0" xfId="99" applyNumberFormat="1" applyFont="1" applyAlignment="1">
      <alignment vertical="center"/>
    </xf>
    <xf numFmtId="0" fontId="11" fillId="0" borderId="0" xfId="99" quotePrefix="1" applyFont="1" applyAlignment="1">
      <alignment horizontal="left" vertical="center"/>
    </xf>
    <xf numFmtId="0" fontId="20" fillId="0" borderId="0" xfId="97" applyFont="1"/>
    <xf numFmtId="0" fontId="20" fillId="0" borderId="0" xfId="97" applyFont="1" applyAlignment="1">
      <alignment vertical="center"/>
    </xf>
    <xf numFmtId="0" fontId="20" fillId="0" borderId="34" xfId="97" applyFont="1" applyBorder="1" applyAlignment="1">
      <alignment horizontal="center"/>
    </xf>
    <xf numFmtId="0" fontId="20" fillId="0" borderId="0" xfId="97" applyFont="1" applyAlignment="1">
      <alignment horizontal="center" wrapText="1"/>
    </xf>
    <xf numFmtId="49" fontId="20" fillId="0" borderId="35" xfId="88" applyNumberFormat="1" applyFont="1" applyBorder="1" applyAlignment="1">
      <alignment wrapText="1"/>
    </xf>
    <xf numFmtId="0" fontId="20" fillId="0" borderId="36" xfId="80" applyNumberFormat="1" applyFont="1" applyBorder="1" applyAlignment="1"/>
    <xf numFmtId="0" fontId="20" fillId="0" borderId="36" xfId="88" applyFont="1" applyBorder="1" applyAlignment="1">
      <alignment horizontal="center"/>
    </xf>
    <xf numFmtId="38" fontId="20" fillId="0" borderId="36" xfId="80" applyFont="1" applyBorder="1" applyAlignment="1"/>
    <xf numFmtId="3" fontId="20" fillId="0" borderId="36" xfId="80" applyNumberFormat="1" applyFont="1" applyBorder="1" applyAlignment="1"/>
    <xf numFmtId="0" fontId="20" fillId="0" borderId="37" xfId="88" applyFont="1" applyBorder="1" applyAlignment="1">
      <alignment wrapText="1"/>
    </xf>
    <xf numFmtId="0" fontId="20" fillId="0" borderId="34" xfId="88" applyFont="1" applyBorder="1" applyAlignment="1">
      <alignment horizontal="center"/>
    </xf>
    <xf numFmtId="0" fontId="20" fillId="0" borderId="35" xfId="88" applyFont="1" applyBorder="1" applyAlignment="1">
      <alignment wrapText="1"/>
    </xf>
    <xf numFmtId="0" fontId="20" fillId="0" borderId="36" xfId="88" applyFont="1" applyBorder="1"/>
    <xf numFmtId="0" fontId="20" fillId="0" borderId="35" xfId="88" applyFont="1" applyBorder="1" applyAlignment="1">
      <alignment horizontal="center" wrapText="1"/>
    </xf>
    <xf numFmtId="0" fontId="20" fillId="0" borderId="25" xfId="88" applyFont="1" applyBorder="1" applyAlignment="1">
      <alignment wrapText="1"/>
    </xf>
    <xf numFmtId="0" fontId="20" fillId="0" borderId="38" xfId="88" applyFont="1" applyBorder="1" applyAlignment="1">
      <alignment horizontal="center"/>
    </xf>
    <xf numFmtId="0" fontId="20" fillId="0" borderId="31" xfId="97" applyFont="1" applyBorder="1" applyAlignment="1">
      <alignment wrapText="1"/>
    </xf>
    <xf numFmtId="49" fontId="20" fillId="0" borderId="31" xfId="88" applyNumberFormat="1" applyFont="1" applyBorder="1" applyAlignment="1">
      <alignment wrapText="1"/>
    </xf>
    <xf numFmtId="0" fontId="20" fillId="0" borderId="30" xfId="80" applyNumberFormat="1" applyFont="1" applyBorder="1" applyAlignment="1"/>
    <xf numFmtId="0" fontId="20" fillId="0" borderId="30" xfId="88" applyFont="1" applyBorder="1" applyAlignment="1">
      <alignment horizontal="center"/>
    </xf>
    <xf numFmtId="3" fontId="20" fillId="0" borderId="30" xfId="80" applyNumberFormat="1" applyFont="1" applyBorder="1" applyAlignment="1"/>
    <xf numFmtId="0" fontId="20" fillId="0" borderId="0" xfId="97" applyFont="1" applyAlignment="1">
      <alignment horizontal="center"/>
    </xf>
    <xf numFmtId="0" fontId="20" fillId="0" borderId="0" xfId="97" applyFont="1" applyAlignment="1">
      <alignment wrapText="1"/>
    </xf>
    <xf numFmtId="49" fontId="20" fillId="0" borderId="0" xfId="97" applyNumberFormat="1" applyFont="1" applyAlignment="1">
      <alignment wrapText="1"/>
    </xf>
    <xf numFmtId="3" fontId="20" fillId="0" borderId="0" xfId="97" applyNumberFormat="1" applyFont="1"/>
    <xf numFmtId="0" fontId="21" fillId="0" borderId="27" xfId="95" applyFont="1" applyBorder="1"/>
    <xf numFmtId="0" fontId="21" fillId="0" borderId="39" xfId="95" applyFont="1" applyBorder="1"/>
    <xf numFmtId="0" fontId="21" fillId="0" borderId="40" xfId="95" applyFont="1" applyBorder="1"/>
    <xf numFmtId="0" fontId="21" fillId="0" borderId="0" xfId="95" applyFont="1"/>
    <xf numFmtId="0" fontId="22" fillId="0" borderId="41" xfId="95" applyFont="1" applyBorder="1" applyAlignment="1">
      <alignment horizontal="centerContinuous" vertical="center"/>
    </xf>
    <xf numFmtId="0" fontId="21" fillId="0" borderId="22" xfId="95" applyFont="1" applyBorder="1" applyAlignment="1">
      <alignment horizontal="centerContinuous" vertical="center"/>
    </xf>
    <xf numFmtId="38" fontId="21" fillId="0" borderId="22" xfId="80" applyFont="1" applyBorder="1" applyAlignment="1">
      <alignment horizontal="centerContinuous" vertical="center"/>
    </xf>
    <xf numFmtId="38" fontId="21" fillId="0" borderId="22" xfId="80" applyFont="1" applyBorder="1" applyAlignment="1">
      <alignment horizontal="centerContinuous"/>
    </xf>
    <xf numFmtId="0" fontId="21" fillId="0" borderId="22" xfId="95" applyFont="1" applyBorder="1" applyAlignment="1">
      <alignment horizontal="centerContinuous"/>
    </xf>
    <xf numFmtId="0" fontId="21" fillId="0" borderId="42" xfId="95" applyFont="1" applyBorder="1" applyAlignment="1">
      <alignment horizontal="centerContinuous"/>
    </xf>
    <xf numFmtId="0" fontId="21" fillId="6" borderId="35" xfId="95" applyFont="1" applyFill="1" applyBorder="1" applyAlignment="1">
      <alignment horizontal="left" vertical="center"/>
    </xf>
    <xf numFmtId="0" fontId="21" fillId="6" borderId="25" xfId="95" applyFont="1" applyFill="1" applyBorder="1" applyAlignment="1">
      <alignment horizontal="center" vertical="center"/>
    </xf>
    <xf numFmtId="0" fontId="21" fillId="6" borderId="25" xfId="95" applyFont="1" applyFill="1" applyBorder="1" applyAlignment="1">
      <alignment horizontal="left" vertical="center"/>
    </xf>
    <xf numFmtId="0" fontId="21" fillId="6" borderId="25" xfId="80" applyNumberFormat="1" applyFont="1" applyFill="1" applyBorder="1" applyAlignment="1">
      <alignment horizontal="center" vertical="center" wrapText="1"/>
    </xf>
    <xf numFmtId="0" fontId="23" fillId="5" borderId="35" xfId="95" applyFont="1" applyFill="1" applyBorder="1" applyAlignment="1">
      <alignment horizontal="center" vertical="center"/>
    </xf>
    <xf numFmtId="0" fontId="23" fillId="5" borderId="36" xfId="95" applyFont="1" applyFill="1" applyBorder="1" applyAlignment="1">
      <alignment horizontal="center" vertical="center"/>
    </xf>
    <xf numFmtId="0" fontId="23" fillId="5" borderId="25" xfId="95" applyFont="1" applyFill="1" applyBorder="1" applyAlignment="1">
      <alignment horizontal="center" vertical="center"/>
    </xf>
    <xf numFmtId="38" fontId="23" fillId="5" borderId="36" xfId="80" applyFont="1" applyFill="1" applyBorder="1" applyAlignment="1">
      <alignment horizontal="center" vertical="center"/>
    </xf>
    <xf numFmtId="38" fontId="23" fillId="5" borderId="25" xfId="80" applyFont="1" applyFill="1" applyBorder="1" applyAlignment="1">
      <alignment horizontal="center" vertical="center"/>
    </xf>
    <xf numFmtId="0" fontId="23" fillId="5" borderId="35" xfId="95" applyFont="1" applyFill="1" applyBorder="1" applyAlignment="1">
      <alignment horizontal="centerContinuous" vertical="center"/>
    </xf>
    <xf numFmtId="38" fontId="21" fillId="0" borderId="25" xfId="80" applyFont="1" applyBorder="1" applyAlignment="1">
      <alignment horizontal="centerContinuous"/>
    </xf>
    <xf numFmtId="0" fontId="21" fillId="0" borderId="25" xfId="95" applyFont="1" applyBorder="1" applyAlignment="1">
      <alignment horizontal="centerContinuous"/>
    </xf>
    <xf numFmtId="0" fontId="21" fillId="0" borderId="43" xfId="95" applyFont="1" applyBorder="1" applyAlignment="1">
      <alignment horizontal="centerContinuous"/>
    </xf>
    <xf numFmtId="0" fontId="21" fillId="0" borderId="35" xfId="95" applyFont="1" applyBorder="1"/>
    <xf numFmtId="0" fontId="21" fillId="0" borderId="36" xfId="95" applyFont="1" applyBorder="1" applyAlignment="1">
      <alignment wrapText="1"/>
    </xf>
    <xf numFmtId="0" fontId="21" fillId="0" borderId="25" xfId="95" applyFont="1" applyBorder="1" applyAlignment="1">
      <alignment wrapText="1"/>
    </xf>
    <xf numFmtId="192" fontId="21" fillId="0" borderId="36" xfId="95" applyNumberFormat="1" applyFont="1" applyBorder="1"/>
    <xf numFmtId="0" fontId="21" fillId="0" borderId="25" xfId="95" applyFont="1" applyBorder="1" applyAlignment="1">
      <alignment horizontal="center"/>
    </xf>
    <xf numFmtId="38" fontId="21" fillId="0" borderId="36" xfId="80" applyFont="1" applyBorder="1" applyAlignment="1"/>
    <xf numFmtId="38" fontId="21" fillId="0" borderId="25" xfId="80" applyFont="1" applyBorder="1" applyAlignment="1"/>
    <xf numFmtId="0" fontId="21" fillId="0" borderId="35" xfId="95" applyFont="1" applyBorder="1" applyAlignment="1">
      <alignment horizontal="center" wrapText="1"/>
    </xf>
    <xf numFmtId="183" fontId="21" fillId="0" borderId="25" xfId="80" quotePrefix="1" applyNumberFormat="1" applyFont="1" applyBorder="1" applyAlignment="1">
      <alignment horizontal="right"/>
    </xf>
    <xf numFmtId="184" fontId="24" fillId="0" borderId="25" xfId="76" applyNumberFormat="1" applyFont="1" applyBorder="1" applyAlignment="1">
      <alignment horizontal="center"/>
    </xf>
    <xf numFmtId="0" fontId="21" fillId="0" borderId="36" xfId="95" applyFont="1" applyBorder="1"/>
    <xf numFmtId="0" fontId="21" fillId="0" borderId="25" xfId="95" applyFont="1" applyBorder="1"/>
    <xf numFmtId="1" fontId="21" fillId="0" borderId="36" xfId="95" applyNumberFormat="1" applyFont="1" applyBorder="1"/>
    <xf numFmtId="189" fontId="24" fillId="0" borderId="35" xfId="95" applyNumberFormat="1" applyFont="1" applyBorder="1" applyAlignment="1">
      <alignment horizontal="center"/>
    </xf>
    <xf numFmtId="0" fontId="21" fillId="0" borderId="25" xfId="80" applyNumberFormat="1" applyFont="1" applyBorder="1" applyAlignment="1">
      <alignment horizontal="center"/>
    </xf>
    <xf numFmtId="2" fontId="21" fillId="0" borderId="25" xfId="95" applyNumberFormat="1" applyFont="1" applyBorder="1" applyAlignment="1">
      <alignment horizontal="center"/>
    </xf>
    <xf numFmtId="0" fontId="21" fillId="0" borderId="43" xfId="76" applyNumberFormat="1" applyFont="1" applyBorder="1" applyAlignment="1">
      <alignment wrapText="1"/>
    </xf>
    <xf numFmtId="38" fontId="21" fillId="0" borderId="35" xfId="95" applyNumberFormat="1" applyFont="1" applyBorder="1"/>
    <xf numFmtId="186" fontId="21" fillId="0" borderId="25" xfId="80" applyNumberFormat="1" applyFont="1" applyBorder="1" applyAlignment="1"/>
    <xf numFmtId="190" fontId="24" fillId="0" borderId="25" xfId="80" applyNumberFormat="1" applyFont="1" applyBorder="1" applyAlignment="1">
      <alignment horizontal="center"/>
    </xf>
    <xf numFmtId="191" fontId="25" fillId="0" borderId="43" xfId="80" applyNumberFormat="1" applyFont="1" applyBorder="1" applyAlignment="1"/>
    <xf numFmtId="178" fontId="21" fillId="0" borderId="36" xfId="95" applyNumberFormat="1" applyFont="1" applyBorder="1"/>
    <xf numFmtId="40" fontId="21" fillId="0" borderId="25" xfId="80" applyNumberFormat="1" applyFont="1" applyBorder="1" applyAlignment="1"/>
    <xf numFmtId="0" fontId="21" fillId="0" borderId="25" xfId="76" applyNumberFormat="1" applyFont="1" applyBorder="1" applyAlignment="1"/>
    <xf numFmtId="40" fontId="21" fillId="0" borderId="35" xfId="95" applyNumberFormat="1" applyFont="1" applyBorder="1"/>
    <xf numFmtId="0" fontId="21" fillId="0" borderId="43" xfId="95" applyFont="1" applyBorder="1"/>
    <xf numFmtId="0" fontId="21" fillId="0" borderId="35" xfId="95" applyFont="1" applyBorder="1" applyAlignment="1">
      <alignment horizontal="left" wrapText="1"/>
    </xf>
    <xf numFmtId="2" fontId="21" fillId="0" borderId="36" xfId="95" applyNumberFormat="1" applyFont="1" applyBorder="1"/>
    <xf numFmtId="180" fontId="24" fillId="0" borderId="35" xfId="95" applyNumberFormat="1" applyFont="1" applyBorder="1" applyAlignment="1">
      <alignment horizontal="center"/>
    </xf>
    <xf numFmtId="0" fontId="1" fillId="0" borderId="25" xfId="95" applyBorder="1" applyAlignment="1">
      <alignment horizontal="center"/>
    </xf>
    <xf numFmtId="0" fontId="21" fillId="0" borderId="36" xfId="95" applyFont="1" applyBorder="1" applyAlignment="1">
      <alignment horizontal="center"/>
    </xf>
    <xf numFmtId="0" fontId="26" fillId="0" borderId="0" xfId="95" applyFont="1"/>
    <xf numFmtId="0" fontId="24" fillId="0" borderId="25" xfId="95" applyFont="1" applyBorder="1"/>
    <xf numFmtId="0" fontId="21" fillId="0" borderId="25" xfId="76" applyNumberFormat="1" applyFont="1" applyBorder="1" applyAlignment="1">
      <alignment horizontal="center"/>
    </xf>
    <xf numFmtId="2" fontId="21" fillId="0" borderId="43" xfId="76" applyNumberFormat="1" applyFont="1" applyBorder="1" applyAlignment="1">
      <alignment horizontal="center"/>
    </xf>
    <xf numFmtId="9" fontId="21" fillId="0" borderId="25" xfId="76" applyFont="1" applyBorder="1" applyAlignment="1"/>
    <xf numFmtId="38" fontId="21" fillId="0" borderId="25" xfId="80" applyFont="1" applyFill="1" applyBorder="1" applyAlignment="1"/>
    <xf numFmtId="0" fontId="8" fillId="0" borderId="43" xfId="95" applyFont="1" applyBorder="1" applyAlignment="1">
      <alignment horizontal="left" vertical="center" shrinkToFit="1"/>
    </xf>
    <xf numFmtId="0" fontId="6" fillId="0" borderId="25" xfId="95" applyFont="1" applyBorder="1" applyAlignment="1">
      <alignment horizontal="justify" vertical="center"/>
    </xf>
    <xf numFmtId="179" fontId="6" fillId="0" borderId="36" xfId="80" applyNumberFormat="1" applyFont="1" applyBorder="1" applyAlignment="1">
      <alignment vertical="center"/>
    </xf>
    <xf numFmtId="0" fontId="6" fillId="0" borderId="36" xfId="95" applyFont="1" applyBorder="1" applyAlignment="1">
      <alignment horizontal="center" vertical="center"/>
    </xf>
    <xf numFmtId="38" fontId="6" fillId="0" borderId="36" xfId="80" applyFont="1" applyBorder="1" applyAlignment="1">
      <alignment vertical="center"/>
    </xf>
    <xf numFmtId="38" fontId="21" fillId="0" borderId="25" xfId="80" quotePrefix="1" applyFont="1" applyBorder="1" applyAlignment="1">
      <alignment horizontal="right"/>
    </xf>
    <xf numFmtId="38" fontId="21" fillId="0" borderId="43" xfId="80" applyFont="1" applyBorder="1" applyAlignment="1">
      <alignment wrapText="1"/>
    </xf>
    <xf numFmtId="0" fontId="6" fillId="0" borderId="43" xfId="95" applyFont="1" applyBorder="1" applyAlignment="1">
      <alignment horizontal="left" vertical="center"/>
    </xf>
    <xf numFmtId="9" fontId="6" fillId="0" borderId="25" xfId="95" applyNumberFormat="1" applyFont="1" applyBorder="1" applyAlignment="1">
      <alignment horizontal="left" vertical="center"/>
    </xf>
    <xf numFmtId="1" fontId="6" fillId="0" borderId="36" xfId="95" applyNumberFormat="1" applyFont="1" applyBorder="1" applyAlignment="1">
      <alignment vertical="center"/>
    </xf>
    <xf numFmtId="2" fontId="6" fillId="0" borderId="36" xfId="95" applyNumberFormat="1" applyFont="1" applyBorder="1" applyAlignment="1">
      <alignment horizontal="center" vertical="center"/>
    </xf>
    <xf numFmtId="38" fontId="6" fillId="0" borderId="35" xfId="80" applyFont="1" applyBorder="1" applyAlignment="1">
      <alignment vertical="center"/>
    </xf>
    <xf numFmtId="0" fontId="27" fillId="0" borderId="0" xfId="95" applyFont="1"/>
    <xf numFmtId="3" fontId="21" fillId="0" borderId="36" xfId="95" applyNumberFormat="1" applyFont="1" applyBorder="1" applyAlignment="1">
      <alignment horizontal="left"/>
    </xf>
    <xf numFmtId="187" fontId="21" fillId="0" borderId="35" xfId="95" applyNumberFormat="1" applyFont="1" applyBorder="1" applyAlignment="1">
      <alignment horizontal="left" wrapText="1"/>
    </xf>
    <xf numFmtId="181" fontId="24" fillId="0" borderId="25" xfId="95" applyNumberFormat="1" applyFont="1" applyBorder="1" applyAlignment="1">
      <alignment horizontal="center" wrapText="1"/>
    </xf>
    <xf numFmtId="2" fontId="21" fillId="0" borderId="25" xfId="80" applyNumberFormat="1" applyFont="1" applyBorder="1" applyAlignment="1">
      <alignment horizontal="center"/>
    </xf>
    <xf numFmtId="188" fontId="21" fillId="0" borderId="43" xfId="80" applyNumberFormat="1" applyFont="1" applyBorder="1" applyAlignment="1">
      <alignment horizontal="center"/>
    </xf>
    <xf numFmtId="180" fontId="24" fillId="0" borderId="35" xfId="95" applyNumberFormat="1" applyFont="1" applyBorder="1" applyAlignment="1">
      <alignment horizontal="center" wrapText="1"/>
    </xf>
    <xf numFmtId="38" fontId="21" fillId="0" borderId="25" xfId="80" applyFont="1" applyBorder="1" applyAlignment="1">
      <alignment horizontal="center"/>
    </xf>
    <xf numFmtId="182" fontId="21" fillId="0" borderId="43" xfId="76" applyNumberFormat="1" applyFont="1" applyBorder="1" applyAlignment="1">
      <alignment horizontal="center" wrapText="1"/>
    </xf>
    <xf numFmtId="38" fontId="21" fillId="0" borderId="39" xfId="80" applyFont="1" applyBorder="1" applyAlignment="1"/>
    <xf numFmtId="38" fontId="21" fillId="0" borderId="39" xfId="80" applyFont="1" applyBorder="1" applyAlignment="1">
      <alignment horizontal="center"/>
    </xf>
    <xf numFmtId="38" fontId="21" fillId="6" borderId="25" xfId="80" applyFont="1" applyFill="1" applyBorder="1" applyAlignment="1">
      <alignment horizontal="centerContinuous" vertical="top" wrapText="1"/>
    </xf>
    <xf numFmtId="0" fontId="21" fillId="6" borderId="25" xfId="95" applyFont="1" applyFill="1" applyBorder="1" applyAlignment="1">
      <alignment horizontal="centerContinuous"/>
    </xf>
    <xf numFmtId="0" fontId="21" fillId="6" borderId="43" xfId="95" applyFont="1" applyFill="1" applyBorder="1" applyAlignment="1">
      <alignment horizontal="centerContinuous"/>
    </xf>
    <xf numFmtId="0" fontId="24" fillId="0" borderId="36" xfId="95" applyFont="1" applyBorder="1" applyAlignment="1">
      <alignment wrapText="1"/>
    </xf>
    <xf numFmtId="185" fontId="21" fillId="0" borderId="43" xfId="76" applyNumberFormat="1" applyFont="1" applyBorder="1" applyAlignment="1">
      <alignment horizontal="center"/>
    </xf>
    <xf numFmtId="189" fontId="24" fillId="0" borderId="35" xfId="95" applyNumberFormat="1" applyFont="1" applyBorder="1"/>
    <xf numFmtId="38" fontId="21" fillId="0" borderId="0" xfId="80" applyFont="1" applyAlignment="1"/>
    <xf numFmtId="38" fontId="21" fillId="0" borderId="0" xfId="80" applyFont="1" applyBorder="1" applyAlignment="1"/>
    <xf numFmtId="0" fontId="21" fillId="0" borderId="44" xfId="95" applyFont="1" applyBorder="1"/>
    <xf numFmtId="38" fontId="20" fillId="0" borderId="0" xfId="80" applyFont="1" applyAlignment="1"/>
    <xf numFmtId="38" fontId="20" fillId="0" borderId="3" xfId="80" applyFont="1" applyBorder="1" applyAlignment="1">
      <alignment horizontal="center" vertical="center"/>
    </xf>
    <xf numFmtId="0" fontId="20" fillId="0" borderId="3" xfId="97" applyFont="1" applyBorder="1" applyAlignment="1">
      <alignment horizontal="center" vertical="center"/>
    </xf>
    <xf numFmtId="0" fontId="20" fillId="0" borderId="3" xfId="97" applyFont="1" applyBorder="1" applyAlignment="1">
      <alignment horizontal="center" vertical="center" wrapText="1"/>
    </xf>
    <xf numFmtId="38" fontId="20" fillId="0" borderId="3" xfId="80" applyFont="1" applyBorder="1" applyAlignment="1"/>
    <xf numFmtId="0" fontId="20" fillId="0" borderId="3" xfId="97" applyFont="1" applyBorder="1"/>
    <xf numFmtId="0" fontId="20" fillId="0" borderId="3" xfId="97" applyFont="1" applyBorder="1" applyAlignment="1">
      <alignment wrapText="1"/>
    </xf>
    <xf numFmtId="193" fontId="20" fillId="0" borderId="37" xfId="88" applyNumberFormat="1" applyFont="1" applyBorder="1" applyAlignment="1">
      <alignment wrapText="1"/>
    </xf>
    <xf numFmtId="193" fontId="20" fillId="0" borderId="45" xfId="88" applyNumberFormat="1" applyFont="1" applyBorder="1" applyAlignment="1">
      <alignment wrapText="1"/>
    </xf>
    <xf numFmtId="0" fontId="3" fillId="5" borderId="0" xfId="99" applyFill="1"/>
    <xf numFmtId="38" fontId="6" fillId="0" borderId="8" xfId="80" applyFont="1" applyBorder="1" applyAlignment="1">
      <alignment vertical="center"/>
    </xf>
    <xf numFmtId="38" fontId="6" fillId="0" borderId="0" xfId="80" applyFont="1" applyBorder="1" applyAlignment="1">
      <alignment vertical="center"/>
    </xf>
    <xf numFmtId="38" fontId="6" fillId="0" borderId="0" xfId="80" applyFont="1" applyBorder="1" applyAlignment="1">
      <alignment horizontal="centerContinuous" vertical="center"/>
    </xf>
    <xf numFmtId="38" fontId="12" fillId="0" borderId="12" xfId="80" applyFont="1" applyBorder="1" applyAlignment="1">
      <alignment vertical="center"/>
    </xf>
    <xf numFmtId="38" fontId="12" fillId="0" borderId="0" xfId="80" applyFont="1" applyBorder="1" applyAlignment="1">
      <alignment vertical="center"/>
    </xf>
    <xf numFmtId="38" fontId="12" fillId="0" borderId="12" xfId="80" applyFont="1" applyBorder="1" applyAlignment="1">
      <alignment horizontal="centerContinuous" vertical="center"/>
    </xf>
    <xf numFmtId="38" fontId="6" fillId="0" borderId="15" xfId="80" applyFont="1" applyBorder="1" applyAlignment="1">
      <alignment vertical="center"/>
    </xf>
    <xf numFmtId="38" fontId="6" fillId="0" borderId="0" xfId="80" applyFont="1" applyAlignment="1"/>
    <xf numFmtId="0" fontId="20" fillId="0" borderId="51" xfId="88" applyFont="1" applyBorder="1" applyAlignment="1">
      <alignment horizontal="center" vertical="center"/>
    </xf>
    <xf numFmtId="0" fontId="20" fillId="0" borderId="52" xfId="88" applyFont="1" applyBorder="1" applyAlignment="1">
      <alignment horizontal="center" vertical="center" wrapText="1"/>
    </xf>
    <xf numFmtId="49" fontId="20" fillId="0" borderId="52" xfId="88" applyNumberFormat="1" applyFont="1" applyBorder="1" applyAlignment="1">
      <alignment horizontal="center" vertical="center" wrapText="1"/>
    </xf>
    <xf numFmtId="0" fontId="20" fillId="0" borderId="52" xfId="88" applyFont="1" applyBorder="1" applyAlignment="1">
      <alignment horizontal="center" vertical="center"/>
    </xf>
    <xf numFmtId="38" fontId="20" fillId="0" borderId="52" xfId="80" applyFont="1" applyBorder="1" applyAlignment="1">
      <alignment horizontal="center" vertical="center"/>
    </xf>
    <xf numFmtId="3" fontId="20" fillId="0" borderId="52" xfId="80" applyNumberFormat="1" applyFont="1" applyBorder="1" applyAlignment="1">
      <alignment horizontal="center" vertical="center"/>
    </xf>
    <xf numFmtId="0" fontId="20" fillId="0" borderId="53" xfId="88" applyFont="1" applyBorder="1" applyAlignment="1">
      <alignment horizontal="center" vertical="center" wrapText="1"/>
    </xf>
    <xf numFmtId="37" fontId="41" fillId="0" borderId="0" xfId="93" applyFont="1"/>
    <xf numFmtId="37" fontId="41" fillId="0" borderId="0" xfId="93" applyFont="1" applyProtection="1">
      <protection locked="0"/>
    </xf>
    <xf numFmtId="37" fontId="41" fillId="0" borderId="0" xfId="93" applyFont="1" applyAlignment="1" applyProtection="1">
      <alignment horizontal="center"/>
      <protection locked="0"/>
    </xf>
    <xf numFmtId="200" fontId="41" fillId="0" borderId="0" xfId="93" applyNumberFormat="1" applyFont="1"/>
    <xf numFmtId="37" fontId="42" fillId="0" borderId="0" xfId="93" applyFont="1" applyAlignment="1">
      <alignment horizontal="left"/>
    </xf>
    <xf numFmtId="37" fontId="41" fillId="0" borderId="0" xfId="93" applyFont="1" applyAlignment="1">
      <alignment horizontal="center"/>
    </xf>
    <xf numFmtId="37" fontId="41" fillId="0" borderId="12" xfId="93" applyFont="1" applyBorder="1" applyAlignment="1">
      <alignment horizontal="center"/>
    </xf>
    <xf numFmtId="38" fontId="43" fillId="0" borderId="12" xfId="93" quotePrefix="1" applyNumberFormat="1" applyFont="1" applyBorder="1" applyAlignment="1" applyProtection="1">
      <alignment horizontal="left"/>
      <protection locked="0"/>
    </xf>
    <xf numFmtId="39" fontId="41" fillId="0" borderId="12" xfId="93" applyNumberFormat="1" applyFont="1" applyBorder="1"/>
    <xf numFmtId="37" fontId="41" fillId="0" borderId="12" xfId="93" applyFont="1" applyBorder="1"/>
    <xf numFmtId="37" fontId="41" fillId="0" borderId="15" xfId="93" applyFont="1" applyBorder="1"/>
    <xf numFmtId="37" fontId="41" fillId="0" borderId="15" xfId="93" applyFont="1" applyBorder="1" applyAlignment="1">
      <alignment horizontal="center"/>
    </xf>
    <xf numFmtId="37" fontId="41" fillId="0" borderId="15" xfId="93" applyFont="1" applyBorder="1" applyProtection="1">
      <protection locked="0"/>
    </xf>
    <xf numFmtId="39" fontId="41" fillId="0" borderId="15" xfId="93" applyNumberFormat="1" applyFont="1" applyBorder="1"/>
    <xf numFmtId="37" fontId="41" fillId="0" borderId="15" xfId="93" applyFont="1" applyBorder="1" applyAlignment="1" applyProtection="1">
      <alignment horizontal="left"/>
      <protection locked="0"/>
    </xf>
    <xf numFmtId="37" fontId="41" fillId="0" borderId="10" xfId="93" applyFont="1" applyBorder="1"/>
    <xf numFmtId="37" fontId="41" fillId="0" borderId="5" xfId="93" applyFont="1" applyBorder="1" applyAlignment="1">
      <alignment horizontal="center"/>
    </xf>
    <xf numFmtId="37" fontId="41" fillId="0" borderId="10" xfId="93" applyFont="1" applyBorder="1" applyAlignment="1">
      <alignment horizontal="center"/>
    </xf>
    <xf numFmtId="39" fontId="41" fillId="0" borderId="5" xfId="93" applyNumberFormat="1" applyFont="1" applyBorder="1" applyAlignment="1">
      <alignment horizontal="center"/>
    </xf>
    <xf numFmtId="200" fontId="41" fillId="0" borderId="5" xfId="93" applyNumberFormat="1" applyFont="1" applyBorder="1" applyAlignment="1">
      <alignment horizontal="left"/>
    </xf>
    <xf numFmtId="37" fontId="41" fillId="0" borderId="10" xfId="93" applyFont="1" applyBorder="1" applyProtection="1">
      <protection locked="0"/>
    </xf>
    <xf numFmtId="39" fontId="41" fillId="0" borderId="5" xfId="93" applyNumberFormat="1" applyFont="1" applyBorder="1"/>
    <xf numFmtId="37" fontId="41" fillId="0" borderId="5" xfId="93" applyFont="1" applyBorder="1"/>
    <xf numFmtId="37" fontId="41" fillId="0" borderId="6" xfId="93" applyFont="1" applyBorder="1" applyProtection="1">
      <protection locked="0"/>
    </xf>
    <xf numFmtId="37" fontId="41" fillId="0" borderId="14" xfId="93" applyFont="1" applyBorder="1"/>
    <xf numFmtId="37" fontId="41" fillId="0" borderId="54" xfId="93" applyFont="1" applyBorder="1" applyAlignment="1">
      <alignment horizontal="center"/>
    </xf>
    <xf numFmtId="37" fontId="41" fillId="0" borderId="14" xfId="93" applyFont="1" applyBorder="1" applyAlignment="1">
      <alignment horizontal="center"/>
    </xf>
    <xf numFmtId="39" fontId="41" fillId="0" borderId="54" xfId="93" applyNumberFormat="1" applyFont="1" applyBorder="1" applyAlignment="1">
      <alignment horizontal="center"/>
    </xf>
    <xf numFmtId="200" fontId="41" fillId="0" borderId="54" xfId="93" applyNumberFormat="1" applyFont="1" applyBorder="1" applyAlignment="1">
      <alignment horizontal="center"/>
    </xf>
    <xf numFmtId="37" fontId="41" fillId="0" borderId="54" xfId="93" applyFont="1" applyBorder="1" applyAlignment="1">
      <alignment horizontal="left"/>
    </xf>
    <xf numFmtId="37" fontId="41" fillId="0" borderId="0" xfId="93" applyFont="1" applyAlignment="1">
      <alignment horizontal="left"/>
    </xf>
    <xf numFmtId="37" fontId="41" fillId="0" borderId="5" xfId="93" applyFont="1" applyBorder="1" applyAlignment="1" applyProtection="1">
      <alignment horizontal="center"/>
      <protection locked="0"/>
    </xf>
    <xf numFmtId="37" fontId="41" fillId="0" borderId="55" xfId="93" applyFont="1" applyBorder="1" applyAlignment="1" applyProtection="1">
      <alignment horizontal="center"/>
      <protection locked="0"/>
    </xf>
    <xf numFmtId="37" fontId="41" fillId="0" borderId="56" xfId="93" applyFont="1" applyBorder="1" applyAlignment="1" applyProtection="1">
      <alignment horizontal="center"/>
      <protection locked="0"/>
    </xf>
    <xf numFmtId="37" fontId="41" fillId="0" borderId="57" xfId="93" applyFont="1" applyBorder="1" applyAlignment="1" applyProtection="1">
      <alignment horizontal="center"/>
      <protection locked="0"/>
    </xf>
    <xf numFmtId="37" fontId="41" fillId="0" borderId="55" xfId="93" applyFont="1" applyBorder="1" applyProtection="1">
      <protection locked="0"/>
    </xf>
    <xf numFmtId="39" fontId="41" fillId="0" borderId="56" xfId="93" applyNumberFormat="1" applyFont="1" applyBorder="1" applyProtection="1">
      <protection locked="0"/>
    </xf>
    <xf numFmtId="37" fontId="41" fillId="0" borderId="58" xfId="93" applyFont="1" applyBorder="1" applyProtection="1">
      <protection locked="0"/>
    </xf>
    <xf numFmtId="37" fontId="41" fillId="0" borderId="58" xfId="93" quotePrefix="1" applyFont="1" applyBorder="1" applyAlignment="1" applyProtection="1">
      <alignment horizontal="left"/>
      <protection locked="0"/>
    </xf>
    <xf numFmtId="200" fontId="41" fillId="0" borderId="58" xfId="93" applyNumberFormat="1" applyFont="1" applyBorder="1" applyProtection="1">
      <protection locked="0"/>
    </xf>
    <xf numFmtId="37" fontId="41" fillId="0" borderId="59" xfId="93" applyFont="1" applyBorder="1" applyProtection="1">
      <protection locked="0"/>
    </xf>
    <xf numFmtId="37" fontId="41" fillId="0" borderId="60" xfId="93" applyFont="1" applyBorder="1"/>
    <xf numFmtId="37" fontId="41" fillId="0" borderId="61" xfId="93" applyFont="1" applyBorder="1" applyProtection="1">
      <protection locked="0"/>
    </xf>
    <xf numFmtId="37" fontId="41" fillId="0" borderId="6" xfId="93" applyFont="1" applyBorder="1" applyAlignment="1" applyProtection="1">
      <alignment horizontal="center"/>
      <protection locked="0"/>
    </xf>
    <xf numFmtId="37" fontId="41" fillId="0" borderId="10" xfId="93" applyFont="1" applyBorder="1" applyAlignment="1" applyProtection="1">
      <alignment horizontal="center"/>
      <protection locked="0"/>
    </xf>
    <xf numFmtId="37" fontId="41" fillId="0" borderId="61" xfId="93" applyFont="1" applyBorder="1"/>
    <xf numFmtId="37" fontId="41" fillId="0" borderId="62" xfId="93" applyFont="1" applyBorder="1" applyAlignment="1">
      <alignment horizontal="right"/>
    </xf>
    <xf numFmtId="37" fontId="41" fillId="0" borderId="63" xfId="93" applyFont="1" applyBorder="1" applyAlignment="1" applyProtection="1">
      <alignment horizontal="center"/>
      <protection locked="0"/>
    </xf>
    <xf numFmtId="37" fontId="41" fillId="0" borderId="64" xfId="93" applyFont="1" applyBorder="1" applyAlignment="1" applyProtection="1">
      <alignment horizontal="center"/>
      <protection locked="0"/>
    </xf>
    <xf numFmtId="37" fontId="41" fillId="0" borderId="65" xfId="93" applyFont="1" applyBorder="1"/>
    <xf numFmtId="37" fontId="41" fillId="0" borderId="61" xfId="93" applyFont="1" applyBorder="1" applyAlignment="1" applyProtection="1">
      <alignment horizontal="center"/>
      <protection locked="0"/>
    </xf>
    <xf numFmtId="37" fontId="41" fillId="0" borderId="46" xfId="93" applyFont="1" applyBorder="1" applyAlignment="1" applyProtection="1">
      <alignment horizontal="center"/>
      <protection locked="0"/>
    </xf>
    <xf numFmtId="37" fontId="41" fillId="0" borderId="66" xfId="93" applyFont="1" applyBorder="1" applyAlignment="1" applyProtection="1">
      <alignment horizontal="center"/>
      <protection locked="0"/>
    </xf>
    <xf numFmtId="37" fontId="41" fillId="0" borderId="6" xfId="93" applyFont="1" applyBorder="1"/>
    <xf numFmtId="200" fontId="41" fillId="0" borderId="6" xfId="93" applyNumberFormat="1" applyFont="1" applyBorder="1"/>
    <xf numFmtId="37" fontId="41" fillId="0" borderId="67" xfId="93" applyFont="1" applyBorder="1"/>
    <xf numFmtId="37" fontId="41" fillId="0" borderId="68" xfId="93" applyFont="1" applyBorder="1" applyAlignment="1" applyProtection="1">
      <alignment horizontal="center"/>
      <protection locked="0"/>
    </xf>
    <xf numFmtId="37" fontId="41" fillId="0" borderId="69" xfId="93" applyFont="1" applyBorder="1" applyAlignment="1" applyProtection="1">
      <alignment horizontal="center"/>
      <protection locked="0"/>
    </xf>
    <xf numFmtId="37" fontId="41" fillId="0" borderId="70" xfId="93" applyFont="1" applyBorder="1" applyAlignment="1" applyProtection="1">
      <alignment horizontal="center"/>
      <protection locked="0"/>
    </xf>
    <xf numFmtId="37" fontId="41" fillId="0" borderId="71" xfId="93" applyFont="1" applyBorder="1" applyProtection="1">
      <protection locked="0"/>
    </xf>
    <xf numFmtId="37" fontId="41" fillId="0" borderId="71" xfId="93" quotePrefix="1" applyFont="1" applyBorder="1" applyAlignment="1" applyProtection="1">
      <alignment horizontal="left"/>
      <protection locked="0"/>
    </xf>
    <xf numFmtId="200" fontId="41" fillId="0" borderId="71" xfId="93" applyNumberFormat="1" applyFont="1" applyBorder="1" applyProtection="1">
      <protection locked="0"/>
    </xf>
    <xf numFmtId="37" fontId="41" fillId="0" borderId="5" xfId="93" applyFont="1" applyBorder="1" applyProtection="1">
      <protection locked="0"/>
    </xf>
    <xf numFmtId="37" fontId="41" fillId="0" borderId="68" xfId="93" applyFont="1" applyBorder="1" applyProtection="1">
      <protection locked="0"/>
    </xf>
    <xf numFmtId="37" fontId="41" fillId="0" borderId="6" xfId="93" quotePrefix="1" applyFont="1" applyBorder="1" applyAlignment="1" applyProtection="1">
      <alignment horizontal="center"/>
      <protection locked="0"/>
    </xf>
    <xf numFmtId="37" fontId="41" fillId="0" borderId="72" xfId="93" applyFont="1" applyBorder="1" applyProtection="1">
      <protection locked="0"/>
    </xf>
    <xf numFmtId="37" fontId="41" fillId="0" borderId="73" xfId="93" applyFont="1" applyBorder="1" applyAlignment="1" applyProtection="1">
      <alignment horizontal="center"/>
      <protection locked="0"/>
    </xf>
    <xf numFmtId="37" fontId="3" fillId="0" borderId="71" xfId="90" applyNumberFormat="1" applyBorder="1" applyAlignment="1" applyProtection="1">
      <alignment horizontal="center"/>
      <protection locked="0"/>
    </xf>
    <xf numFmtId="37" fontId="41" fillId="0" borderId="74" xfId="93" applyFont="1" applyBorder="1"/>
    <xf numFmtId="201" fontId="41" fillId="0" borderId="75" xfId="93" applyNumberFormat="1" applyFont="1" applyBorder="1" applyAlignment="1">
      <alignment horizontal="right"/>
    </xf>
    <xf numFmtId="37" fontId="41" fillId="0" borderId="75" xfId="93" applyFont="1" applyBorder="1"/>
    <xf numFmtId="200" fontId="41" fillId="0" borderId="75" xfId="93" applyNumberFormat="1" applyFont="1" applyBorder="1"/>
    <xf numFmtId="39" fontId="41" fillId="0" borderId="75" xfId="93" applyNumberFormat="1" applyFont="1" applyBorder="1"/>
    <xf numFmtId="37" fontId="41" fillId="0" borderId="18" xfId="93" applyFont="1" applyBorder="1"/>
    <xf numFmtId="37" fontId="3" fillId="0" borderId="6" xfId="90" applyNumberFormat="1" applyBorder="1" applyAlignment="1" applyProtection="1">
      <alignment horizontal="center"/>
      <protection locked="0"/>
    </xf>
    <xf numFmtId="37" fontId="41" fillId="0" borderId="62" xfId="93" applyFont="1" applyBorder="1" applyAlignment="1" applyProtection="1">
      <alignment horizontal="center"/>
      <protection locked="0"/>
    </xf>
    <xf numFmtId="37" fontId="41" fillId="0" borderId="76" xfId="93" applyFont="1" applyBorder="1" applyAlignment="1" applyProtection="1">
      <alignment horizontal="center"/>
      <protection locked="0"/>
    </xf>
    <xf numFmtId="37" fontId="41" fillId="0" borderId="6" xfId="93" applyFont="1" applyBorder="1" applyAlignment="1">
      <alignment horizontal="right"/>
    </xf>
    <xf numFmtId="37" fontId="41" fillId="0" borderId="77" xfId="93" applyFont="1" applyBorder="1"/>
    <xf numFmtId="200" fontId="41" fillId="0" borderId="77" xfId="93" applyNumberFormat="1" applyFont="1" applyBorder="1"/>
    <xf numFmtId="0" fontId="41" fillId="0" borderId="10" xfId="93" applyNumberFormat="1" applyFont="1" applyBorder="1" applyProtection="1">
      <protection locked="0"/>
    </xf>
    <xf numFmtId="0" fontId="41" fillId="0" borderId="5" xfId="93" applyNumberFormat="1" applyFont="1" applyBorder="1" applyAlignment="1" applyProtection="1">
      <alignment horizontal="center"/>
      <protection locked="0"/>
    </xf>
    <xf numFmtId="39" fontId="41" fillId="0" borderId="71" xfId="93" applyNumberFormat="1" applyFont="1" applyBorder="1" applyProtection="1">
      <protection locked="0"/>
    </xf>
    <xf numFmtId="0" fontId="41" fillId="0" borderId="61" xfId="93" applyNumberFormat="1" applyFont="1" applyBorder="1" applyProtection="1">
      <protection locked="0"/>
    </xf>
    <xf numFmtId="0" fontId="41" fillId="0" borderId="6" xfId="93" applyNumberFormat="1" applyFont="1" applyBorder="1" applyAlignment="1" applyProtection="1">
      <alignment horizontal="center"/>
      <protection locked="0"/>
    </xf>
    <xf numFmtId="0" fontId="41" fillId="0" borderId="10" xfId="93" applyNumberFormat="1" applyFont="1" applyBorder="1" applyAlignment="1" applyProtection="1">
      <alignment horizontal="center"/>
      <protection locked="0"/>
    </xf>
    <xf numFmtId="200" fontId="41" fillId="0" borderId="71" xfId="93" quotePrefix="1" applyNumberFormat="1" applyFont="1" applyBorder="1" applyAlignment="1" applyProtection="1">
      <alignment horizontal="left"/>
      <protection locked="0"/>
    </xf>
    <xf numFmtId="0" fontId="41" fillId="0" borderId="61" xfId="93" applyNumberFormat="1" applyFont="1" applyBorder="1" applyAlignment="1" applyProtection="1">
      <alignment horizontal="center"/>
      <protection locked="0"/>
    </xf>
    <xf numFmtId="37" fontId="41" fillId="0" borderId="14" xfId="93" applyFont="1" applyBorder="1" applyProtection="1">
      <protection locked="0"/>
    </xf>
    <xf numFmtId="37" fontId="41" fillId="0" borderId="54" xfId="93" applyFont="1" applyBorder="1" applyAlignment="1" applyProtection="1">
      <alignment horizontal="center"/>
      <protection locked="0"/>
    </xf>
    <xf numFmtId="37" fontId="41" fillId="0" borderId="14" xfId="93" applyFont="1" applyBorder="1" applyAlignment="1" applyProtection="1">
      <alignment horizontal="center"/>
      <protection locked="0"/>
    </xf>
    <xf numFmtId="37" fontId="41" fillId="0" borderId="78" xfId="93" applyFont="1" applyBorder="1" applyAlignment="1" applyProtection="1">
      <alignment horizontal="center"/>
      <protection locked="0"/>
    </xf>
    <xf numFmtId="37" fontId="41" fillId="0" borderId="79" xfId="93" applyFont="1" applyBorder="1" applyAlignment="1" applyProtection="1">
      <alignment horizontal="center"/>
      <protection locked="0"/>
    </xf>
    <xf numFmtId="37" fontId="41" fillId="0" borderId="54" xfId="93" applyFont="1" applyBorder="1"/>
    <xf numFmtId="200" fontId="41" fillId="0" borderId="54" xfId="93" applyNumberFormat="1" applyFont="1" applyBorder="1"/>
    <xf numFmtId="39" fontId="41" fillId="0" borderId="0" xfId="93" applyNumberFormat="1" applyFont="1"/>
    <xf numFmtId="37" fontId="20" fillId="0" borderId="3" xfId="97" applyNumberFormat="1" applyFont="1" applyBorder="1"/>
    <xf numFmtId="37" fontId="41" fillId="0" borderId="5" xfId="93" quotePrefix="1" applyFont="1" applyBorder="1" applyAlignment="1" applyProtection="1">
      <alignment horizontal="center"/>
      <protection locked="0"/>
    </xf>
    <xf numFmtId="39" fontId="41" fillId="0" borderId="58" xfId="93" applyNumberFormat="1" applyFont="1" applyBorder="1" applyProtection="1">
      <protection locked="0"/>
    </xf>
    <xf numFmtId="39" fontId="41" fillId="0" borderId="59" xfId="93" applyNumberFormat="1" applyFont="1" applyBorder="1" applyProtection="1">
      <protection locked="0"/>
    </xf>
    <xf numFmtId="39" fontId="41" fillId="0" borderId="5" xfId="93" applyNumberFormat="1" applyFont="1" applyBorder="1" applyProtection="1">
      <protection locked="0"/>
    </xf>
    <xf numFmtId="39" fontId="41" fillId="0" borderId="18" xfId="93" applyNumberFormat="1" applyFont="1" applyBorder="1"/>
    <xf numFmtId="37" fontId="41" fillId="0" borderId="74" xfId="93" applyFont="1" applyBorder="1" applyAlignment="1" applyProtection="1">
      <alignment horizontal="center"/>
      <protection locked="0"/>
    </xf>
    <xf numFmtId="37" fontId="41" fillId="0" borderId="80" xfId="93" applyFont="1" applyBorder="1"/>
    <xf numFmtId="37" fontId="41" fillId="0" borderId="71" xfId="93" quotePrefix="1" applyFont="1" applyBorder="1" applyProtection="1">
      <protection locked="0"/>
    </xf>
    <xf numFmtId="49" fontId="20" fillId="0" borderId="35" xfId="88" quotePrefix="1" applyNumberFormat="1" applyFont="1" applyBorder="1" applyAlignment="1">
      <alignment wrapText="1"/>
    </xf>
    <xf numFmtId="0" fontId="20" fillId="0" borderId="35" xfId="88" quotePrefix="1" applyFont="1" applyBorder="1" applyAlignment="1">
      <alignment horizontal="center" wrapText="1"/>
    </xf>
    <xf numFmtId="0" fontId="41" fillId="0" borderId="6" xfId="93" quotePrefix="1" applyNumberFormat="1" applyFont="1" applyBorder="1" applyAlignment="1" applyProtection="1">
      <alignment horizontal="center"/>
      <protection locked="0"/>
    </xf>
    <xf numFmtId="39" fontId="41" fillId="0" borderId="71" xfId="93" quotePrefix="1" applyNumberFormat="1" applyFont="1" applyBorder="1" applyProtection="1">
      <protection locked="0"/>
    </xf>
    <xf numFmtId="200" fontId="41" fillId="0" borderId="71" xfId="93" quotePrefix="1" applyNumberFormat="1" applyFont="1" applyBorder="1" applyProtection="1">
      <protection locked="0"/>
    </xf>
    <xf numFmtId="0" fontId="44" fillId="0" borderId="36" xfId="88" applyFont="1" applyBorder="1"/>
    <xf numFmtId="0" fontId="21" fillId="0" borderId="47" xfId="95" applyFont="1" applyBorder="1"/>
    <xf numFmtId="10" fontId="21" fillId="0" borderId="36" xfId="80" applyNumberFormat="1" applyFont="1" applyBorder="1" applyAlignment="1"/>
    <xf numFmtId="37" fontId="15" fillId="0" borderId="6" xfId="93" quotePrefix="1" applyFont="1" applyBorder="1" applyAlignment="1" applyProtection="1">
      <alignment horizontal="center"/>
      <protection locked="0"/>
    </xf>
    <xf numFmtId="37" fontId="41" fillId="0" borderId="69" xfId="93" quotePrefix="1" applyFont="1" applyBorder="1" applyAlignment="1" applyProtection="1">
      <alignment horizontal="left"/>
      <protection locked="0"/>
    </xf>
    <xf numFmtId="0" fontId="50" fillId="0" borderId="7" xfId="89" applyFont="1" applyBorder="1" applyAlignment="1">
      <alignment vertical="center"/>
    </xf>
    <xf numFmtId="0" fontId="50" fillId="0" borderId="8" xfId="89" applyFont="1" applyBorder="1" applyAlignment="1">
      <alignment vertical="center"/>
    </xf>
    <xf numFmtId="37" fontId="52" fillId="0" borderId="8" xfId="96" applyNumberFormat="1" applyFont="1" applyBorder="1" applyProtection="1">
      <protection locked="0"/>
    </xf>
    <xf numFmtId="0" fontId="50" fillId="0" borderId="8" xfId="89" applyFont="1" applyBorder="1" applyAlignment="1">
      <alignment horizontal="left" vertical="center"/>
    </xf>
    <xf numFmtId="0" fontId="50" fillId="0" borderId="9" xfId="89" applyFont="1" applyBorder="1" applyAlignment="1">
      <alignment vertical="center"/>
    </xf>
    <xf numFmtId="0" fontId="53" fillId="0" borderId="0" xfId="96" applyFont="1" applyAlignment="1">
      <alignment horizontal="left"/>
    </xf>
    <xf numFmtId="0" fontId="50" fillId="0" borderId="0" xfId="89" applyFont="1" applyAlignment="1">
      <alignment vertical="center"/>
    </xf>
    <xf numFmtId="0" fontId="54" fillId="0" borderId="10" xfId="89" quotePrefix="1" applyFont="1" applyBorder="1" applyAlignment="1">
      <alignment horizontal="left" vertical="justify"/>
    </xf>
    <xf numFmtId="0" fontId="55" fillId="0" borderId="0" xfId="89" applyFont="1" applyAlignment="1">
      <alignment vertical="center"/>
    </xf>
    <xf numFmtId="0" fontId="50" fillId="0" borderId="0" xfId="89" quotePrefix="1" applyFont="1" applyAlignment="1">
      <alignment vertical="center"/>
    </xf>
    <xf numFmtId="0" fontId="50" fillId="0" borderId="0" xfId="89" applyFont="1" applyAlignment="1">
      <alignment horizontal="left" vertical="center"/>
    </xf>
    <xf numFmtId="0" fontId="50" fillId="0" borderId="11" xfId="89" applyFont="1" applyBorder="1" applyAlignment="1">
      <alignment vertical="center"/>
    </xf>
    <xf numFmtId="0" fontId="50" fillId="0" borderId="61" xfId="89" applyFont="1" applyBorder="1" applyAlignment="1">
      <alignment vertical="center"/>
    </xf>
    <xf numFmtId="0" fontId="50" fillId="0" borderId="12" xfId="89" applyFont="1" applyBorder="1" applyAlignment="1">
      <alignment vertical="center"/>
    </xf>
    <xf numFmtId="197" fontId="50" fillId="0" borderId="12" xfId="89" applyNumberFormat="1" applyFont="1" applyBorder="1" applyAlignment="1">
      <alignment horizontal="center" vertical="center"/>
    </xf>
    <xf numFmtId="197" fontId="50" fillId="0" borderId="12" xfId="89" applyNumberFormat="1" applyFont="1" applyBorder="1" applyAlignment="1">
      <alignment horizontal="left" vertical="center"/>
    </xf>
    <xf numFmtId="0" fontId="50" fillId="0" borderId="12" xfId="89" applyFont="1" applyBorder="1" applyAlignment="1">
      <alignment horizontal="left" vertical="center"/>
    </xf>
    <xf numFmtId="0" fontId="50" fillId="0" borderId="81" xfId="89" applyFont="1" applyBorder="1" applyAlignment="1">
      <alignment horizontal="right" vertical="center"/>
    </xf>
    <xf numFmtId="0" fontId="50" fillId="0" borderId="61" xfId="89" applyFont="1" applyBorder="1" applyAlignment="1">
      <alignment horizontal="center" vertical="center"/>
    </xf>
    <xf numFmtId="0" fontId="50" fillId="0" borderId="6" xfId="89" applyFont="1" applyBorder="1" applyAlignment="1">
      <alignment horizontal="centerContinuous" vertical="center"/>
    </xf>
    <xf numFmtId="0" fontId="50" fillId="0" borderId="12" xfId="89" applyFont="1" applyBorder="1" applyAlignment="1">
      <alignment horizontal="centerContinuous" vertical="center"/>
    </xf>
    <xf numFmtId="0" fontId="50" fillId="0" borderId="12" xfId="89" quotePrefix="1" applyFont="1" applyBorder="1" applyAlignment="1">
      <alignment horizontal="centerContinuous" vertical="center"/>
    </xf>
    <xf numFmtId="0" fontId="50" fillId="0" borderId="82" xfId="89" quotePrefix="1" applyFont="1" applyBorder="1" applyAlignment="1">
      <alignment horizontal="center" vertical="center"/>
    </xf>
    <xf numFmtId="0" fontId="50" fillId="0" borderId="6" xfId="89" quotePrefix="1" applyFont="1" applyBorder="1" applyAlignment="1">
      <alignment horizontal="center" vertical="center"/>
    </xf>
    <xf numFmtId="0" fontId="50" fillId="0" borderId="82" xfId="89" applyFont="1" applyBorder="1" applyAlignment="1">
      <alignment horizontal="center" vertical="center"/>
    </xf>
    <xf numFmtId="0" fontId="50" fillId="0" borderId="10" xfId="89" applyFont="1" applyBorder="1" applyAlignment="1">
      <alignment horizontal="distributed" vertical="center"/>
    </xf>
    <xf numFmtId="0" fontId="50" fillId="0" borderId="5" xfId="89" applyFont="1" applyBorder="1" applyAlignment="1">
      <alignment vertical="center"/>
    </xf>
    <xf numFmtId="0" fontId="50" fillId="0" borderId="5" xfId="89" applyFont="1" applyBorder="1" applyAlignment="1">
      <alignment horizontal="center" vertical="center"/>
    </xf>
    <xf numFmtId="199" fontId="50" fillId="0" borderId="5" xfId="82" applyNumberFormat="1" applyFont="1" applyFill="1" applyBorder="1" applyAlignment="1" applyProtection="1">
      <alignment horizontal="right" vertical="center"/>
      <protection locked="0"/>
    </xf>
    <xf numFmtId="203" fontId="50" fillId="0" borderId="5" xfId="82" applyNumberFormat="1" applyFont="1" applyFill="1" applyBorder="1" applyAlignment="1">
      <alignment vertical="center"/>
    </xf>
    <xf numFmtId="0" fontId="50" fillId="0" borderId="18" xfId="89" applyFont="1" applyBorder="1" applyAlignment="1">
      <alignment horizontal="left" vertical="center"/>
    </xf>
    <xf numFmtId="0" fontId="50" fillId="0" borderId="19" xfId="89" applyFont="1" applyBorder="1" applyAlignment="1">
      <alignment horizontal="left" vertical="center"/>
    </xf>
    <xf numFmtId="0" fontId="50" fillId="0" borderId="83" xfId="89" applyFont="1" applyBorder="1" applyAlignment="1">
      <alignment horizontal="left" vertical="center"/>
    </xf>
    <xf numFmtId="0" fontId="50" fillId="0" borderId="61" xfId="89" applyFont="1" applyBorder="1" applyAlignment="1">
      <alignment horizontal="distributed" vertical="center" wrapText="1"/>
    </xf>
    <xf numFmtId="0" fontId="50" fillId="0" borderId="6" xfId="89" applyFont="1" applyBorder="1" applyAlignment="1">
      <alignment vertical="center"/>
    </xf>
    <xf numFmtId="0" fontId="50" fillId="0" borderId="6" xfId="89" applyFont="1" applyBorder="1" applyAlignment="1">
      <alignment horizontal="center" vertical="center"/>
    </xf>
    <xf numFmtId="38" fontId="50" fillId="0" borderId="6" xfId="82" applyFont="1" applyFill="1" applyBorder="1" applyAlignment="1">
      <alignment vertical="center"/>
    </xf>
    <xf numFmtId="0" fontId="50" fillId="0" borderId="6" xfId="89" applyFont="1" applyBorder="1" applyAlignment="1">
      <alignment horizontal="left" vertical="center"/>
    </xf>
    <xf numFmtId="0" fontId="50" fillId="0" borderId="81" xfId="89" applyFont="1" applyBorder="1" applyAlignment="1">
      <alignment horizontal="left" vertical="center"/>
    </xf>
    <xf numFmtId="0" fontId="50" fillId="0" borderId="5" xfId="89" applyFont="1" applyBorder="1" applyAlignment="1">
      <alignment horizontal="left" vertical="center"/>
    </xf>
    <xf numFmtId="0" fontId="50" fillId="0" borderId="61" xfId="89" applyFont="1" applyBorder="1" applyAlignment="1">
      <alignment horizontal="distributed" vertical="center"/>
    </xf>
    <xf numFmtId="199" fontId="50" fillId="0" borderId="6" xfId="89" applyNumberFormat="1" applyFont="1" applyBorder="1" applyAlignment="1">
      <alignment horizontal="right" vertical="center"/>
    </xf>
    <xf numFmtId="0" fontId="50" fillId="0" borderId="10" xfId="89" applyFont="1" applyBorder="1" applyAlignment="1">
      <alignment horizontal="distributed" vertical="center" shrinkToFit="1"/>
    </xf>
    <xf numFmtId="0" fontId="26" fillId="0" borderId="18" xfId="89" applyFont="1" applyBorder="1" applyAlignment="1">
      <alignment horizontal="left" vertical="center"/>
    </xf>
    <xf numFmtId="199" fontId="50" fillId="0" borderId="6" xfId="96" applyNumberFormat="1" applyFont="1" applyBorder="1"/>
    <xf numFmtId="0" fontId="50" fillId="0" borderId="11" xfId="89" applyFont="1" applyBorder="1" applyAlignment="1">
      <alignment horizontal="left" vertical="center"/>
    </xf>
    <xf numFmtId="202" fontId="50" fillId="0" borderId="6" xfId="89" applyNumberFormat="1" applyFont="1" applyBorder="1" applyAlignment="1">
      <alignment horizontal="left" vertical="center" shrinkToFit="1"/>
    </xf>
    <xf numFmtId="202" fontId="50" fillId="0" borderId="12" xfId="89" applyNumberFormat="1" applyFont="1" applyBorder="1" applyAlignment="1">
      <alignment horizontal="right" vertical="center" shrinkToFit="1"/>
    </xf>
    <xf numFmtId="202" fontId="50" fillId="0" borderId="12" xfId="89" applyNumberFormat="1" applyFont="1" applyBorder="1" applyAlignment="1">
      <alignment horizontal="left" vertical="center" shrinkToFit="1"/>
    </xf>
    <xf numFmtId="0" fontId="50" fillId="0" borderId="10" xfId="89" quotePrefix="1" applyFont="1" applyBorder="1" applyAlignment="1">
      <alignment horizontal="distributed" vertical="center"/>
    </xf>
    <xf numFmtId="38" fontId="50" fillId="0" borderId="5" xfId="82" applyFont="1" applyFill="1" applyBorder="1" applyAlignment="1">
      <alignment vertical="center"/>
    </xf>
    <xf numFmtId="38" fontId="50" fillId="0" borderId="6" xfId="82" quotePrefix="1" applyFont="1" applyFill="1" applyBorder="1" applyAlignment="1">
      <alignment horizontal="left" vertical="center"/>
    </xf>
    <xf numFmtId="38" fontId="50" fillId="0" borderId="6" xfId="82" applyFont="1" applyFill="1" applyBorder="1" applyAlignment="1" applyProtection="1">
      <alignment horizontal="right" vertical="center"/>
      <protection locked="0"/>
    </xf>
    <xf numFmtId="38" fontId="50" fillId="0" borderId="5" xfId="82" applyFont="1" applyFill="1" applyBorder="1" applyAlignment="1" applyProtection="1">
      <alignment horizontal="right" vertical="center"/>
      <protection locked="0"/>
    </xf>
    <xf numFmtId="0" fontId="50" fillId="0" borderId="10" xfId="89" quotePrefix="1" applyFont="1" applyBorder="1" applyAlignment="1">
      <alignment horizontal="left" vertical="center"/>
    </xf>
    <xf numFmtId="202" fontId="50" fillId="0" borderId="6" xfId="89" applyNumberFormat="1" applyFont="1" applyBorder="1" applyAlignment="1">
      <alignment horizontal="centerContinuous" vertical="center" shrinkToFit="1"/>
    </xf>
    <xf numFmtId="202" fontId="50" fillId="0" borderId="12" xfId="89" applyNumberFormat="1" applyFont="1" applyBorder="1" applyAlignment="1">
      <alignment horizontal="centerContinuous" vertical="center" shrinkToFit="1"/>
    </xf>
    <xf numFmtId="0" fontId="50" fillId="0" borderId="12" xfId="89" applyFont="1" applyBorder="1" applyAlignment="1">
      <alignment horizontal="centerContinuous" vertical="center" shrinkToFit="1"/>
    </xf>
    <xf numFmtId="0" fontId="57" fillId="0" borderId="5" xfId="85" applyFont="1" applyBorder="1" applyAlignment="1">
      <alignment horizontal="right"/>
    </xf>
    <xf numFmtId="38" fontId="55" fillId="0" borderId="5" xfId="82" applyFont="1" applyFill="1" applyBorder="1" applyAlignment="1">
      <alignment vertical="center"/>
    </xf>
    <xf numFmtId="199" fontId="50" fillId="0" borderId="6" xfId="82" applyNumberFormat="1" applyFont="1" applyFill="1" applyBorder="1" applyAlignment="1" applyProtection="1">
      <alignment horizontal="right" vertical="center"/>
    </xf>
    <xf numFmtId="209" fontId="50" fillId="0" borderId="6" xfId="96" applyNumberFormat="1" applyFont="1" applyBorder="1"/>
    <xf numFmtId="38" fontId="50" fillId="0" borderId="6" xfId="96" applyNumberFormat="1" applyFont="1" applyBorder="1"/>
    <xf numFmtId="0" fontId="50" fillId="0" borderId="14" xfId="89" applyFont="1" applyBorder="1" applyAlignment="1">
      <alignment horizontal="distributed" vertical="center"/>
    </xf>
    <xf numFmtId="0" fontId="50" fillId="0" borderId="54" xfId="89" applyFont="1" applyBorder="1" applyAlignment="1">
      <alignment vertical="center"/>
    </xf>
    <xf numFmtId="0" fontId="50" fillId="0" borderId="54" xfId="89" applyFont="1" applyBorder="1" applyAlignment="1">
      <alignment horizontal="center" vertical="center"/>
    </xf>
    <xf numFmtId="0" fontId="57" fillId="0" borderId="54" xfId="85" applyFont="1" applyBorder="1" applyAlignment="1">
      <alignment horizontal="right"/>
    </xf>
    <xf numFmtId="38" fontId="55" fillId="0" borderId="54" xfId="82" applyFont="1" applyFill="1" applyBorder="1" applyAlignment="1">
      <alignment vertical="center"/>
    </xf>
    <xf numFmtId="0" fontId="50" fillId="0" borderId="54" xfId="89" applyFont="1" applyBorder="1" applyAlignment="1">
      <alignment horizontal="left" vertical="center"/>
    </xf>
    <xf numFmtId="0" fontId="50" fillId="0" borderId="15" xfId="89" applyFont="1" applyBorder="1" applyAlignment="1">
      <alignment horizontal="left" vertical="center"/>
    </xf>
    <xf numFmtId="0" fontId="50" fillId="0" borderId="16" xfId="89" applyFont="1" applyBorder="1" applyAlignment="1">
      <alignment horizontal="left" vertical="center"/>
    </xf>
    <xf numFmtId="49" fontId="15" fillId="0" borderId="10" xfId="93" applyNumberFormat="1" applyFont="1" applyBorder="1" applyAlignment="1" applyProtection="1">
      <alignment horizontal="left"/>
      <protection locked="0"/>
    </xf>
    <xf numFmtId="49" fontId="15" fillId="0" borderId="5" xfId="93" applyNumberFormat="1" applyFont="1" applyBorder="1" applyAlignment="1" applyProtection="1">
      <alignment horizontal="center"/>
      <protection locked="0"/>
    </xf>
    <xf numFmtId="3" fontId="41" fillId="0" borderId="55" xfId="93" applyNumberFormat="1" applyFont="1" applyBorder="1" applyAlignment="1" applyProtection="1">
      <alignment horizontal="center"/>
      <protection locked="0"/>
    </xf>
    <xf numFmtId="3" fontId="41" fillId="0" borderId="56" xfId="93" applyNumberFormat="1" applyFont="1" applyBorder="1" applyAlignment="1" applyProtection="1">
      <alignment horizontal="center"/>
      <protection locked="0"/>
    </xf>
    <xf numFmtId="3" fontId="3" fillId="0" borderId="58" xfId="93" applyNumberFormat="1" applyBorder="1" applyAlignment="1" applyProtection="1">
      <alignment horizontal="center"/>
      <protection locked="0"/>
    </xf>
    <xf numFmtId="3" fontId="60" fillId="0" borderId="57" xfId="93" applyNumberFormat="1" applyFont="1" applyBorder="1" applyAlignment="1" applyProtection="1">
      <alignment horizontal="center"/>
      <protection locked="0"/>
    </xf>
    <xf numFmtId="49" fontId="15" fillId="0" borderId="61" xfId="93" applyNumberFormat="1" applyFont="1" applyBorder="1" applyAlignment="1" applyProtection="1">
      <alignment horizontal="left"/>
      <protection locked="0"/>
    </xf>
    <xf numFmtId="49" fontId="15" fillId="0" borderId="6" xfId="93" applyNumberFormat="1" applyFont="1" applyBorder="1" applyAlignment="1" applyProtection="1">
      <alignment horizontal="center"/>
      <protection locked="0"/>
    </xf>
    <xf numFmtId="3" fontId="41" fillId="0" borderId="61" xfId="93" applyNumberFormat="1" applyFont="1" applyBorder="1" applyAlignment="1" applyProtection="1">
      <alignment horizontal="center"/>
      <protection locked="0"/>
    </xf>
    <xf numFmtId="3" fontId="41" fillId="0" borderId="46" xfId="93" applyNumberFormat="1" applyFont="1" applyBorder="1" applyAlignment="1" applyProtection="1">
      <alignment horizontal="center"/>
      <protection locked="0"/>
    </xf>
    <xf numFmtId="3" fontId="3" fillId="0" borderId="6" xfId="93" applyNumberFormat="1" applyBorder="1" applyAlignment="1" applyProtection="1">
      <alignment horizontal="center"/>
      <protection locked="0"/>
    </xf>
    <xf numFmtId="3" fontId="60" fillId="0" borderId="66" xfId="93" applyNumberFormat="1" applyFont="1" applyBorder="1" applyAlignment="1" applyProtection="1">
      <alignment horizontal="center"/>
      <protection locked="0"/>
    </xf>
    <xf numFmtId="3" fontId="41" fillId="0" borderId="74" xfId="93" applyNumberFormat="1" applyFont="1" applyBorder="1" applyAlignment="1" applyProtection="1">
      <alignment horizontal="center"/>
      <protection locked="0"/>
    </xf>
    <xf numFmtId="3" fontId="41" fillId="0" borderId="63" xfId="93" applyNumberFormat="1" applyFont="1" applyBorder="1" applyAlignment="1" applyProtection="1">
      <alignment horizontal="center"/>
      <protection locked="0"/>
    </xf>
    <xf numFmtId="3" fontId="41" fillId="0" borderId="71" xfId="93" applyNumberFormat="1" applyFont="1" applyBorder="1" applyAlignment="1" applyProtection="1">
      <alignment horizontal="center"/>
      <protection locked="0"/>
    </xf>
    <xf numFmtId="3" fontId="41" fillId="0" borderId="70" xfId="93" applyNumberFormat="1" applyFont="1" applyBorder="1" applyAlignment="1" applyProtection="1">
      <alignment horizontal="center"/>
      <protection locked="0"/>
    </xf>
    <xf numFmtId="49" fontId="15" fillId="0" borderId="6" xfId="93" applyNumberFormat="1" applyFont="1" applyBorder="1" applyAlignment="1" applyProtection="1">
      <alignment horizontal="center" shrinkToFit="1"/>
      <protection locked="0"/>
    </xf>
    <xf numFmtId="3" fontId="41" fillId="0" borderId="6" xfId="93" applyNumberFormat="1" applyFont="1" applyBorder="1" applyAlignment="1" applyProtection="1">
      <alignment horizontal="center"/>
      <protection locked="0"/>
    </xf>
    <xf numFmtId="3" fontId="41" fillId="0" borderId="66" xfId="93" applyNumberFormat="1" applyFont="1" applyBorder="1" applyAlignment="1" applyProtection="1">
      <alignment horizontal="center"/>
      <protection locked="0"/>
    </xf>
    <xf numFmtId="3" fontId="41" fillId="0" borderId="68" xfId="93" applyNumberFormat="1" applyFont="1" applyBorder="1" applyAlignment="1" applyProtection="1">
      <alignment horizontal="center"/>
      <protection locked="0"/>
    </xf>
    <xf numFmtId="3" fontId="41" fillId="0" borderId="69" xfId="93" applyNumberFormat="1" applyFont="1" applyBorder="1" applyAlignment="1" applyProtection="1">
      <alignment horizontal="center"/>
      <protection locked="0"/>
    </xf>
    <xf numFmtId="3" fontId="60" fillId="0" borderId="71" xfId="93" applyNumberFormat="1" applyFont="1" applyBorder="1" applyAlignment="1" applyProtection="1">
      <alignment horizontal="center"/>
      <protection locked="0"/>
    </xf>
    <xf numFmtId="3" fontId="60" fillId="0" borderId="6" xfId="93" applyNumberFormat="1" applyFont="1" applyBorder="1" applyAlignment="1" applyProtection="1">
      <alignment horizontal="center"/>
      <protection locked="0"/>
    </xf>
    <xf numFmtId="3" fontId="41" fillId="0" borderId="80" xfId="93" applyNumberFormat="1" applyFont="1" applyBorder="1" applyAlignment="1" applyProtection="1">
      <alignment horizontal="center"/>
      <protection locked="0"/>
    </xf>
    <xf numFmtId="3" fontId="60" fillId="0" borderId="70" xfId="93" applyNumberFormat="1" applyFont="1" applyBorder="1" applyAlignment="1" applyProtection="1">
      <alignment horizontal="center"/>
      <protection locked="0"/>
    </xf>
    <xf numFmtId="3" fontId="41" fillId="0" borderId="69" xfId="93" quotePrefix="1" applyNumberFormat="1" applyFont="1" applyBorder="1" applyAlignment="1" applyProtection="1">
      <alignment horizontal="left"/>
      <protection locked="0"/>
    </xf>
    <xf numFmtId="49" fontId="15" fillId="0" borderId="10" xfId="93" applyNumberFormat="1" applyFont="1" applyBorder="1" applyAlignment="1" applyProtection="1">
      <alignment horizontal="center"/>
      <protection locked="0"/>
    </xf>
    <xf numFmtId="49" fontId="15" fillId="0" borderId="61" xfId="93" applyNumberFormat="1" applyFont="1" applyBorder="1" applyProtection="1">
      <protection locked="0"/>
    </xf>
    <xf numFmtId="49" fontId="15" fillId="0" borderId="10" xfId="93" applyNumberFormat="1" applyFont="1" applyBorder="1" applyProtection="1">
      <protection locked="0"/>
    </xf>
    <xf numFmtId="49" fontId="15" fillId="0" borderId="14" xfId="93" applyNumberFormat="1" applyFont="1" applyBorder="1" applyProtection="1">
      <protection locked="0"/>
    </xf>
    <xf numFmtId="49" fontId="15" fillId="0" borderId="54" xfId="93" applyNumberFormat="1" applyFont="1" applyBorder="1" applyAlignment="1" applyProtection="1">
      <alignment horizontal="center"/>
      <protection locked="0"/>
    </xf>
    <xf numFmtId="3" fontId="41" fillId="0" borderId="14" xfId="93" applyNumberFormat="1" applyFont="1" applyBorder="1" applyAlignment="1" applyProtection="1">
      <alignment horizontal="center"/>
      <protection locked="0"/>
    </xf>
    <xf numFmtId="3" fontId="41" fillId="0" borderId="78" xfId="93" applyNumberFormat="1" applyFont="1" applyBorder="1" applyAlignment="1" applyProtection="1">
      <alignment horizontal="center"/>
      <protection locked="0"/>
    </xf>
    <xf numFmtId="3" fontId="41" fillId="0" borderId="54" xfId="93" applyNumberFormat="1" applyFont="1" applyBorder="1" applyAlignment="1" applyProtection="1">
      <alignment horizontal="center"/>
      <protection locked="0"/>
    </xf>
    <xf numFmtId="3" fontId="41" fillId="0" borderId="79" xfId="93" applyNumberFormat="1" applyFont="1" applyBorder="1" applyAlignment="1" applyProtection="1">
      <alignment horizontal="center"/>
      <protection locked="0"/>
    </xf>
    <xf numFmtId="37" fontId="41" fillId="0" borderId="58" xfId="93" applyFont="1" applyBorder="1" applyAlignment="1" applyProtection="1">
      <alignment horizontal="center"/>
      <protection locked="0"/>
    </xf>
    <xf numFmtId="37" fontId="41" fillId="0" borderId="80" xfId="93" applyFont="1" applyBorder="1" applyAlignment="1" applyProtection="1">
      <alignment horizontal="center"/>
      <protection locked="0"/>
    </xf>
    <xf numFmtId="37" fontId="41" fillId="0" borderId="71" xfId="93" applyFont="1" applyBorder="1" applyAlignment="1" applyProtection="1">
      <alignment horizontal="center"/>
      <protection locked="0"/>
    </xf>
    <xf numFmtId="49" fontId="15" fillId="0" borderId="6" xfId="93" quotePrefix="1" applyNumberFormat="1" applyFont="1" applyBorder="1" applyAlignment="1" applyProtection="1">
      <alignment horizontal="center"/>
      <protection locked="0"/>
    </xf>
    <xf numFmtId="49" fontId="15" fillId="0" borderId="5" xfId="93" quotePrefix="1" applyNumberFormat="1" applyFont="1" applyBorder="1" applyAlignment="1" applyProtection="1">
      <alignment horizontal="center"/>
      <protection locked="0"/>
    </xf>
    <xf numFmtId="49" fontId="15" fillId="0" borderId="61" xfId="93" quotePrefix="1" applyNumberFormat="1" applyFont="1" applyBorder="1" applyProtection="1">
      <protection locked="0"/>
    </xf>
    <xf numFmtId="38" fontId="50" fillId="0" borderId="6" xfId="82" quotePrefix="1" applyFont="1" applyFill="1" applyBorder="1" applyAlignment="1">
      <alignment vertical="center"/>
    </xf>
    <xf numFmtId="0" fontId="50" fillId="0" borderId="2" xfId="89" quotePrefix="1" applyFont="1" applyBorder="1" applyAlignment="1">
      <alignment horizontal="center" vertical="center"/>
    </xf>
    <xf numFmtId="0" fontId="50" fillId="0" borderId="84" xfId="89" quotePrefix="1" applyFont="1" applyBorder="1" applyAlignment="1">
      <alignment horizontal="center" vertical="center"/>
    </xf>
    <xf numFmtId="0" fontId="50" fillId="0" borderId="0" xfId="104" applyFont="1" applyAlignment="1">
      <alignment vertical="center"/>
    </xf>
    <xf numFmtId="0" fontId="50" fillId="0" borderId="0" xfId="104" applyFont="1" applyAlignment="1">
      <alignment horizontal="center" vertical="center"/>
    </xf>
    <xf numFmtId="0" fontId="50" fillId="0" borderId="0" xfId="104" applyFont="1" applyAlignment="1">
      <alignment horizontal="left" vertical="center"/>
    </xf>
    <xf numFmtId="0" fontId="50" fillId="0" borderId="0" xfId="104" applyFont="1" applyAlignment="1">
      <alignment horizontal="left" vertical="top"/>
    </xf>
    <xf numFmtId="49" fontId="50" fillId="0" borderId="0" xfId="104" applyNumberFormat="1" applyFont="1" applyAlignment="1">
      <alignment horizontal="center" vertical="center"/>
    </xf>
    <xf numFmtId="0" fontId="50" fillId="0" borderId="0" xfId="104" applyFont="1" applyAlignment="1">
      <alignment horizontal="left" vertical="top" wrapText="1"/>
    </xf>
    <xf numFmtId="49" fontId="50" fillId="0" borderId="0" xfId="104" applyNumberFormat="1" applyFont="1" applyAlignment="1">
      <alignment vertical="center"/>
    </xf>
    <xf numFmtId="0" fontId="63" fillId="0" borderId="3" xfId="104" applyFont="1" applyBorder="1" applyAlignment="1">
      <alignment horizontal="center" vertical="center"/>
    </xf>
    <xf numFmtId="0" fontId="25" fillId="0" borderId="0" xfId="104" applyFont="1" applyAlignment="1">
      <alignment vertical="center"/>
    </xf>
    <xf numFmtId="0" fontId="25" fillId="0" borderId="3" xfId="104" applyFont="1" applyBorder="1" applyAlignment="1">
      <alignment horizontal="center" vertical="center"/>
    </xf>
    <xf numFmtId="0" fontId="12" fillId="5" borderId="0" xfId="99" applyFont="1" applyFill="1"/>
    <xf numFmtId="0" fontId="20" fillId="0" borderId="21" xfId="97" applyFont="1" applyBorder="1" applyAlignment="1">
      <alignment vertical="center"/>
    </xf>
    <xf numFmtId="0" fontId="20" fillId="0" borderId="21" xfId="97" applyFont="1" applyBorder="1"/>
    <xf numFmtId="0" fontId="20" fillId="0" borderId="21" xfId="97" applyFont="1" applyBorder="1" applyAlignment="1">
      <alignment horizontal="center" vertical="center"/>
    </xf>
    <xf numFmtId="0" fontId="20" fillId="0" borderId="0" xfId="97" applyFont="1" applyAlignment="1">
      <alignment shrinkToFit="1"/>
    </xf>
    <xf numFmtId="0" fontId="20" fillId="0" borderId="52" xfId="88" applyFont="1" applyBorder="1" applyAlignment="1">
      <alignment horizontal="center" vertical="center" shrinkToFit="1"/>
    </xf>
    <xf numFmtId="38" fontId="20" fillId="0" borderId="0" xfId="80" applyFont="1" applyBorder="1" applyAlignment="1"/>
    <xf numFmtId="38" fontId="20" fillId="0" borderId="0" xfId="80" applyFont="1" applyBorder="1" applyAlignment="1">
      <alignment horizontal="center"/>
    </xf>
    <xf numFmtId="38" fontId="20" fillId="0" borderId="0" xfId="80" applyFont="1" applyBorder="1" applyAlignment="1">
      <alignment horizontal="center" vertical="center"/>
    </xf>
    <xf numFmtId="0" fontId="20" fillId="0" borderId="0" xfId="97" applyFont="1" applyAlignment="1">
      <alignment horizontal="center" vertical="center"/>
    </xf>
    <xf numFmtId="55" fontId="20" fillId="0" borderId="0" xfId="97" applyNumberFormat="1" applyFont="1" applyAlignment="1">
      <alignment wrapText="1"/>
    </xf>
    <xf numFmtId="0" fontId="20" fillId="0" borderId="0" xfId="97" applyFont="1" applyAlignment="1">
      <alignment vertical="top" wrapText="1"/>
    </xf>
    <xf numFmtId="179" fontId="20" fillId="0" borderId="0" xfId="80" applyNumberFormat="1" applyFont="1" applyBorder="1" applyAlignment="1"/>
    <xf numFmtId="0" fontId="12" fillId="0" borderId="12" xfId="99" applyFont="1" applyBorder="1" applyAlignment="1">
      <alignment horizontal="left" vertical="center" wrapText="1"/>
    </xf>
    <xf numFmtId="38" fontId="6" fillId="0" borderId="0" xfId="99" applyNumberFormat="1" applyFont="1" applyAlignment="1">
      <alignment horizontal="center" vertical="center"/>
    </xf>
    <xf numFmtId="0" fontId="20" fillId="0" borderId="0" xfId="97" applyFont="1" applyAlignment="1">
      <alignment horizontal="right" wrapText="1"/>
    </xf>
    <xf numFmtId="38" fontId="6" fillId="0" borderId="0" xfId="80" applyFont="1" applyBorder="1" applyAlignment="1">
      <alignment horizontal="center" vertical="center" shrinkToFit="1"/>
    </xf>
    <xf numFmtId="0" fontId="6" fillId="0" borderId="0" xfId="99" applyFont="1" applyAlignment="1">
      <alignment horizontal="center" vertical="center" shrinkToFit="1"/>
    </xf>
    <xf numFmtId="214" fontId="6" fillId="0" borderId="0" xfId="80" applyNumberFormat="1" applyFont="1" applyBorder="1" applyAlignment="1">
      <alignment horizontal="center" vertical="center" shrinkToFit="1"/>
    </xf>
    <xf numFmtId="214" fontId="6" fillId="0" borderId="0" xfId="99" applyNumberFormat="1" applyFont="1" applyAlignment="1">
      <alignment horizontal="center" vertical="center" shrinkToFit="1"/>
    </xf>
    <xf numFmtId="0" fontId="6" fillId="0" borderId="0" xfId="99" applyFont="1" applyAlignment="1">
      <alignment vertical="center" shrinkToFit="1"/>
    </xf>
    <xf numFmtId="213" fontId="6" fillId="0" borderId="0" xfId="99" applyNumberFormat="1" applyFont="1" applyAlignment="1">
      <alignment horizontal="center" vertical="center" shrinkToFit="1"/>
    </xf>
    <xf numFmtId="38" fontId="6" fillId="0" borderId="0" xfId="99" applyNumberFormat="1" applyFont="1" applyAlignment="1">
      <alignment horizontal="center" vertical="center" shrinkToFit="1"/>
    </xf>
    <xf numFmtId="38" fontId="6" fillId="0" borderId="0" xfId="80" applyFont="1" applyBorder="1" applyAlignment="1">
      <alignment horizontal="center" vertical="center"/>
    </xf>
    <xf numFmtId="38" fontId="6" fillId="0" borderId="0" xfId="99" applyNumberFormat="1" applyFont="1" applyAlignment="1">
      <alignment vertical="center"/>
    </xf>
    <xf numFmtId="0" fontId="50" fillId="0" borderId="0" xfId="104" applyFont="1" applyAlignment="1">
      <alignment vertical="top" wrapText="1"/>
    </xf>
    <xf numFmtId="0" fontId="6" fillId="0" borderId="10" xfId="99" applyFont="1" applyBorder="1" applyAlignment="1">
      <alignment horizontal="center" vertical="center"/>
    </xf>
    <xf numFmtId="0" fontId="64" fillId="0" borderId="0" xfId="97" applyFont="1" applyAlignment="1">
      <alignment wrapText="1"/>
    </xf>
    <xf numFmtId="0" fontId="50" fillId="0" borderId="0" xfId="104" applyFont="1" applyAlignment="1">
      <alignment horizontal="justify" vertical="top" wrapText="1"/>
    </xf>
    <xf numFmtId="0" fontId="65" fillId="0" borderId="0" xfId="104" applyFont="1" applyAlignment="1">
      <alignment vertical="center"/>
    </xf>
    <xf numFmtId="0" fontId="26" fillId="0" borderId="0" xfId="104" applyFont="1" applyAlignment="1">
      <alignment vertical="center"/>
    </xf>
    <xf numFmtId="0" fontId="26" fillId="0" borderId="0" xfId="104" applyFont="1" applyAlignment="1">
      <alignment vertical="top"/>
    </xf>
    <xf numFmtId="0" fontId="12" fillId="0" borderId="0" xfId="99" applyFont="1" applyAlignment="1">
      <alignment horizontal="left" vertical="center"/>
    </xf>
    <xf numFmtId="0" fontId="56" fillId="0" borderId="0" xfId="104" applyFont="1" applyAlignment="1">
      <alignment vertical="center"/>
    </xf>
    <xf numFmtId="0" fontId="25" fillId="0" borderId="0" xfId="104" applyFont="1"/>
    <xf numFmtId="0" fontId="56" fillId="0" borderId="0" xfId="104" applyFont="1" applyAlignment="1">
      <alignment vertical="top" wrapText="1"/>
    </xf>
    <xf numFmtId="0" fontId="26" fillId="0" borderId="0" xfId="104" applyFont="1" applyAlignment="1">
      <alignment horizontal="center" vertical="center"/>
    </xf>
    <xf numFmtId="0" fontId="26" fillId="0" borderId="0" xfId="104" applyFont="1" applyAlignment="1">
      <alignment horizontal="center" vertical="center" shrinkToFit="1"/>
    </xf>
    <xf numFmtId="0" fontId="26" fillId="0" borderId="0" xfId="104" applyFont="1" applyAlignment="1">
      <alignment vertical="center" shrinkToFit="1"/>
    </xf>
    <xf numFmtId="0" fontId="6" fillId="0" borderId="3" xfId="99" applyFont="1" applyBorder="1" applyAlignment="1">
      <alignment vertical="center"/>
    </xf>
    <xf numFmtId="0" fontId="1" fillId="0" borderId="0" xfId="0" applyFont="1" applyAlignment="1">
      <alignment wrapText="1"/>
    </xf>
    <xf numFmtId="0" fontId="70" fillId="0" borderId="34" xfId="97" applyFont="1" applyBorder="1" applyAlignment="1">
      <alignment horizontal="center"/>
    </xf>
    <xf numFmtId="0" fontId="70" fillId="0" borderId="35" xfId="97" applyFont="1" applyBorder="1" applyAlignment="1">
      <alignment horizontal="left"/>
    </xf>
    <xf numFmtId="49" fontId="8" fillId="0" borderId="35" xfId="88" applyNumberFormat="1" applyFont="1" applyBorder="1" applyAlignment="1">
      <alignment wrapText="1"/>
    </xf>
    <xf numFmtId="0" fontId="8" fillId="0" borderId="36" xfId="80" applyNumberFormat="1" applyFont="1" applyBorder="1" applyAlignment="1"/>
    <xf numFmtId="0" fontId="8" fillId="0" borderId="36" xfId="88" applyFont="1" applyBorder="1" applyAlignment="1">
      <alignment horizontal="center"/>
    </xf>
    <xf numFmtId="38" fontId="8" fillId="0" borderId="36" xfId="80" applyFont="1" applyBorder="1" applyAlignment="1"/>
    <xf numFmtId="3" fontId="8" fillId="0" borderId="36" xfId="80" applyNumberFormat="1" applyFont="1" applyBorder="1" applyAlignment="1"/>
    <xf numFmtId="0" fontId="69" fillId="0" borderId="37" xfId="88" applyFont="1" applyBorder="1" applyAlignment="1">
      <alignment horizontal="left" shrinkToFit="1"/>
    </xf>
    <xf numFmtId="0" fontId="70" fillId="0" borderId="34" xfId="88" quotePrefix="1" applyFont="1" applyBorder="1" applyAlignment="1">
      <alignment horizontal="right"/>
    </xf>
    <xf numFmtId="0" fontId="70" fillId="0" borderId="26" xfId="98" applyFont="1" applyBorder="1" applyAlignment="1">
      <alignment horizontal="left" wrapText="1" shrinkToFit="1"/>
    </xf>
    <xf numFmtId="49" fontId="8" fillId="0" borderId="26" xfId="88" applyNumberFormat="1" applyFont="1" applyBorder="1" applyAlignment="1">
      <alignment wrapText="1"/>
    </xf>
    <xf numFmtId="0" fontId="8" fillId="0" borderId="36" xfId="82" applyNumberFormat="1" applyFont="1" applyBorder="1" applyAlignment="1"/>
    <xf numFmtId="38" fontId="8" fillId="0" borderId="36" xfId="80" applyFont="1" applyBorder="1" applyAlignment="1">
      <alignment horizontal="right"/>
    </xf>
    <xf numFmtId="193" fontId="69" fillId="0" borderId="37" xfId="88" applyNumberFormat="1" applyFont="1" applyBorder="1" applyAlignment="1">
      <alignment horizontal="left" shrinkToFit="1"/>
    </xf>
    <xf numFmtId="0" fontId="8" fillId="0" borderId="34" xfId="88" quotePrefix="1" applyFont="1" applyBorder="1" applyAlignment="1">
      <alignment horizontal="right"/>
    </xf>
    <xf numFmtId="0" fontId="8" fillId="0" borderId="26" xfId="98" applyFont="1" applyBorder="1" applyAlignment="1">
      <alignment horizontal="left" wrapText="1" shrinkToFit="1"/>
    </xf>
    <xf numFmtId="0" fontId="8" fillId="0" borderId="36" xfId="92" applyFont="1" applyBorder="1" applyAlignment="1">
      <alignment horizontal="left" shrinkToFit="1"/>
    </xf>
    <xf numFmtId="0" fontId="8" fillId="0" borderId="34" xfId="88" applyFont="1" applyBorder="1" applyAlignment="1">
      <alignment horizontal="right"/>
    </xf>
    <xf numFmtId="0" fontId="8" fillId="0" borderId="36" xfId="92" applyFont="1" applyBorder="1" applyAlignment="1">
      <alignment shrinkToFit="1"/>
    </xf>
    <xf numFmtId="49" fontId="8" fillId="0" borderId="36" xfId="88" quotePrefix="1" applyNumberFormat="1" applyFont="1" applyBorder="1" applyAlignment="1">
      <alignment horizontal="left" wrapText="1"/>
    </xf>
    <xf numFmtId="3" fontId="8" fillId="0" borderId="36" xfId="80" applyNumberFormat="1" applyFont="1" applyBorder="1" applyAlignment="1">
      <alignment horizontal="right"/>
    </xf>
    <xf numFmtId="0" fontId="8" fillId="0" borderId="34" xfId="97" applyFont="1" applyBorder="1" applyAlignment="1">
      <alignment horizontal="right"/>
    </xf>
    <xf numFmtId="49" fontId="8" fillId="0" borderId="26" xfId="88" applyNumberFormat="1" applyFont="1" applyBorder="1" applyAlignment="1">
      <alignment vertical="center" wrapText="1"/>
    </xf>
    <xf numFmtId="38" fontId="8" fillId="0" borderId="36" xfId="80" applyFont="1" applyBorder="1" applyAlignment="1">
      <alignment horizontal="center"/>
    </xf>
    <xf numFmtId="193" fontId="8" fillId="0" borderId="37" xfId="88" applyNumberFormat="1" applyFont="1" applyBorder="1" applyAlignment="1">
      <alignment horizontal="left" shrinkToFit="1"/>
    </xf>
    <xf numFmtId="0" fontId="70" fillId="0" borderId="36" xfId="92" applyFont="1" applyBorder="1" applyAlignment="1">
      <alignment shrinkToFit="1"/>
    </xf>
    <xf numFmtId="49" fontId="8" fillId="0" borderId="36" xfId="88" applyNumberFormat="1" applyFont="1" applyBorder="1" applyAlignment="1">
      <alignment wrapText="1"/>
    </xf>
    <xf numFmtId="0" fontId="8" fillId="0" borderId="26" xfId="98" applyFont="1" applyBorder="1" applyAlignment="1">
      <alignment horizontal="left"/>
    </xf>
    <xf numFmtId="0" fontId="8" fillId="0" borderId="29" xfId="88" quotePrefix="1" applyFont="1" applyBorder="1" applyAlignment="1">
      <alignment horizontal="right"/>
    </xf>
    <xf numFmtId="0" fontId="8" fillId="0" borderId="30" xfId="98" applyFont="1" applyBorder="1" applyAlignment="1">
      <alignment horizontal="left" wrapText="1" shrinkToFit="1"/>
    </xf>
    <xf numFmtId="49" fontId="8" fillId="0" borderId="30" xfId="88" applyNumberFormat="1" applyFont="1" applyBorder="1" applyAlignment="1">
      <alignment wrapText="1"/>
    </xf>
    <xf numFmtId="0" fontId="8" fillId="0" borderId="30" xfId="82" applyNumberFormat="1" applyFont="1" applyBorder="1" applyAlignment="1"/>
    <xf numFmtId="0" fontId="8" fillId="0" borderId="30" xfId="88" applyFont="1" applyBorder="1" applyAlignment="1">
      <alignment horizontal="center"/>
    </xf>
    <xf numFmtId="38" fontId="8" fillId="0" borderId="30" xfId="80" applyFont="1" applyBorder="1" applyAlignment="1">
      <alignment horizontal="center"/>
    </xf>
    <xf numFmtId="3" fontId="8" fillId="0" borderId="30" xfId="80" applyNumberFormat="1" applyFont="1" applyBorder="1" applyAlignment="1"/>
    <xf numFmtId="193" fontId="69" fillId="0" borderId="45" xfId="88" applyNumberFormat="1" applyFont="1" applyBorder="1" applyAlignment="1">
      <alignment horizontal="left" shrinkToFit="1"/>
    </xf>
    <xf numFmtId="0" fontId="70" fillId="0" borderId="51" xfId="88" quotePrefix="1" applyFont="1" applyBorder="1" applyAlignment="1">
      <alignment horizontal="right"/>
    </xf>
    <xf numFmtId="0" fontId="70" fillId="0" borderId="96" xfId="98" applyFont="1" applyBorder="1" applyAlignment="1">
      <alignment horizontal="left" wrapText="1" shrinkToFit="1"/>
    </xf>
    <xf numFmtId="49" fontId="8" fillId="0" borderId="96" xfId="88" applyNumberFormat="1" applyFont="1" applyBorder="1" applyAlignment="1">
      <alignment wrapText="1"/>
    </xf>
    <xf numFmtId="0" fontId="8" fillId="0" borderId="52" xfId="82" applyNumberFormat="1" applyFont="1" applyBorder="1" applyAlignment="1"/>
    <xf numFmtId="0" fontId="8" fillId="0" borderId="52" xfId="88" applyFont="1" applyBorder="1" applyAlignment="1">
      <alignment horizontal="center"/>
    </xf>
    <xf numFmtId="38" fontId="8" fillId="0" borderId="52" xfId="80" applyFont="1" applyBorder="1" applyAlignment="1">
      <alignment horizontal="right"/>
    </xf>
    <xf numFmtId="3" fontId="8" fillId="0" borderId="52" xfId="80" applyNumberFormat="1" applyFont="1" applyBorder="1" applyAlignment="1"/>
    <xf numFmtId="193" fontId="69" fillId="0" borderId="53" xfId="88" applyNumberFormat="1" applyFont="1" applyBorder="1" applyAlignment="1">
      <alignment horizontal="left" shrinkToFit="1"/>
    </xf>
    <xf numFmtId="0" fontId="8" fillId="0" borderId="34" xfId="97" applyFont="1" applyBorder="1" applyAlignment="1">
      <alignment horizontal="center"/>
    </xf>
    <xf numFmtId="38" fontId="8" fillId="0" borderId="30" xfId="80" applyFont="1" applyBorder="1" applyAlignment="1">
      <alignment horizontal="right"/>
    </xf>
    <xf numFmtId="0" fontId="8" fillId="0" borderId="34" xfId="88" applyFont="1" applyBorder="1" applyAlignment="1">
      <alignment horizontal="center"/>
    </xf>
    <xf numFmtId="0" fontId="70" fillId="0" borderId="36" xfId="92" applyFont="1" applyBorder="1" applyAlignment="1">
      <alignment horizontal="center" shrinkToFit="1"/>
    </xf>
    <xf numFmtId="0" fontId="8" fillId="0" borderId="29" xfId="97" applyFont="1" applyBorder="1" applyAlignment="1">
      <alignment horizontal="center"/>
    </xf>
    <xf numFmtId="0" fontId="70" fillId="0" borderId="30" xfId="92" applyFont="1" applyBorder="1" applyAlignment="1">
      <alignment horizontal="center" shrinkToFit="1"/>
    </xf>
    <xf numFmtId="38" fontId="8" fillId="0" borderId="30" xfId="80" applyFont="1" applyBorder="1" applyAlignment="1"/>
    <xf numFmtId="3" fontId="8" fillId="0" borderId="30" xfId="80" applyNumberFormat="1" applyFont="1" applyBorder="1" applyAlignment="1">
      <alignment horizontal="right"/>
    </xf>
    <xf numFmtId="0" fontId="66" fillId="0" borderId="0" xfId="104" applyFont="1" applyAlignment="1">
      <alignment horizontal="justify" vertical="center" wrapText="1"/>
    </xf>
    <xf numFmtId="0" fontId="66" fillId="0" borderId="0" xfId="104" applyFont="1" applyAlignment="1">
      <alignment horizontal="center" vertical="center"/>
    </xf>
    <xf numFmtId="49" fontId="66" fillId="0" borderId="0" xfId="104" applyNumberFormat="1" applyFont="1" applyAlignment="1">
      <alignment horizontal="center" vertical="center"/>
    </xf>
    <xf numFmtId="0" fontId="1" fillId="0" borderId="0" xfId="0" applyFont="1">
      <alignment vertical="center"/>
    </xf>
    <xf numFmtId="0" fontId="66" fillId="0" borderId="0" xfId="104" applyFont="1" applyAlignment="1">
      <alignment vertical="center"/>
    </xf>
    <xf numFmtId="0" fontId="8" fillId="0" borderId="26" xfId="92" applyFont="1" applyBorder="1" applyAlignment="1">
      <alignment horizontal="left" shrinkToFit="1"/>
    </xf>
    <xf numFmtId="0" fontId="71" fillId="5" borderId="0" xfId="91" applyFont="1" applyFill="1" applyAlignment="1">
      <alignment vertical="center"/>
    </xf>
    <xf numFmtId="0" fontId="74" fillId="5" borderId="0" xfId="94" applyFont="1" applyFill="1" applyAlignment="1">
      <alignment vertical="center"/>
    </xf>
    <xf numFmtId="0" fontId="75" fillId="5" borderId="47" xfId="94" applyFont="1" applyFill="1" applyBorder="1" applyAlignment="1">
      <alignment vertical="center"/>
    </xf>
    <xf numFmtId="0" fontId="75" fillId="5" borderId="0" xfId="94" applyFont="1" applyFill="1" applyAlignment="1">
      <alignment vertical="center"/>
    </xf>
    <xf numFmtId="0" fontId="74" fillId="5" borderId="48" xfId="94" applyFont="1" applyFill="1" applyBorder="1" applyAlignment="1">
      <alignment vertical="center"/>
    </xf>
    <xf numFmtId="0" fontId="75" fillId="5" borderId="49" xfId="94" applyFont="1" applyFill="1" applyBorder="1" applyAlignment="1">
      <alignment horizontal="left" vertical="center"/>
    </xf>
    <xf numFmtId="0" fontId="75" fillId="5" borderId="31" xfId="94" applyFont="1" applyFill="1" applyBorder="1" applyAlignment="1">
      <alignment horizontal="left" vertical="center"/>
    </xf>
    <xf numFmtId="0" fontId="75" fillId="5" borderId="18" xfId="94" applyFont="1" applyFill="1" applyBorder="1" applyAlignment="1">
      <alignment horizontal="centerContinuous" vertical="center"/>
    </xf>
    <xf numFmtId="0" fontId="74" fillId="5" borderId="35" xfId="94" applyFont="1" applyFill="1" applyBorder="1" applyAlignment="1">
      <alignment vertical="center"/>
    </xf>
    <xf numFmtId="0" fontId="75" fillId="5" borderId="5" xfId="94" applyFont="1" applyFill="1" applyBorder="1" applyAlignment="1">
      <alignment horizontal="center" vertical="center"/>
    </xf>
    <xf numFmtId="0" fontId="75" fillId="5" borderId="6" xfId="94" applyFont="1" applyFill="1" applyBorder="1" applyAlignment="1">
      <alignment horizontal="left" vertical="center"/>
    </xf>
    <xf numFmtId="0" fontId="75" fillId="5" borderId="12" xfId="94" applyFont="1" applyFill="1" applyBorder="1" applyAlignment="1">
      <alignment horizontal="center" vertical="center"/>
    </xf>
    <xf numFmtId="0" fontId="75" fillId="5" borderId="19" xfId="94" applyFont="1" applyFill="1" applyBorder="1" applyAlignment="1">
      <alignment horizontal="center" vertical="center"/>
    </xf>
    <xf numFmtId="0" fontId="75" fillId="5" borderId="49" xfId="94" applyFont="1" applyFill="1" applyBorder="1" applyAlignment="1">
      <alignment horizontal="right" vertical="center"/>
    </xf>
    <xf numFmtId="0" fontId="75" fillId="5" borderId="50" xfId="94" applyFont="1" applyFill="1" applyBorder="1" applyAlignment="1">
      <alignment horizontal="right" vertical="center"/>
    </xf>
    <xf numFmtId="0" fontId="75" fillId="5" borderId="41" xfId="94" applyFont="1" applyFill="1" applyBorder="1" applyAlignment="1">
      <alignment horizontal="right" vertical="center"/>
    </xf>
    <xf numFmtId="0" fontId="75" fillId="5" borderId="22" xfId="94" applyFont="1" applyFill="1" applyBorder="1" applyAlignment="1">
      <alignment horizontal="right" vertical="center"/>
    </xf>
    <xf numFmtId="0" fontId="75" fillId="5" borderId="48" xfId="94" applyFont="1" applyFill="1" applyBorder="1" applyAlignment="1">
      <alignment horizontal="right" vertical="center"/>
    </xf>
    <xf numFmtId="0" fontId="75" fillId="5" borderId="21" xfId="94" applyFont="1" applyFill="1" applyBorder="1" applyAlignment="1">
      <alignment vertical="center"/>
    </xf>
    <xf numFmtId="0" fontId="12" fillId="0" borderId="12" xfId="99" applyFont="1" applyBorder="1" applyAlignment="1">
      <alignment horizontal="center" vertical="center"/>
    </xf>
    <xf numFmtId="38" fontId="12" fillId="0" borderId="12" xfId="80" applyFont="1" applyBorder="1" applyAlignment="1" applyProtection="1">
      <alignment horizontal="left" vertical="center"/>
    </xf>
    <xf numFmtId="0" fontId="12" fillId="0" borderId="6" xfId="99" applyFont="1" applyBorder="1" applyAlignment="1">
      <alignment horizontal="left" vertical="center"/>
    </xf>
    <xf numFmtId="212" fontId="12" fillId="0" borderId="12" xfId="80" applyNumberFormat="1" applyFont="1" applyBorder="1" applyAlignment="1" applyProtection="1">
      <alignment vertical="center"/>
    </xf>
    <xf numFmtId="0" fontId="12" fillId="0" borderId="6" xfId="99" applyFont="1" applyBorder="1" applyAlignment="1">
      <alignment horizontal="center" vertical="center"/>
    </xf>
    <xf numFmtId="0" fontId="8" fillId="0" borderId="6" xfId="99" quotePrefix="1" applyFont="1" applyBorder="1" applyAlignment="1">
      <alignment horizontal="center" vertical="center"/>
    </xf>
    <xf numFmtId="0" fontId="12" fillId="0" borderId="12" xfId="99" applyFont="1" applyBorder="1" applyAlignment="1">
      <alignment horizontal="left" vertical="center" indent="1"/>
    </xf>
    <xf numFmtId="212" fontId="12" fillId="0" borderId="12" xfId="80" applyNumberFormat="1" applyFont="1" applyBorder="1" applyAlignment="1">
      <alignment vertical="center"/>
    </xf>
    <xf numFmtId="177" fontId="12" fillId="0" borderId="12" xfId="99" applyNumberFormat="1" applyFont="1" applyBorder="1" applyAlignment="1">
      <alignment vertical="center"/>
    </xf>
    <xf numFmtId="0" fontId="8" fillId="0" borderId="6" xfId="99" quotePrefix="1" applyFont="1" applyBorder="1" applyAlignment="1">
      <alignment horizontal="right" vertical="center"/>
    </xf>
    <xf numFmtId="0" fontId="12" fillId="0" borderId="6" xfId="99" applyFont="1" applyBorder="1" applyAlignment="1">
      <alignment horizontal="left" vertical="center" indent="1"/>
    </xf>
    <xf numFmtId="10" fontId="12" fillId="0" borderId="12" xfId="99" applyNumberFormat="1" applyFont="1" applyBorder="1" applyAlignment="1">
      <alignment horizontal="left" vertical="center" indent="1"/>
    </xf>
    <xf numFmtId="0" fontId="12" fillId="0" borderId="6" xfId="99" applyFont="1" applyBorder="1" applyAlignment="1">
      <alignment horizontal="right" vertical="center"/>
    </xf>
    <xf numFmtId="177" fontId="12" fillId="0" borderId="82" xfId="76" applyNumberFormat="1" applyFont="1" applyBorder="1" applyAlignment="1">
      <alignment vertical="center"/>
    </xf>
    <xf numFmtId="177" fontId="78" fillId="0" borderId="12" xfId="99" applyNumberFormat="1" applyFont="1" applyBorder="1" applyAlignment="1">
      <alignment vertical="center"/>
    </xf>
    <xf numFmtId="10" fontId="12" fillId="0" borderId="12" xfId="99" applyNumberFormat="1" applyFont="1" applyBorder="1" applyAlignment="1">
      <alignment vertical="center"/>
    </xf>
    <xf numFmtId="0" fontId="8" fillId="0" borderId="36" xfId="85" applyFont="1" applyBorder="1" applyAlignment="1">
      <alignment horizontal="left" vertical="center" shrinkToFit="1"/>
    </xf>
    <xf numFmtId="0" fontId="8" fillId="0" borderId="96" xfId="85" applyFont="1" applyBorder="1" applyAlignment="1">
      <alignment horizontal="left" vertical="center" shrinkToFit="1"/>
    </xf>
    <xf numFmtId="0" fontId="2" fillId="0" borderId="0" xfId="104" applyAlignment="1">
      <alignment vertical="center"/>
    </xf>
    <xf numFmtId="0" fontId="2" fillId="0" borderId="0" xfId="104"/>
    <xf numFmtId="0" fontId="2" fillId="0" borderId="0" xfId="104" applyAlignment="1">
      <alignment horizontal="center" vertical="center"/>
    </xf>
    <xf numFmtId="0" fontId="2" fillId="0" borderId="0" xfId="104" quotePrefix="1" applyAlignment="1">
      <alignment horizontal="center"/>
    </xf>
    <xf numFmtId="0" fontId="11" fillId="0" borderId="82" xfId="99" applyFont="1" applyBorder="1" applyAlignment="1">
      <alignment horizontal="center" vertical="center"/>
    </xf>
    <xf numFmtId="0" fontId="11" fillId="0" borderId="17" xfId="99" applyFont="1" applyBorder="1" applyAlignment="1">
      <alignment vertical="center"/>
    </xf>
    <xf numFmtId="0" fontId="50" fillId="0" borderId="0" xfId="104" applyFont="1" applyAlignment="1">
      <alignment horizontal="justify" vertical="top" wrapText="1"/>
    </xf>
    <xf numFmtId="0" fontId="66" fillId="0" borderId="0" xfId="104" applyFont="1" applyAlignment="1">
      <alignment horizontal="justify" vertical="top" wrapText="1"/>
    </xf>
    <xf numFmtId="0" fontId="50" fillId="0" borderId="0" xfId="104" applyFont="1" applyAlignment="1">
      <alignment horizontal="left" vertical="top" wrapText="1"/>
    </xf>
    <xf numFmtId="0" fontId="66" fillId="0" borderId="0" xfId="104" applyFont="1" applyAlignment="1">
      <alignment horizontal="left" vertical="top" wrapText="1"/>
    </xf>
    <xf numFmtId="0" fontId="66" fillId="0" borderId="0" xfId="104" applyFont="1" applyAlignment="1">
      <alignment horizontal="left" vertical="center" wrapText="1"/>
    </xf>
    <xf numFmtId="0" fontId="66" fillId="0" borderId="0" xfId="104" applyFont="1" applyAlignment="1">
      <alignment horizontal="left" vertical="center"/>
    </xf>
    <xf numFmtId="0" fontId="56" fillId="0" borderId="0" xfId="104" applyFont="1" applyAlignment="1">
      <alignment horizontal="justify" vertical="top" wrapText="1"/>
    </xf>
    <xf numFmtId="0" fontId="66" fillId="0" borderId="0" xfId="104" applyFont="1" applyAlignment="1">
      <alignment horizontal="justify" vertical="center" wrapText="1"/>
    </xf>
    <xf numFmtId="0" fontId="26" fillId="0" borderId="0" xfId="104" applyFont="1" applyAlignment="1">
      <alignment horizontal="left" vertical="center" wrapText="1"/>
    </xf>
    <xf numFmtId="0" fontId="26" fillId="0" borderId="0" xfId="104" applyFont="1" applyAlignment="1">
      <alignment horizontal="left" vertical="top" wrapText="1"/>
    </xf>
    <xf numFmtId="0" fontId="62" fillId="0" borderId="0" xfId="104" applyFont="1" applyAlignment="1">
      <alignment horizontal="center" vertical="center"/>
    </xf>
    <xf numFmtId="0" fontId="50" fillId="0" borderId="0" xfId="104" applyFont="1" applyAlignment="1">
      <alignment horizontal="distributed" vertical="center"/>
    </xf>
    <xf numFmtId="0" fontId="27" fillId="0" borderId="0" xfId="104" applyFont="1" applyAlignment="1">
      <alignment wrapText="1"/>
    </xf>
    <xf numFmtId="0" fontId="1" fillId="0" borderId="0" xfId="0" applyFont="1" applyAlignment="1">
      <alignment wrapText="1"/>
    </xf>
    <xf numFmtId="0" fontId="1" fillId="0" borderId="0" xfId="0" applyFont="1">
      <alignment vertical="center"/>
    </xf>
    <xf numFmtId="0" fontId="26" fillId="0" borderId="0" xfId="104" applyFont="1" applyAlignment="1">
      <alignment horizontal="left" vertical="top" shrinkToFit="1"/>
    </xf>
    <xf numFmtId="0" fontId="26" fillId="0" borderId="0" xfId="104" applyFont="1" applyAlignment="1">
      <alignment horizontal="left" vertical="center" shrinkToFit="1"/>
    </xf>
    <xf numFmtId="0" fontId="75" fillId="5" borderId="2" xfId="94" applyFont="1" applyFill="1" applyBorder="1" applyAlignment="1">
      <alignment horizontal="center" vertical="center" textRotation="255"/>
    </xf>
    <xf numFmtId="0" fontId="75" fillId="5" borderId="75" xfId="94" applyFont="1" applyFill="1" applyBorder="1" applyAlignment="1">
      <alignment horizontal="center" vertical="center"/>
    </xf>
    <xf numFmtId="0" fontId="75" fillId="5" borderId="50" xfId="94" applyFont="1" applyFill="1" applyBorder="1" applyAlignment="1">
      <alignment horizontal="center" vertical="center"/>
    </xf>
    <xf numFmtId="0" fontId="75" fillId="5" borderId="90" xfId="94" applyFont="1" applyFill="1" applyBorder="1" applyAlignment="1">
      <alignment horizontal="center" vertical="center"/>
    </xf>
    <xf numFmtId="0" fontId="75" fillId="5" borderId="50" xfId="94" applyFont="1" applyFill="1" applyBorder="1" applyAlignment="1">
      <alignment vertical="center" shrinkToFit="1"/>
    </xf>
    <xf numFmtId="0" fontId="75" fillId="5" borderId="86" xfId="94" applyFont="1" applyFill="1" applyBorder="1" applyAlignment="1">
      <alignment vertical="center" shrinkToFit="1"/>
    </xf>
    <xf numFmtId="210" fontId="75" fillId="5" borderId="0" xfId="94" applyNumberFormat="1" applyFont="1" applyFill="1" applyAlignment="1">
      <alignment vertical="center" shrinkToFit="1"/>
    </xf>
    <xf numFmtId="0" fontId="72" fillId="5" borderId="0" xfId="94" applyFont="1" applyFill="1" applyAlignment="1">
      <alignment horizontal="left" vertical="center"/>
    </xf>
    <xf numFmtId="0" fontId="72" fillId="5" borderId="21" xfId="94" applyFont="1" applyFill="1" applyBorder="1" applyAlignment="1">
      <alignment horizontal="left" vertical="center"/>
    </xf>
    <xf numFmtId="0" fontId="73" fillId="5" borderId="82" xfId="94" applyFont="1" applyFill="1" applyBorder="1" applyAlignment="1">
      <alignment horizontal="center" vertical="center"/>
    </xf>
    <xf numFmtId="0" fontId="73" fillId="5" borderId="2" xfId="94" applyFont="1" applyFill="1" applyBorder="1" applyAlignment="1">
      <alignment horizontal="center" vertical="center"/>
    </xf>
    <xf numFmtId="0" fontId="73" fillId="5" borderId="17" xfId="94" applyFont="1" applyFill="1" applyBorder="1" applyAlignment="1">
      <alignment horizontal="center" vertical="center"/>
    </xf>
    <xf numFmtId="0" fontId="72" fillId="5" borderId="5" xfId="94" applyFont="1" applyFill="1" applyBorder="1" applyAlignment="1">
      <alignment horizontal="left" vertical="center"/>
    </xf>
    <xf numFmtId="0" fontId="75" fillId="5" borderId="12" xfId="94" applyFont="1" applyFill="1" applyBorder="1" applyAlignment="1">
      <alignment vertical="center"/>
    </xf>
    <xf numFmtId="211" fontId="75" fillId="5" borderId="12" xfId="94" applyNumberFormat="1" applyFont="1" applyFill="1" applyBorder="1" applyAlignment="1">
      <alignment vertical="center" shrinkToFit="1"/>
    </xf>
    <xf numFmtId="0" fontId="75" fillId="5" borderId="92" xfId="94" quotePrefix="1" applyFont="1" applyFill="1" applyBorder="1" applyAlignment="1">
      <alignment vertical="center" textRotation="255"/>
    </xf>
    <xf numFmtId="0" fontId="75" fillId="5" borderId="19" xfId="94" quotePrefix="1" applyFont="1" applyFill="1" applyBorder="1" applyAlignment="1">
      <alignment vertical="center" textRotation="255"/>
    </xf>
    <xf numFmtId="0" fontId="75" fillId="5" borderId="20" xfId="94" quotePrefix="1" applyFont="1" applyFill="1" applyBorder="1" applyAlignment="1">
      <alignment vertical="center" textRotation="255"/>
    </xf>
    <xf numFmtId="0" fontId="75" fillId="5" borderId="47" xfId="94" quotePrefix="1" applyFont="1" applyFill="1" applyBorder="1" applyAlignment="1">
      <alignment vertical="center" textRotation="255"/>
    </xf>
    <xf numFmtId="0" fontId="75" fillId="5" borderId="0" xfId="94" quotePrefix="1" applyFont="1" applyFill="1" applyAlignment="1">
      <alignment vertical="center" textRotation="255"/>
    </xf>
    <xf numFmtId="0" fontId="75" fillId="5" borderId="21" xfId="94" quotePrefix="1" applyFont="1" applyFill="1" applyBorder="1" applyAlignment="1">
      <alignment vertical="center" textRotation="255"/>
    </xf>
    <xf numFmtId="0" fontId="75" fillId="5" borderId="48" xfId="94" quotePrefix="1" applyFont="1" applyFill="1" applyBorder="1" applyAlignment="1">
      <alignment vertical="center" textRotation="255"/>
    </xf>
    <xf numFmtId="0" fontId="75" fillId="5" borderId="12" xfId="94" quotePrefix="1" applyFont="1" applyFill="1" applyBorder="1" applyAlignment="1">
      <alignment vertical="center" textRotation="255"/>
    </xf>
    <xf numFmtId="0" fontId="75" fillId="5" borderId="33" xfId="94" quotePrefix="1" applyFont="1" applyFill="1" applyBorder="1" applyAlignment="1">
      <alignment vertical="center" textRotation="255"/>
    </xf>
    <xf numFmtId="0" fontId="75" fillId="5" borderId="23" xfId="94" applyFont="1" applyFill="1" applyBorder="1" applyAlignment="1">
      <alignment horizontal="center" vertical="center" textRotation="255"/>
    </xf>
    <xf numFmtId="0" fontId="75" fillId="5" borderId="95" xfId="94" applyFont="1" applyFill="1" applyBorder="1" applyAlignment="1">
      <alignment horizontal="center" vertical="center" textRotation="255"/>
    </xf>
    <xf numFmtId="0" fontId="75" fillId="5" borderId="38" xfId="94" applyFont="1" applyFill="1" applyBorder="1" applyAlignment="1">
      <alignment horizontal="center" vertical="center" textRotation="255"/>
    </xf>
    <xf numFmtId="0" fontId="75" fillId="5" borderId="92" xfId="94" applyFont="1" applyFill="1" applyBorder="1" applyAlignment="1">
      <alignment horizontal="center" vertical="center" textRotation="255"/>
    </xf>
    <xf numFmtId="0" fontId="75" fillId="5" borderId="19" xfId="94" applyFont="1" applyFill="1" applyBorder="1" applyAlignment="1">
      <alignment horizontal="center" vertical="center" textRotation="255"/>
    </xf>
    <xf numFmtId="0" fontId="75" fillId="5" borderId="93" xfId="94" applyFont="1" applyFill="1" applyBorder="1" applyAlignment="1">
      <alignment horizontal="center" vertical="center" textRotation="255"/>
    </xf>
    <xf numFmtId="0" fontId="75" fillId="5" borderId="47" xfId="94" applyFont="1" applyFill="1" applyBorder="1" applyAlignment="1">
      <alignment horizontal="center" vertical="center" textRotation="255"/>
    </xf>
    <xf numFmtId="0" fontId="75" fillId="5" borderId="0" xfId="94" applyFont="1" applyFill="1" applyAlignment="1">
      <alignment horizontal="center" vertical="center" textRotation="255"/>
    </xf>
    <xf numFmtId="0" fontId="75" fillId="5" borderId="44" xfId="94" applyFont="1" applyFill="1" applyBorder="1" applyAlignment="1">
      <alignment horizontal="center" vertical="center" textRotation="255"/>
    </xf>
    <xf numFmtId="0" fontId="75" fillId="5" borderId="48" xfId="94" applyFont="1" applyFill="1" applyBorder="1" applyAlignment="1">
      <alignment horizontal="center" vertical="center" textRotation="255"/>
    </xf>
    <xf numFmtId="0" fontId="75" fillId="5" borderId="12" xfId="94" applyFont="1" applyFill="1" applyBorder="1" applyAlignment="1">
      <alignment horizontal="center" vertical="center" textRotation="255"/>
    </xf>
    <xf numFmtId="0" fontId="75" fillId="5" borderId="85" xfId="94" applyFont="1" applyFill="1" applyBorder="1" applyAlignment="1">
      <alignment horizontal="center" vertical="center" textRotation="255"/>
    </xf>
    <xf numFmtId="0" fontId="75" fillId="5" borderId="24" xfId="94" applyFont="1" applyFill="1" applyBorder="1" applyAlignment="1">
      <alignment horizontal="center" vertical="center" textRotation="255"/>
    </xf>
    <xf numFmtId="0" fontId="75" fillId="5" borderId="96" xfId="94" applyFont="1" applyFill="1" applyBorder="1" applyAlignment="1">
      <alignment horizontal="center" vertical="center" textRotation="255"/>
    </xf>
    <xf numFmtId="0" fontId="75" fillId="5" borderId="94" xfId="94" applyFont="1" applyFill="1" applyBorder="1" applyAlignment="1">
      <alignment horizontal="center" vertical="center" textRotation="255"/>
    </xf>
    <xf numFmtId="0" fontId="75" fillId="5" borderId="92" xfId="94" applyFont="1" applyFill="1" applyBorder="1" applyAlignment="1">
      <alignment vertical="center"/>
    </xf>
    <xf numFmtId="0" fontId="75" fillId="5" borderId="19" xfId="94" applyFont="1" applyFill="1" applyBorder="1" applyAlignment="1">
      <alignment vertical="center"/>
    </xf>
    <xf numFmtId="0" fontId="75" fillId="5" borderId="93" xfId="94" applyFont="1" applyFill="1" applyBorder="1" applyAlignment="1">
      <alignment vertical="center"/>
    </xf>
    <xf numFmtId="0" fontId="75" fillId="5" borderId="47" xfId="94" applyFont="1" applyFill="1" applyBorder="1" applyAlignment="1">
      <alignment vertical="center"/>
    </xf>
    <xf numFmtId="0" fontId="75" fillId="5" borderId="0" xfId="94" applyFont="1" applyFill="1" applyAlignment="1">
      <alignment vertical="center"/>
    </xf>
    <xf numFmtId="0" fontId="75" fillId="5" borderId="44" xfId="94" applyFont="1" applyFill="1" applyBorder="1" applyAlignment="1">
      <alignment vertical="center"/>
    </xf>
    <xf numFmtId="0" fontId="75" fillId="5" borderId="48" xfId="94" applyFont="1" applyFill="1" applyBorder="1" applyAlignment="1">
      <alignment vertical="center"/>
    </xf>
    <xf numFmtId="0" fontId="75" fillId="5" borderId="85" xfId="94" applyFont="1" applyFill="1" applyBorder="1" applyAlignment="1">
      <alignment vertical="center"/>
    </xf>
    <xf numFmtId="0" fontId="74" fillId="5" borderId="92" xfId="94" applyFont="1" applyFill="1" applyBorder="1" applyAlignment="1">
      <alignment vertical="center"/>
    </xf>
    <xf numFmtId="0" fontId="74" fillId="5" borderId="19" xfId="94" applyFont="1" applyFill="1" applyBorder="1" applyAlignment="1">
      <alignment vertical="center"/>
    </xf>
    <xf numFmtId="0" fontId="74" fillId="5" borderId="93" xfId="94" applyFont="1" applyFill="1" applyBorder="1" applyAlignment="1">
      <alignment vertical="center"/>
    </xf>
    <xf numFmtId="0" fontId="74" fillId="5" borderId="47" xfId="94" applyFont="1" applyFill="1" applyBorder="1" applyAlignment="1">
      <alignment vertical="center"/>
    </xf>
    <xf numFmtId="0" fontId="74" fillId="5" borderId="0" xfId="94" applyFont="1" applyFill="1" applyAlignment="1">
      <alignment vertical="center"/>
    </xf>
    <xf numFmtId="0" fontId="74" fillId="5" borderId="44" xfId="94" applyFont="1" applyFill="1" applyBorder="1" applyAlignment="1">
      <alignment vertical="center"/>
    </xf>
    <xf numFmtId="0" fontId="74" fillId="5" borderId="48" xfId="94" applyFont="1" applyFill="1" applyBorder="1" applyAlignment="1">
      <alignment vertical="center"/>
    </xf>
    <xf numFmtId="0" fontId="74" fillId="5" borderId="12" xfId="94" applyFont="1" applyFill="1" applyBorder="1" applyAlignment="1">
      <alignment vertical="center"/>
    </xf>
    <xf numFmtId="0" fontId="74" fillId="5" borderId="85" xfId="94" applyFont="1" applyFill="1" applyBorder="1" applyAlignment="1">
      <alignment vertical="center"/>
    </xf>
    <xf numFmtId="0" fontId="75" fillId="5" borderId="77" xfId="94" applyFont="1" applyFill="1" applyBorder="1" applyAlignment="1">
      <alignment horizontal="center" vertical="center"/>
    </xf>
    <xf numFmtId="0" fontId="75" fillId="5" borderId="88" xfId="94" applyFont="1" applyFill="1" applyBorder="1" applyAlignment="1">
      <alignment horizontal="center" vertical="center"/>
    </xf>
    <xf numFmtId="0" fontId="75" fillId="5" borderId="88" xfId="94" applyFont="1" applyFill="1" applyBorder="1" applyAlignment="1">
      <alignment vertical="center"/>
    </xf>
    <xf numFmtId="0" fontId="75" fillId="5" borderId="32" xfId="94" applyFont="1" applyFill="1" applyBorder="1" applyAlignment="1">
      <alignment vertical="center"/>
    </xf>
    <xf numFmtId="0" fontId="75" fillId="5" borderId="49" xfId="94" applyFont="1" applyFill="1" applyBorder="1" applyAlignment="1">
      <alignment horizontal="center" vertical="center"/>
    </xf>
    <xf numFmtId="0" fontId="75" fillId="5" borderId="35" xfId="94" applyFont="1" applyFill="1" applyBorder="1" applyAlignment="1">
      <alignment horizontal="center" vertical="center"/>
    </xf>
    <xf numFmtId="0" fontId="75" fillId="5" borderId="25" xfId="94" applyFont="1" applyFill="1" applyBorder="1" applyAlignment="1">
      <alignment horizontal="center" vertical="center"/>
    </xf>
    <xf numFmtId="0" fontId="75" fillId="5" borderId="43" xfId="94" applyFont="1" applyFill="1" applyBorder="1" applyAlignment="1">
      <alignment horizontal="center" vertical="center"/>
    </xf>
    <xf numFmtId="0" fontId="75" fillId="5" borderId="25" xfId="94" applyFont="1" applyFill="1" applyBorder="1" applyAlignment="1">
      <alignment vertical="center"/>
    </xf>
    <xf numFmtId="0" fontId="75" fillId="5" borderId="87" xfId="94" applyFont="1" applyFill="1" applyBorder="1" applyAlignment="1">
      <alignment vertical="center"/>
    </xf>
    <xf numFmtId="0" fontId="75" fillId="5" borderId="2" xfId="94" applyFont="1" applyFill="1" applyBorder="1" applyAlignment="1">
      <alignment vertical="center"/>
    </xf>
    <xf numFmtId="38" fontId="75" fillId="5" borderId="25" xfId="94" applyNumberFormat="1" applyFont="1" applyFill="1" applyBorder="1" applyAlignment="1">
      <alignment vertical="center"/>
    </xf>
    <xf numFmtId="38" fontId="75" fillId="5" borderId="87" xfId="94" applyNumberFormat="1" applyFont="1" applyFill="1" applyBorder="1" applyAlignment="1">
      <alignment vertical="center"/>
    </xf>
    <xf numFmtId="0" fontId="75" fillId="5" borderId="48" xfId="94" applyFont="1" applyFill="1" applyBorder="1" applyAlignment="1">
      <alignment horizontal="center" vertical="center"/>
    </xf>
    <xf numFmtId="0" fontId="75" fillId="5" borderId="12" xfId="94" applyFont="1" applyFill="1" applyBorder="1" applyAlignment="1">
      <alignment horizontal="center" vertical="center"/>
    </xf>
    <xf numFmtId="0" fontId="75" fillId="5" borderId="85" xfId="94" applyFont="1" applyFill="1" applyBorder="1" applyAlignment="1">
      <alignment horizontal="center" vertical="center"/>
    </xf>
    <xf numFmtId="0" fontId="75" fillId="5" borderId="18" xfId="94" applyFont="1" applyFill="1" applyBorder="1" applyAlignment="1">
      <alignment horizontal="center" vertical="center" textRotation="255"/>
    </xf>
    <xf numFmtId="0" fontId="75" fillId="5" borderId="5" xfId="94" applyFont="1" applyFill="1" applyBorder="1" applyAlignment="1">
      <alignment horizontal="center" vertical="center" textRotation="255"/>
    </xf>
    <xf numFmtId="0" fontId="75" fillId="5" borderId="6" xfId="94" applyFont="1" applyFill="1" applyBorder="1" applyAlignment="1">
      <alignment horizontal="center" vertical="center" textRotation="255"/>
    </xf>
    <xf numFmtId="0" fontId="75" fillId="5" borderId="91" xfId="94" applyFont="1" applyFill="1" applyBorder="1" applyAlignment="1">
      <alignment horizontal="center" vertical="center"/>
    </xf>
    <xf numFmtId="0" fontId="75" fillId="5" borderId="36" xfId="94" applyFont="1" applyFill="1" applyBorder="1" applyAlignment="1">
      <alignment horizontal="center" vertical="center"/>
    </xf>
    <xf numFmtId="0" fontId="75" fillId="5" borderId="24" xfId="94" applyFont="1" applyFill="1" applyBorder="1" applyAlignment="1">
      <alignment horizontal="center" vertical="center"/>
    </xf>
    <xf numFmtId="0" fontId="75" fillId="5" borderId="92" xfId="94" quotePrefix="1" applyFont="1" applyFill="1" applyBorder="1" applyAlignment="1">
      <alignment horizontal="center" vertical="center"/>
    </xf>
    <xf numFmtId="0" fontId="75" fillId="5" borderId="19" xfId="94" applyFont="1" applyFill="1" applyBorder="1" applyAlignment="1">
      <alignment horizontal="center" vertical="center"/>
    </xf>
    <xf numFmtId="0" fontId="75" fillId="5" borderId="93" xfId="94" applyFont="1" applyFill="1" applyBorder="1" applyAlignment="1">
      <alignment horizontal="center" vertical="center"/>
    </xf>
    <xf numFmtId="0" fontId="75" fillId="5" borderId="41" xfId="94" applyFont="1" applyFill="1" applyBorder="1" applyAlignment="1">
      <alignment horizontal="center" vertical="center"/>
    </xf>
    <xf numFmtId="0" fontId="75" fillId="5" borderId="22" xfId="94" applyFont="1" applyFill="1" applyBorder="1" applyAlignment="1">
      <alignment horizontal="center" vertical="center"/>
    </xf>
    <xf numFmtId="0" fontId="75" fillId="5" borderId="42" xfId="94" applyFont="1" applyFill="1" applyBorder="1" applyAlignment="1">
      <alignment horizontal="center" vertical="center"/>
    </xf>
    <xf numFmtId="0" fontId="75" fillId="5" borderId="27" xfId="94" applyFont="1" applyFill="1" applyBorder="1" applyAlignment="1">
      <alignment horizontal="center" vertical="center"/>
    </xf>
    <xf numFmtId="0" fontId="75" fillId="5" borderId="39" xfId="94" applyFont="1" applyFill="1" applyBorder="1" applyAlignment="1">
      <alignment horizontal="center" vertical="center"/>
    </xf>
    <xf numFmtId="0" fontId="75" fillId="5" borderId="40" xfId="94" applyFont="1" applyFill="1" applyBorder="1" applyAlignment="1">
      <alignment horizontal="center" vertical="center"/>
    </xf>
    <xf numFmtId="0" fontId="75" fillId="5" borderId="27" xfId="94" quotePrefix="1" applyFont="1" applyFill="1" applyBorder="1" applyAlignment="1">
      <alignment horizontal="center" vertical="center"/>
    </xf>
    <xf numFmtId="0" fontId="75" fillId="5" borderId="36" xfId="94" applyFont="1" applyFill="1" applyBorder="1" applyAlignment="1">
      <alignment horizontal="center" vertical="center" textRotation="255"/>
    </xf>
    <xf numFmtId="0" fontId="75" fillId="5" borderId="30" xfId="94" applyFont="1" applyFill="1" applyBorder="1" applyAlignment="1">
      <alignment horizontal="center" vertical="center" textRotation="255"/>
    </xf>
    <xf numFmtId="0" fontId="75" fillId="5" borderId="52" xfId="94" applyFont="1" applyFill="1" applyBorder="1" applyAlignment="1">
      <alignment horizontal="center" vertical="center"/>
    </xf>
    <xf numFmtId="0" fontId="75" fillId="5" borderId="19" xfId="94" quotePrefix="1" applyFont="1" applyFill="1" applyBorder="1" applyAlignment="1">
      <alignment horizontal="center" vertical="center"/>
    </xf>
    <xf numFmtId="0" fontId="75" fillId="5" borderId="20" xfId="94" applyFont="1" applyFill="1" applyBorder="1" applyAlignment="1">
      <alignment horizontal="center" vertical="center"/>
    </xf>
    <xf numFmtId="0" fontId="75" fillId="5" borderId="89" xfId="94" applyFont="1" applyFill="1" applyBorder="1" applyAlignment="1">
      <alignment horizontal="center" vertical="center"/>
    </xf>
    <xf numFmtId="0" fontId="75" fillId="5" borderId="41" xfId="94" quotePrefix="1" applyFont="1" applyFill="1" applyBorder="1" applyAlignment="1">
      <alignment horizontal="center" vertical="center"/>
    </xf>
    <xf numFmtId="0" fontId="75" fillId="5" borderId="52" xfId="94" quotePrefix="1" applyFont="1" applyFill="1" applyBorder="1" applyAlignment="1">
      <alignment horizontal="center" vertical="center"/>
    </xf>
    <xf numFmtId="0" fontId="75" fillId="5" borderId="92" xfId="94" applyFont="1" applyFill="1" applyBorder="1" applyAlignment="1">
      <alignment horizontal="center" vertical="center"/>
    </xf>
    <xf numFmtId="0" fontId="75" fillId="5" borderId="26" xfId="94" applyFont="1" applyFill="1" applyBorder="1" applyAlignment="1">
      <alignment horizontal="center" vertical="center" textRotation="255"/>
    </xf>
    <xf numFmtId="0" fontId="76" fillId="5" borderId="39" xfId="94" quotePrefix="1" applyFont="1" applyFill="1" applyBorder="1" applyAlignment="1">
      <alignment horizontal="center" vertical="center" wrapText="1"/>
    </xf>
    <xf numFmtId="0" fontId="76" fillId="5" borderId="39" xfId="94" applyFont="1" applyFill="1" applyBorder="1" applyAlignment="1">
      <alignment horizontal="center" vertical="center" wrapText="1"/>
    </xf>
    <xf numFmtId="0" fontId="76" fillId="5" borderId="28" xfId="94" applyFont="1" applyFill="1" applyBorder="1" applyAlignment="1">
      <alignment horizontal="center" vertical="center" wrapText="1"/>
    </xf>
    <xf numFmtId="0" fontId="76" fillId="5" borderId="12" xfId="94" applyFont="1" applyFill="1" applyBorder="1" applyAlignment="1">
      <alignment horizontal="center" vertical="center" wrapText="1"/>
    </xf>
    <xf numFmtId="0" fontId="76" fillId="5" borderId="33" xfId="94" applyFont="1" applyFill="1" applyBorder="1" applyAlignment="1">
      <alignment horizontal="center" vertical="center" wrapText="1"/>
    </xf>
    <xf numFmtId="0" fontId="75" fillId="5" borderId="48" xfId="94" quotePrefix="1" applyFont="1" applyFill="1" applyBorder="1" applyAlignment="1">
      <alignment horizontal="center" vertical="center"/>
    </xf>
    <xf numFmtId="0" fontId="75" fillId="5" borderId="75" xfId="94" applyFont="1" applyFill="1" applyBorder="1" applyAlignment="1">
      <alignment horizontal="left" vertical="center" indent="1"/>
    </xf>
    <xf numFmtId="0" fontId="75" fillId="5" borderId="50" xfId="94" applyFont="1" applyFill="1" applyBorder="1" applyAlignment="1">
      <alignment horizontal="left" vertical="center" indent="1"/>
    </xf>
    <xf numFmtId="0" fontId="75" fillId="5" borderId="90" xfId="94" applyFont="1" applyFill="1" applyBorder="1" applyAlignment="1">
      <alignment horizontal="left" vertical="center" indent="1"/>
    </xf>
    <xf numFmtId="3" fontId="75" fillId="5" borderId="50" xfId="94" applyNumberFormat="1" applyFont="1" applyFill="1" applyBorder="1" applyAlignment="1">
      <alignment vertical="center"/>
    </xf>
    <xf numFmtId="0" fontId="75" fillId="5" borderId="82" xfId="94" applyFont="1" applyFill="1" applyBorder="1" applyAlignment="1">
      <alignment horizontal="center" vertical="center"/>
    </xf>
    <xf numFmtId="0" fontId="75" fillId="5" borderId="2" xfId="94" applyFont="1" applyFill="1" applyBorder="1" applyAlignment="1">
      <alignment horizontal="center" vertical="center"/>
    </xf>
    <xf numFmtId="0" fontId="75" fillId="5" borderId="100" xfId="94" applyFont="1" applyFill="1" applyBorder="1" applyAlignment="1">
      <alignment horizontal="center" vertical="center"/>
    </xf>
    <xf numFmtId="0" fontId="75" fillId="5" borderId="99" xfId="94" applyFont="1" applyFill="1" applyBorder="1" applyAlignment="1">
      <alignment horizontal="center" vertical="center"/>
    </xf>
    <xf numFmtId="0" fontId="75" fillId="5" borderId="17" xfId="94" applyFont="1" applyFill="1" applyBorder="1" applyAlignment="1">
      <alignment horizontal="center" vertical="center"/>
    </xf>
    <xf numFmtId="0" fontId="72" fillId="5" borderId="98" xfId="94" applyFont="1" applyFill="1" applyBorder="1" applyAlignment="1">
      <alignment horizontal="left" vertical="center" indent="1"/>
    </xf>
    <xf numFmtId="0" fontId="72" fillId="5" borderId="25" xfId="94" applyFont="1" applyFill="1" applyBorder="1" applyAlignment="1">
      <alignment horizontal="left" vertical="center" indent="1"/>
    </xf>
    <xf numFmtId="0" fontId="72" fillId="5" borderId="43" xfId="94" applyFont="1" applyFill="1" applyBorder="1" applyAlignment="1">
      <alignment horizontal="left" vertical="center" indent="1"/>
    </xf>
    <xf numFmtId="3" fontId="75" fillId="5" borderId="25" xfId="94" applyNumberFormat="1" applyFont="1" applyFill="1" applyBorder="1" applyAlignment="1">
      <alignment vertical="center"/>
    </xf>
    <xf numFmtId="0" fontId="75" fillId="5" borderId="86" xfId="94" applyFont="1" applyFill="1" applyBorder="1" applyAlignment="1">
      <alignment horizontal="center" vertical="center"/>
    </xf>
    <xf numFmtId="0" fontId="75" fillId="5" borderId="77" xfId="94" applyFont="1" applyFill="1" applyBorder="1" applyAlignment="1">
      <alignment horizontal="left" vertical="center" indent="1"/>
    </xf>
    <xf numFmtId="0" fontId="75" fillId="5" borderId="88" xfId="94" applyFont="1" applyFill="1" applyBorder="1" applyAlignment="1">
      <alignment horizontal="left" vertical="center" indent="1"/>
    </xf>
    <xf numFmtId="0" fontId="75" fillId="5" borderId="97" xfId="94" applyFont="1" applyFill="1" applyBorder="1" applyAlignment="1">
      <alignment horizontal="left" vertical="center" indent="1"/>
    </xf>
    <xf numFmtId="3" fontId="75" fillId="5" borderId="88" xfId="94" applyNumberFormat="1" applyFont="1" applyFill="1" applyBorder="1" applyAlignment="1">
      <alignment vertical="center"/>
    </xf>
    <xf numFmtId="0" fontId="75" fillId="5" borderId="97" xfId="94" applyFont="1" applyFill="1" applyBorder="1" applyAlignment="1">
      <alignment horizontal="center" vertical="center"/>
    </xf>
    <xf numFmtId="0" fontId="75" fillId="5" borderId="31" xfId="94" applyFont="1" applyFill="1" applyBorder="1" applyAlignment="1">
      <alignment horizontal="center" vertical="center"/>
    </xf>
    <xf numFmtId="0" fontId="75" fillId="5" borderId="32" xfId="94" applyFont="1" applyFill="1" applyBorder="1" applyAlignment="1">
      <alignment horizontal="center" vertical="center"/>
    </xf>
    <xf numFmtId="0" fontId="77" fillId="5" borderId="0" xfId="94" applyFont="1" applyFill="1" applyAlignment="1">
      <alignment vertical="center"/>
    </xf>
    <xf numFmtId="0" fontId="75" fillId="5" borderId="20" xfId="94" applyFont="1" applyFill="1" applyBorder="1" applyAlignment="1">
      <alignment vertical="center"/>
    </xf>
    <xf numFmtId="0" fontId="75" fillId="5" borderId="21" xfId="94" applyFont="1" applyFill="1" applyBorder="1" applyAlignment="1">
      <alignment vertical="center"/>
    </xf>
    <xf numFmtId="0" fontId="75" fillId="5" borderId="33" xfId="94" applyFont="1" applyFill="1" applyBorder="1" applyAlignment="1">
      <alignment vertical="center"/>
    </xf>
    <xf numFmtId="0" fontId="71" fillId="5" borderId="12" xfId="94" applyFont="1" applyFill="1" applyBorder="1" applyAlignment="1">
      <alignment horizontal="center" vertical="center" shrinkToFit="1"/>
    </xf>
    <xf numFmtId="0" fontId="71" fillId="5" borderId="12" xfId="94" applyFont="1" applyFill="1" applyBorder="1" applyAlignment="1">
      <alignment vertical="center"/>
    </xf>
    <xf numFmtId="0" fontId="12" fillId="0" borderId="12" xfId="99" applyFont="1" applyBorder="1" applyAlignment="1">
      <alignment vertical="center" shrinkToFit="1"/>
    </xf>
    <xf numFmtId="0" fontId="67" fillId="0" borderId="82" xfId="88" applyFont="1" applyBorder="1" applyAlignment="1">
      <alignment horizontal="center" vertical="center"/>
    </xf>
    <xf numFmtId="0" fontId="67" fillId="0" borderId="2" xfId="88" applyFont="1" applyBorder="1" applyAlignment="1">
      <alignment horizontal="center" vertical="center"/>
    </xf>
    <xf numFmtId="0" fontId="67" fillId="0" borderId="17" xfId="88" applyFont="1" applyBorder="1" applyAlignment="1">
      <alignment horizontal="center" vertical="center"/>
    </xf>
    <xf numFmtId="0" fontId="20" fillId="0" borderId="0" xfId="97" applyFont="1" applyAlignment="1">
      <alignment horizontal="center" vertical="top" wrapText="1"/>
    </xf>
    <xf numFmtId="38" fontId="20" fillId="0" borderId="0" xfId="80" applyFont="1" applyBorder="1" applyAlignment="1">
      <alignment horizontal="center"/>
    </xf>
    <xf numFmtId="0" fontId="20" fillId="0" borderId="0" xfId="97" applyFont="1" applyAlignment="1">
      <alignment horizontal="center" vertical="center" wrapText="1"/>
    </xf>
    <xf numFmtId="0" fontId="20" fillId="0" borderId="0" xfId="97" applyFont="1" applyAlignment="1">
      <alignment horizontal="center" vertical="center"/>
    </xf>
    <xf numFmtId="0" fontId="19" fillId="0" borderId="18" xfId="88" applyFont="1" applyBorder="1" applyAlignment="1">
      <alignment horizontal="center" vertical="center"/>
    </xf>
    <xf numFmtId="0" fontId="19" fillId="0" borderId="19" xfId="88" applyFont="1" applyBorder="1" applyAlignment="1">
      <alignment horizontal="center" vertical="center"/>
    </xf>
    <xf numFmtId="0" fontId="19" fillId="0" borderId="20" xfId="88" applyFont="1" applyBorder="1" applyAlignment="1">
      <alignment horizontal="center" vertical="center"/>
    </xf>
    <xf numFmtId="0" fontId="19" fillId="0" borderId="6" xfId="88" applyFont="1" applyBorder="1" applyAlignment="1">
      <alignment horizontal="center" vertical="center"/>
    </xf>
    <xf numFmtId="0" fontId="19" fillId="0" borderId="12" xfId="88" applyFont="1" applyBorder="1" applyAlignment="1">
      <alignment horizontal="center" vertical="center"/>
    </xf>
    <xf numFmtId="0" fontId="19" fillId="0" borderId="33" xfId="88" applyFont="1" applyBorder="1" applyAlignment="1">
      <alignment horizontal="center" vertical="center"/>
    </xf>
    <xf numFmtId="37" fontId="41" fillId="0" borderId="10" xfId="93" applyFont="1" applyBorder="1" applyAlignment="1">
      <alignment horizontal="center"/>
    </xf>
    <xf numFmtId="37" fontId="41" fillId="0" borderId="0" xfId="93" applyFont="1" applyAlignment="1">
      <alignment horizontal="center"/>
    </xf>
    <xf numFmtId="37" fontId="41" fillId="0" borderId="11" xfId="93" applyFont="1" applyBorder="1" applyAlignment="1">
      <alignment horizontal="center"/>
    </xf>
    <xf numFmtId="202" fontId="50" fillId="0" borderId="6" xfId="89" applyNumberFormat="1" applyFont="1" applyBorder="1" applyAlignment="1">
      <alignment horizontal="center" vertical="center" shrinkToFit="1"/>
    </xf>
    <xf numFmtId="202" fontId="50" fillId="0" borderId="12" xfId="89" applyNumberFormat="1" applyFont="1" applyBorder="1" applyAlignment="1">
      <alignment horizontal="center" vertical="center" shrinkToFit="1"/>
    </xf>
    <xf numFmtId="202" fontId="50" fillId="0" borderId="33" xfId="89" applyNumberFormat="1" applyFont="1" applyBorder="1" applyAlignment="1">
      <alignment horizontal="center" vertical="center" shrinkToFit="1"/>
    </xf>
    <xf numFmtId="202" fontId="50" fillId="0" borderId="18" xfId="89" applyNumberFormat="1" applyFont="1" applyBorder="1" applyAlignment="1">
      <alignment horizontal="center" vertical="center" shrinkToFit="1"/>
    </xf>
    <xf numFmtId="202" fontId="50" fillId="0" borderId="19" xfId="89" applyNumberFormat="1" applyFont="1" applyBorder="1" applyAlignment="1">
      <alignment horizontal="center" vertical="center" shrinkToFit="1"/>
    </xf>
    <xf numFmtId="202" fontId="50" fillId="0" borderId="20" xfId="89" applyNumberFormat="1" applyFont="1" applyBorder="1" applyAlignment="1">
      <alignment horizontal="center" vertical="center" shrinkToFit="1"/>
    </xf>
    <xf numFmtId="202" fontId="50" fillId="0" borderId="18" xfId="89" applyNumberFormat="1" applyFont="1" applyBorder="1" applyAlignment="1">
      <alignment horizontal="center" vertical="center"/>
    </xf>
    <xf numFmtId="202" fontId="50" fillId="0" borderId="19" xfId="89" applyNumberFormat="1" applyFont="1" applyBorder="1" applyAlignment="1">
      <alignment horizontal="center" vertical="center"/>
    </xf>
    <xf numFmtId="202" fontId="50" fillId="0" borderId="5" xfId="89" quotePrefix="1" applyNumberFormat="1" applyFont="1" applyBorder="1" applyAlignment="1">
      <alignment horizontal="center" vertical="center" shrinkToFit="1"/>
    </xf>
    <xf numFmtId="202" fontId="50" fillId="0" borderId="0" xfId="89" quotePrefix="1" applyNumberFormat="1" applyFont="1" applyAlignment="1">
      <alignment horizontal="center" vertical="center" shrinkToFit="1"/>
    </xf>
    <xf numFmtId="202" fontId="50" fillId="0" borderId="0" xfId="89" applyNumberFormat="1" applyFont="1" applyAlignment="1">
      <alignment horizontal="center" vertical="center" shrinkToFit="1"/>
    </xf>
    <xf numFmtId="0" fontId="50" fillId="0" borderId="82" xfId="89" applyFont="1" applyBorder="1" applyAlignment="1">
      <alignment horizontal="center" vertical="center"/>
    </xf>
    <xf numFmtId="0" fontId="50" fillId="0" borderId="2" xfId="89" applyFont="1" applyBorder="1" applyAlignment="1">
      <alignment horizontal="center" vertical="center"/>
    </xf>
    <xf numFmtId="0" fontId="50" fillId="0" borderId="17" xfId="89" applyFont="1" applyBorder="1" applyAlignment="1">
      <alignment horizontal="center" vertical="center"/>
    </xf>
    <xf numFmtId="202" fontId="50" fillId="0" borderId="18" xfId="89" applyNumberFormat="1" applyFont="1" applyBorder="1" applyAlignment="1">
      <alignment vertical="center" shrinkToFit="1"/>
    </xf>
    <xf numFmtId="202" fontId="50" fillId="0" borderId="19" xfId="89" applyNumberFormat="1" applyFont="1" applyBorder="1" applyAlignment="1">
      <alignment vertical="center" shrinkToFit="1"/>
    </xf>
    <xf numFmtId="202" fontId="50" fillId="0" borderId="20" xfId="89" applyNumberFormat="1" applyFont="1" applyBorder="1" applyAlignment="1">
      <alignment vertical="center" shrinkToFit="1"/>
    </xf>
    <xf numFmtId="202" fontId="56" fillId="0" borderId="18" xfId="89" applyNumberFormat="1" applyFont="1" applyBorder="1" applyAlignment="1">
      <alignment horizontal="left" vertical="center" shrinkToFit="1"/>
    </xf>
    <xf numFmtId="202" fontId="56" fillId="0" borderId="19" xfId="89" applyNumberFormat="1" applyFont="1" applyBorder="1" applyAlignment="1">
      <alignment horizontal="left" vertical="center" shrinkToFit="1"/>
    </xf>
    <xf numFmtId="202" fontId="56" fillId="0" borderId="6" xfId="89" applyNumberFormat="1" applyFont="1" applyBorder="1" applyAlignment="1">
      <alignment horizontal="left" vertical="center" shrinkToFit="1"/>
    </xf>
    <xf numFmtId="202" fontId="56" fillId="0" borderId="12" xfId="89" applyNumberFormat="1" applyFont="1" applyBorder="1" applyAlignment="1">
      <alignment horizontal="left" vertical="center" shrinkToFit="1"/>
    </xf>
    <xf numFmtId="202" fontId="56" fillId="0" borderId="33" xfId="89" applyNumberFormat="1" applyFont="1" applyBorder="1" applyAlignment="1">
      <alignment horizontal="left" vertical="center" shrinkToFit="1"/>
    </xf>
    <xf numFmtId="202" fontId="50" fillId="0" borderId="6" xfId="89" applyNumberFormat="1" applyFont="1" applyBorder="1" applyAlignment="1">
      <alignment horizontal="left" vertical="center" shrinkToFit="1"/>
    </xf>
    <xf numFmtId="202" fontId="50" fillId="0" borderId="12" xfId="89" applyNumberFormat="1" applyFont="1" applyBorder="1" applyAlignment="1">
      <alignment horizontal="left" vertical="center" shrinkToFit="1"/>
    </xf>
    <xf numFmtId="202" fontId="50" fillId="0" borderId="18" xfId="89" applyNumberFormat="1" applyFont="1" applyBorder="1" applyAlignment="1">
      <alignment horizontal="left" vertical="center" shrinkToFit="1"/>
    </xf>
    <xf numFmtId="202" fontId="50" fillId="0" borderId="19" xfId="89" applyNumberFormat="1" applyFont="1" applyBorder="1" applyAlignment="1">
      <alignment horizontal="left" vertical="center" shrinkToFit="1"/>
    </xf>
    <xf numFmtId="0" fontId="50" fillId="0" borderId="82" xfId="89" quotePrefix="1" applyFont="1" applyBorder="1" applyAlignment="1">
      <alignment horizontal="center" vertical="center"/>
    </xf>
    <xf numFmtId="0" fontId="50" fillId="0" borderId="2" xfId="89" quotePrefix="1" applyFont="1" applyBorder="1" applyAlignment="1">
      <alignment horizontal="center" vertical="center"/>
    </xf>
    <xf numFmtId="0" fontId="50" fillId="0" borderId="84" xfId="89" quotePrefix="1" applyFont="1" applyBorder="1" applyAlignment="1">
      <alignment horizontal="center" vertical="center"/>
    </xf>
    <xf numFmtId="202" fontId="50" fillId="0" borderId="33" xfId="89" applyNumberFormat="1" applyFont="1" applyBorder="1" applyAlignment="1">
      <alignment horizontal="left" vertical="center" shrinkToFit="1"/>
    </xf>
    <xf numFmtId="202" fontId="50" fillId="0" borderId="6" xfId="89" applyNumberFormat="1" applyFont="1" applyBorder="1" applyAlignment="1">
      <alignment vertical="center" shrinkToFit="1"/>
    </xf>
    <xf numFmtId="202" fontId="50" fillId="0" borderId="12" xfId="89" applyNumberFormat="1" applyFont="1" applyBorder="1" applyAlignment="1">
      <alignment vertical="center" shrinkToFit="1"/>
    </xf>
    <xf numFmtId="202" fontId="50" fillId="0" borderId="20" xfId="89" applyNumberFormat="1" applyFont="1" applyBorder="1" applyAlignment="1">
      <alignment horizontal="center" vertical="center"/>
    </xf>
    <xf numFmtId="202" fontId="50" fillId="0" borderId="33" xfId="89" applyNumberFormat="1" applyFont="1" applyBorder="1" applyAlignment="1">
      <alignment vertical="center" shrinkToFit="1"/>
    </xf>
    <xf numFmtId="202" fontId="50" fillId="0" borderId="54" xfId="89" quotePrefix="1" applyNumberFormat="1" applyFont="1" applyBorder="1" applyAlignment="1">
      <alignment horizontal="center" vertical="center" shrinkToFit="1"/>
    </xf>
    <xf numFmtId="202" fontId="50" fillId="0" borderId="15" xfId="89" quotePrefix="1" applyNumberFormat="1" applyFont="1" applyBorder="1" applyAlignment="1">
      <alignment horizontal="center" vertical="center" shrinkToFit="1"/>
    </xf>
    <xf numFmtId="202" fontId="50" fillId="0" borderId="101" xfId="89" quotePrefix="1" applyNumberFormat="1" applyFont="1" applyBorder="1" applyAlignment="1">
      <alignment horizontal="center" vertical="center" shrinkToFit="1"/>
    </xf>
    <xf numFmtId="202" fontId="50" fillId="0" borderId="15" xfId="89" applyNumberFormat="1" applyFont="1" applyBorder="1" applyAlignment="1">
      <alignment horizontal="center" vertical="center" shrinkToFit="1"/>
    </xf>
    <xf numFmtId="0" fontId="20" fillId="0" borderId="5" xfId="97" applyFont="1" applyBorder="1" applyAlignment="1">
      <alignment vertical="top" wrapText="1"/>
    </xf>
    <xf numFmtId="38" fontId="21" fillId="6" borderId="25" xfId="80" applyFont="1" applyFill="1" applyBorder="1" applyAlignment="1">
      <alignment horizontal="center" vertical="top" wrapText="1"/>
    </xf>
    <xf numFmtId="38" fontId="21" fillId="6" borderId="43" xfId="80" applyFont="1" applyFill="1" applyBorder="1" applyAlignment="1">
      <alignment horizontal="center" vertical="top" wrapText="1"/>
    </xf>
    <xf numFmtId="0" fontId="21" fillId="0" borderId="27" xfId="95" applyFont="1" applyBorder="1"/>
    <xf numFmtId="0" fontId="21" fillId="0" borderId="39" xfId="95" applyFont="1" applyBorder="1"/>
    <xf numFmtId="0" fontId="21" fillId="0" borderId="40" xfId="95" applyFont="1" applyBorder="1"/>
  </cellXfs>
  <cellStyles count="107">
    <cellStyle name="??" xfId="1" xr:uid="{00000000-0005-0000-0000-000000000000}"/>
    <cellStyle name="?? [0.00]_PERSONAL" xfId="2" xr:uid="{00000000-0005-0000-0000-000001000000}"/>
    <cellStyle name="???? [0.00]_PERSONAL" xfId="3" xr:uid="{00000000-0005-0000-0000-000002000000}"/>
    <cellStyle name="????_PERSONAL" xfId="4" xr:uid="{00000000-0005-0000-0000-000003000000}"/>
    <cellStyle name="??_PERSONAL" xfId="5" xr:uid="{00000000-0005-0000-0000-000004000000}"/>
    <cellStyle name="10.5" xfId="6" xr:uid="{00000000-0005-0000-0000-000005000000}"/>
    <cellStyle name="12.3" xfId="7" xr:uid="{00000000-0005-0000-0000-000006000000}"/>
    <cellStyle name="17.6" xfId="8" xr:uid="{00000000-0005-0000-0000-000007000000}"/>
    <cellStyle name="Body" xfId="9" xr:uid="{00000000-0005-0000-0000-000008000000}"/>
    <cellStyle name="Calc Currency (0)" xfId="10" xr:uid="{00000000-0005-0000-0000-000009000000}"/>
    <cellStyle name="Calc Currency (2)" xfId="11" xr:uid="{00000000-0005-0000-0000-00000A000000}"/>
    <cellStyle name="Calc Percent (0)" xfId="12" xr:uid="{00000000-0005-0000-0000-00000B000000}"/>
    <cellStyle name="Calc Percent (1)" xfId="13" xr:uid="{00000000-0005-0000-0000-00000C000000}"/>
    <cellStyle name="Calc Percent (2)" xfId="14" xr:uid="{00000000-0005-0000-0000-00000D000000}"/>
    <cellStyle name="Calc Units (0)" xfId="15" xr:uid="{00000000-0005-0000-0000-00000E000000}"/>
    <cellStyle name="Calc Units (1)" xfId="16" xr:uid="{00000000-0005-0000-0000-00000F000000}"/>
    <cellStyle name="Calc Units (2)" xfId="17" xr:uid="{00000000-0005-0000-0000-000010000000}"/>
    <cellStyle name="Comma [0]_#6 Temps &amp; Contractors" xfId="18" xr:uid="{00000000-0005-0000-0000-000011000000}"/>
    <cellStyle name="Comma [00]" xfId="19" xr:uid="{00000000-0005-0000-0000-000012000000}"/>
    <cellStyle name="Comma_#6 Temps &amp; Contractors" xfId="20" xr:uid="{00000000-0005-0000-0000-000013000000}"/>
    <cellStyle name="Currency [0]_#6 Temps &amp; Contractors" xfId="21" xr:uid="{00000000-0005-0000-0000-000014000000}"/>
    <cellStyle name="Currency [00]" xfId="22" xr:uid="{00000000-0005-0000-0000-000015000000}"/>
    <cellStyle name="Currency_#6 Temps &amp; Contractors" xfId="23" xr:uid="{00000000-0005-0000-0000-000016000000}"/>
    <cellStyle name="Date Short" xfId="24" xr:uid="{00000000-0005-0000-0000-000017000000}"/>
    <cellStyle name="Enter Currency (0)" xfId="25" xr:uid="{00000000-0005-0000-0000-000018000000}"/>
    <cellStyle name="Enter Currency (2)" xfId="26" xr:uid="{00000000-0005-0000-0000-000019000000}"/>
    <cellStyle name="Enter Units (0)" xfId="27" xr:uid="{00000000-0005-0000-0000-00001A000000}"/>
    <cellStyle name="Enter Units (1)" xfId="28" xr:uid="{00000000-0005-0000-0000-00001B000000}"/>
    <cellStyle name="Enter Units (2)" xfId="29" xr:uid="{00000000-0005-0000-0000-00001C000000}"/>
    <cellStyle name="entry" xfId="30" xr:uid="{00000000-0005-0000-0000-00001D000000}"/>
    <cellStyle name="Head 1" xfId="31" xr:uid="{00000000-0005-0000-0000-00001E000000}"/>
    <cellStyle name="Header1" xfId="32" xr:uid="{00000000-0005-0000-0000-00001F000000}"/>
    <cellStyle name="Header2" xfId="33" xr:uid="{00000000-0005-0000-0000-000020000000}"/>
    <cellStyle name="INP" xfId="34" xr:uid="{00000000-0005-0000-0000-000021000000}"/>
    <cellStyle name="Link Currency (0)" xfId="35" xr:uid="{00000000-0005-0000-0000-000022000000}"/>
    <cellStyle name="Link Currency (2)" xfId="36" xr:uid="{00000000-0005-0000-0000-000023000000}"/>
    <cellStyle name="Link Units (0)" xfId="37" xr:uid="{00000000-0005-0000-0000-000024000000}"/>
    <cellStyle name="Link Units (1)" xfId="38" xr:uid="{00000000-0005-0000-0000-000025000000}"/>
    <cellStyle name="Link Units (2)" xfId="39" xr:uid="{00000000-0005-0000-0000-000026000000}"/>
    <cellStyle name="NOINP" xfId="40" xr:uid="{00000000-0005-0000-0000-000027000000}"/>
    <cellStyle name="Normal - Style1" xfId="41" xr:uid="{00000000-0005-0000-0000-000028000000}"/>
    <cellStyle name="Normal_# 41-Market &amp;Trends" xfId="42" xr:uid="{00000000-0005-0000-0000-000029000000}"/>
    <cellStyle name="Percent [0]" xfId="43" xr:uid="{00000000-0005-0000-0000-00002A000000}"/>
    <cellStyle name="Percent [00]" xfId="44" xr:uid="{00000000-0005-0000-0000-00002B000000}"/>
    <cellStyle name="Percent_#6 Temps &amp; Contractors" xfId="45" xr:uid="{00000000-0005-0000-0000-00002C000000}"/>
    <cellStyle name="PrePop Currency (0)" xfId="46" xr:uid="{00000000-0005-0000-0000-00002D000000}"/>
    <cellStyle name="PrePop Currency (2)" xfId="47" xr:uid="{00000000-0005-0000-0000-00002E000000}"/>
    <cellStyle name="PrePop Units (0)" xfId="48" xr:uid="{00000000-0005-0000-0000-00002F000000}"/>
    <cellStyle name="PrePop Units (1)" xfId="49" xr:uid="{00000000-0005-0000-0000-000030000000}"/>
    <cellStyle name="PrePop Units (2)" xfId="50" xr:uid="{00000000-0005-0000-0000-000031000000}"/>
    <cellStyle name="price" xfId="51" xr:uid="{00000000-0005-0000-0000-000032000000}"/>
    <cellStyle name="revised" xfId="52" xr:uid="{00000000-0005-0000-0000-000033000000}"/>
    <cellStyle name="section" xfId="53" xr:uid="{00000000-0005-0000-0000-000034000000}"/>
    <cellStyle name="STYL0 - ｽﾀｲﾙ1" xfId="54" xr:uid="{00000000-0005-0000-0000-000035000000}"/>
    <cellStyle name="STYL0 - スタイル1" xfId="55" xr:uid="{00000000-0005-0000-0000-000036000000}"/>
    <cellStyle name="STYL1 - ｽﾀｲﾙ2" xfId="56" xr:uid="{00000000-0005-0000-0000-000037000000}"/>
    <cellStyle name="STYL1 - スタイル2" xfId="57" xr:uid="{00000000-0005-0000-0000-000038000000}"/>
    <cellStyle name="STYL2 - ｽﾀｲﾙ3" xfId="58" xr:uid="{00000000-0005-0000-0000-000039000000}"/>
    <cellStyle name="STYL2 - スタイル3" xfId="59" xr:uid="{00000000-0005-0000-0000-00003A000000}"/>
    <cellStyle name="STYL3 - ｽﾀｲﾙ4" xfId="60" xr:uid="{00000000-0005-0000-0000-00003B000000}"/>
    <cellStyle name="STYL3 - スタイル4" xfId="61" xr:uid="{00000000-0005-0000-0000-00003C000000}"/>
    <cellStyle name="STYL4 - ｽﾀｲﾙ5" xfId="62" xr:uid="{00000000-0005-0000-0000-00003D000000}"/>
    <cellStyle name="STYL4 - スタイル5" xfId="63" xr:uid="{00000000-0005-0000-0000-00003E000000}"/>
    <cellStyle name="STYL5 - ｽﾀｲﾙ6" xfId="64" xr:uid="{00000000-0005-0000-0000-00003F000000}"/>
    <cellStyle name="STYL5 - スタイル6" xfId="65" xr:uid="{00000000-0005-0000-0000-000040000000}"/>
    <cellStyle name="STYL6 - ｽﾀｲﾙ7" xfId="66" xr:uid="{00000000-0005-0000-0000-000041000000}"/>
    <cellStyle name="STYL6 - スタイル7" xfId="67" xr:uid="{00000000-0005-0000-0000-000042000000}"/>
    <cellStyle name="STYL7 - ｽﾀｲﾙ8" xfId="68" xr:uid="{00000000-0005-0000-0000-000043000000}"/>
    <cellStyle name="STYL7 - スタイル8" xfId="69" xr:uid="{00000000-0005-0000-0000-000044000000}"/>
    <cellStyle name="subhead" xfId="70" xr:uid="{00000000-0005-0000-0000-000045000000}"/>
    <cellStyle name="SUBT" xfId="71" xr:uid="{00000000-0005-0000-0000-000046000000}"/>
    <cellStyle name="Text Indent A" xfId="72" xr:uid="{00000000-0005-0000-0000-000047000000}"/>
    <cellStyle name="Text Indent B" xfId="73" xr:uid="{00000000-0005-0000-0000-000048000000}"/>
    <cellStyle name="Text Indent C" xfId="74" xr:uid="{00000000-0005-0000-0000-000049000000}"/>
    <cellStyle name="title" xfId="75" xr:uid="{00000000-0005-0000-0000-00004A000000}"/>
    <cellStyle name="パーセント" xfId="76" builtinId="5"/>
    <cellStyle name="ﾌｫﾝﾄ10" xfId="77" xr:uid="{00000000-0005-0000-0000-00004C000000}"/>
    <cellStyle name="ﾌｫﾝﾄ10.5" xfId="78" xr:uid="{00000000-0005-0000-0000-00004D000000}"/>
    <cellStyle name="ﾌｫﾝﾄ9" xfId="79" xr:uid="{00000000-0005-0000-0000-00004E000000}"/>
    <cellStyle name="桁区切り" xfId="80" builtinId="6"/>
    <cellStyle name="桁区切り [0.00" xfId="81" xr:uid="{00000000-0005-0000-0000-000050000000}"/>
    <cellStyle name="桁区切り 2" xfId="82" xr:uid="{00000000-0005-0000-0000-000051000000}"/>
    <cellStyle name="桁区切り 3" xfId="83" xr:uid="{00000000-0005-0000-0000-000052000000}"/>
    <cellStyle name="見出し標準" xfId="84" xr:uid="{00000000-0005-0000-0000-000053000000}"/>
    <cellStyle name="標準" xfId="0" builtinId="0"/>
    <cellStyle name="標準 2" xfId="85" xr:uid="{00000000-0005-0000-0000-000055000000}"/>
    <cellStyle name="標準 2 2" xfId="86" xr:uid="{00000000-0005-0000-0000-000056000000}"/>
    <cellStyle name="標準 3" xfId="87" xr:uid="{00000000-0005-0000-0000-000057000000}"/>
    <cellStyle name="標準 3 2" xfId="106" xr:uid="{1E98811A-5A0D-406C-B5AF-6D57840E5EE9}"/>
    <cellStyle name="標準 4" xfId="105" xr:uid="{99CB55DD-687B-425B-A838-5DC3D206FD1E}"/>
    <cellStyle name="標準_＜変更＞再生水配水ポンプ修繕（那覇）1" xfId="104" xr:uid="{00000000-0005-0000-0000-000058000000}"/>
    <cellStyle name="標準_１" xfId="88" xr:uid="{00000000-0005-0000-0000-000059000000}"/>
    <cellStyle name="標準_11工区-設計書原本変更" xfId="89" xr:uid="{00000000-0005-0000-0000-00005A000000}"/>
    <cellStyle name="標準_Ｍ養護内訳" xfId="90" xr:uid="{00000000-0005-0000-0000-00005B000000}"/>
    <cellStyle name="標準_宮古養護学校" xfId="91" xr:uid="{00000000-0005-0000-0000-00005C000000}"/>
    <cellStyle name="標準_小禄防水" xfId="92" xr:uid="{00000000-0005-0000-0000-00005D000000}"/>
    <cellStyle name="標準_積算" xfId="93" xr:uid="{00000000-0005-0000-0000-00005E000000}"/>
    <cellStyle name="標準_前原防水監理" xfId="94" xr:uid="{00000000-0005-0000-0000-00005F000000}"/>
    <cellStyle name="標準_中部工業機械基礎" xfId="95" xr:uid="{00000000-0005-0000-0000-000060000000}"/>
    <cellStyle name="標準_複単" xfId="96" xr:uid="{00000000-0005-0000-0000-000061000000}"/>
    <cellStyle name="標準_名護高校浄化槽解体" xfId="97" xr:uid="{00000000-0005-0000-0000-000062000000}"/>
    <cellStyle name="標準_名護高校浄化槽解体_具志川バックネット修繕" xfId="98" xr:uid="{00000000-0005-0000-0000-000063000000}"/>
    <cellStyle name="標準_令達サンプル" xfId="99" xr:uid="{00000000-0005-0000-0000-000064000000}"/>
    <cellStyle name="標準10" xfId="100" xr:uid="{00000000-0005-0000-0000-000065000000}"/>
    <cellStyle name="標準工作物移転" xfId="101" xr:uid="{00000000-0005-0000-0000-000066000000}"/>
    <cellStyle name="未定義" xfId="102" xr:uid="{00000000-0005-0000-0000-000067000000}"/>
    <cellStyle name="明朝" xfId="103" xr:uid="{00000000-0005-0000-0000-000068000000}"/>
  </cellStyles>
  <dxfs count="2">
    <dxf>
      <numFmt numFmtId="215" formatCode="ggg&quot;元年&quot;m&quot;月&quot;"/>
    </dxf>
    <dxf>
      <numFmt numFmtId="215" formatCode="ggg&quot;元年&quot;m&quot;月&quot;"/>
    </dxf>
  </dxfs>
  <tableStyles count="0" defaultTableStyle="TableStyleMedium9" defaultPivotStyle="PivotStyleLight16"/>
  <colors>
    <mruColors>
      <color rgb="FF65B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s>
</file>

<file path=xl/drawings/drawing1.xml><?xml version="1.0" encoding="utf-8"?>
<xdr:wsDr xmlns:xdr="http://schemas.openxmlformats.org/drawingml/2006/spreadsheetDrawing" xmlns:a="http://schemas.openxmlformats.org/drawingml/2006/main">
  <xdr:twoCellAnchor>
    <xdr:from>
      <xdr:col>10</xdr:col>
      <xdr:colOff>243417</xdr:colOff>
      <xdr:row>24</xdr:row>
      <xdr:rowOff>21167</xdr:rowOff>
    </xdr:from>
    <xdr:to>
      <xdr:col>15</xdr:col>
      <xdr:colOff>21167</xdr:colOff>
      <xdr:row>25</xdr:row>
      <xdr:rowOff>1</xdr:rowOff>
    </xdr:to>
    <xdr:sp macro="" textlink="">
      <xdr:nvSpPr>
        <xdr:cNvPr id="2" name="楕円 1">
          <a:extLst>
            <a:ext uri="{FF2B5EF4-FFF2-40B4-BE49-F238E27FC236}">
              <a16:creationId xmlns:a16="http://schemas.microsoft.com/office/drawing/2014/main" id="{1E9E7BCE-FEFF-EF1D-6ED6-65C4E7AE80E8}"/>
            </a:ext>
          </a:extLst>
        </xdr:cNvPr>
        <xdr:cNvSpPr/>
      </xdr:nvSpPr>
      <xdr:spPr>
        <a:xfrm>
          <a:off x="2719917" y="5969000"/>
          <a:ext cx="1047750" cy="232834"/>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513521</xdr:colOff>
      <xdr:row>1</xdr:row>
      <xdr:rowOff>33130</xdr:rowOff>
    </xdr:from>
    <xdr:to>
      <xdr:col>8</xdr:col>
      <xdr:colOff>590135</xdr:colOff>
      <xdr:row>1</xdr:row>
      <xdr:rowOff>265043</xdr:rowOff>
    </xdr:to>
    <xdr:sp macro="" textlink="">
      <xdr:nvSpPr>
        <xdr:cNvPr id="3" name="テキスト ボックス 2">
          <a:extLst>
            <a:ext uri="{FF2B5EF4-FFF2-40B4-BE49-F238E27FC236}">
              <a16:creationId xmlns:a16="http://schemas.microsoft.com/office/drawing/2014/main" id="{88FCD375-EC38-41E7-BD51-D804493D7289}"/>
            </a:ext>
          </a:extLst>
        </xdr:cNvPr>
        <xdr:cNvSpPr txBox="1"/>
      </xdr:nvSpPr>
      <xdr:spPr>
        <a:xfrm>
          <a:off x="5449956" y="356152"/>
          <a:ext cx="714375" cy="231913"/>
        </a:xfrm>
        <a:prstGeom prst="rect">
          <a:avLst/>
        </a:prstGeom>
        <a:solidFill>
          <a:schemeClr val="accent6">
            <a:lumMod val="20000"/>
            <a:lumOff val="80000"/>
          </a:schemeClr>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参考</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c_vc36h6\h12\&#21271;\&#26862;&#26519;&#20844;&#22290;\E-&#65395;&#65409;&#65436;&#65401;\FD\&#31309;&#31639;&#65288;&#24314;&#20855;&#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asen-gis\G\&#35199;&#37324;&#20849;&#26377;\@(&#31062;&#32013;)\&#31062;&#32013;&#28207;&#65420;&#65438;&#65435;&#65391;&#65400;&#35069;&#20316;\H13.&#31062;&#32013;&#28207;&#38450;&#27874;&#22564;&#65288;&#35199;&#65289;&#65420;&#65438;&#65435;&#65391;&#65400;&#35069;&#20316;&#24037;&#20107;&#65288;02&#24037;&#2130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24037;&#20107;&#35373;&#35336;.H09\&#22793;&#26356;&#20869;&#35379;.H9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23452;&#37326;&#28286;&#21271;&#20013;&#22478;&#32218;&#26893;&#26685;&#31227;&#26893;&#24037;&#201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OKUDO-64\&#26032;&#12375;&#12356;&#12501;&#12457;&#12523;\&#25991;&#26360;\&#12527;&#12540;&#12503;&#1252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BM-06\&#37027;&#35207;&#28207;&#28286;&#12539;&#31354;\&#38632;&#27700;&#28670;&#36942;\&#22825;&#20037;&#20844;&#22290;\&#37197;&#31649;&#12539;&#38651;&#27671;&#25968;&#37327;&#25342;&#12356;&#2636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ndisk\disk1\&#12501;&#12525;&#12531;&#12488;&#12506;&#12540;&#12472;&#36039;&#26009;\&#38450;&#28797;&#38306;&#36899;\&#38450;&#28797;&#25163;&#24115;\&#9312;&#38450;&#28797;&#25163;&#24115;%20%20H21.4.1&#12487;&#12540;&#12479;\&#12501;&#12525;&#12531;&#12488;&#12506;&#12540;&#12472;&#36039;&#26009;\&#38450;&#28797;&#38306;&#36899;\&#38450;&#28797;&#25163;&#24115;&#12304;H20.%207.%201&#12305;\2008&#24180;10&#26376;&#65374;2009&#24180;3&#26376;&#38450;&#28797;&#26989;&#21209;&#20986;&#21205;&#34920;&#65288;&#65297;&#65296;&#65295;&#65297;&#65374;&#65289;H20.1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WINDOWS\&#65411;&#65438;&#65405;&#65400;&#65412;&#65391;&#65420;&#65439;\&#29572;\11&#24180;&#24230;\&#65404;&#65433;&#65418;&#65438;&#65392;&#38651;&#27671;\&#26032;&#35373;&#35576;&#32076;&#36027;X.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andisk\disk1\&#26908;&#26619;&#29677;&#20837;&#21147;&#65404;-&#65412;\&#24179;&#25104;&#65298;&#65298;&#24180;&#24230;&#65374;&#12288;&#26908;&#26619;&#35201;&#38936;&#25913;&#23450;&#36039;&#26009;\R2%20&#24037;&#20107;&#26908;&#26619;&#35201;&#38936;&#12539;&#36939;&#29992;&#26041;&#37341;&#25913;&#23450;\210114&#65288;&#27096;&#24335;&#65289;&#26908;&#26619;&#35201;&#38936;&#65291;&#25104;&#32318;&#35413;&#23450;(&#22303;&#26408;).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ystem\share\&#25216;&#34899;&#31649;&#29702;&#35506;&#12539;&#26045;&#35373;&#24314;&#31689;&#35506;&#20849;&#26377;\&#22243;&#22320;&#28779;&#28797;&#35686;&#22577;&#27231;\&#28779;&#28797;&#25104;&#32318;&#34920;\&#26032;&#26087;&#23550;&#29031;&#34920;&#652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ata\YAKUSIMA\&#23455;&#26045;&#35373;&#35336;\&#31309;&#31639;\&#21336;&#20385;(H1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guni\shareddocs\Documents%20and%20Settings\miyagige\&#12487;&#12473;&#12463;&#12488;&#12483;&#12503;\&#20843;&#37325;&#23665;&#25903;&#24193;&#12487;&#12540;&#12479;\8-620M(&#30331;&#37326;&#22478;&#22243;&#22320;2-&#65297;&#26399;&#26412;&#20307;)\H18&#26412;&#20307;&#24314;&#26367;&#24037;&#20107;&#65288;&#31532;&#65297;&#26399;&#65289;\&#22793;&#26356;&#35373;&#35336;\&#38651;&#27671;\EXCEL\&#37117;&#35373;&#35336;\&#19979;&#22320;&#24193;&#33294;&#27231;&#2680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OKUDO-64\&#26032;&#12375;&#12356;&#12501;&#12457;&#12523;\&#27096;&#24335;\&#25968;&#37327;&#35336;&#3163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WINDOWS\&#65411;&#65438;&#65405;&#65400;&#65412;&#65391;&#65420;&#65439;\EXCEL_DATA\&#30476;&#21942;&#22243;&#22320;\&#22478;&#36794;&#22243;&#22320;\&#23627;&#22806;&#25972;&#2063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Fmv-deskpower1\d\06&#12288;&#26441;&#26449;&#20027;&#20219;\&#20889;&#30495;&#36028;&#2018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guni\shareddocs\Documents%20and%20Settings\All%20Users\Documents\&#35373;&#20633;&#35373;&#35336;\&#12450;&#12461;&#12521;&#35373;&#35336;\&#35914;&#35211;&#22478;&#24193;&#33294;&#25913;&#20462;\&#23448;&#24193;&#29992;&#35211;&#31309;&#26360;&#65288;&#35079;&#20889;&#65289;&#6529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Y-koba\&#20849;&#26377;&#12501;&#12457;&#12523;&#12480;\data\KIAC\2001-207\&#12381;&#12398;&#65298;\2001-207-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guni\shareddocs\Documents%20and%20Settings\miyagige\&#12487;&#12473;&#12463;&#12488;&#12483;&#12503;\&#20843;&#37325;&#23665;&#25903;&#24193;&#12487;&#12540;&#12479;\8-620M(&#30331;&#37326;&#22478;&#22243;&#22320;2-&#65297;&#26399;&#26412;&#20307;)\H18&#26412;&#20307;&#24314;&#26367;&#24037;&#20107;&#65288;&#31532;&#65297;&#26399;&#65289;\&#22793;&#26356;&#35373;&#35336;\&#38651;&#27671;\DATA\EXCEL\&#23470;&#39640;&#31354;&#35519;\&#24037;&#20107;&#36027;&#65297;&#24037;&#213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setu_srv\&#21942;&#32341;&#20418;\&#27597;&#236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k-it-sv-01\&#20849;&#36890;\&#36196;&#23994;\1997&#24180;&#24230;\1%20&#26032;&#37117;&#24515;\&#35373;&#35336;&#26360;(&#65327;&#6532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30495;&#22025;&#27604;.H9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OKUDO-64\&#26032;&#12375;&#12356;&#12501;&#12457;&#12523;\&#27096;&#24335;&#38598;\&#20869;&#35379;&#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OKUDO-64\&#26032;&#12375;&#12356;&#12501;&#12457;&#12523;\&#27096;&#24335;\&#22793;&#26356;&#20869;&#35379;&#349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35469;&#21487;&#35373;&#35336;.H10\&#35469;&#21487;&#24037;&#20107;.H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iyara\b\&#19977;&#26441;&#35373;&#35336;\&#28207;&#24029;&#23567;\&#27231;&#26800;&#35373;&#20633;\&#21451;&#26379;&#20250;\&#65304;&#65302;-&#12452;\&#20869;&#353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金建-1"/>
      <sheetName val="木建-1"/>
      <sheetName val="建具廻-1"/>
      <sheetName val="Sheet1"/>
      <sheetName val="Sheet2"/>
      <sheetName val="Sheet3"/>
      <sheetName val="仮設解体"/>
      <sheetName val="代価表"/>
      <sheetName val="#REF!"/>
    </sheetNames>
    <sheetDataSet>
      <sheetData sheetId="0">
        <row r="14">
          <cell r="AH14" t="str">
            <v>{LET AE14,@CELLPOINTER("ROW"):VALUE}~</v>
          </cell>
        </row>
      </sheetData>
      <sheetData sheetId="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個数別金額"/>
      <sheetName val="入力帳票"/>
      <sheetName val="諸経費計算"/>
      <sheetName val="数量明細"/>
      <sheetName val="工事設計書(当初)"/>
      <sheetName val="本工事費内訳表"/>
      <sheetName val="本工事費内訳表 (2)"/>
      <sheetName val="代価表新"/>
      <sheetName val="単価表"/>
      <sheetName val="本工事（変更）"/>
      <sheetName val="諸経費確認"/>
      <sheetName val="工事設計書(変更)"/>
      <sheetName val="変更協議書"/>
      <sheetName val="工程表"/>
      <sheetName val="数量計算"/>
      <sheetName val="土工数量"/>
    </sheetNames>
    <sheetDataSet>
      <sheetData sheetId="0"/>
      <sheetData sheetId="1"/>
      <sheetData sheetId="2">
        <row r="15">
          <cell r="B15" t="str">
            <v>現場管理費（率計上）</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対照表"/>
      <sheetName val="変更内訳１"/>
      <sheetName val="代価シート"/>
      <sheetName val="代価表10"/>
      <sheetName val="代価表11"/>
      <sheetName val="代価表12"/>
      <sheetName val="代価表13"/>
      <sheetName val="代価表14"/>
      <sheetName val="単価シート"/>
      <sheetName val="単価表19"/>
      <sheetName val="単価表20"/>
      <sheetName val="単価表21"/>
      <sheetName val="単価表22"/>
      <sheetName val="単価表23"/>
      <sheetName val="Sheet1"/>
    </sheetNames>
    <sheetDataSet>
      <sheetData sheetId="0" refreshError="1"/>
      <sheetData sheetId="1" refreshError="1"/>
      <sheetData sheetId="2">
        <row r="2">
          <cell r="B2" t="str">
            <v>掘削積込</v>
          </cell>
          <cell r="J2">
            <v>342</v>
          </cell>
        </row>
        <row r="3">
          <cell r="B3" t="str">
            <v>築堤盛土</v>
          </cell>
          <cell r="J3">
            <v>1768</v>
          </cell>
        </row>
        <row r="4">
          <cell r="B4" t="str">
            <v>基礎置換</v>
          </cell>
          <cell r="J4">
            <v>2950</v>
          </cell>
        </row>
        <row r="5">
          <cell r="B5" t="str">
            <v>基礎置換</v>
          </cell>
          <cell r="J5">
            <v>2950</v>
          </cell>
        </row>
        <row r="6">
          <cell r="B6" t="str">
            <v>埋戻し</v>
          </cell>
          <cell r="J6">
            <v>3763</v>
          </cell>
        </row>
        <row r="7">
          <cell r="B7" t="str">
            <v>埋戻し</v>
          </cell>
          <cell r="J7">
            <v>257</v>
          </cell>
        </row>
        <row r="8">
          <cell r="B8" t="str">
            <v>法面整形</v>
          </cell>
          <cell r="J8">
            <v>586</v>
          </cell>
        </row>
        <row r="9">
          <cell r="B9" t="str">
            <v>残土処理</v>
          </cell>
          <cell r="J9">
            <v>1600</v>
          </cell>
        </row>
        <row r="10">
          <cell r="B10" t="str">
            <v>放流施設</v>
          </cell>
          <cell r="J10">
            <v>21401273</v>
          </cell>
        </row>
        <row r="11">
          <cell r="B11" t="str">
            <v>放流施設</v>
          </cell>
          <cell r="J11">
            <v>23061249</v>
          </cell>
        </row>
        <row r="12">
          <cell r="B12" t="str">
            <v>中池樋管</v>
          </cell>
          <cell r="J12">
            <v>0</v>
          </cell>
        </row>
        <row r="13">
          <cell r="B13" t="str">
            <v>中池樋管</v>
          </cell>
          <cell r="J13">
            <v>16499268</v>
          </cell>
        </row>
        <row r="14">
          <cell r="B14" t="str">
            <v>中池樋管</v>
          </cell>
          <cell r="J14">
            <v>5380731</v>
          </cell>
        </row>
        <row r="15">
          <cell r="B15" t="str">
            <v>中池樋管</v>
          </cell>
          <cell r="J15">
            <v>6269892</v>
          </cell>
        </row>
        <row r="16">
          <cell r="B16" t="str">
            <v>中池樋管</v>
          </cell>
          <cell r="J16">
            <v>3850554</v>
          </cell>
        </row>
        <row r="17">
          <cell r="B17" t="str">
            <v>中池樋管</v>
          </cell>
          <cell r="J17">
            <v>4302682</v>
          </cell>
        </row>
        <row r="18">
          <cell r="B18" t="str">
            <v>中池樋管</v>
          </cell>
          <cell r="J18">
            <v>5607311</v>
          </cell>
        </row>
        <row r="19">
          <cell r="B19" t="str">
            <v>中池樋管</v>
          </cell>
          <cell r="J19">
            <v>5926694</v>
          </cell>
        </row>
        <row r="20">
          <cell r="B20" t="str">
            <v>１号橋台</v>
          </cell>
          <cell r="J20">
            <v>6804486</v>
          </cell>
        </row>
        <row r="21">
          <cell r="B21" t="str">
            <v>１号橋台</v>
          </cell>
          <cell r="J21">
            <v>7603203</v>
          </cell>
        </row>
        <row r="22">
          <cell r="B22" t="str">
            <v>４ブロック水路</v>
          </cell>
          <cell r="J22">
            <v>4088545</v>
          </cell>
        </row>
        <row r="23">
          <cell r="B23" t="str">
            <v>４ブロック水路</v>
          </cell>
          <cell r="J23">
            <v>4468247</v>
          </cell>
        </row>
        <row r="24">
          <cell r="B24" t="str">
            <v>５ブロック水路</v>
          </cell>
          <cell r="J24">
            <v>6010099</v>
          </cell>
        </row>
        <row r="25">
          <cell r="B25" t="str">
            <v>５ブロック水路</v>
          </cell>
          <cell r="J25">
            <v>6267654</v>
          </cell>
        </row>
        <row r="26">
          <cell r="B26" t="str">
            <v>６ブロック水路</v>
          </cell>
          <cell r="J26">
            <v>4524424</v>
          </cell>
        </row>
        <row r="27">
          <cell r="B27" t="str">
            <v>６ブロック水路</v>
          </cell>
          <cell r="J27">
            <v>4752885</v>
          </cell>
        </row>
        <row r="28">
          <cell r="B28" t="str">
            <v>７ブロック水路</v>
          </cell>
          <cell r="J28">
            <v>4356725</v>
          </cell>
        </row>
        <row r="29">
          <cell r="B29" t="str">
            <v>７ブロック水路</v>
          </cell>
          <cell r="J29">
            <v>4585186</v>
          </cell>
        </row>
        <row r="30">
          <cell r="B30" t="str">
            <v>８ブロック水路</v>
          </cell>
          <cell r="J30">
            <v>4626235</v>
          </cell>
        </row>
        <row r="31">
          <cell r="B31" t="str">
            <v>８ブロック水路</v>
          </cell>
          <cell r="J31">
            <v>4859102</v>
          </cell>
        </row>
        <row r="32">
          <cell r="B32" t="str">
            <v>９ブロック水路</v>
          </cell>
          <cell r="J32">
            <v>6329660</v>
          </cell>
        </row>
        <row r="33">
          <cell r="B33" t="str">
            <v>９ブロック水路</v>
          </cell>
          <cell r="J33">
            <v>6603814</v>
          </cell>
        </row>
        <row r="34">
          <cell r="B34" t="str">
            <v>仮設工事費</v>
          </cell>
          <cell r="J34">
            <v>5181543</v>
          </cell>
        </row>
        <row r="35">
          <cell r="B35" t="str">
            <v>仮設工事費</v>
          </cell>
          <cell r="J35">
            <v>9195201</v>
          </cell>
        </row>
        <row r="36">
          <cell r="B36" t="str">
            <v>仮設工事費</v>
          </cell>
          <cell r="J36">
            <v>2739831</v>
          </cell>
        </row>
        <row r="37">
          <cell r="B37" t="str">
            <v>仮設工事費</v>
          </cell>
          <cell r="J37">
            <v>9638262</v>
          </cell>
        </row>
        <row r="38">
          <cell r="B38" t="str">
            <v>仮設材設置撤去</v>
          </cell>
          <cell r="J38">
            <v>20331300</v>
          </cell>
        </row>
        <row r="39">
          <cell r="B39" t="str">
            <v>仮設材設置撤去</v>
          </cell>
          <cell r="J39">
            <v>4234187</v>
          </cell>
        </row>
        <row r="40">
          <cell r="B40" t="str">
            <v>仮設材設置撤去</v>
          </cell>
          <cell r="J40">
            <v>5822967</v>
          </cell>
        </row>
        <row r="41">
          <cell r="B41" t="str">
            <v>仮設材設置撤去</v>
          </cell>
          <cell r="J41">
            <v>2320329</v>
          </cell>
        </row>
        <row r="42">
          <cell r="B42" t="str">
            <v>仮設材設置撤去</v>
          </cell>
          <cell r="J42">
            <v>7953817</v>
          </cell>
        </row>
        <row r="43">
          <cell r="B43" t="str">
            <v>鋼材賃料</v>
          </cell>
          <cell r="J43">
            <v>6423537</v>
          </cell>
        </row>
        <row r="44">
          <cell r="B44" t="str">
            <v>鋼材賃料</v>
          </cell>
          <cell r="J44">
            <v>947356</v>
          </cell>
        </row>
        <row r="45">
          <cell r="B45" t="str">
            <v>鋼材賃料</v>
          </cell>
          <cell r="J45">
            <v>3372234</v>
          </cell>
        </row>
        <row r="46">
          <cell r="B46" t="str">
            <v>鋼材賃料</v>
          </cell>
          <cell r="J46">
            <v>419502</v>
          </cell>
        </row>
        <row r="47">
          <cell r="B47" t="str">
            <v>鋼材賃料</v>
          </cell>
          <cell r="J47">
            <v>1684445</v>
          </cell>
        </row>
        <row r="48">
          <cell r="B48" t="str">
            <v>地盤改良工</v>
          </cell>
          <cell r="J48">
            <v>66607</v>
          </cell>
        </row>
        <row r="49">
          <cell r="B49" t="str">
            <v>仮設材運搬費</v>
          </cell>
          <cell r="J49">
            <v>1139504</v>
          </cell>
        </row>
        <row r="50">
          <cell r="B50" t="str">
            <v>中池樋管仮設材運搬費</v>
          </cell>
          <cell r="J50">
            <v>651714</v>
          </cell>
        </row>
        <row r="51">
          <cell r="B51" t="str">
            <v>建設機械類運搬費</v>
          </cell>
          <cell r="J51">
            <v>1953600</v>
          </cell>
        </row>
        <row r="52">
          <cell r="B52" t="str">
            <v>建設機械類運搬</v>
          </cell>
          <cell r="J52">
            <v>429470</v>
          </cell>
        </row>
        <row r="53">
          <cell r="B53" t="str">
            <v>深層混合機運搬</v>
          </cell>
          <cell r="J53">
            <v>1524130</v>
          </cell>
        </row>
        <row r="54">
          <cell r="B54" t="str">
            <v>材料費</v>
          </cell>
          <cell r="J54">
            <v>24142</v>
          </cell>
        </row>
        <row r="55">
          <cell r="B55" t="str">
            <v>材料費</v>
          </cell>
          <cell r="J55">
            <v>18004</v>
          </cell>
        </row>
        <row r="56">
          <cell r="B56" t="str">
            <v>材料費</v>
          </cell>
          <cell r="J56">
            <v>9694</v>
          </cell>
        </row>
        <row r="57">
          <cell r="B57" t="str">
            <v>材料費</v>
          </cell>
          <cell r="J57">
            <v>178677</v>
          </cell>
        </row>
        <row r="58">
          <cell r="B58" t="str">
            <v>材料費</v>
          </cell>
          <cell r="J58">
            <v>24287</v>
          </cell>
        </row>
        <row r="59">
          <cell r="B59" t="str">
            <v>塗装費-１</v>
          </cell>
          <cell r="J59">
            <v>484099</v>
          </cell>
        </row>
        <row r="60">
          <cell r="B60" t="str">
            <v>塗装費-１</v>
          </cell>
          <cell r="J60">
            <v>59457</v>
          </cell>
        </row>
        <row r="61">
          <cell r="B61" t="str">
            <v>塗装費-２</v>
          </cell>
          <cell r="J61">
            <v>349489</v>
          </cell>
        </row>
        <row r="62">
          <cell r="B62" t="str">
            <v>塗装費-２</v>
          </cell>
          <cell r="J62">
            <v>45838</v>
          </cell>
        </row>
        <row r="63">
          <cell r="B63" t="str">
            <v>塗装費</v>
          </cell>
          <cell r="J63">
            <v>178178</v>
          </cell>
        </row>
        <row r="64">
          <cell r="B64" t="str">
            <v>塗装費</v>
          </cell>
          <cell r="J64">
            <v>20536</v>
          </cell>
        </row>
        <row r="65">
          <cell r="B65" t="str">
            <v>直接労務費</v>
          </cell>
          <cell r="J65">
            <v>565728</v>
          </cell>
        </row>
        <row r="66">
          <cell r="B66" t="str">
            <v>直接労務費</v>
          </cell>
          <cell r="J66">
            <v>1276864</v>
          </cell>
        </row>
        <row r="67">
          <cell r="B67" t="str">
            <v>輸送費</v>
          </cell>
          <cell r="J67">
            <v>55762</v>
          </cell>
        </row>
        <row r="68">
          <cell r="B68" t="str">
            <v>補助材料対象直接材料費</v>
          </cell>
          <cell r="J68">
            <v>33825</v>
          </cell>
        </row>
        <row r="69">
          <cell r="B69" t="str">
            <v>補助材料対象直接材料費</v>
          </cell>
          <cell r="J69">
            <v>209621</v>
          </cell>
        </row>
        <row r="70">
          <cell r="B70" t="str">
            <v>機械経費</v>
          </cell>
          <cell r="J70">
            <v>38120</v>
          </cell>
        </row>
        <row r="71">
          <cell r="B71" t="str">
            <v>直接材料費</v>
          </cell>
          <cell r="J71">
            <v>11855</v>
          </cell>
        </row>
        <row r="72">
          <cell r="B72" t="str">
            <v>直接材料費</v>
          </cell>
          <cell r="J72">
            <v>18345</v>
          </cell>
        </row>
        <row r="73">
          <cell r="B73" t="str">
            <v>直接材料費</v>
          </cell>
          <cell r="J73">
            <v>15480</v>
          </cell>
        </row>
        <row r="74">
          <cell r="B74" t="str">
            <v>直接材料費</v>
          </cell>
          <cell r="J74">
            <v>8579</v>
          </cell>
        </row>
        <row r="75">
          <cell r="B75" t="str">
            <v>直接材料費</v>
          </cell>
          <cell r="J75">
            <v>158056</v>
          </cell>
        </row>
        <row r="76">
          <cell r="B76" t="str">
            <v>直接材料費</v>
          </cell>
          <cell r="J76">
            <v>21493</v>
          </cell>
        </row>
        <row r="77">
          <cell r="B77" t="str">
            <v>工場塗装-１</v>
          </cell>
          <cell r="J77">
            <v>4722</v>
          </cell>
        </row>
        <row r="78">
          <cell r="B78" t="str">
            <v>工場塗装-２</v>
          </cell>
          <cell r="J78">
            <v>3409</v>
          </cell>
        </row>
        <row r="79">
          <cell r="B79" t="str">
            <v>工場塗装-１</v>
          </cell>
          <cell r="J79">
            <v>4667</v>
          </cell>
        </row>
        <row r="80">
          <cell r="B80" t="str">
            <v>工場塗装-２</v>
          </cell>
          <cell r="J80">
            <v>3598</v>
          </cell>
        </row>
        <row r="81">
          <cell r="B81" t="str">
            <v>現場塗装</v>
          </cell>
          <cell r="J81">
            <v>1738</v>
          </cell>
        </row>
        <row r="82">
          <cell r="B82" t="str">
            <v>現場塗装</v>
          </cell>
          <cell r="J82">
            <v>1612</v>
          </cell>
        </row>
        <row r="83">
          <cell r="B83">
            <v>0</v>
          </cell>
          <cell r="J83">
            <v>0</v>
          </cell>
        </row>
        <row r="84">
          <cell r="B84" t="str">
            <v>直接材料費</v>
          </cell>
          <cell r="J84">
            <v>172857</v>
          </cell>
        </row>
        <row r="85">
          <cell r="B85" t="str">
            <v>工場塗装-１</v>
          </cell>
          <cell r="J85">
            <v>4722</v>
          </cell>
        </row>
        <row r="86">
          <cell r="B86" t="str">
            <v>工場塗装-２</v>
          </cell>
          <cell r="J86">
            <v>3409</v>
          </cell>
        </row>
        <row r="87">
          <cell r="B87" t="str">
            <v>工場塗装-１</v>
          </cell>
          <cell r="J87">
            <v>4667</v>
          </cell>
        </row>
        <row r="88">
          <cell r="B88" t="str">
            <v>工場塗装-２</v>
          </cell>
          <cell r="J88">
            <v>3598</v>
          </cell>
        </row>
        <row r="89">
          <cell r="B89" t="str">
            <v>現場塗装</v>
          </cell>
          <cell r="J89">
            <v>1738</v>
          </cell>
        </row>
        <row r="90">
          <cell r="B90" t="str">
            <v>現場塗装</v>
          </cell>
          <cell r="J90">
            <v>1612</v>
          </cell>
        </row>
        <row r="91">
          <cell r="B91">
            <v>0</v>
          </cell>
          <cell r="J91">
            <v>0</v>
          </cell>
        </row>
        <row r="92">
          <cell r="B92" t="str">
            <v>築堤盛土</v>
          </cell>
          <cell r="J92">
            <v>2399</v>
          </cell>
        </row>
        <row r="93">
          <cell r="B93" t="str">
            <v>築堤盛土</v>
          </cell>
          <cell r="J93">
            <v>3225</v>
          </cell>
        </row>
        <row r="94">
          <cell r="B94" t="str">
            <v>基礎置換</v>
          </cell>
          <cell r="J94">
            <v>3133</v>
          </cell>
        </row>
        <row r="95">
          <cell r="B95" t="str">
            <v>浅層改良</v>
          </cell>
          <cell r="J95">
            <v>674</v>
          </cell>
        </row>
        <row r="96">
          <cell r="B96" t="str">
            <v>浅層改良</v>
          </cell>
          <cell r="J96">
            <v>948</v>
          </cell>
        </row>
        <row r="97">
          <cell r="B97" t="str">
            <v>中池樋管</v>
          </cell>
          <cell r="J97">
            <v>18721750</v>
          </cell>
        </row>
        <row r="98">
          <cell r="B98" t="str">
            <v>中池樋管</v>
          </cell>
          <cell r="J98">
            <v>16195539</v>
          </cell>
        </row>
        <row r="99">
          <cell r="B99" t="str">
            <v>中池樋管</v>
          </cell>
          <cell r="J99">
            <v>5187962</v>
          </cell>
        </row>
        <row r="100">
          <cell r="B100" t="str">
            <v>中池樋管</v>
          </cell>
          <cell r="J100">
            <v>6029447</v>
          </cell>
        </row>
        <row r="101">
          <cell r="B101" t="str">
            <v>中池樋管</v>
          </cell>
          <cell r="J101">
            <v>3038010</v>
          </cell>
        </row>
        <row r="102">
          <cell r="B102" t="str">
            <v>中池樋管</v>
          </cell>
          <cell r="J102">
            <v>3492733</v>
          </cell>
        </row>
        <row r="103">
          <cell r="B103" t="str">
            <v>中池樋管</v>
          </cell>
          <cell r="J103">
            <v>6272104</v>
          </cell>
        </row>
        <row r="104">
          <cell r="B104" t="str">
            <v>中池樋管</v>
          </cell>
          <cell r="J104">
            <v>6673359</v>
          </cell>
        </row>
        <row r="105">
          <cell r="B105" t="str">
            <v>下池樋管</v>
          </cell>
          <cell r="J105">
            <v>20838213</v>
          </cell>
        </row>
        <row r="106">
          <cell r="B106" t="str">
            <v>下池樋管</v>
          </cell>
          <cell r="J106">
            <v>18312002</v>
          </cell>
        </row>
        <row r="107">
          <cell r="B107" t="str">
            <v>下池樋管</v>
          </cell>
          <cell r="J107">
            <v>5187962</v>
          </cell>
        </row>
        <row r="108">
          <cell r="B108" t="str">
            <v>下池樋管</v>
          </cell>
          <cell r="J108">
            <v>6029271</v>
          </cell>
        </row>
        <row r="109">
          <cell r="B109" t="str">
            <v>下池樋管</v>
          </cell>
          <cell r="J109">
            <v>3038010</v>
          </cell>
        </row>
        <row r="110">
          <cell r="B110" t="str">
            <v>下池樋管</v>
          </cell>
          <cell r="J110">
            <v>3492733</v>
          </cell>
        </row>
        <row r="111">
          <cell r="B111" t="str">
            <v>下池樋管</v>
          </cell>
          <cell r="J111">
            <v>2186184</v>
          </cell>
        </row>
        <row r="112">
          <cell r="B112" t="str">
            <v>下池樋管</v>
          </cell>
          <cell r="J112">
            <v>6329660</v>
          </cell>
        </row>
        <row r="113">
          <cell r="B113" t="str">
            <v>下池樋管</v>
          </cell>
          <cell r="J113">
            <v>6603814</v>
          </cell>
        </row>
        <row r="114">
          <cell r="B114" t="str">
            <v>仮設工事費</v>
          </cell>
          <cell r="J114">
            <v>19437554</v>
          </cell>
        </row>
        <row r="115">
          <cell r="B115" t="str">
            <v>仮設工事費</v>
          </cell>
          <cell r="J115">
            <v>4681462</v>
          </cell>
        </row>
        <row r="116">
          <cell r="B116" t="str">
            <v>仮設工事費</v>
          </cell>
          <cell r="J116">
            <v>8137249</v>
          </cell>
        </row>
        <row r="117">
          <cell r="B117" t="str">
            <v>仮設工事費</v>
          </cell>
          <cell r="J117">
            <v>496588</v>
          </cell>
        </row>
        <row r="118">
          <cell r="B118" t="str">
            <v>仮設材設置撤去</v>
          </cell>
          <cell r="J118">
            <v>24704755</v>
          </cell>
        </row>
        <row r="119">
          <cell r="B119" t="str">
            <v>仮設材設置撤去</v>
          </cell>
          <cell r="J119">
            <v>13024294</v>
          </cell>
        </row>
        <row r="120">
          <cell r="B120" t="str">
            <v>仮設材設置撤去</v>
          </cell>
          <cell r="J120">
            <v>3375820</v>
          </cell>
        </row>
        <row r="121">
          <cell r="B121" t="str">
            <v>仮設材設置撤去</v>
          </cell>
          <cell r="J121">
            <v>7985753</v>
          </cell>
        </row>
        <row r="122">
          <cell r="B122" t="str">
            <v>仮設材設置撤去</v>
          </cell>
          <cell r="J122">
            <v>318888</v>
          </cell>
        </row>
        <row r="123">
          <cell r="B123" t="str">
            <v>鋼材賃料</v>
          </cell>
          <cell r="J123">
            <v>8048098</v>
          </cell>
        </row>
        <row r="124">
          <cell r="B124" t="str">
            <v>鋼材賃料</v>
          </cell>
          <cell r="J124">
            <v>4637856</v>
          </cell>
        </row>
        <row r="125">
          <cell r="B125" t="str">
            <v>鋼材賃料</v>
          </cell>
          <cell r="J125">
            <v>6413260</v>
          </cell>
        </row>
        <row r="126">
          <cell r="B126" t="str">
            <v>鋼材賃料</v>
          </cell>
          <cell r="J126">
            <v>1305642</v>
          </cell>
        </row>
        <row r="127">
          <cell r="B127" t="str">
            <v>鋼材賃料</v>
          </cell>
          <cell r="J127">
            <v>151496</v>
          </cell>
        </row>
        <row r="128">
          <cell r="B128" t="str">
            <v>鋼材賃料</v>
          </cell>
          <cell r="J128">
            <v>177700</v>
          </cell>
        </row>
      </sheetData>
      <sheetData sheetId="3" refreshError="1"/>
      <sheetData sheetId="4" refreshError="1"/>
      <sheetData sheetId="5" refreshError="1"/>
      <sheetData sheetId="6" refreshError="1"/>
      <sheetData sheetId="7" refreshError="1"/>
      <sheetData sheetId="8">
        <row r="2">
          <cell r="J2">
            <v>16610</v>
          </cell>
        </row>
        <row r="3">
          <cell r="J3">
            <v>696</v>
          </cell>
        </row>
        <row r="4">
          <cell r="J4">
            <v>273</v>
          </cell>
        </row>
        <row r="5">
          <cell r="J5">
            <v>568</v>
          </cell>
        </row>
        <row r="6">
          <cell r="J6">
            <v>190</v>
          </cell>
        </row>
        <row r="7">
          <cell r="J7">
            <v>500</v>
          </cell>
        </row>
        <row r="8">
          <cell r="J8">
            <v>52</v>
          </cell>
        </row>
        <row r="9">
          <cell r="J9">
            <v>2154</v>
          </cell>
        </row>
        <row r="10">
          <cell r="J10">
            <v>1552</v>
          </cell>
        </row>
        <row r="11">
          <cell r="J11">
            <v>114</v>
          </cell>
        </row>
        <row r="12">
          <cell r="J12">
            <v>111</v>
          </cell>
        </row>
        <row r="13">
          <cell r="J13">
            <v>111</v>
          </cell>
        </row>
        <row r="14">
          <cell r="J14">
            <v>111</v>
          </cell>
        </row>
        <row r="15">
          <cell r="J15">
            <v>114</v>
          </cell>
        </row>
        <row r="16">
          <cell r="J16">
            <v>119</v>
          </cell>
        </row>
        <row r="17">
          <cell r="J17">
            <v>116</v>
          </cell>
        </row>
        <row r="18">
          <cell r="J18">
            <v>116</v>
          </cell>
        </row>
        <row r="19">
          <cell r="J19">
            <v>116</v>
          </cell>
        </row>
        <row r="20">
          <cell r="J20">
            <v>119</v>
          </cell>
        </row>
        <row r="21">
          <cell r="J21">
            <v>21750</v>
          </cell>
        </row>
        <row r="22">
          <cell r="J22">
            <v>16520</v>
          </cell>
        </row>
        <row r="23">
          <cell r="J23">
            <v>17480</v>
          </cell>
        </row>
        <row r="24">
          <cell r="J24">
            <v>17480</v>
          </cell>
        </row>
        <row r="25">
          <cell r="J25">
            <v>20960</v>
          </cell>
        </row>
        <row r="26">
          <cell r="J26">
            <v>17340</v>
          </cell>
        </row>
        <row r="27">
          <cell r="J27">
            <v>16520</v>
          </cell>
        </row>
        <row r="28">
          <cell r="J28">
            <v>20010</v>
          </cell>
        </row>
        <row r="29">
          <cell r="J29">
            <v>21770</v>
          </cell>
        </row>
        <row r="30">
          <cell r="J30">
            <v>891</v>
          </cell>
        </row>
        <row r="31">
          <cell r="J31">
            <v>479</v>
          </cell>
        </row>
        <row r="32">
          <cell r="J32">
            <v>4949</v>
          </cell>
        </row>
        <row r="33">
          <cell r="J33">
            <v>10640</v>
          </cell>
        </row>
        <row r="34">
          <cell r="J34">
            <v>9904</v>
          </cell>
        </row>
        <row r="35">
          <cell r="J35">
            <v>17440</v>
          </cell>
        </row>
        <row r="36">
          <cell r="J36">
            <v>16480</v>
          </cell>
        </row>
        <row r="37">
          <cell r="J37">
            <v>25350</v>
          </cell>
        </row>
        <row r="38">
          <cell r="J38">
            <v>20540</v>
          </cell>
        </row>
        <row r="39">
          <cell r="J39">
            <v>18990</v>
          </cell>
        </row>
        <row r="40">
          <cell r="J40">
            <v>10350</v>
          </cell>
        </row>
        <row r="41">
          <cell r="J41">
            <v>5450</v>
          </cell>
        </row>
        <row r="42">
          <cell r="J42">
            <v>6563</v>
          </cell>
        </row>
        <row r="43">
          <cell r="J43">
            <v>5502</v>
          </cell>
        </row>
        <row r="44">
          <cell r="J44">
            <v>5089</v>
          </cell>
        </row>
        <row r="45">
          <cell r="J45">
            <v>3284</v>
          </cell>
        </row>
        <row r="46">
          <cell r="J46">
            <v>2791</v>
          </cell>
        </row>
        <row r="47">
          <cell r="J47">
            <v>28880</v>
          </cell>
        </row>
        <row r="48">
          <cell r="J48">
            <v>17900</v>
          </cell>
        </row>
        <row r="49">
          <cell r="J49">
            <v>284090</v>
          </cell>
        </row>
        <row r="50">
          <cell r="J50">
            <v>150048</v>
          </cell>
        </row>
        <row r="51">
          <cell r="J51">
            <v>182075</v>
          </cell>
        </row>
        <row r="52">
          <cell r="J52">
            <v>359622</v>
          </cell>
        </row>
        <row r="53">
          <cell r="J53">
            <v>1347840</v>
          </cell>
        </row>
        <row r="54">
          <cell r="J54">
            <v>437184</v>
          </cell>
        </row>
        <row r="55">
          <cell r="J55">
            <v>185679</v>
          </cell>
        </row>
        <row r="56">
          <cell r="J56">
            <v>1151539</v>
          </cell>
        </row>
        <row r="57">
          <cell r="J57">
            <v>0</v>
          </cell>
        </row>
        <row r="58">
          <cell r="J58">
            <v>192709</v>
          </cell>
        </row>
        <row r="59">
          <cell r="J59">
            <v>83626</v>
          </cell>
        </row>
        <row r="60">
          <cell r="J60">
            <v>54808</v>
          </cell>
        </row>
        <row r="61">
          <cell r="J61">
            <v>160476</v>
          </cell>
        </row>
        <row r="62">
          <cell r="J62">
            <v>147834</v>
          </cell>
        </row>
        <row r="63">
          <cell r="J63">
            <v>49298</v>
          </cell>
        </row>
        <row r="64">
          <cell r="J64">
            <v>184525</v>
          </cell>
        </row>
        <row r="65">
          <cell r="J65">
            <v>228718</v>
          </cell>
        </row>
        <row r="66">
          <cell r="J66">
            <v>253890</v>
          </cell>
        </row>
        <row r="67">
          <cell r="J67">
            <v>50298</v>
          </cell>
        </row>
        <row r="68">
          <cell r="J68">
            <v>344850</v>
          </cell>
        </row>
        <row r="69">
          <cell r="J69">
            <v>472185</v>
          </cell>
        </row>
        <row r="70">
          <cell r="J70">
            <v>102243</v>
          </cell>
        </row>
        <row r="71">
          <cell r="J71">
            <v>3000</v>
          </cell>
        </row>
        <row r="72">
          <cell r="J72">
            <v>970</v>
          </cell>
        </row>
        <row r="73">
          <cell r="J73">
            <v>701</v>
          </cell>
        </row>
        <row r="74">
          <cell r="J74">
            <v>2095</v>
          </cell>
        </row>
        <row r="75">
          <cell r="J75">
            <v>2432</v>
          </cell>
        </row>
        <row r="76">
          <cell r="J76">
            <v>4997</v>
          </cell>
        </row>
        <row r="77">
          <cell r="J77">
            <v>4406</v>
          </cell>
        </row>
        <row r="78">
          <cell r="J78">
            <v>5022</v>
          </cell>
        </row>
        <row r="79">
          <cell r="J79">
            <v>4142</v>
          </cell>
        </row>
        <row r="80">
          <cell r="J80">
            <v>9679</v>
          </cell>
        </row>
        <row r="81">
          <cell r="J81">
            <v>99300</v>
          </cell>
        </row>
        <row r="82">
          <cell r="J82">
            <v>61</v>
          </cell>
        </row>
        <row r="83">
          <cell r="J83">
            <v>69</v>
          </cell>
        </row>
        <row r="84">
          <cell r="J84">
            <v>49</v>
          </cell>
        </row>
        <row r="85">
          <cell r="J85">
            <v>46</v>
          </cell>
        </row>
        <row r="86">
          <cell r="J86">
            <v>69</v>
          </cell>
        </row>
        <row r="87">
          <cell r="J87">
            <v>65</v>
          </cell>
        </row>
        <row r="88">
          <cell r="J88">
            <v>57</v>
          </cell>
        </row>
        <row r="89">
          <cell r="J89">
            <v>65</v>
          </cell>
        </row>
        <row r="90">
          <cell r="J90">
            <v>57</v>
          </cell>
        </row>
        <row r="91">
          <cell r="J91">
            <v>65</v>
          </cell>
        </row>
        <row r="92">
          <cell r="J92">
            <v>57</v>
          </cell>
        </row>
        <row r="93">
          <cell r="J93">
            <v>79</v>
          </cell>
        </row>
        <row r="94">
          <cell r="J94">
            <v>83</v>
          </cell>
        </row>
        <row r="95">
          <cell r="J95">
            <v>83</v>
          </cell>
        </row>
        <row r="96">
          <cell r="J96">
            <v>378</v>
          </cell>
        </row>
        <row r="97">
          <cell r="J97">
            <v>65</v>
          </cell>
        </row>
        <row r="98">
          <cell r="J98">
            <v>65</v>
          </cell>
        </row>
        <row r="99">
          <cell r="J99">
            <v>65</v>
          </cell>
        </row>
        <row r="100">
          <cell r="J100">
            <v>69</v>
          </cell>
        </row>
        <row r="101">
          <cell r="J101">
            <v>59</v>
          </cell>
        </row>
        <row r="102">
          <cell r="J102">
            <v>432</v>
          </cell>
        </row>
        <row r="103">
          <cell r="J103">
            <v>432</v>
          </cell>
        </row>
        <row r="104">
          <cell r="J104">
            <v>429</v>
          </cell>
        </row>
        <row r="105">
          <cell r="J105">
            <v>382</v>
          </cell>
        </row>
        <row r="106">
          <cell r="J106">
            <v>378</v>
          </cell>
        </row>
        <row r="107">
          <cell r="J107">
            <v>72</v>
          </cell>
        </row>
        <row r="108">
          <cell r="J108">
            <v>46</v>
          </cell>
        </row>
        <row r="109">
          <cell r="J109">
            <v>46</v>
          </cell>
        </row>
        <row r="110">
          <cell r="J110">
            <v>394</v>
          </cell>
        </row>
        <row r="111">
          <cell r="J111">
            <v>46</v>
          </cell>
        </row>
        <row r="112">
          <cell r="J112">
            <v>69</v>
          </cell>
        </row>
        <row r="113">
          <cell r="J113">
            <v>46</v>
          </cell>
        </row>
        <row r="114">
          <cell r="J114">
            <v>394</v>
          </cell>
        </row>
        <row r="115">
          <cell r="J115">
            <v>65</v>
          </cell>
        </row>
        <row r="116">
          <cell r="J116">
            <v>409</v>
          </cell>
        </row>
        <row r="117">
          <cell r="J117">
            <v>409</v>
          </cell>
        </row>
        <row r="118">
          <cell r="J118">
            <v>74</v>
          </cell>
        </row>
        <row r="119">
          <cell r="J119">
            <v>74</v>
          </cell>
        </row>
        <row r="120">
          <cell r="J120">
            <v>74</v>
          </cell>
        </row>
        <row r="121">
          <cell r="J121">
            <v>64</v>
          </cell>
        </row>
        <row r="122">
          <cell r="J122">
            <v>65</v>
          </cell>
        </row>
        <row r="123">
          <cell r="J123">
            <v>57</v>
          </cell>
        </row>
        <row r="124">
          <cell r="J124">
            <v>59</v>
          </cell>
        </row>
        <row r="125">
          <cell r="J125">
            <v>469</v>
          </cell>
        </row>
        <row r="126">
          <cell r="J126">
            <v>460</v>
          </cell>
        </row>
        <row r="127">
          <cell r="J127">
            <v>394</v>
          </cell>
        </row>
        <row r="128">
          <cell r="J128">
            <v>460</v>
          </cell>
        </row>
        <row r="129">
          <cell r="J129">
            <v>379</v>
          </cell>
        </row>
        <row r="130">
          <cell r="J130">
            <v>67</v>
          </cell>
        </row>
        <row r="131">
          <cell r="J131">
            <v>47</v>
          </cell>
        </row>
        <row r="132">
          <cell r="J132">
            <v>47</v>
          </cell>
        </row>
        <row r="133">
          <cell r="J133">
            <v>64</v>
          </cell>
        </row>
        <row r="134">
          <cell r="J134">
            <v>460</v>
          </cell>
        </row>
        <row r="135">
          <cell r="J135">
            <v>69</v>
          </cell>
        </row>
        <row r="136">
          <cell r="J136">
            <v>58</v>
          </cell>
        </row>
        <row r="137">
          <cell r="J137">
            <v>66</v>
          </cell>
        </row>
        <row r="138">
          <cell r="J138">
            <v>49</v>
          </cell>
        </row>
        <row r="139">
          <cell r="J139">
            <v>47</v>
          </cell>
        </row>
        <row r="140">
          <cell r="J140">
            <v>0</v>
          </cell>
        </row>
        <row r="141">
          <cell r="J141">
            <v>0</v>
          </cell>
        </row>
        <row r="142">
          <cell r="J142">
            <v>137740</v>
          </cell>
        </row>
        <row r="143">
          <cell r="J143">
            <v>145124</v>
          </cell>
        </row>
        <row r="144">
          <cell r="J144">
            <v>369484</v>
          </cell>
        </row>
        <row r="145">
          <cell r="J145">
            <v>116724</v>
          </cell>
        </row>
        <row r="146">
          <cell r="J146">
            <v>35500</v>
          </cell>
        </row>
        <row r="147">
          <cell r="J147">
            <v>1342</v>
          </cell>
        </row>
        <row r="148">
          <cell r="J148">
            <v>341</v>
          </cell>
        </row>
        <row r="149">
          <cell r="J149">
            <v>829</v>
          </cell>
        </row>
        <row r="150">
          <cell r="J150">
            <v>1244</v>
          </cell>
        </row>
        <row r="151">
          <cell r="J151">
            <v>1659</v>
          </cell>
        </row>
        <row r="152">
          <cell r="J152">
            <v>2074</v>
          </cell>
        </row>
        <row r="153">
          <cell r="J153">
            <v>1366</v>
          </cell>
        </row>
        <row r="154">
          <cell r="J154">
            <v>1380</v>
          </cell>
        </row>
        <row r="155">
          <cell r="J155">
            <v>897</v>
          </cell>
        </row>
        <row r="156">
          <cell r="J156">
            <v>372</v>
          </cell>
        </row>
        <row r="157">
          <cell r="J157">
            <v>910</v>
          </cell>
        </row>
        <row r="158">
          <cell r="J158">
            <v>671</v>
          </cell>
        </row>
        <row r="159">
          <cell r="J159">
            <v>246</v>
          </cell>
        </row>
        <row r="160">
          <cell r="J160">
            <v>33660</v>
          </cell>
        </row>
        <row r="161">
          <cell r="J161">
            <v>36720</v>
          </cell>
        </row>
        <row r="162">
          <cell r="J162">
            <v>429408</v>
          </cell>
        </row>
        <row r="163">
          <cell r="J163">
            <v>88830</v>
          </cell>
        </row>
        <row r="164">
          <cell r="J164">
            <v>23.61</v>
          </cell>
        </row>
        <row r="165">
          <cell r="J165">
            <v>21500</v>
          </cell>
        </row>
        <row r="166">
          <cell r="J166">
            <v>12500</v>
          </cell>
        </row>
        <row r="167">
          <cell r="J167">
            <v>21762</v>
          </cell>
        </row>
        <row r="168">
          <cell r="J168">
            <v>43350</v>
          </cell>
        </row>
        <row r="169">
          <cell r="J169">
            <v>58520</v>
          </cell>
        </row>
        <row r="170">
          <cell r="J170">
            <v>40271</v>
          </cell>
        </row>
        <row r="171">
          <cell r="J171">
            <v>16970</v>
          </cell>
        </row>
        <row r="172">
          <cell r="J172">
            <v>25240</v>
          </cell>
        </row>
        <row r="173">
          <cell r="J173">
            <v>5392</v>
          </cell>
        </row>
        <row r="174">
          <cell r="J174">
            <v>45500</v>
          </cell>
        </row>
        <row r="175">
          <cell r="J175">
            <v>337700</v>
          </cell>
        </row>
        <row r="176">
          <cell r="J176">
            <v>1114000</v>
          </cell>
        </row>
        <row r="177">
          <cell r="J177">
            <v>302400</v>
          </cell>
        </row>
        <row r="178">
          <cell r="J178">
            <v>75</v>
          </cell>
        </row>
        <row r="179">
          <cell r="J179">
            <v>466</v>
          </cell>
        </row>
        <row r="180">
          <cell r="J180">
            <v>316</v>
          </cell>
        </row>
        <row r="181">
          <cell r="J181">
            <v>107</v>
          </cell>
        </row>
        <row r="182">
          <cell r="J182">
            <v>59</v>
          </cell>
        </row>
        <row r="183">
          <cell r="J183">
            <v>16520</v>
          </cell>
        </row>
        <row r="184">
          <cell r="J184">
            <v>20960</v>
          </cell>
        </row>
        <row r="185">
          <cell r="J185">
            <v>17340</v>
          </cell>
        </row>
        <row r="186">
          <cell r="J186">
            <v>18290</v>
          </cell>
        </row>
        <row r="187">
          <cell r="J187">
            <v>20010</v>
          </cell>
        </row>
        <row r="188">
          <cell r="J188">
            <v>4429</v>
          </cell>
        </row>
        <row r="189">
          <cell r="J189">
            <v>25350</v>
          </cell>
        </row>
        <row r="190">
          <cell r="J190">
            <v>20540</v>
          </cell>
        </row>
        <row r="191">
          <cell r="J191">
            <v>18990</v>
          </cell>
        </row>
        <row r="192">
          <cell r="J192">
            <v>6088</v>
          </cell>
        </row>
        <row r="193">
          <cell r="J193">
            <v>5101</v>
          </cell>
        </row>
        <row r="194">
          <cell r="J194">
            <v>5101</v>
          </cell>
        </row>
        <row r="195">
          <cell r="J195">
            <v>4429</v>
          </cell>
        </row>
        <row r="196">
          <cell r="J196">
            <v>77387</v>
          </cell>
        </row>
        <row r="197">
          <cell r="J197">
            <v>263894</v>
          </cell>
        </row>
        <row r="198">
          <cell r="J198">
            <v>505756</v>
          </cell>
        </row>
        <row r="199">
          <cell r="J199">
            <v>79257</v>
          </cell>
        </row>
        <row r="200">
          <cell r="J200">
            <v>283392</v>
          </cell>
        </row>
        <row r="201">
          <cell r="J201">
            <v>510720</v>
          </cell>
        </row>
        <row r="202">
          <cell r="J202">
            <v>369360</v>
          </cell>
        </row>
        <row r="203">
          <cell r="J203">
            <v>2033760</v>
          </cell>
        </row>
        <row r="204">
          <cell r="J204">
            <v>69508</v>
          </cell>
        </row>
        <row r="205">
          <cell r="J205">
            <v>816825</v>
          </cell>
        </row>
        <row r="206">
          <cell r="J206">
            <v>130329</v>
          </cell>
        </row>
        <row r="207">
          <cell r="J207">
            <v>11308</v>
          </cell>
        </row>
        <row r="208">
          <cell r="J208">
            <v>177700</v>
          </cell>
        </row>
        <row r="209">
          <cell r="J209">
            <v>158194</v>
          </cell>
        </row>
        <row r="210">
          <cell r="J210">
            <v>33034</v>
          </cell>
        </row>
        <row r="211">
          <cell r="J211">
            <v>250389</v>
          </cell>
        </row>
        <row r="212">
          <cell r="J212">
            <v>23372</v>
          </cell>
        </row>
        <row r="213">
          <cell r="J213">
            <v>49341</v>
          </cell>
        </row>
        <row r="214">
          <cell r="J214">
            <v>138504</v>
          </cell>
        </row>
        <row r="215">
          <cell r="J215">
            <v>560547</v>
          </cell>
        </row>
        <row r="216">
          <cell r="J216">
            <v>54984</v>
          </cell>
        </row>
        <row r="217">
          <cell r="J217">
            <v>179955</v>
          </cell>
        </row>
        <row r="218">
          <cell r="J218">
            <v>406444</v>
          </cell>
        </row>
        <row r="219">
          <cell r="J219">
            <v>44082</v>
          </cell>
        </row>
        <row r="220">
          <cell r="J220">
            <v>390888</v>
          </cell>
        </row>
        <row r="221">
          <cell r="J221">
            <v>288980</v>
          </cell>
        </row>
        <row r="222">
          <cell r="J222">
            <v>30300</v>
          </cell>
        </row>
        <row r="223">
          <cell r="J223">
            <v>77972</v>
          </cell>
        </row>
        <row r="224">
          <cell r="J224">
            <v>31916</v>
          </cell>
        </row>
        <row r="225">
          <cell r="J225">
            <v>406688</v>
          </cell>
        </row>
        <row r="226">
          <cell r="J226">
            <v>85050</v>
          </cell>
        </row>
        <row r="227">
          <cell r="J227">
            <v>22.38</v>
          </cell>
        </row>
        <row r="228">
          <cell r="J228">
            <v>29500</v>
          </cell>
        </row>
        <row r="229">
          <cell r="J229">
            <v>21000</v>
          </cell>
        </row>
        <row r="230">
          <cell r="J230">
            <v>52826</v>
          </cell>
        </row>
        <row r="231">
          <cell r="J231">
            <v>46470</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本工事"/>
      <sheetName val="数計算"/>
      <sheetName val="工程"/>
      <sheetName val="鏡"/>
      <sheetName val="数内訳"/>
      <sheetName val="代価"/>
      <sheetName val="代価 (2)"/>
      <sheetName val="単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領収書"/>
      <sheetName val="三者共催１"/>
      <sheetName val="三者共催２"/>
      <sheetName val="三者共催３"/>
      <sheetName val="三者共催４"/>
      <sheetName val="三者共催５"/>
      <sheetName val="三者共催６"/>
      <sheetName val="ビーチパーティー１"/>
      <sheetName val="ビーチパーティー５"/>
      <sheetName val="ビーチパーティー３"/>
      <sheetName val="ビーチパーティー４"/>
      <sheetName val="送別会１"/>
      <sheetName val="送別会２"/>
      <sheetName val="ボーリング"/>
      <sheetName val="Sheet7"/>
      <sheetName val="Sheet8"/>
      <sheetName val="Sheet9"/>
      <sheetName val="Sheet10"/>
      <sheetName val="Sheet11"/>
      <sheetName val="Sheet12"/>
      <sheetName val="Sheet13"/>
      <sheetName val="Sheet14"/>
      <sheetName val="Sheet15"/>
      <sheetName val="問題点"/>
      <sheetName val="遊水地概要"/>
      <sheetName val="保安林申請書"/>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0">
          <cell r="C50" t="str">
            <v>国頭村長＆本部町助役’Ｓ</v>
          </cell>
          <cell r="G50">
            <v>111</v>
          </cell>
        </row>
        <row r="51">
          <cell r="C51" t="str">
            <v>女教師昼下がりぶら下がり</v>
          </cell>
          <cell r="G51">
            <v>120</v>
          </cell>
        </row>
        <row r="52">
          <cell r="C52" t="str">
            <v>北部病院Ａ</v>
          </cell>
          <cell r="G52">
            <v>115</v>
          </cell>
        </row>
        <row r="53">
          <cell r="C53" t="str">
            <v>道の日Ｔシャツ’Ｓ</v>
          </cell>
          <cell r="G53">
            <v>76</v>
          </cell>
        </row>
        <row r="54">
          <cell r="C54" t="str">
            <v>ちかっぺクラブ</v>
          </cell>
          <cell r="G54">
            <v>126</v>
          </cell>
        </row>
        <row r="55">
          <cell r="C55" t="str">
            <v>北部病院Ａ</v>
          </cell>
          <cell r="G55">
            <v>116</v>
          </cell>
        </row>
        <row r="56">
          <cell r="C56" t="str">
            <v>太公望ｆｏｒＭＥＮ</v>
          </cell>
          <cell r="G56">
            <v>130</v>
          </cell>
        </row>
        <row r="57">
          <cell r="C57">
            <v>0</v>
          </cell>
          <cell r="G57">
            <v>0</v>
          </cell>
        </row>
        <row r="58">
          <cell r="C58">
            <v>0</v>
          </cell>
          <cell r="G58">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
      <sheetName val="配管数拾表"/>
      <sheetName val="電気数拾表"/>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20.10～12月出動表"/>
      <sheetName val="H21.1～3月出動表"/>
    </sheetNames>
    <sheetDataSet>
      <sheetData sheetId="0">
        <row r="1">
          <cell r="P1" t="str">
            <v>作 成 者</v>
          </cell>
          <cell r="Q1" t="str">
            <v>計画課 北原</v>
          </cell>
        </row>
        <row r="2">
          <cell r="P2" t="str">
            <v>作成時期</v>
          </cell>
          <cell r="Q2" t="str">
            <v>平成２０年１０月</v>
          </cell>
        </row>
        <row r="3">
          <cell r="P3" t="str">
            <v>保存期間</v>
          </cell>
          <cell r="Q3" t="str">
            <v>６ケ月</v>
          </cell>
        </row>
        <row r="4">
          <cell r="P4" t="str">
            <v>保存満了</v>
          </cell>
          <cell r="Q4" t="str">
            <v>平成２１年３月末</v>
          </cell>
        </row>
        <row r="7">
          <cell r="C7" t="str">
            <v>班</v>
          </cell>
          <cell r="D7">
            <v>1</v>
          </cell>
          <cell r="E7">
            <v>2</v>
          </cell>
          <cell r="F7">
            <v>3</v>
          </cell>
          <cell r="G7">
            <v>4</v>
          </cell>
          <cell r="H7">
            <v>5</v>
          </cell>
          <cell r="I7">
            <v>6</v>
          </cell>
          <cell r="J7">
            <v>7</v>
          </cell>
          <cell r="K7">
            <v>8</v>
          </cell>
          <cell r="L7">
            <v>9</v>
          </cell>
          <cell r="M7">
            <v>10</v>
          </cell>
          <cell r="N7">
            <v>11</v>
          </cell>
          <cell r="O7">
            <v>12</v>
          </cell>
          <cell r="P7">
            <v>13</v>
          </cell>
          <cell r="Q7">
            <v>14</v>
          </cell>
          <cell r="R7">
            <v>15</v>
          </cell>
        </row>
        <row r="8">
          <cell r="D8" t="str">
            <v>水</v>
          </cell>
          <cell r="E8" t="str">
            <v>木</v>
          </cell>
          <cell r="F8" t="str">
            <v>金</v>
          </cell>
          <cell r="G8" t="str">
            <v>土</v>
          </cell>
          <cell r="H8" t="str">
            <v>日</v>
          </cell>
          <cell r="I8" t="str">
            <v>月</v>
          </cell>
          <cell r="J8" t="str">
            <v>火</v>
          </cell>
          <cell r="K8" t="str">
            <v>水</v>
          </cell>
          <cell r="L8" t="str">
            <v>木</v>
          </cell>
          <cell r="M8" t="str">
            <v>金</v>
          </cell>
          <cell r="N8" t="str">
            <v>土</v>
          </cell>
          <cell r="O8" t="str">
            <v>日</v>
          </cell>
          <cell r="P8" t="str">
            <v>月</v>
          </cell>
          <cell r="Q8" t="str">
            <v>火</v>
          </cell>
          <cell r="R8" t="str">
            <v>水</v>
          </cell>
        </row>
        <row r="9">
          <cell r="B9" t="str">
            <v>注意体制</v>
          </cell>
          <cell r="C9" t="str">
            <v>庶連</v>
          </cell>
          <cell r="D9" t="str">
            <v>橋野(事)補佐</v>
          </cell>
          <cell r="E9" t="str">
            <v>北原(技)補佐</v>
          </cell>
          <cell r="F9" t="str">
            <v>森専門官</v>
          </cell>
          <cell r="G9" t="str">
            <v>石垣専門官</v>
          </cell>
          <cell r="H9" t="str">
            <v>大石総務係長</v>
          </cell>
          <cell r="I9" t="str">
            <v>林経理係長</v>
          </cell>
          <cell r="J9" t="str">
            <v>森下企画係長</v>
          </cell>
          <cell r="K9" t="str">
            <v>松山調査係長</v>
          </cell>
          <cell r="L9" t="str">
            <v>守山専門員</v>
          </cell>
          <cell r="M9" t="str">
            <v>橋野(事)補佐</v>
          </cell>
          <cell r="N9" t="str">
            <v>北原(技)補佐</v>
          </cell>
          <cell r="O9" t="str">
            <v>森専門官</v>
          </cell>
          <cell r="P9" t="str">
            <v>石垣専門官</v>
          </cell>
          <cell r="Q9" t="str">
            <v>大石総務係長</v>
          </cell>
          <cell r="R9" t="str">
            <v>林経理係長</v>
          </cell>
        </row>
        <row r="10">
          <cell r="C10" t="str">
            <v>情Ⅱ</v>
          </cell>
          <cell r="D10" t="str">
            <v>對木保監補佐</v>
          </cell>
          <cell r="E10" t="str">
            <v>杉江監督官</v>
          </cell>
          <cell r="F10" t="str">
            <v>柳澤監督官</v>
          </cell>
          <cell r="G10" t="str">
            <v>中村管理係長</v>
          </cell>
          <cell r="H10" t="str">
            <v>藤吉保全係長</v>
          </cell>
          <cell r="I10" t="str">
            <v>堀工事係長</v>
          </cell>
          <cell r="J10" t="str">
            <v>對木保監補佐</v>
          </cell>
          <cell r="K10" t="str">
            <v>杉江監督官</v>
          </cell>
          <cell r="L10" t="str">
            <v>柳澤監督官</v>
          </cell>
          <cell r="M10" t="str">
            <v>中村管理係長</v>
          </cell>
          <cell r="N10" t="str">
            <v>藤吉保全係長</v>
          </cell>
          <cell r="O10" t="str">
            <v>堀工事係長</v>
          </cell>
          <cell r="P10" t="str">
            <v>對木保監補佐</v>
          </cell>
          <cell r="Q10" t="str">
            <v>杉江監督官</v>
          </cell>
          <cell r="R10" t="str">
            <v>柳澤監督官</v>
          </cell>
        </row>
        <row r="11">
          <cell r="C11" t="str">
            <v>情Ⅰ</v>
          </cell>
          <cell r="D11" t="str">
            <v>橋本建築補佐</v>
          </cell>
          <cell r="E11" t="str">
            <v>都築専門官</v>
          </cell>
          <cell r="F11" t="str">
            <v>武居設計官</v>
          </cell>
          <cell r="G11" t="str">
            <v>真鍋建企係長</v>
          </cell>
          <cell r="H11" t="str">
            <v>赤池設審係長</v>
          </cell>
          <cell r="I11" t="str">
            <v>中田構造係長</v>
          </cell>
          <cell r="J11" t="str">
            <v>中村積算係長</v>
          </cell>
          <cell r="K11" t="str">
            <v>村上専門員</v>
          </cell>
          <cell r="L11" t="str">
            <v>永井(総)補佐</v>
          </cell>
          <cell r="M11" t="str">
            <v>武田(業)補佐</v>
          </cell>
          <cell r="N11" t="str">
            <v>柴田専門官</v>
          </cell>
          <cell r="O11" t="str">
            <v>中西設計官</v>
          </cell>
          <cell r="P11" t="str">
            <v>杉浦設企係長</v>
          </cell>
          <cell r="Q11" t="str">
            <v>亀山電設係長</v>
          </cell>
          <cell r="R11" t="str">
            <v>小嶋機設係長</v>
          </cell>
        </row>
        <row r="12">
          <cell r="D12" t="str">
            <v>中西設計官</v>
          </cell>
          <cell r="E12" t="str">
            <v>杉浦設企係長</v>
          </cell>
          <cell r="F12" t="str">
            <v>亀山電設係長</v>
          </cell>
          <cell r="G12" t="str">
            <v>小嶋機設係長</v>
          </cell>
          <cell r="H12" t="str">
            <v>細田設積係長</v>
          </cell>
          <cell r="I12" t="str">
            <v>加藤(総)補佐</v>
          </cell>
          <cell r="J12" t="str">
            <v>杉山(入)補佐</v>
          </cell>
          <cell r="K12" t="str">
            <v>村山技審係長</v>
          </cell>
          <cell r="L12" t="str">
            <v>横井工検係長</v>
          </cell>
          <cell r="M12" t="str">
            <v>中野施評係長</v>
          </cell>
          <cell r="N12" t="str">
            <v>大川技管係長</v>
          </cell>
          <cell r="O12" t="str">
            <v>橋本建築補佐</v>
          </cell>
          <cell r="P12" t="str">
            <v>都築専門官</v>
          </cell>
          <cell r="Q12" t="str">
            <v>武居設計官</v>
          </cell>
          <cell r="R12" t="str">
            <v>真鍋建企係長</v>
          </cell>
        </row>
        <row r="13">
          <cell r="D13" t="str">
            <v>伊東調査官</v>
          </cell>
          <cell r="E13" t="str">
            <v>青木積調官</v>
          </cell>
          <cell r="F13" t="str">
            <v>塩崎管理官</v>
          </cell>
          <cell r="G13" t="str">
            <v>村上計画課長</v>
          </cell>
          <cell r="H13" t="str">
            <v>頼本建築課長</v>
          </cell>
          <cell r="I13" t="str">
            <v>福山設備課長</v>
          </cell>
          <cell r="J13" t="str">
            <v>清水技評課長</v>
          </cell>
          <cell r="K13" t="str">
            <v>吉野保監室長</v>
          </cell>
          <cell r="L13" t="str">
            <v>伊東調査官</v>
          </cell>
          <cell r="M13" t="str">
            <v>青木積調官</v>
          </cell>
          <cell r="N13" t="str">
            <v>塩崎管理官</v>
          </cell>
          <cell r="O13" t="str">
            <v>村上計画課長</v>
          </cell>
          <cell r="P13" t="str">
            <v>頼本建築課長</v>
          </cell>
          <cell r="Q13" t="str">
            <v>福山設備課長</v>
          </cell>
          <cell r="R13" t="str">
            <v>清水技評課長</v>
          </cell>
        </row>
        <row r="14">
          <cell r="D14" t="str">
            <v>全員</v>
          </cell>
          <cell r="E14" t="str">
            <v>全員</v>
          </cell>
          <cell r="F14" t="str">
            <v>全員</v>
          </cell>
          <cell r="G14" t="str">
            <v>全員</v>
          </cell>
          <cell r="H14" t="str">
            <v>全員</v>
          </cell>
          <cell r="I14" t="str">
            <v>全員</v>
          </cell>
          <cell r="J14" t="str">
            <v>全員</v>
          </cell>
          <cell r="K14" t="str">
            <v>全員</v>
          </cell>
          <cell r="L14" t="str">
            <v>全員</v>
          </cell>
          <cell r="M14" t="str">
            <v>全員</v>
          </cell>
          <cell r="N14" t="str">
            <v>全員</v>
          </cell>
          <cell r="O14" t="str">
            <v>全員</v>
          </cell>
          <cell r="P14" t="str">
            <v>全員</v>
          </cell>
          <cell r="Q14" t="str">
            <v>全員</v>
          </cell>
          <cell r="R14" t="str">
            <v>全員</v>
          </cell>
        </row>
        <row r="15">
          <cell r="C15" t="str">
            <v>班</v>
          </cell>
          <cell r="D15">
            <v>16</v>
          </cell>
          <cell r="E15">
            <v>17</v>
          </cell>
          <cell r="F15">
            <v>18</v>
          </cell>
          <cell r="G15">
            <v>19</v>
          </cell>
          <cell r="H15">
            <v>20</v>
          </cell>
          <cell r="I15">
            <v>21</v>
          </cell>
          <cell r="J15">
            <v>22</v>
          </cell>
          <cell r="K15">
            <v>23</v>
          </cell>
          <cell r="L15">
            <v>24</v>
          </cell>
          <cell r="M15">
            <v>25</v>
          </cell>
          <cell r="N15">
            <v>26</v>
          </cell>
          <cell r="O15">
            <v>27</v>
          </cell>
          <cell r="P15">
            <v>28</v>
          </cell>
          <cell r="Q15">
            <v>29</v>
          </cell>
          <cell r="R15">
            <v>30</v>
          </cell>
          <cell r="S15">
            <v>31</v>
          </cell>
        </row>
        <row r="16">
          <cell r="D16" t="str">
            <v>木</v>
          </cell>
          <cell r="E16" t="str">
            <v>金</v>
          </cell>
          <cell r="F16" t="str">
            <v>土</v>
          </cell>
          <cell r="G16" t="str">
            <v>日</v>
          </cell>
          <cell r="H16" t="str">
            <v>月</v>
          </cell>
          <cell r="I16" t="str">
            <v>火</v>
          </cell>
          <cell r="J16" t="str">
            <v>水</v>
          </cell>
          <cell r="K16" t="str">
            <v>木</v>
          </cell>
          <cell r="L16" t="str">
            <v>金</v>
          </cell>
          <cell r="M16" t="str">
            <v>土</v>
          </cell>
          <cell r="N16" t="str">
            <v>日</v>
          </cell>
          <cell r="O16" t="str">
            <v>月</v>
          </cell>
          <cell r="P16" t="str">
            <v>火</v>
          </cell>
          <cell r="Q16" t="str">
            <v>水</v>
          </cell>
          <cell r="R16" t="str">
            <v>木</v>
          </cell>
          <cell r="S16" t="str">
            <v>金</v>
          </cell>
        </row>
        <row r="17">
          <cell r="B17" t="str">
            <v>注意体制</v>
          </cell>
          <cell r="C17" t="str">
            <v>庶連</v>
          </cell>
          <cell r="D17" t="str">
            <v>森下企画係長</v>
          </cell>
          <cell r="E17" t="str">
            <v>松山調査係長</v>
          </cell>
          <cell r="F17" t="str">
            <v>守山専門員</v>
          </cell>
          <cell r="G17" t="str">
            <v>橋野(事)補佐</v>
          </cell>
          <cell r="H17" t="str">
            <v>北原(技)補佐</v>
          </cell>
          <cell r="I17" t="str">
            <v>森専門官</v>
          </cell>
          <cell r="J17" t="str">
            <v>石垣専門官</v>
          </cell>
          <cell r="K17" t="str">
            <v>大石総務係長</v>
          </cell>
          <cell r="L17" t="str">
            <v>林経理係長</v>
          </cell>
          <cell r="M17" t="str">
            <v>森下企画係長</v>
          </cell>
          <cell r="N17" t="str">
            <v>松山調査係長</v>
          </cell>
          <cell r="O17" t="str">
            <v>守山専門員</v>
          </cell>
          <cell r="P17" t="str">
            <v>橋野(事)補佐</v>
          </cell>
          <cell r="Q17" t="str">
            <v>北原(技)補佐</v>
          </cell>
          <cell r="R17" t="str">
            <v>森専門官</v>
          </cell>
          <cell r="S17" t="str">
            <v>石垣専門官</v>
          </cell>
        </row>
        <row r="18">
          <cell r="C18" t="str">
            <v>情Ⅱ</v>
          </cell>
          <cell r="D18" t="str">
            <v>中村管理係長</v>
          </cell>
          <cell r="E18" t="str">
            <v>藤吉保全係長</v>
          </cell>
          <cell r="F18" t="str">
            <v>堀工事係長</v>
          </cell>
          <cell r="G18" t="str">
            <v>對木保監補佐</v>
          </cell>
          <cell r="H18" t="str">
            <v>杉江監督官</v>
          </cell>
          <cell r="I18" t="str">
            <v>柳澤監督官</v>
          </cell>
          <cell r="J18" t="str">
            <v>中村管理係長</v>
          </cell>
          <cell r="K18" t="str">
            <v>藤吉保全係長</v>
          </cell>
          <cell r="L18" t="str">
            <v>堀工事係長</v>
          </cell>
          <cell r="M18" t="str">
            <v>對木保監補佐</v>
          </cell>
          <cell r="N18" t="str">
            <v>杉江監督官</v>
          </cell>
          <cell r="O18" t="str">
            <v>柳澤監督官</v>
          </cell>
          <cell r="P18" t="str">
            <v>中村管理係長</v>
          </cell>
          <cell r="Q18" t="str">
            <v>藤吉保全係長</v>
          </cell>
          <cell r="R18" t="str">
            <v>堀工事係長</v>
          </cell>
          <cell r="S18" t="str">
            <v>對木保監補佐</v>
          </cell>
        </row>
        <row r="19">
          <cell r="C19" t="str">
            <v>情Ⅰ</v>
          </cell>
          <cell r="D19" t="str">
            <v>細田設積係長</v>
          </cell>
          <cell r="E19" t="str">
            <v>加藤(総)補佐</v>
          </cell>
          <cell r="F19" t="str">
            <v>杉山(入)補佐</v>
          </cell>
          <cell r="G19" t="str">
            <v>村山技審係長</v>
          </cell>
          <cell r="H19" t="str">
            <v>横井工検係長</v>
          </cell>
          <cell r="I19" t="str">
            <v>中野施評係長</v>
          </cell>
          <cell r="J19" t="str">
            <v>大川技管係長</v>
          </cell>
          <cell r="K19" t="str">
            <v>橋本建築補佐</v>
          </cell>
          <cell r="L19" t="str">
            <v>都築専門官</v>
          </cell>
          <cell r="M19" t="str">
            <v>武居設計官</v>
          </cell>
          <cell r="N19" t="str">
            <v>真鍋建企係長</v>
          </cell>
          <cell r="O19" t="str">
            <v>赤池設審係長</v>
          </cell>
          <cell r="P19" t="str">
            <v>中田構造係長</v>
          </cell>
          <cell r="Q19" t="str">
            <v>中村積算係長</v>
          </cell>
          <cell r="R19" t="str">
            <v>村上専門員</v>
          </cell>
          <cell r="S19" t="str">
            <v>永井(総)補佐</v>
          </cell>
        </row>
        <row r="20">
          <cell r="D20" t="str">
            <v>赤池設審係長</v>
          </cell>
          <cell r="E20" t="str">
            <v>中田構造係長</v>
          </cell>
          <cell r="F20" t="str">
            <v>中村積算係長</v>
          </cell>
          <cell r="G20" t="str">
            <v>村上専門員</v>
          </cell>
          <cell r="H20" t="str">
            <v>永井(総)補佐</v>
          </cell>
          <cell r="I20" t="str">
            <v>武田(業)補佐</v>
          </cell>
          <cell r="J20" t="str">
            <v>柴田専門官</v>
          </cell>
          <cell r="K20" t="str">
            <v>中西設計官</v>
          </cell>
          <cell r="L20" t="str">
            <v>杉浦設企係長</v>
          </cell>
          <cell r="M20" t="str">
            <v>亀山電設係長</v>
          </cell>
          <cell r="N20" t="str">
            <v>小嶋機設係長</v>
          </cell>
          <cell r="O20" t="str">
            <v>細田設積係長</v>
          </cell>
          <cell r="P20" t="str">
            <v>加藤(総)補佐</v>
          </cell>
          <cell r="Q20" t="str">
            <v>杉山(入)補佐</v>
          </cell>
          <cell r="R20" t="str">
            <v>村山技審係長</v>
          </cell>
          <cell r="S20" t="str">
            <v>横井工検係長</v>
          </cell>
        </row>
        <row r="21">
          <cell r="D21" t="str">
            <v>吉野保監室長</v>
          </cell>
          <cell r="E21" t="str">
            <v>伊東調査官</v>
          </cell>
          <cell r="F21" t="str">
            <v>青木積調官</v>
          </cell>
          <cell r="G21" t="str">
            <v>塩崎管理官</v>
          </cell>
          <cell r="H21" t="str">
            <v>村上計画課長</v>
          </cell>
          <cell r="I21" t="str">
            <v>頼本建築課長</v>
          </cell>
          <cell r="J21" t="str">
            <v>福山設備課長</v>
          </cell>
          <cell r="K21" t="str">
            <v>清水技評課長</v>
          </cell>
          <cell r="L21" t="str">
            <v>吉野保監室長</v>
          </cell>
          <cell r="M21" t="str">
            <v>伊東調査官</v>
          </cell>
          <cell r="N21" t="str">
            <v>青木積調官</v>
          </cell>
          <cell r="O21" t="str">
            <v>塩崎管理官</v>
          </cell>
          <cell r="P21" t="str">
            <v>村上計画課長</v>
          </cell>
          <cell r="Q21" t="str">
            <v>頼本建築課長</v>
          </cell>
          <cell r="R21" t="str">
            <v>福山設備課長</v>
          </cell>
          <cell r="S21" t="str">
            <v>清水技評課長</v>
          </cell>
        </row>
        <row r="22">
          <cell r="D22" t="str">
            <v>全員</v>
          </cell>
          <cell r="E22" t="str">
            <v>全員</v>
          </cell>
          <cell r="F22" t="str">
            <v>全員</v>
          </cell>
          <cell r="G22" t="str">
            <v>全員</v>
          </cell>
          <cell r="H22" t="str">
            <v>全員</v>
          </cell>
          <cell r="I22" t="str">
            <v>全員</v>
          </cell>
          <cell r="J22" t="str">
            <v>全員</v>
          </cell>
          <cell r="K22" t="str">
            <v>全員</v>
          </cell>
          <cell r="L22" t="str">
            <v>全員</v>
          </cell>
          <cell r="M22" t="str">
            <v>全員</v>
          </cell>
          <cell r="N22" t="str">
            <v>全員</v>
          </cell>
          <cell r="O22" t="str">
            <v>全員</v>
          </cell>
          <cell r="P22" t="str">
            <v>全員</v>
          </cell>
          <cell r="Q22" t="str">
            <v>全員</v>
          </cell>
          <cell r="R22" t="str">
            <v>全員</v>
          </cell>
          <cell r="S22" t="str">
            <v>全員</v>
          </cell>
        </row>
      </sheetData>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
      <sheetName val="設計書 (2)"/>
      <sheetName val="仕訳書"/>
      <sheetName val="一覧表"/>
      <sheetName val="計算詳細"/>
      <sheetName val="データベース"/>
    </sheetNames>
    <sheetDataSet>
      <sheetData sheetId="0" refreshError="1">
        <row r="3">
          <cell r="D3" t="str">
            <v>那覇市シルバー人材センターワークプラザ建設工事(電気)</v>
          </cell>
        </row>
      </sheetData>
      <sheetData sheetId="1" refreshError="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履歴"/>
      <sheetName val="入力データ"/>
      <sheetName val="運用5検査結果通知"/>
      <sheetName val="検査調書"/>
      <sheetName val="出来高（単年）"/>
      <sheetName val="出来高（一部完成）"/>
      <sheetName val="出来高（2年）"/>
      <sheetName val="1検査復命書"/>
      <sheetName val="2内訳書(完成)"/>
      <sheetName val="3内訳書(一部完成)"/>
      <sheetName val="4内訳表(既済)"/>
      <sheetName val="5検査結果通知"/>
      <sheetName val="6一部完成検査結果通知"/>
      <sheetName val="7既済検査確認通知"/>
      <sheetName val="8修補請求"/>
      <sheetName val="9修補完了通知"/>
      <sheetName val="10補助検査調書"/>
      <sheetName val="細目別採点表"/>
      <sheetName val="工事成績採点表"/>
      <sheetName val="成績評定表"/>
      <sheetName val="成績通知表"/>
      <sheetName val="項目別評定"/>
      <sheetName val="採点表計算"/>
      <sheetName val="各シートへジャンプ"/>
      <sheetName val="現場監督員_施工体制状況"/>
      <sheetName val="現場監督員_出来形（総合）"/>
      <sheetName val="現場監督員_出来形（土木）"/>
      <sheetName val="別紙ー４"/>
      <sheetName val="現場監督員_出来形（機械）"/>
      <sheetName val="現場監督員_出来形（電気）"/>
      <sheetName val="現場監督員計算"/>
      <sheetName val="現場監督員_品質（総合）"/>
      <sheetName val="現場監督員_品質（土木）"/>
      <sheetName val="現場監督員_品質（機械）"/>
      <sheetName val="現場監督員_品質（電気）"/>
      <sheetName val="現場監督員_品質（維持・補修）"/>
      <sheetName val="現場監督員_品質（港湾浚渫）"/>
      <sheetName val="現場監督員_創意工夫"/>
      <sheetName val="主任監督員（工程）"/>
      <sheetName val="主任監督員（安全）"/>
      <sheetName val="主任監督員（特性）"/>
      <sheetName val="主任監督員（社会）"/>
      <sheetName val="主任監督員_（法令遵守）"/>
      <sheetName val="主任監督員計算"/>
      <sheetName val="検査官_施工状況"/>
      <sheetName val="検査官_出来形（総合）"/>
      <sheetName val="検査官_出来形（土木）"/>
      <sheetName val="検査官計算"/>
      <sheetName val="検査官_出来形（機械）"/>
      <sheetName val="検査官_出来形（電気）"/>
      <sheetName val="検査官_品質_総合"/>
      <sheetName val="シート削除用"/>
      <sheetName val="検査官計算（品質_総合）"/>
      <sheetName val="検査官_品質（コン）"/>
      <sheetName val="検査官_品質（土）"/>
      <sheetName val="検査官_品質（護岸）"/>
      <sheetName val="検査官_品質（鋼橋）"/>
      <sheetName val="検査官_品質（砂防）"/>
      <sheetName val="検査官_品質（舗装）"/>
      <sheetName val="検査官_品質（法面）"/>
      <sheetName val="検査官_品質（基礎）"/>
      <sheetName val="検査官_品質（海岸）"/>
      <sheetName val="検査官_品質（ＰＣ）"/>
      <sheetName val="検査官_品質（塗装）"/>
      <sheetName val="検査官_品質（トンネル）"/>
      <sheetName val="検査官_品質（植栽）"/>
      <sheetName val="検査官_品質（柵）"/>
      <sheetName val="検査官_品質（電線共同溝）"/>
      <sheetName val="検査官計算 （品質_土木）"/>
      <sheetName val="検査官計算 （品質_土木追加）"/>
      <sheetName val="検査官_品質（維持）"/>
      <sheetName val="検査官_品質（修繕）"/>
      <sheetName val="検査官_品質（土木_機械）"/>
      <sheetName val="検査官_品質（土木_電気）"/>
      <sheetName val="検査官_品質（通信）"/>
      <sheetName val="検査官_品質（空港舗装）"/>
      <sheetName val="検査官_品質（港湾）"/>
      <sheetName val="検査官_品質（空港用造）"/>
      <sheetName val="検査官_品質（区画線）"/>
      <sheetName val="検査官_品質（標識）"/>
      <sheetName val="検査官_品質（地滑）"/>
      <sheetName val="検査官_品質（土木関連_建築）"/>
      <sheetName val="検査官_品質（二次製品構造物）"/>
      <sheetName val="検査官_品質（補強土壁工事）"/>
      <sheetName val="検査官_品質（取壊工事）"/>
      <sheetName val="検査官_品質（共同溝シールド）"/>
      <sheetName val="検査官_品質（下水道工事）"/>
      <sheetName val="検査官_品質（管水路）"/>
      <sheetName val="検査官_品質（仮設工）"/>
      <sheetName val="検査官_品質（フィルダム・ため池）"/>
      <sheetName val="検査官_品質（柵工、筋工、伏工）"/>
      <sheetName val="検査官_品質（土工事（区画整理、農地造成））"/>
      <sheetName val="検査官_品質（電気通信設備）"/>
      <sheetName val="検査官計算 （品質_農林等）"/>
      <sheetName val="検査官_品質（施設機械設備_用排水ポンプ）"/>
      <sheetName val="検査官_品質（施設機械設備_除塵設備）"/>
      <sheetName val="検査官_品質（水管橋）"/>
      <sheetName val="検査官_品質（林道土工工事）"/>
      <sheetName val="検査官_品質（木材木製品工事）"/>
      <sheetName val="検査官_品質（ほ場整備工）"/>
      <sheetName val="検査官_品質（水道）"/>
      <sheetName val="検査官_品質（合併）"/>
      <sheetName val="検査官計算 （その他合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ow r="3">
          <cell r="I3" t="str">
            <v>コンクリート構造物工事</v>
          </cell>
        </row>
        <row r="4">
          <cell r="I4" t="str">
            <v>法面工事</v>
          </cell>
        </row>
        <row r="5">
          <cell r="I5" t="str">
            <v>鋼橋工事</v>
          </cell>
        </row>
        <row r="6">
          <cell r="I6" t="str">
            <v>舗装工事</v>
          </cell>
        </row>
        <row r="7">
          <cell r="I7" t="str">
            <v>空港舗装工事</v>
          </cell>
        </row>
        <row r="8">
          <cell r="I8" t="str">
            <v>港湾築造工事</v>
          </cell>
        </row>
        <row r="9">
          <cell r="I9" t="str">
            <v>維持工事</v>
          </cell>
        </row>
        <row r="10">
          <cell r="I10" t="str">
            <v>修繕工事</v>
          </cell>
        </row>
        <row r="11">
          <cell r="I11" t="str">
            <v>機械設備工事（土木）</v>
          </cell>
        </row>
        <row r="12">
          <cell r="I12" t="str">
            <v>電気設備照明設備その他類似工事</v>
          </cell>
        </row>
        <row r="13">
          <cell r="I13" t="str">
            <v>建築工事（土木関連）</v>
          </cell>
        </row>
        <row r="14">
          <cell r="I14" t="str">
            <v>植栽工事</v>
          </cell>
        </row>
        <row r="15">
          <cell r="I15" t="str">
            <v>標識</v>
          </cell>
        </row>
        <row r="16">
          <cell r="I16" t="str">
            <v>塗装工事</v>
          </cell>
        </row>
        <row r="17">
          <cell r="I17" t="str">
            <v>区画線等設置工事</v>
          </cell>
        </row>
        <row r="18">
          <cell r="I18" t="str">
            <v>砂防構造物工事</v>
          </cell>
        </row>
        <row r="19">
          <cell r="I19" t="str">
            <v>海岸工事</v>
          </cell>
        </row>
        <row r="20">
          <cell r="I20" t="str">
            <v>トンネル工事</v>
          </cell>
        </row>
        <row r="21">
          <cell r="I21" t="str">
            <v>土工事(切土、盛土,築堤)</v>
          </cell>
        </row>
        <row r="22">
          <cell r="I22" t="str">
            <v>空港用地造成工事</v>
          </cell>
        </row>
        <row r="23">
          <cell r="I23" t="str">
            <v>護岸・根固・水制工事</v>
          </cell>
        </row>
        <row r="24">
          <cell r="I24" t="str">
            <v>地滑り防止工事(集水井戸含）</v>
          </cell>
        </row>
        <row r="25">
          <cell r="I25" t="str">
            <v>基礎工工事（地盤改良含）</v>
          </cell>
        </row>
        <row r="26">
          <cell r="I26" t="str">
            <v>コンクリート橋工事（ＰＣ,ＲＣ）</v>
          </cell>
        </row>
        <row r="27">
          <cell r="I27" t="str">
            <v>防護柵工事(網)</v>
          </cell>
        </row>
        <row r="28">
          <cell r="I28" t="str">
            <v>通信設備受変電設備その他類似工事</v>
          </cell>
        </row>
        <row r="29">
          <cell r="I29" t="str">
            <v>二次製品構造物</v>
          </cell>
        </row>
        <row r="30">
          <cell r="I30" t="str">
            <v>補強土壁工事</v>
          </cell>
        </row>
        <row r="31">
          <cell r="I31" t="str">
            <v>取壊し工事</v>
          </cell>
        </row>
        <row r="32">
          <cell r="I32" t="str">
            <v>共同溝シールド工事</v>
          </cell>
        </row>
        <row r="33">
          <cell r="I33" t="str">
            <v>下水道工事</v>
          </cell>
        </row>
        <row r="34">
          <cell r="I34" t="str">
            <v>管水路工事</v>
          </cell>
        </row>
        <row r="35">
          <cell r="I35" t="str">
            <v>電線共同溝工事</v>
          </cell>
        </row>
        <row r="36">
          <cell r="I36" t="str">
            <v>仮設工工事</v>
          </cell>
        </row>
        <row r="37">
          <cell r="I37" t="str">
            <v>フィルダム・ため池工事</v>
          </cell>
        </row>
        <row r="38">
          <cell r="I38" t="str">
            <v>柵工、筋工、伏工工事</v>
          </cell>
        </row>
        <row r="39">
          <cell r="I39" t="str">
            <v>土工事（区画整理、農地造成）</v>
          </cell>
        </row>
        <row r="40">
          <cell r="I40" t="str">
            <v>電気通信設備（農林事業）</v>
          </cell>
        </row>
        <row r="41">
          <cell r="I41" t="str">
            <v>施設機械設備（用排水ポンプ・構成付属設備）</v>
          </cell>
        </row>
        <row r="42">
          <cell r="I42" t="str">
            <v>施設機械設備（除塵設備・構成付属設備）</v>
          </cell>
        </row>
        <row r="43">
          <cell r="I43" t="str">
            <v>水管橋</v>
          </cell>
        </row>
        <row r="44">
          <cell r="I44" t="str">
            <v>林道土工工事</v>
          </cell>
        </row>
        <row r="45">
          <cell r="I45" t="str">
            <v>木材木製品工事</v>
          </cell>
        </row>
        <row r="46">
          <cell r="I46" t="str">
            <v>ほ場整備工（整地工等、暗渠排水工）</v>
          </cell>
        </row>
        <row r="47">
          <cell r="I47" t="str">
            <v>上水道工事</v>
          </cell>
        </row>
        <row r="48">
          <cell r="I48" t="str">
            <v>その他の工事合併工事</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イン"/>
      <sheetName val="請求書"/>
      <sheetName val="設定"/>
      <sheetName val="org"/>
    </sheetNames>
    <sheetDataSet>
      <sheetData sheetId="0" refreshError="1"/>
      <sheetData sheetId="1" refreshError="1"/>
      <sheetData sheetId="2" refreshError="1"/>
      <sheetData sheetId="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特記仕様"/>
      <sheetName val="請負者①"/>
      <sheetName val="請負者②"/>
      <sheetName val="注意事項"/>
      <sheetName val="初期情報入力"/>
      <sheetName val="主任監督員　工種別採点表"/>
      <sheetName val="成績採点表"/>
      <sheetName val="細目別採点表"/>
      <sheetName val="工事成績評定表"/>
      <sheetName val="別紙ー１①"/>
      <sheetName val="別紙ー１②"/>
      <sheetName val="別紙ー１③"/>
      <sheetName val="別紙ー１④"/>
      <sheetName val="別紙ー１⑤"/>
      <sheetName val="別紙ー１⑥"/>
      <sheetName val="別紙ー１⑦"/>
      <sheetName val="別紙ー１⑧"/>
      <sheetName val="別紙ー１⑨"/>
      <sheetName val="別紙ー２①"/>
      <sheetName val="別紙ー２②"/>
      <sheetName val="別紙ー２③"/>
      <sheetName val="別紙ー3①"/>
      <sheetName val="別紙ー３②"/>
      <sheetName val="別紙ー３③"/>
      <sheetName val="別紙ー３④"/>
      <sheetName val="別紙ー３⑤"/>
      <sheetName val="別紙ー３⑥  "/>
      <sheetName val="別紙ー３⑦"/>
      <sheetName val="別紙ー３⑧"/>
      <sheetName val="別紙ー3①１回目中間"/>
      <sheetName val="別紙ー３②１回目中間"/>
      <sheetName val="別紙ー３③１回目中間"/>
      <sheetName val="別紙ー３④１回目中間"/>
      <sheetName val="別紙ー３⑤１回目中間"/>
      <sheetName val="別紙ー３⑥１回目中間"/>
      <sheetName val="別紙ー３⑦１回目中間"/>
      <sheetName val="別紙ー３⑧１回目中間"/>
      <sheetName val="別紙ー3①２回目中間"/>
      <sheetName val="別紙ー３②２回目中間"/>
      <sheetName val="別紙ー３③２回目中間"/>
      <sheetName val="別紙ー３④２回目中間"/>
      <sheetName val="別紙ー３⑤２回目中間"/>
      <sheetName val="別紙ー３⑥２回目中間"/>
      <sheetName val="別紙ー３⑦２回目中間"/>
      <sheetName val="別紙ー３⑧２回目中間"/>
      <sheetName val="別紙ー４"/>
      <sheetName val="Sheet4"/>
      <sheetName val="新旧対照表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人件費"/>
      <sheetName val="単価表"/>
      <sheetName val="見積"/>
      <sheetName val="工事仕訳書"/>
    </sheetNames>
    <sheetDataSet>
      <sheetData sheetId="0" refreshError="1"/>
      <sheetData sheetId="1" refreshError="1"/>
      <sheetData sheetId="2" refreshError="1"/>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合配管"/>
      <sheetName val="複器"/>
      <sheetName val="代価"/>
      <sheetName val="仕訳"/>
      <sheetName val="内訳"/>
      <sheetName val="数量"/>
      <sheetName val="給水 (B)"/>
      <sheetName val="議事録"/>
      <sheetName val="数量図面"/>
    </sheetNames>
    <sheetDataSet>
      <sheetData sheetId="0"/>
      <sheetData sheetId="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数量計算"/>
    </sheetNames>
    <definedNames>
      <definedName name="数量印刷"/>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内訳代価"/>
      <sheetName val="複合器具"/>
      <sheetName val="桝類"/>
      <sheetName val="複合配管"/>
      <sheetName val="数量計算B(2)"/>
      <sheetName val="数量計算（甲）"/>
      <sheetName val="仕訳"/>
      <sheetName val="内訳"/>
      <sheetName val="数量"/>
      <sheetName val="ハツリ"/>
      <sheetName val="代価表"/>
      <sheetName val="代価"/>
      <sheetName val="数量計算B(1)"/>
      <sheetName val="仮設解体"/>
      <sheetName val="金建代価"/>
      <sheetName val="Sheet1"/>
      <sheetName val="機械複合単価"/>
      <sheetName val="内訳乙"/>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縦型表紙 (0)"/>
      <sheetName val="使い方"/>
      <sheetName val="縦型表紙 (1)"/>
      <sheetName val="縦3枚両面形式 (0)"/>
      <sheetName val="横2枚形式 (0)"/>
      <sheetName val="縦3枚形式 (0)"/>
    </sheetNames>
    <sheetDataSet>
      <sheetData sheetId="0"/>
      <sheetData sheetId="1">
        <row r="1">
          <cell r="M1" t="str">
            <v>表紙タイトルリスト</v>
          </cell>
        </row>
        <row r="2">
          <cell r="M2" t="str">
            <v>工事写真帳</v>
          </cell>
        </row>
        <row r="3">
          <cell r="M3" t="str">
            <v>現況写真帳</v>
          </cell>
        </row>
        <row r="4">
          <cell r="M4" t="str">
            <v>段階確認写真帳</v>
          </cell>
        </row>
        <row r="5">
          <cell r="M5" t="str">
            <v>社内検査写真帳</v>
          </cell>
        </row>
      </sheetData>
      <sheetData sheetId="2"/>
      <sheetData sheetId="3"/>
      <sheetData sheetId="4"/>
      <sheetData sheetId="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訳"/>
      <sheetName val="内訳"/>
      <sheetName val="複合"/>
      <sheetName val="歩掛計算"/>
      <sheetName val="Sheet2"/>
    </sheetNames>
    <sheetDataSet>
      <sheetData sheetId="0" refreshError="1"/>
      <sheetData sheetId="1" refreshError="1"/>
      <sheetData sheetId="2" refreshError="1"/>
      <sheetData sheetId="3" refreshError="1"/>
      <sheetData sheetId="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諸経費"/>
      <sheetName val="総括"/>
      <sheetName val="総括tedl灯器"/>
      <sheetName val="総括tedl仮設撤去"/>
      <sheetName val="総括tcll灯器"/>
      <sheetName val="梱包輸送"/>
      <sheetName val="重機運搬"/>
      <sheetName val="単価"/>
      <sheetName val="見積-1"/>
      <sheetName val="複合単価"/>
      <sheetName val="代価一覧"/>
      <sheetName val="配線材料"/>
      <sheetName val="70-AS"/>
      <sheetName val="110-AS"/>
      <sheetName val="340-AS"/>
      <sheetName val="スイーパ"/>
      <sheetName val="トラック"/>
      <sheetName val="運搬代価"/>
      <sheetName val="2次側"/>
      <sheetName val="控除"/>
      <sheetName val="見積条件"/>
      <sheetName val="見積-2"/>
      <sheetName val="単位数量"/>
      <sheetName val="配管-1"/>
      <sheetName val="配管-2-1"/>
      <sheetName val="基台内充填"/>
      <sheetName val="配管-2-2"/>
      <sheetName val="孔充填"/>
      <sheetName val="残土土捨場"/>
      <sheetName val="ダンプ"/>
      <sheetName val="試験調整"/>
      <sheetName val="役務費"/>
      <sheetName val="仕訳書（変更）"/>
      <sheetName val="土工集計"/>
      <sheetName val="数量総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合配管"/>
      <sheetName val="複合排桝"/>
      <sheetName val="仕訳"/>
      <sheetName val="複器"/>
      <sheetName val="複器 (2)"/>
      <sheetName val="複合代価"/>
      <sheetName val="内訳"/>
      <sheetName val="変更内訳"/>
      <sheetName val="変更仕訳"/>
      <sheetName val="変更協議"/>
      <sheetName val="変更協議 (2)"/>
      <sheetName val="変更理由"/>
      <sheetName val="数量"/>
      <sheetName val="数量 (2)"/>
      <sheetName val="数量 (3)"/>
      <sheetName val="数量B"/>
      <sheetName val="数計"/>
      <sheetName val="数計 (2)"/>
      <sheetName val="数計 (3)"/>
      <sheetName val="概算仕訳"/>
      <sheetName val="議事録"/>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訳書"/>
      <sheetName val="内訳書"/>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Ⅰ"/>
      <sheetName val="管理費"/>
      <sheetName val="φ100-布設"/>
      <sheetName val="φ150-布設"/>
      <sheetName val="φ200-布設"/>
      <sheetName val="φ250-布設"/>
      <sheetName val="φ350-布設"/>
      <sheetName val="共通仮設費"/>
      <sheetName val="運搬費"/>
      <sheetName val="共仮算定"/>
      <sheetName val="φ100-材料"/>
      <sheetName val="φ150-材料"/>
      <sheetName val="φ200-材料"/>
      <sheetName val="φ250-材料"/>
      <sheetName val="φ350-材料"/>
      <sheetName val="消-設置"/>
      <sheetName val="消-材料"/>
      <sheetName val="数量計算"/>
      <sheetName val="残存物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理シート"/>
      <sheetName val="当初対称表"/>
      <sheetName val="当初内訳"/>
      <sheetName val="諸経費.T"/>
      <sheetName val="代価シート"/>
      <sheetName val="代価表１"/>
      <sheetName val="代価表２"/>
      <sheetName val="代価表３"/>
      <sheetName val="代価表４"/>
      <sheetName val="代価表５"/>
      <sheetName val="代価表６"/>
      <sheetName val="代価表７"/>
      <sheetName val="単価シート"/>
      <sheetName val="単価表１ "/>
      <sheetName val="単価表２"/>
      <sheetName val="単価表３"/>
      <sheetName val="単価表４"/>
      <sheetName val="単価表５"/>
      <sheetName val="単価表６"/>
      <sheetName val="単価表７"/>
      <sheetName val="単価表８"/>
      <sheetName val="単価表９"/>
      <sheetName val="単価表10"/>
      <sheetName val="単価表11"/>
      <sheetName val="単価表12"/>
      <sheetName val="単価表13"/>
      <sheetName val="単価表14"/>
      <sheetName val="単価表15"/>
      <sheetName val="単価表16"/>
      <sheetName val="単価表17"/>
      <sheetName val="単価表18"/>
      <sheetName val="Sheet9"/>
    </sheetNames>
    <sheetDataSet>
      <sheetData sheetId="0"/>
      <sheetData sheetId="1"/>
      <sheetData sheetId="2"/>
      <sheetData sheetId="3">
        <row r="6">
          <cell r="M6">
            <v>13982000</v>
          </cell>
        </row>
        <row r="15">
          <cell r="M15">
            <v>14978000</v>
          </cell>
        </row>
      </sheetData>
      <sheetData sheetId="4">
        <row r="3">
          <cell r="AK3">
            <v>996009</v>
          </cell>
        </row>
        <row r="4">
          <cell r="AK4">
            <v>0</v>
          </cell>
        </row>
        <row r="5">
          <cell r="AK5">
            <v>0</v>
          </cell>
        </row>
        <row r="6">
          <cell r="AK6">
            <v>0</v>
          </cell>
        </row>
        <row r="7">
          <cell r="AK7">
            <v>0</v>
          </cell>
        </row>
        <row r="8">
          <cell r="AK8">
            <v>0</v>
          </cell>
        </row>
        <row r="9">
          <cell r="AK9">
            <v>0</v>
          </cell>
        </row>
        <row r="10">
          <cell r="O10">
            <v>0</v>
          </cell>
        </row>
      </sheetData>
      <sheetData sheetId="5"/>
      <sheetData sheetId="6"/>
      <sheetData sheetId="7"/>
      <sheetData sheetId="8"/>
      <sheetData sheetId="9"/>
      <sheetData sheetId="10"/>
      <sheetData sheetId="11"/>
      <sheetData sheetId="12">
        <row r="2">
          <cell r="J2">
            <v>16610</v>
          </cell>
        </row>
        <row r="181">
          <cell r="J18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印刷"/>
      <sheetName val="管理ｼｰﾄ"/>
      <sheetName val="内訳表"/>
      <sheetName val="諸経費"/>
    </sheetNames>
    <sheetDataSet>
      <sheetData sheetId="0" refreshError="1"/>
      <sheetData sheetId="1" refreshError="1"/>
      <sheetData sheetId="2" refreshError="1"/>
      <sheetData sheetId="3">
        <row r="14">
          <cell r="M14">
            <v>0</v>
          </cell>
        </row>
        <row r="17">
          <cell r="F17">
            <v>0</v>
          </cell>
        </row>
        <row r="19">
          <cell r="M19">
            <v>0</v>
          </cell>
        </row>
        <row r="22">
          <cell r="F22">
            <v>0</v>
          </cell>
        </row>
        <row r="25">
          <cell r="M25">
            <v>0</v>
          </cell>
        </row>
        <row r="30">
          <cell r="F30">
            <v>0</v>
          </cell>
        </row>
        <row r="32">
          <cell r="F32">
            <v>0</v>
          </cell>
        </row>
        <row r="34">
          <cell r="F34">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理ｼｰﾄ"/>
      <sheetName val="印刷"/>
      <sheetName val="内訳表"/>
      <sheetName val="諸経費"/>
    </sheetNames>
    <sheetDataSet>
      <sheetData sheetId="0" refreshError="1">
        <row r="14">
          <cell r="E14" t="e">
            <v>#DIV/0!</v>
          </cell>
        </row>
      </sheetData>
      <sheetData sheetId="1" refreshError="1"/>
      <sheetData sheetId="2" refreshError="1"/>
      <sheetData sheetId="3" refreshError="1">
        <row r="19">
          <cell r="M19">
            <v>0</v>
          </cell>
        </row>
        <row r="23">
          <cell r="F23">
            <v>0</v>
          </cell>
        </row>
        <row r="26">
          <cell r="M26">
            <v>0</v>
          </cell>
        </row>
        <row r="30">
          <cell r="F30">
            <v>0</v>
          </cell>
        </row>
        <row r="34">
          <cell r="M34" t="e">
            <v>#DIV/0!</v>
          </cell>
        </row>
        <row r="38">
          <cell r="K38" t="e">
            <v>#DIV/0!</v>
          </cell>
        </row>
        <row r="40">
          <cell r="K40" t="e">
            <v>#DIV/0!</v>
          </cell>
        </row>
        <row r="42">
          <cell r="K42" t="e">
            <v>#DIV/0!</v>
          </cell>
        </row>
        <row r="48">
          <cell r="M48" t="e">
            <v>#DIV/0!</v>
          </cell>
        </row>
        <row r="50">
          <cell r="K50" t="e">
            <v>#DIV/0!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当初内訳"/>
      <sheetName val="代価シート"/>
      <sheetName val="代価表１"/>
      <sheetName val="代価表２"/>
      <sheetName val="代価表３"/>
      <sheetName val="代価表４"/>
      <sheetName val="単価シート"/>
      <sheetName val="水路土工"/>
      <sheetName val="水路数量総括"/>
      <sheetName val="様式数図"/>
      <sheetName val="Sheet2"/>
    </sheetNames>
    <sheetDataSet>
      <sheetData sheetId="0" refreshError="1"/>
      <sheetData sheetId="1" refreshError="1"/>
      <sheetData sheetId="2" refreshError="1"/>
      <sheetData sheetId="3" refreshError="1"/>
      <sheetData sheetId="4" refreshError="1"/>
      <sheetData sheetId="5" refreshError="1"/>
      <sheetData sheetId="6">
        <row r="2">
          <cell r="J2">
            <v>16610</v>
          </cell>
        </row>
        <row r="3">
          <cell r="J3">
            <v>696</v>
          </cell>
        </row>
        <row r="4">
          <cell r="J4">
            <v>273</v>
          </cell>
        </row>
        <row r="5">
          <cell r="J5">
            <v>568</v>
          </cell>
        </row>
        <row r="6">
          <cell r="J6">
            <v>190</v>
          </cell>
        </row>
        <row r="7">
          <cell r="J7">
            <v>500</v>
          </cell>
        </row>
        <row r="8">
          <cell r="J8">
            <v>52</v>
          </cell>
        </row>
        <row r="9">
          <cell r="J9">
            <v>2154</v>
          </cell>
        </row>
        <row r="10">
          <cell r="J10">
            <v>1552</v>
          </cell>
        </row>
        <row r="11">
          <cell r="J11">
            <v>114</v>
          </cell>
        </row>
        <row r="12">
          <cell r="J12">
            <v>111</v>
          </cell>
        </row>
        <row r="13">
          <cell r="J13">
            <v>111</v>
          </cell>
        </row>
        <row r="14">
          <cell r="J14">
            <v>111</v>
          </cell>
        </row>
        <row r="15">
          <cell r="J15">
            <v>114</v>
          </cell>
        </row>
        <row r="16">
          <cell r="J16">
            <v>21750</v>
          </cell>
        </row>
        <row r="17">
          <cell r="J17">
            <v>16480</v>
          </cell>
        </row>
        <row r="18">
          <cell r="J18">
            <v>17390</v>
          </cell>
        </row>
        <row r="19">
          <cell r="J19">
            <v>18990</v>
          </cell>
        </row>
        <row r="20">
          <cell r="J20">
            <v>20590</v>
          </cell>
        </row>
        <row r="21">
          <cell r="J21">
            <v>17290</v>
          </cell>
        </row>
        <row r="22">
          <cell r="J22">
            <v>16480</v>
          </cell>
        </row>
        <row r="23">
          <cell r="J23">
            <v>19800</v>
          </cell>
        </row>
        <row r="24">
          <cell r="J24">
            <v>21410</v>
          </cell>
        </row>
        <row r="25">
          <cell r="J25">
            <v>891</v>
          </cell>
        </row>
        <row r="26">
          <cell r="J26">
            <v>479</v>
          </cell>
        </row>
        <row r="27">
          <cell r="J27">
            <v>4949</v>
          </cell>
        </row>
        <row r="28">
          <cell r="J28">
            <v>10640</v>
          </cell>
        </row>
        <row r="29">
          <cell r="J29">
            <v>9904</v>
          </cell>
        </row>
        <row r="30">
          <cell r="J30">
            <v>17440</v>
          </cell>
        </row>
        <row r="31">
          <cell r="J31">
            <v>16480</v>
          </cell>
        </row>
        <row r="32">
          <cell r="J32">
            <v>20590</v>
          </cell>
        </row>
        <row r="33">
          <cell r="J33">
            <v>18</v>
          </cell>
        </row>
        <row r="34">
          <cell r="J34">
            <v>16600</v>
          </cell>
        </row>
        <row r="35">
          <cell r="J35">
            <v>22</v>
          </cell>
        </row>
        <row r="36">
          <cell r="J36">
            <v>15440</v>
          </cell>
        </row>
        <row r="37">
          <cell r="J37">
            <v>24</v>
          </cell>
        </row>
        <row r="38">
          <cell r="J38">
            <v>8440</v>
          </cell>
        </row>
        <row r="39">
          <cell r="J39">
            <v>44</v>
          </cell>
        </row>
        <row r="40">
          <cell r="J40">
            <v>4410</v>
          </cell>
        </row>
        <row r="41">
          <cell r="J41">
            <v>85</v>
          </cell>
        </row>
        <row r="42">
          <cell r="J42">
            <v>6637</v>
          </cell>
        </row>
        <row r="43">
          <cell r="J43">
            <v>5565</v>
          </cell>
        </row>
        <row r="44">
          <cell r="J44">
            <v>5565</v>
          </cell>
        </row>
        <row r="45">
          <cell r="J45">
            <v>3587</v>
          </cell>
        </row>
        <row r="46">
          <cell r="J46">
            <v>3051</v>
          </cell>
        </row>
        <row r="47">
          <cell r="J47">
            <v>28880</v>
          </cell>
        </row>
        <row r="48">
          <cell r="J48">
            <v>17900</v>
          </cell>
        </row>
        <row r="49">
          <cell r="J49">
            <v>307793</v>
          </cell>
        </row>
        <row r="50">
          <cell r="J50">
            <v>108378</v>
          </cell>
        </row>
        <row r="51">
          <cell r="J51">
            <v>384660</v>
          </cell>
        </row>
        <row r="52">
          <cell r="J52">
            <v>120240</v>
          </cell>
        </row>
        <row r="53">
          <cell r="J53">
            <v>646444</v>
          </cell>
        </row>
        <row r="54">
          <cell r="J54">
            <v>108864</v>
          </cell>
        </row>
        <row r="55">
          <cell r="J55">
            <v>152064</v>
          </cell>
        </row>
        <row r="56">
          <cell r="J56">
            <v>158976</v>
          </cell>
        </row>
        <row r="57">
          <cell r="J57">
            <v>1395964</v>
          </cell>
        </row>
        <row r="58">
          <cell r="J58">
            <v>188878</v>
          </cell>
        </row>
        <row r="59">
          <cell r="J59">
            <v>78113</v>
          </cell>
        </row>
        <row r="60">
          <cell r="J60">
            <v>55366</v>
          </cell>
        </row>
        <row r="61">
          <cell r="J61">
            <v>181207</v>
          </cell>
        </row>
        <row r="62">
          <cell r="J62">
            <v>262792</v>
          </cell>
        </row>
        <row r="63">
          <cell r="J63">
            <v>72076</v>
          </cell>
        </row>
        <row r="64">
          <cell r="J64">
            <v>174067</v>
          </cell>
        </row>
        <row r="65">
          <cell r="J65">
            <v>370354</v>
          </cell>
        </row>
        <row r="66">
          <cell r="J66">
            <v>401902</v>
          </cell>
        </row>
        <row r="67">
          <cell r="J67">
            <v>85170</v>
          </cell>
        </row>
        <row r="68">
          <cell r="J68">
            <v>63504</v>
          </cell>
        </row>
        <row r="69">
          <cell r="J69">
            <v>183991</v>
          </cell>
        </row>
        <row r="70">
          <cell r="J70">
            <v>50862</v>
          </cell>
        </row>
        <row r="71">
          <cell r="J71">
            <v>3000</v>
          </cell>
        </row>
        <row r="72">
          <cell r="J72">
            <v>970</v>
          </cell>
        </row>
        <row r="73">
          <cell r="J73">
            <v>2095</v>
          </cell>
        </row>
        <row r="74">
          <cell r="J74">
            <v>2432</v>
          </cell>
        </row>
        <row r="75">
          <cell r="J75">
            <v>4997</v>
          </cell>
        </row>
        <row r="76">
          <cell r="J76">
            <v>4406</v>
          </cell>
        </row>
        <row r="77">
          <cell r="J77">
            <v>5022</v>
          </cell>
        </row>
        <row r="78">
          <cell r="J78">
            <v>4142</v>
          </cell>
        </row>
        <row r="79">
          <cell r="J79">
            <v>9679</v>
          </cell>
        </row>
        <row r="80">
          <cell r="J80">
            <v>99300</v>
          </cell>
        </row>
        <row r="81">
          <cell r="J81">
            <v>9754</v>
          </cell>
        </row>
        <row r="82">
          <cell r="J82">
            <v>9466</v>
          </cell>
        </row>
        <row r="83">
          <cell r="J83">
            <v>8884</v>
          </cell>
        </row>
        <row r="84">
          <cell r="J84">
            <v>68671</v>
          </cell>
        </row>
        <row r="85">
          <cell r="J85">
            <v>87620</v>
          </cell>
        </row>
        <row r="86">
          <cell r="J86">
            <v>2259</v>
          </cell>
        </row>
        <row r="87">
          <cell r="J87">
            <v>21800</v>
          </cell>
        </row>
        <row r="88">
          <cell r="J88">
            <v>21545</v>
          </cell>
        </row>
        <row r="89">
          <cell r="J89">
            <v>2190350</v>
          </cell>
        </row>
        <row r="90">
          <cell r="J90">
            <v>484951</v>
          </cell>
        </row>
        <row r="91">
          <cell r="J91">
            <v>369110</v>
          </cell>
        </row>
        <row r="92">
          <cell r="J92">
            <v>860833</v>
          </cell>
        </row>
        <row r="93">
          <cell r="J93">
            <v>310216</v>
          </cell>
        </row>
        <row r="94">
          <cell r="J94">
            <v>921192</v>
          </cell>
        </row>
        <row r="95">
          <cell r="J95">
            <v>1947880</v>
          </cell>
        </row>
        <row r="96">
          <cell r="J96">
            <v>573870</v>
          </cell>
        </row>
        <row r="97">
          <cell r="J97">
            <v>658811</v>
          </cell>
        </row>
        <row r="98">
          <cell r="J98">
            <v>14462</v>
          </cell>
        </row>
        <row r="99">
          <cell r="J99">
            <v>195399</v>
          </cell>
        </row>
        <row r="100">
          <cell r="J100">
            <v>3066490</v>
          </cell>
        </row>
        <row r="101">
          <cell r="J101">
            <v>266179</v>
          </cell>
        </row>
        <row r="102">
          <cell r="J102">
            <v>263650</v>
          </cell>
        </row>
        <row r="103">
          <cell r="J103">
            <v>1237541</v>
          </cell>
        </row>
        <row r="104">
          <cell r="J104">
            <v>323654</v>
          </cell>
        </row>
        <row r="105">
          <cell r="J105">
            <v>2512790</v>
          </cell>
        </row>
        <row r="106">
          <cell r="J106">
            <v>3885516</v>
          </cell>
        </row>
        <row r="107">
          <cell r="J107">
            <v>573780</v>
          </cell>
        </row>
        <row r="108">
          <cell r="J108">
            <v>731632</v>
          </cell>
        </row>
        <row r="109">
          <cell r="J109">
            <v>15269</v>
          </cell>
        </row>
        <row r="110">
          <cell r="J110">
            <v>321312</v>
          </cell>
        </row>
        <row r="111">
          <cell r="J111">
            <v>30080</v>
          </cell>
        </row>
        <row r="112">
          <cell r="J112">
            <v>9337</v>
          </cell>
        </row>
        <row r="113">
          <cell r="J113">
            <v>26867</v>
          </cell>
        </row>
        <row r="114">
          <cell r="J114">
            <v>19476</v>
          </cell>
        </row>
        <row r="115">
          <cell r="J115">
            <v>24680</v>
          </cell>
        </row>
        <row r="116">
          <cell r="J116">
            <v>7992</v>
          </cell>
        </row>
        <row r="117">
          <cell r="J117">
            <v>710</v>
          </cell>
        </row>
        <row r="118">
          <cell r="J118">
            <v>0</v>
          </cell>
        </row>
        <row r="119">
          <cell r="J119">
            <v>0</v>
          </cell>
        </row>
        <row r="120">
          <cell r="J120">
            <v>0</v>
          </cell>
        </row>
        <row r="121">
          <cell r="J121">
            <v>0</v>
          </cell>
        </row>
        <row r="122">
          <cell r="J122">
            <v>0</v>
          </cell>
        </row>
        <row r="123">
          <cell r="J123">
            <v>0</v>
          </cell>
        </row>
        <row r="124">
          <cell r="J124">
            <v>0</v>
          </cell>
        </row>
        <row r="125">
          <cell r="J125">
            <v>0</v>
          </cell>
        </row>
        <row r="126">
          <cell r="J126">
            <v>0</v>
          </cell>
        </row>
        <row r="127">
          <cell r="J127">
            <v>0</v>
          </cell>
        </row>
        <row r="128">
          <cell r="J128">
            <v>0</v>
          </cell>
        </row>
        <row r="129">
          <cell r="J129">
            <v>0</v>
          </cell>
        </row>
        <row r="130">
          <cell r="J130">
            <v>0</v>
          </cell>
        </row>
        <row r="131">
          <cell r="J131">
            <v>0</v>
          </cell>
        </row>
        <row r="132">
          <cell r="J132">
            <v>0</v>
          </cell>
        </row>
        <row r="133">
          <cell r="J133">
            <v>0</v>
          </cell>
        </row>
        <row r="134">
          <cell r="J134">
            <v>0</v>
          </cell>
        </row>
        <row r="135">
          <cell r="J135">
            <v>0</v>
          </cell>
        </row>
        <row r="136">
          <cell r="J136">
            <v>0</v>
          </cell>
        </row>
        <row r="137">
          <cell r="J137">
            <v>0</v>
          </cell>
        </row>
        <row r="138">
          <cell r="J138">
            <v>0</v>
          </cell>
        </row>
        <row r="139">
          <cell r="J139">
            <v>0</v>
          </cell>
        </row>
        <row r="140">
          <cell r="J140">
            <v>0</v>
          </cell>
        </row>
        <row r="141">
          <cell r="J141">
            <v>0</v>
          </cell>
        </row>
        <row r="142">
          <cell r="J142">
            <v>137740</v>
          </cell>
        </row>
        <row r="143">
          <cell r="J143">
            <v>145124</v>
          </cell>
        </row>
        <row r="144">
          <cell r="J144">
            <v>369484</v>
          </cell>
        </row>
        <row r="145">
          <cell r="J145">
            <v>116724</v>
          </cell>
        </row>
        <row r="146">
          <cell r="J146">
            <v>35500</v>
          </cell>
        </row>
        <row r="147">
          <cell r="J147">
            <v>1476</v>
          </cell>
        </row>
        <row r="148">
          <cell r="J148">
            <v>341</v>
          </cell>
        </row>
        <row r="149">
          <cell r="J149">
            <v>829</v>
          </cell>
        </row>
        <row r="150">
          <cell r="J150">
            <v>1244</v>
          </cell>
        </row>
        <row r="151">
          <cell r="J151">
            <v>1659</v>
          </cell>
        </row>
        <row r="152">
          <cell r="J152">
            <v>2074</v>
          </cell>
        </row>
        <row r="153">
          <cell r="J153">
            <v>1366</v>
          </cell>
        </row>
        <row r="154">
          <cell r="J154">
            <v>1380</v>
          </cell>
        </row>
        <row r="155">
          <cell r="J155">
            <v>897</v>
          </cell>
        </row>
        <row r="156">
          <cell r="J156">
            <v>372</v>
          </cell>
        </row>
        <row r="157">
          <cell r="J157">
            <v>910</v>
          </cell>
        </row>
        <row r="158">
          <cell r="J158">
            <v>671</v>
          </cell>
        </row>
        <row r="159">
          <cell r="J159">
            <v>246</v>
          </cell>
        </row>
        <row r="160">
          <cell r="J160">
            <v>33660</v>
          </cell>
        </row>
        <row r="161">
          <cell r="J161">
            <v>36720</v>
          </cell>
        </row>
        <row r="162">
          <cell r="J162">
            <v>456672</v>
          </cell>
        </row>
        <row r="163">
          <cell r="J163">
            <v>41580</v>
          </cell>
        </row>
        <row r="164">
          <cell r="J164">
            <v>22.38</v>
          </cell>
        </row>
        <row r="165">
          <cell r="J165">
            <v>29500</v>
          </cell>
        </row>
        <row r="166">
          <cell r="J166">
            <v>21000</v>
          </cell>
        </row>
        <row r="167">
          <cell r="J167">
            <v>52826</v>
          </cell>
        </row>
        <row r="168">
          <cell r="J168">
            <v>43350</v>
          </cell>
        </row>
        <row r="169">
          <cell r="J169">
            <v>66650</v>
          </cell>
        </row>
        <row r="170">
          <cell r="J170">
            <v>40091</v>
          </cell>
        </row>
        <row r="171">
          <cell r="J171">
            <v>16970</v>
          </cell>
        </row>
        <row r="172">
          <cell r="J172">
            <v>25240</v>
          </cell>
        </row>
        <row r="173">
          <cell r="J173">
            <v>5392</v>
          </cell>
        </row>
        <row r="174">
          <cell r="J174">
            <v>453600</v>
          </cell>
        </row>
        <row r="175">
          <cell r="J175">
            <v>45500</v>
          </cell>
        </row>
        <row r="176">
          <cell r="J176">
            <v>337700</v>
          </cell>
        </row>
        <row r="177">
          <cell r="J177">
            <v>1559600</v>
          </cell>
        </row>
        <row r="178">
          <cell r="J178">
            <v>0</v>
          </cell>
        </row>
        <row r="179">
          <cell r="J179">
            <v>0</v>
          </cell>
        </row>
        <row r="180">
          <cell r="J180">
            <v>0</v>
          </cell>
        </row>
        <row r="181">
          <cell r="J181">
            <v>0</v>
          </cell>
        </row>
      </sheetData>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86工事費仕訳書"/>
      <sheetName val="86集計・内訳"/>
      <sheetName val="代価表"/>
      <sheetName val="86工作物"/>
      <sheetName val="86立木 "/>
      <sheetName val="86動産"/>
    </sheetNames>
    <sheetDataSet>
      <sheetData sheetId="0" refreshError="1"/>
      <sheetData sheetId="1" refreshError="1"/>
      <sheetData sheetId="2" refreshError="1"/>
      <sheetData sheetId="3" refreshError="1"/>
      <sheetData sheetId="4" refreshError="1"/>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L27"/>
  <sheetViews>
    <sheetView workbookViewId="0"/>
  </sheetViews>
  <sheetFormatPr defaultColWidth="15.296875" defaultRowHeight="25" customHeight="1"/>
  <cols>
    <col min="1" max="1" width="2.3984375" style="24" customWidth="1"/>
    <col min="2" max="2" width="11.8984375" style="24" customWidth="1"/>
    <col min="3" max="3" width="14.09765625" style="24" bestFit="1" customWidth="1"/>
    <col min="4" max="4" width="5" style="24" bestFit="1" customWidth="1"/>
    <col min="5" max="5" width="14.09765625" style="24" customWidth="1"/>
    <col min="6" max="6" width="5" style="24" bestFit="1" customWidth="1"/>
    <col min="7" max="7" width="13.69921875" style="24" customWidth="1"/>
    <col min="8" max="8" width="5" style="24" bestFit="1" customWidth="1"/>
    <col min="9" max="9" width="12.59765625" style="24" bestFit="1" customWidth="1"/>
    <col min="10" max="10" width="5" style="24" bestFit="1" customWidth="1"/>
    <col min="11" max="11" width="6.69921875" style="24" customWidth="1"/>
    <col min="12" max="12" width="6.8984375" style="24" customWidth="1"/>
    <col min="13" max="16384" width="15.296875" style="24"/>
  </cols>
  <sheetData>
    <row r="1" spans="1:12" ht="25" customHeight="1">
      <c r="A1" s="23"/>
      <c r="D1" s="25"/>
      <c r="E1" s="25" t="s">
        <v>23</v>
      </c>
      <c r="K1" s="26"/>
    </row>
    <row r="2" spans="1:12" ht="25" customHeight="1">
      <c r="A2" s="26"/>
      <c r="B2" s="27" t="s">
        <v>24</v>
      </c>
      <c r="C2" s="563" t="e">
        <f>IF(#REF!=0,0,#REF!&amp;"工事")</f>
        <v>#REF!</v>
      </c>
      <c r="D2" s="564"/>
      <c r="E2" s="28" t="e">
        <f>#REF!+#REF!</f>
        <v>#REF!</v>
      </c>
      <c r="K2" s="26"/>
    </row>
    <row r="3" spans="1:12" ht="25" customHeight="1">
      <c r="A3" s="29"/>
    </row>
    <row r="4" spans="1:12" ht="25" customHeight="1">
      <c r="A4" s="29"/>
      <c r="B4" s="24" t="s">
        <v>25</v>
      </c>
    </row>
    <row r="5" spans="1:12" ht="25" customHeight="1">
      <c r="A5" s="29"/>
      <c r="E5" s="30" t="s">
        <v>26</v>
      </c>
      <c r="G5" s="30" t="s">
        <v>27</v>
      </c>
      <c r="I5" s="30"/>
    </row>
    <row r="6" spans="1:12" ht="25" customHeight="1">
      <c r="A6" s="26"/>
      <c r="C6" s="29" t="s">
        <v>28</v>
      </c>
      <c r="D6" s="30" t="s">
        <v>29</v>
      </c>
      <c r="E6" s="31" t="e">
        <f>E2</f>
        <v>#REF!</v>
      </c>
      <c r="F6" s="30" t="s">
        <v>30</v>
      </c>
      <c r="G6" s="32" t="e">
        <f>IF(#REF!=1,2.49,IF(#REF!=2,2.06,IF(#REF!=4,1.84,0)))</f>
        <v>#REF!</v>
      </c>
      <c r="H6" s="30" t="s">
        <v>29</v>
      </c>
      <c r="I6" s="33" t="e">
        <f>ROUNDDOWN(E6*(G6/100),-3)</f>
        <v>#REF!</v>
      </c>
      <c r="L6" s="31"/>
    </row>
    <row r="7" spans="1:12" ht="25" customHeight="1">
      <c r="C7" s="29"/>
      <c r="D7" s="31"/>
      <c r="E7" s="30"/>
      <c r="G7" s="30"/>
      <c r="H7" s="31"/>
      <c r="I7" s="34"/>
    </row>
    <row r="8" spans="1:12" ht="25" customHeight="1">
      <c r="E8" s="30" t="s">
        <v>26</v>
      </c>
      <c r="G8" s="35" t="s">
        <v>28</v>
      </c>
      <c r="H8" s="31"/>
    </row>
    <row r="9" spans="1:12" ht="25" customHeight="1">
      <c r="A9" s="23"/>
      <c r="C9" s="24" t="s">
        <v>31</v>
      </c>
      <c r="D9" s="30" t="s">
        <v>32</v>
      </c>
      <c r="E9" s="31" t="e">
        <f>E6</f>
        <v>#REF!</v>
      </c>
      <c r="F9" s="30" t="s">
        <v>33</v>
      </c>
      <c r="G9" s="36" t="e">
        <f>I6</f>
        <v>#REF!</v>
      </c>
      <c r="H9" s="30" t="s">
        <v>32</v>
      </c>
      <c r="I9" s="31" t="e">
        <f>E9+G9</f>
        <v>#REF!</v>
      </c>
    </row>
    <row r="10" spans="1:12" ht="25" customHeight="1">
      <c r="H10" s="31"/>
      <c r="I10" s="37"/>
      <c r="J10" s="31"/>
    </row>
    <row r="11" spans="1:12" ht="25" customHeight="1">
      <c r="A11" s="38"/>
      <c r="H11" s="31"/>
      <c r="I11" s="39"/>
      <c r="J11" s="31"/>
    </row>
    <row r="12" spans="1:12" ht="25" customHeight="1">
      <c r="A12" s="26"/>
      <c r="B12" s="24" t="s">
        <v>34</v>
      </c>
      <c r="H12" s="31"/>
      <c r="I12" s="39"/>
      <c r="J12" s="31"/>
    </row>
    <row r="13" spans="1:12" ht="25" customHeight="1">
      <c r="A13" s="29"/>
      <c r="E13" s="30" t="s">
        <v>31</v>
      </c>
      <c r="G13" s="30" t="s">
        <v>35</v>
      </c>
      <c r="I13" s="30"/>
      <c r="J13" s="31"/>
    </row>
    <row r="14" spans="1:12" ht="25" customHeight="1">
      <c r="C14" s="24" t="s">
        <v>36</v>
      </c>
      <c r="D14" s="30" t="s">
        <v>32</v>
      </c>
      <c r="E14" s="31" t="e">
        <f>I9</f>
        <v>#REF!</v>
      </c>
      <c r="F14" s="30" t="s">
        <v>37</v>
      </c>
      <c r="G14" s="30" t="e">
        <f>IF(#REF!=1,5.26,IF(#REF!=2,8.15,IF(#REF!=4,6.42,0)))</f>
        <v>#REF!</v>
      </c>
      <c r="H14" s="30" t="s">
        <v>32</v>
      </c>
      <c r="I14" s="33" t="e">
        <f>ROUNDDOWN(E14*(G14/100),-3)</f>
        <v>#REF!</v>
      </c>
      <c r="J14" s="30"/>
    </row>
    <row r="15" spans="1:12" ht="25" customHeight="1">
      <c r="C15" s="30"/>
      <c r="D15" s="31"/>
      <c r="E15" s="30"/>
      <c r="F15" s="39"/>
      <c r="G15" s="30"/>
      <c r="H15" s="31"/>
      <c r="I15" s="35"/>
      <c r="J15" s="31"/>
    </row>
    <row r="16" spans="1:12" ht="25" customHeight="1">
      <c r="A16" s="26"/>
      <c r="E16" s="30" t="s">
        <v>31</v>
      </c>
      <c r="G16" s="30" t="s">
        <v>36</v>
      </c>
      <c r="H16" s="30"/>
      <c r="I16" s="30"/>
      <c r="J16" s="31"/>
    </row>
    <row r="17" spans="1:11" ht="25" customHeight="1">
      <c r="A17" s="29"/>
      <c r="C17" s="24" t="s">
        <v>38</v>
      </c>
      <c r="D17" s="30" t="s">
        <v>39</v>
      </c>
      <c r="E17" s="31" t="e">
        <f>E14</f>
        <v>#REF!</v>
      </c>
      <c r="F17" s="30" t="s">
        <v>40</v>
      </c>
      <c r="G17" s="36" t="e">
        <f>I14</f>
        <v>#REF!</v>
      </c>
      <c r="H17" s="30" t="s">
        <v>39</v>
      </c>
      <c r="I17" s="31" t="e">
        <f>E17+G17</f>
        <v>#REF!</v>
      </c>
    </row>
    <row r="18" spans="1:11" ht="25" customHeight="1">
      <c r="A18" s="29"/>
      <c r="H18" s="31"/>
      <c r="I18" s="31"/>
      <c r="J18" s="31"/>
    </row>
    <row r="19" spans="1:11" ht="25" customHeight="1">
      <c r="A19" s="40"/>
      <c r="E19" s="40"/>
      <c r="H19" s="31"/>
      <c r="I19" s="31"/>
      <c r="J19" s="31"/>
    </row>
    <row r="20" spans="1:11" ht="25" customHeight="1">
      <c r="B20" s="24" t="s">
        <v>41</v>
      </c>
      <c r="J20" s="30"/>
    </row>
    <row r="21" spans="1:11" ht="25" customHeight="1">
      <c r="B21" s="29"/>
      <c r="C21" s="29"/>
      <c r="D21" s="31"/>
      <c r="E21" s="30"/>
      <c r="F21" s="39"/>
      <c r="G21" s="30"/>
      <c r="H21" s="31"/>
      <c r="I21" s="35"/>
      <c r="J21" s="31"/>
    </row>
    <row r="22" spans="1:11" ht="25" customHeight="1">
      <c r="A22" s="26"/>
      <c r="E22" s="30" t="s">
        <v>38</v>
      </c>
      <c r="G22" s="30" t="s">
        <v>42</v>
      </c>
    </row>
    <row r="23" spans="1:11" ht="25" customHeight="1">
      <c r="A23" s="23"/>
      <c r="C23" s="24" t="s">
        <v>43</v>
      </c>
      <c r="D23" s="30" t="s">
        <v>44</v>
      </c>
      <c r="E23" s="31" t="e">
        <f>I17</f>
        <v>#REF!</v>
      </c>
      <c r="F23" s="30" t="s">
        <v>45</v>
      </c>
      <c r="G23" s="37" t="e">
        <f>IF(#REF!=1,11.26,IF(#REF!=2,11.8,IF(#REF!=4,11.2,0)))</f>
        <v>#REF!</v>
      </c>
      <c r="H23" s="30" t="s">
        <v>44</v>
      </c>
      <c r="I23" s="33" t="e">
        <f>INT(E23*(G23/100)/1000)*1000</f>
        <v>#REF!</v>
      </c>
    </row>
    <row r="24" spans="1:11" ht="25" customHeight="1">
      <c r="H24" s="31"/>
      <c r="I24" s="31"/>
      <c r="J24" s="31"/>
    </row>
    <row r="25" spans="1:11" ht="25" customHeight="1">
      <c r="A25" s="29"/>
      <c r="E25" s="30" t="s">
        <v>38</v>
      </c>
      <c r="G25" s="30" t="s">
        <v>43</v>
      </c>
      <c r="H25" s="30"/>
      <c r="I25" s="30"/>
      <c r="J25" s="31"/>
    </row>
    <row r="26" spans="1:11" ht="25" customHeight="1">
      <c r="A26" s="26"/>
      <c r="C26" s="24" t="s">
        <v>46</v>
      </c>
      <c r="D26" s="30" t="s">
        <v>39</v>
      </c>
      <c r="E26" s="31" t="e">
        <f>E23</f>
        <v>#REF!</v>
      </c>
      <c r="F26" s="30" t="s">
        <v>40</v>
      </c>
      <c r="G26" s="36" t="e">
        <f>I23</f>
        <v>#REF!</v>
      </c>
      <c r="H26" s="30" t="s">
        <v>39</v>
      </c>
      <c r="I26" s="31" t="e">
        <f>E26+G26</f>
        <v>#REF!</v>
      </c>
      <c r="K26" s="31"/>
    </row>
    <row r="27" spans="1:11" ht="25" customHeight="1">
      <c r="C27" s="29"/>
      <c r="D27" s="31"/>
      <c r="E27" s="30"/>
      <c r="G27" s="30"/>
      <c r="H27" s="31"/>
      <c r="I27" s="35"/>
      <c r="J27" s="31"/>
      <c r="K27" s="34"/>
    </row>
  </sheetData>
  <mergeCells count="1">
    <mergeCell ref="C2:D2"/>
  </mergeCells>
  <phoneticPr fontId="5"/>
  <pageMargins left="0.78740157480314965" right="0.39370078740157483" top="0.78740157480314965" bottom="0.39370078740157483" header="0.74803149606299213" footer="0.35433070866141736"/>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6"/>
  <sheetViews>
    <sheetView workbookViewId="0">
      <selection sqref="A1:H2"/>
    </sheetView>
  </sheetViews>
  <sheetFormatPr defaultColWidth="10.296875" defaultRowHeight="22" customHeight="1"/>
  <cols>
    <col min="1" max="1" width="3.59765625" style="62" customWidth="1"/>
    <col min="2" max="2" width="22.8984375" style="63" customWidth="1"/>
    <col min="3" max="3" width="20" style="64" customWidth="1"/>
    <col min="4" max="4" width="7.09765625" style="41" customWidth="1"/>
    <col min="5" max="5" width="6.8984375" style="62" customWidth="1"/>
    <col min="6" max="6" width="10" style="41" customWidth="1"/>
    <col min="7" max="7" width="14.296875" style="65" customWidth="1"/>
    <col min="8" max="8" width="16.09765625" style="63" customWidth="1"/>
    <col min="9" max="9" width="10.296875" style="41" customWidth="1"/>
    <col min="10" max="10" width="10.296875" style="158" customWidth="1"/>
    <col min="11" max="11" width="10.296875" style="41" customWidth="1"/>
    <col min="12" max="12" width="6.8984375" style="41" customWidth="1"/>
    <col min="13" max="13" width="11.8984375" style="41" customWidth="1"/>
    <col min="14" max="16384" width="10.296875" style="41"/>
  </cols>
  <sheetData>
    <row r="1" spans="1:13" ht="22" customHeight="1">
      <c r="A1" s="721" t="s">
        <v>56</v>
      </c>
      <c r="B1" s="722"/>
      <c r="C1" s="722"/>
      <c r="D1" s="722"/>
      <c r="E1" s="722"/>
      <c r="F1" s="722"/>
      <c r="G1" s="722"/>
      <c r="H1" s="723"/>
    </row>
    <row r="2" spans="1:13" ht="22" customHeight="1">
      <c r="A2" s="724"/>
      <c r="B2" s="725"/>
      <c r="C2" s="725"/>
      <c r="D2" s="725"/>
      <c r="E2" s="725"/>
      <c r="F2" s="725"/>
      <c r="G2" s="725"/>
      <c r="H2" s="726"/>
    </row>
    <row r="3" spans="1:13" s="42" customFormat="1" ht="22" customHeight="1">
      <c r="A3" s="176" t="s">
        <v>57</v>
      </c>
      <c r="B3" s="177" t="s">
        <v>49</v>
      </c>
      <c r="C3" s="178" t="s">
        <v>50</v>
      </c>
      <c r="D3" s="179" t="s">
        <v>51</v>
      </c>
      <c r="E3" s="179" t="s">
        <v>52</v>
      </c>
      <c r="F3" s="180" t="s">
        <v>53</v>
      </c>
      <c r="G3" s="181" t="s">
        <v>54</v>
      </c>
      <c r="H3" s="182" t="s">
        <v>55</v>
      </c>
      <c r="J3" s="159" t="s">
        <v>87</v>
      </c>
      <c r="K3" s="160" t="s">
        <v>88</v>
      </c>
      <c r="L3" s="161" t="s">
        <v>90</v>
      </c>
      <c r="M3" s="768" t="s">
        <v>139</v>
      </c>
    </row>
    <row r="4" spans="1:13" ht="22" customHeight="1">
      <c r="A4" s="43">
        <v>3</v>
      </c>
      <c r="B4" s="44" t="e">
        <f>#REF!</f>
        <v>#REF!</v>
      </c>
      <c r="C4" s="45"/>
      <c r="D4" s="46"/>
      <c r="E4" s="47"/>
      <c r="F4" s="48"/>
      <c r="G4" s="49"/>
      <c r="H4" s="50"/>
      <c r="J4" s="162"/>
      <c r="K4" s="163"/>
      <c r="L4" s="164"/>
      <c r="M4" s="768"/>
    </row>
    <row r="5" spans="1:13" ht="22" customHeight="1">
      <c r="A5" s="51"/>
      <c r="B5" s="52"/>
      <c r="C5" s="45"/>
      <c r="D5" s="48"/>
      <c r="E5" s="47"/>
      <c r="F5" s="48">
        <f>IF(OR(K5=5,K5=6),ROUNDDOWN(J5*0.9,0),J5)</f>
        <v>0</v>
      </c>
      <c r="G5" s="49">
        <f>F5*D5</f>
        <v>0</v>
      </c>
      <c r="H5" s="165">
        <f t="shared" ref="H5:H12" ca="1" si="0">IF(K5=1,"県営P-"&amp;L5,IF(K5=2,"実単P-"&amp;L5,IF(K5=3,"代価第"&amp;L5&amp;"号表",IF(K5=4,"物価"&amp;TEXT(TODAY(),"ge-ｍ月")&amp;" P-"&amp;L5,IF(K5=5,"ｶﾀﾛｸﾞ　　　　　　"&amp;FIXED(J5,0)&amp;"×0.9",IF(K5=6,"見積　　　　　　"&amp;FIXED(J5,0)&amp;"×0.9",IF(K5=7,"電気複合"&amp;L5,IF(K5=8,"機械複合"&amp;L5,0))))))))</f>
        <v>0</v>
      </c>
      <c r="J5" s="162"/>
      <c r="K5" s="163"/>
      <c r="L5" s="164"/>
      <c r="M5" s="768"/>
    </row>
    <row r="6" spans="1:13" ht="22" customHeight="1">
      <c r="A6" s="51"/>
      <c r="B6" s="52"/>
      <c r="C6" s="45"/>
      <c r="D6" s="48"/>
      <c r="E6" s="47"/>
      <c r="F6" s="48">
        <f t="shared" ref="F6:F36" si="1">IF(OR(K6=5,K6=6),ROUNDDOWN(J6*0.9,0),J6)</f>
        <v>0</v>
      </c>
      <c r="G6" s="49">
        <f>F6*D6</f>
        <v>0</v>
      </c>
      <c r="H6" s="165">
        <f t="shared" ca="1" si="0"/>
        <v>0</v>
      </c>
      <c r="J6" s="162"/>
      <c r="K6" s="163"/>
      <c r="L6" s="164"/>
      <c r="M6" s="768"/>
    </row>
    <row r="7" spans="1:13" ht="22" customHeight="1">
      <c r="A7" s="51"/>
      <c r="B7" s="52"/>
      <c r="C7" s="45"/>
      <c r="D7" s="48"/>
      <c r="E7" s="47"/>
      <c r="F7" s="48">
        <f t="shared" si="1"/>
        <v>0</v>
      </c>
      <c r="G7" s="49">
        <f>F7*D7</f>
        <v>0</v>
      </c>
      <c r="H7" s="165">
        <f t="shared" ca="1" si="0"/>
        <v>0</v>
      </c>
      <c r="J7" s="162"/>
      <c r="K7" s="163"/>
      <c r="L7" s="163"/>
      <c r="M7" s="768"/>
    </row>
    <row r="8" spans="1:13" ht="22" customHeight="1">
      <c r="A8" s="51"/>
      <c r="B8" s="52"/>
      <c r="C8" s="45"/>
      <c r="D8" s="48"/>
      <c r="E8" s="47"/>
      <c r="F8" s="48">
        <f t="shared" si="1"/>
        <v>0</v>
      </c>
      <c r="G8" s="49">
        <f>F8*D8</f>
        <v>0</v>
      </c>
      <c r="H8" s="165">
        <f t="shared" ca="1" si="0"/>
        <v>0</v>
      </c>
      <c r="J8" s="162"/>
      <c r="K8" s="163"/>
      <c r="L8" s="163"/>
    </row>
    <row r="9" spans="1:13" ht="22" customHeight="1">
      <c r="A9" s="51"/>
      <c r="B9" s="52"/>
      <c r="C9" s="45"/>
      <c r="D9" s="46"/>
      <c r="E9" s="47"/>
      <c r="F9" s="48">
        <f t="shared" si="1"/>
        <v>0</v>
      </c>
      <c r="G9" s="49"/>
      <c r="H9" s="165">
        <f t="shared" ca="1" si="0"/>
        <v>0</v>
      </c>
      <c r="J9" s="162"/>
      <c r="K9" s="163"/>
      <c r="L9" s="163"/>
    </row>
    <row r="10" spans="1:13" ht="22" customHeight="1">
      <c r="A10" s="51"/>
      <c r="B10" s="54" t="s">
        <v>58</v>
      </c>
      <c r="C10" s="45"/>
      <c r="D10" s="46"/>
      <c r="E10" s="47"/>
      <c r="F10" s="48">
        <f t="shared" si="1"/>
        <v>0</v>
      </c>
      <c r="G10" s="49">
        <f>SUM(G5:G9)</f>
        <v>0</v>
      </c>
      <c r="H10" s="165">
        <f t="shared" ca="1" si="0"/>
        <v>0</v>
      </c>
      <c r="J10" s="162"/>
      <c r="K10" s="163"/>
      <c r="L10" s="163"/>
    </row>
    <row r="11" spans="1:13" ht="22" customHeight="1">
      <c r="A11" s="51"/>
      <c r="B11" s="52"/>
      <c r="C11" s="45"/>
      <c r="D11" s="53"/>
      <c r="E11" s="47"/>
      <c r="F11" s="48">
        <f t="shared" si="1"/>
        <v>0</v>
      </c>
      <c r="G11" s="49"/>
      <c r="H11" s="165">
        <f t="shared" ca="1" si="0"/>
        <v>0</v>
      </c>
      <c r="J11" s="162"/>
      <c r="K11" s="163"/>
      <c r="L11" s="163"/>
    </row>
    <row r="12" spans="1:13" ht="22" customHeight="1">
      <c r="A12" s="51">
        <v>4</v>
      </c>
      <c r="B12" s="54" t="e">
        <f>#REF!</f>
        <v>#REF!</v>
      </c>
      <c r="C12" s="45"/>
      <c r="D12" s="53"/>
      <c r="E12" s="47"/>
      <c r="F12" s="48">
        <f t="shared" si="1"/>
        <v>0</v>
      </c>
      <c r="G12" s="49"/>
      <c r="H12" s="165">
        <f t="shared" ca="1" si="0"/>
        <v>0</v>
      </c>
      <c r="J12" s="162"/>
      <c r="K12" s="163"/>
      <c r="L12" s="163"/>
    </row>
    <row r="13" spans="1:13" ht="22" customHeight="1">
      <c r="A13" s="51"/>
      <c r="B13" s="52"/>
      <c r="C13" s="45"/>
      <c r="D13" s="53"/>
      <c r="E13" s="47" t="s">
        <v>137</v>
      </c>
      <c r="F13" s="48">
        <f t="shared" si="1"/>
        <v>0</v>
      </c>
      <c r="G13" s="49">
        <f>F13*D13</f>
        <v>0</v>
      </c>
      <c r="H13" s="165">
        <f ca="1">IF(K13=1,"県営P-"&amp;L13,IF(K13=2,"実単P-"&amp;L13,IF(K13=3,"代価第"&amp;L13&amp;"号表",IF(K13=4,"物価"&amp;TEXT(TODAY(),"ge-ｍ月")&amp;" P-"&amp;L13,IF(K13=5,"ｶﾀﾛｸﾞ　　　　　　"&amp;FIXED(J13,0)&amp;"×0.9",IF(K13=6,"見積　　　　　　"&amp;FIXED(J13,0)&amp;"×0.9",IF(K13=7,"電気複合"&amp;L13,IF(K13=8,"機械複合"&amp;L13,0))))))))</f>
        <v>0</v>
      </c>
      <c r="J13" s="162"/>
      <c r="K13" s="163"/>
      <c r="L13" s="163"/>
    </row>
    <row r="14" spans="1:13" ht="22" customHeight="1">
      <c r="A14" s="51"/>
      <c r="B14" s="52"/>
      <c r="C14" s="45"/>
      <c r="D14" s="53"/>
      <c r="E14" s="47" t="s">
        <v>137</v>
      </c>
      <c r="F14" s="48">
        <f t="shared" si="1"/>
        <v>0</v>
      </c>
      <c r="G14" s="49">
        <f>F14*D14</f>
        <v>0</v>
      </c>
      <c r="H14" s="165">
        <f t="shared" ref="H14:H35" ca="1" si="2">IF(K14=1,"県営P-"&amp;L14,IF(K14=2,"実単P-"&amp;L14,IF(K14=3,"代価第"&amp;L14&amp;"号表",IF(K14=4,"物価"&amp;TEXT(TODAY(),"ge-ｍ月")&amp;" P-"&amp;L14,IF(K14=5,"ｶﾀﾛｸﾞ　　　　　　"&amp;FIXED(J14,0)&amp;"×0.9",IF(K14=6,"見積　　　　　　"&amp;FIXED(J14,0)&amp;"×0.9",IF(K14=7,"電気複合"&amp;L14,IF(K14=8,"機械複合"&amp;L14,0))))))))</f>
        <v>0</v>
      </c>
      <c r="J14" s="162"/>
      <c r="K14" s="163"/>
      <c r="L14" s="163"/>
    </row>
    <row r="15" spans="1:13" ht="22" customHeight="1">
      <c r="A15" s="51"/>
      <c r="B15" s="52"/>
      <c r="C15" s="45"/>
      <c r="D15" s="53"/>
      <c r="E15" s="47" t="s">
        <v>138</v>
      </c>
      <c r="F15" s="48">
        <f>IF(OR(K15=5,K15=6),ROUNDDOWN(J15*0.9,0),J15)</f>
        <v>0</v>
      </c>
      <c r="G15" s="49">
        <f>F15*D15</f>
        <v>0</v>
      </c>
      <c r="H15" s="165">
        <f t="shared" ca="1" si="2"/>
        <v>0</v>
      </c>
      <c r="J15" s="162"/>
      <c r="K15" s="163"/>
      <c r="L15" s="163"/>
    </row>
    <row r="16" spans="1:13" ht="22" customHeight="1">
      <c r="A16" s="51"/>
      <c r="B16" s="52"/>
      <c r="C16" s="45"/>
      <c r="D16" s="53"/>
      <c r="E16" s="47" t="s">
        <v>138</v>
      </c>
      <c r="F16" s="48">
        <f>IF(OR(K16=5,K16=6),ROUNDDOWN(J16*0.9,0),J16)</f>
        <v>0</v>
      </c>
      <c r="G16" s="49">
        <f>F16*D16</f>
        <v>0</v>
      </c>
      <c r="H16" s="165">
        <f t="shared" ca="1" si="2"/>
        <v>0</v>
      </c>
      <c r="J16" s="162"/>
      <c r="K16" s="163"/>
      <c r="L16" s="163"/>
    </row>
    <row r="17" spans="1:12" ht="22" customHeight="1">
      <c r="A17" s="51"/>
      <c r="B17" s="52"/>
      <c r="C17" s="45"/>
      <c r="D17" s="53"/>
      <c r="E17" s="47"/>
      <c r="F17" s="48">
        <f t="shared" si="1"/>
        <v>0</v>
      </c>
      <c r="G17" s="49"/>
      <c r="H17" s="165">
        <f t="shared" ca="1" si="2"/>
        <v>0</v>
      </c>
      <c r="J17" s="162"/>
      <c r="K17" s="163"/>
      <c r="L17" s="163"/>
    </row>
    <row r="18" spans="1:12" ht="22" customHeight="1">
      <c r="A18" s="51"/>
      <c r="B18" s="54" t="s">
        <v>58</v>
      </c>
      <c r="C18" s="45"/>
      <c r="D18" s="53"/>
      <c r="E18" s="47"/>
      <c r="F18" s="48">
        <f t="shared" si="1"/>
        <v>0</v>
      </c>
      <c r="G18" s="49">
        <f>SUM(G13:G17)</f>
        <v>0</v>
      </c>
      <c r="H18" s="165">
        <f t="shared" ca="1" si="2"/>
        <v>0</v>
      </c>
      <c r="J18" s="162"/>
      <c r="K18" s="163"/>
      <c r="L18" s="163"/>
    </row>
    <row r="19" spans="1:12" ht="22" customHeight="1">
      <c r="A19" s="51"/>
      <c r="B19" s="54"/>
      <c r="C19" s="45"/>
      <c r="D19" s="53"/>
      <c r="E19" s="47"/>
      <c r="F19" s="48"/>
      <c r="G19" s="49"/>
      <c r="H19" s="165">
        <f t="shared" ca="1" si="2"/>
        <v>0</v>
      </c>
      <c r="J19" s="162"/>
      <c r="K19" s="163"/>
      <c r="L19" s="163"/>
    </row>
    <row r="20" spans="1:12" ht="22" customHeight="1">
      <c r="A20" s="51"/>
      <c r="B20" s="52"/>
      <c r="C20" s="45"/>
      <c r="D20" s="53"/>
      <c r="E20" s="47"/>
      <c r="F20" s="48"/>
      <c r="G20" s="49"/>
      <c r="H20" s="165">
        <f t="shared" ca="1" si="2"/>
        <v>0</v>
      </c>
      <c r="J20" s="162"/>
      <c r="K20" s="163"/>
      <c r="L20" s="163"/>
    </row>
    <row r="21" spans="1:12" ht="22" customHeight="1">
      <c r="A21" s="51"/>
      <c r="B21" s="52"/>
      <c r="C21" s="45"/>
      <c r="D21" s="53"/>
      <c r="E21" s="47"/>
      <c r="F21" s="48"/>
      <c r="G21" s="49"/>
      <c r="H21" s="165">
        <f t="shared" ca="1" si="2"/>
        <v>0</v>
      </c>
      <c r="J21" s="162"/>
      <c r="K21" s="163"/>
      <c r="L21" s="163"/>
    </row>
    <row r="22" spans="1:12" ht="22" customHeight="1">
      <c r="A22" s="51"/>
      <c r="B22" s="52"/>
      <c r="C22" s="45"/>
      <c r="D22" s="53"/>
      <c r="E22" s="47"/>
      <c r="F22" s="48"/>
      <c r="G22" s="49"/>
      <c r="H22" s="165">
        <f t="shared" ca="1" si="2"/>
        <v>0</v>
      </c>
      <c r="J22" s="162"/>
      <c r="K22" s="163"/>
      <c r="L22" s="163"/>
    </row>
    <row r="23" spans="1:12" ht="22" customHeight="1">
      <c r="A23" s="51"/>
      <c r="B23" s="54"/>
      <c r="C23" s="45"/>
      <c r="D23" s="53"/>
      <c r="E23" s="47"/>
      <c r="F23" s="48"/>
      <c r="G23" s="49"/>
      <c r="H23" s="165">
        <f t="shared" ca="1" si="2"/>
        <v>0</v>
      </c>
      <c r="J23" s="162"/>
      <c r="K23" s="163"/>
      <c r="L23" s="163"/>
    </row>
    <row r="24" spans="1:12" ht="22" customHeight="1">
      <c r="A24" s="51"/>
      <c r="B24" s="52"/>
      <c r="C24" s="45"/>
      <c r="D24" s="53"/>
      <c r="E24" s="47"/>
      <c r="F24" s="48"/>
      <c r="G24" s="49"/>
      <c r="H24" s="165">
        <f t="shared" ca="1" si="2"/>
        <v>0</v>
      </c>
      <c r="J24" s="162"/>
      <c r="K24" s="163"/>
      <c r="L24" s="163"/>
    </row>
    <row r="25" spans="1:12" ht="22" customHeight="1">
      <c r="A25" s="51"/>
      <c r="B25" s="52"/>
      <c r="C25" s="45"/>
      <c r="D25" s="53"/>
      <c r="E25" s="47"/>
      <c r="F25" s="48"/>
      <c r="G25" s="49"/>
      <c r="H25" s="165">
        <f t="shared" ca="1" si="2"/>
        <v>0</v>
      </c>
      <c r="J25" s="162"/>
      <c r="K25" s="163"/>
      <c r="L25" s="163"/>
    </row>
    <row r="26" spans="1:12" ht="22" customHeight="1">
      <c r="A26" s="51"/>
      <c r="B26" s="54"/>
      <c r="C26" s="45"/>
      <c r="D26" s="46"/>
      <c r="E26" s="47"/>
      <c r="F26" s="48"/>
      <c r="G26" s="49"/>
      <c r="H26" s="165">
        <f t="shared" ca="1" si="2"/>
        <v>0</v>
      </c>
      <c r="J26" s="162"/>
      <c r="K26" s="163"/>
      <c r="L26" s="163"/>
    </row>
    <row r="27" spans="1:12" ht="22" customHeight="1">
      <c r="A27" s="51"/>
      <c r="B27" s="52"/>
      <c r="C27" s="45"/>
      <c r="D27" s="46"/>
      <c r="E27" s="47"/>
      <c r="F27" s="48"/>
      <c r="G27" s="49"/>
      <c r="H27" s="165">
        <f t="shared" ca="1" si="2"/>
        <v>0</v>
      </c>
      <c r="J27" s="162"/>
      <c r="K27" s="163"/>
      <c r="L27" s="163"/>
    </row>
    <row r="28" spans="1:12" ht="22" customHeight="1">
      <c r="A28" s="51"/>
      <c r="B28" s="52"/>
      <c r="C28" s="45"/>
      <c r="D28" s="46"/>
      <c r="E28" s="47"/>
      <c r="F28" s="48"/>
      <c r="G28" s="49"/>
      <c r="H28" s="165">
        <f t="shared" ca="1" si="2"/>
        <v>0</v>
      </c>
      <c r="J28" s="162"/>
      <c r="K28" s="163"/>
      <c r="L28" s="163"/>
    </row>
    <row r="29" spans="1:12" ht="22" customHeight="1">
      <c r="A29" s="51"/>
      <c r="B29" s="52"/>
      <c r="C29" s="45"/>
      <c r="D29" s="46"/>
      <c r="E29" s="47"/>
      <c r="F29" s="48"/>
      <c r="G29" s="49"/>
      <c r="H29" s="165">
        <f t="shared" ca="1" si="2"/>
        <v>0</v>
      </c>
      <c r="J29" s="162"/>
      <c r="K29" s="163"/>
      <c r="L29" s="163"/>
    </row>
    <row r="30" spans="1:12" ht="22" customHeight="1">
      <c r="A30" s="51"/>
      <c r="B30" s="52"/>
      <c r="C30" s="45"/>
      <c r="D30" s="46"/>
      <c r="E30" s="47"/>
      <c r="F30" s="48"/>
      <c r="G30" s="49"/>
      <c r="H30" s="165">
        <f t="shared" ca="1" si="2"/>
        <v>0</v>
      </c>
      <c r="J30" s="162"/>
      <c r="K30" s="163"/>
      <c r="L30" s="163"/>
    </row>
    <row r="31" spans="1:12" ht="22" customHeight="1">
      <c r="A31" s="51"/>
      <c r="B31" s="55"/>
      <c r="C31" s="45"/>
      <c r="D31" s="46"/>
      <c r="E31" s="47"/>
      <c r="F31" s="48"/>
      <c r="G31" s="49"/>
      <c r="H31" s="165">
        <f t="shared" ca="1" si="2"/>
        <v>0</v>
      </c>
      <c r="J31" s="162"/>
      <c r="K31" s="163"/>
      <c r="L31" s="163"/>
    </row>
    <row r="32" spans="1:12" ht="22" customHeight="1">
      <c r="A32" s="51"/>
      <c r="B32" s="55"/>
      <c r="C32" s="45"/>
      <c r="D32" s="46"/>
      <c r="E32" s="47"/>
      <c r="F32" s="48">
        <f t="shared" si="1"/>
        <v>0</v>
      </c>
      <c r="G32" s="49"/>
      <c r="H32" s="165">
        <f t="shared" ca="1" si="2"/>
        <v>0</v>
      </c>
      <c r="J32" s="162"/>
      <c r="K32" s="163"/>
      <c r="L32" s="163"/>
    </row>
    <row r="33" spans="1:12" ht="22" customHeight="1">
      <c r="A33" s="51"/>
      <c r="B33" s="55"/>
      <c r="C33" s="45"/>
      <c r="D33" s="46"/>
      <c r="E33" s="47"/>
      <c r="F33" s="48">
        <f t="shared" si="1"/>
        <v>0</v>
      </c>
      <c r="G33" s="49"/>
      <c r="H33" s="165">
        <f t="shared" ca="1" si="2"/>
        <v>0</v>
      </c>
      <c r="J33" s="162"/>
      <c r="K33" s="163"/>
      <c r="L33" s="163"/>
    </row>
    <row r="34" spans="1:12" ht="22" customHeight="1">
      <c r="A34" s="51"/>
      <c r="B34" s="55"/>
      <c r="C34" s="45"/>
      <c r="D34" s="46"/>
      <c r="E34" s="47"/>
      <c r="F34" s="48"/>
      <c r="G34" s="49"/>
      <c r="H34" s="165"/>
      <c r="J34" s="162"/>
      <c r="K34" s="163"/>
      <c r="L34" s="163"/>
    </row>
    <row r="35" spans="1:12" ht="22" customHeight="1">
      <c r="A35" s="51"/>
      <c r="B35" s="54"/>
      <c r="C35" s="45"/>
      <c r="D35" s="53"/>
      <c r="E35" s="47"/>
      <c r="F35" s="48">
        <f t="shared" si="1"/>
        <v>0</v>
      </c>
      <c r="G35" s="49"/>
      <c r="H35" s="165">
        <f t="shared" ca="1" si="2"/>
        <v>0</v>
      </c>
      <c r="J35" s="162"/>
      <c r="K35" s="163"/>
      <c r="L35" s="163"/>
    </row>
    <row r="36" spans="1:12" ht="22" customHeight="1">
      <c r="A36" s="56"/>
      <c r="B36" s="57"/>
      <c r="C36" s="58"/>
      <c r="D36" s="59"/>
      <c r="E36" s="60"/>
      <c r="F36" s="48">
        <f t="shared" si="1"/>
        <v>0</v>
      </c>
      <c r="G36" s="61"/>
      <c r="H36" s="165">
        <f ca="1">IF(K36=1,"県営P-"&amp;L36,IF(K36=2,"実単P-"&amp;L36,IF(K36=3,"代価第"&amp;L36&amp;"号表",IF(K36=4,"物価"&amp;TEXT(TODAY(),"ge-ｍ月")&amp;" P-"&amp;L36,IF(K36=5,"ｶﾀﾛｸﾞ　　　　　　"&amp;FIXED(J36,0)&amp;"×0.9",IF(K36=6,"見積　　　　　　"&amp;FIXED(J36,0)&amp;"×0.9",IF(K36=7,"電気複合"&amp;L36,0)))))))</f>
        <v>0</v>
      </c>
      <c r="J36" s="162"/>
      <c r="K36" s="163"/>
      <c r="L36" s="163"/>
    </row>
  </sheetData>
  <mergeCells count="2">
    <mergeCell ref="M3:M7"/>
    <mergeCell ref="A1:H2"/>
  </mergeCells>
  <phoneticPr fontId="7"/>
  <pageMargins left="0.78740157480314965" right="0.39370078740157483" top="0.78740157480314965" bottom="0.59055118110236227"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36"/>
  <sheetViews>
    <sheetView workbookViewId="0">
      <selection sqref="A1:H2"/>
    </sheetView>
  </sheetViews>
  <sheetFormatPr defaultColWidth="10.296875" defaultRowHeight="22" customHeight="1"/>
  <cols>
    <col min="1" max="1" width="3.59765625" style="62" customWidth="1"/>
    <col min="2" max="2" width="22.8984375" style="63" customWidth="1"/>
    <col min="3" max="3" width="20" style="64" customWidth="1"/>
    <col min="4" max="4" width="7.09765625" style="41" customWidth="1"/>
    <col min="5" max="5" width="6.8984375" style="62" customWidth="1"/>
    <col min="6" max="6" width="10" style="41" customWidth="1"/>
    <col min="7" max="7" width="14.296875" style="65" customWidth="1"/>
    <col min="8" max="8" width="16.09765625" style="63" customWidth="1"/>
    <col min="9" max="9" width="10.296875" style="41" customWidth="1"/>
    <col min="10" max="10" width="10.296875" style="158" customWidth="1"/>
    <col min="11" max="11" width="10.296875" style="41" customWidth="1"/>
    <col min="12" max="12" width="6.8984375" style="41" customWidth="1"/>
    <col min="13" max="13" width="11.09765625" style="41" customWidth="1"/>
    <col min="14" max="16384" width="10.296875" style="41"/>
  </cols>
  <sheetData>
    <row r="1" spans="1:13" ht="22" customHeight="1">
      <c r="A1" s="721" t="s">
        <v>56</v>
      </c>
      <c r="B1" s="722"/>
      <c r="C1" s="722"/>
      <c r="D1" s="722"/>
      <c r="E1" s="722"/>
      <c r="F1" s="722"/>
      <c r="G1" s="722"/>
      <c r="H1" s="723"/>
    </row>
    <row r="2" spans="1:13" ht="22" customHeight="1">
      <c r="A2" s="724"/>
      <c r="B2" s="725"/>
      <c r="C2" s="725"/>
      <c r="D2" s="725"/>
      <c r="E2" s="725"/>
      <c r="F2" s="725"/>
      <c r="G2" s="725"/>
      <c r="H2" s="726"/>
    </row>
    <row r="3" spans="1:13" s="42" customFormat="1" ht="22" customHeight="1">
      <c r="A3" s="176" t="s">
        <v>57</v>
      </c>
      <c r="B3" s="177" t="s">
        <v>49</v>
      </c>
      <c r="C3" s="178" t="s">
        <v>50</v>
      </c>
      <c r="D3" s="179" t="s">
        <v>51</v>
      </c>
      <c r="E3" s="179" t="s">
        <v>52</v>
      </c>
      <c r="F3" s="180" t="s">
        <v>53</v>
      </c>
      <c r="G3" s="181" t="s">
        <v>54</v>
      </c>
      <c r="H3" s="182" t="s">
        <v>55</v>
      </c>
      <c r="J3" s="159" t="s">
        <v>87</v>
      </c>
      <c r="K3" s="160" t="s">
        <v>88</v>
      </c>
      <c r="L3" s="161" t="s">
        <v>89</v>
      </c>
      <c r="M3" s="768" t="s">
        <v>139</v>
      </c>
    </row>
    <row r="4" spans="1:13" ht="22" customHeight="1">
      <c r="A4" s="43">
        <v>5</v>
      </c>
      <c r="B4" s="44" t="e">
        <f>#REF!</f>
        <v>#REF!</v>
      </c>
      <c r="C4" s="45"/>
      <c r="D4" s="46"/>
      <c r="E4" s="47"/>
      <c r="F4" s="48"/>
      <c r="G4" s="49"/>
      <c r="H4" s="50"/>
      <c r="J4" s="162"/>
      <c r="K4" s="163"/>
      <c r="L4" s="164"/>
      <c r="M4" s="768"/>
    </row>
    <row r="5" spans="1:13" ht="22" customHeight="1">
      <c r="A5" s="51"/>
      <c r="B5" s="52" t="s">
        <v>148</v>
      </c>
      <c r="C5" s="45"/>
      <c r="D5" s="48"/>
      <c r="E5" s="47"/>
      <c r="F5" s="48">
        <f>IF(OR(K5=5,K5=6),ROUNDDOWN(J5*0.9,0),J5)</f>
        <v>0</v>
      </c>
      <c r="G5" s="49">
        <f t="shared" ref="G5:G10" si="0">F5*D5</f>
        <v>0</v>
      </c>
      <c r="H5" s="165">
        <f t="shared" ref="H5:H13" ca="1" si="1">IF(K5=1,"県営P-"&amp;L5,IF(K5=2,"実単P-"&amp;L5,IF(K5=3,"代価第"&amp;L5&amp;"号表",IF(K5=4,"物価"&amp;TEXT(TODAY(),"ge-ｍ月")&amp;" P-"&amp;L5,IF(K5=5,"ｶﾀﾛｸﾞ　　　　　　"&amp;FIXED(J5,0)&amp;"×0.9",IF(K5=6,"見積　　　　　　"&amp;FIXED(J5,0)&amp;"×0.9",IF(K5=7,"電気複合"&amp;L5,IF(K5=8,"機械複合"&amp;L5,0))))))))</f>
        <v>0</v>
      </c>
      <c r="J5" s="162"/>
      <c r="K5" s="163"/>
      <c r="L5" s="279"/>
      <c r="M5" s="768"/>
    </row>
    <row r="6" spans="1:13" ht="22" customHeight="1">
      <c r="A6" s="51"/>
      <c r="B6" s="52"/>
      <c r="C6" s="45"/>
      <c r="D6" s="48"/>
      <c r="E6" s="47"/>
      <c r="F6" s="48">
        <f>IF(OR(K6=5,K6=6),ROUNDDOWN(J6*0.9,0),J6)</f>
        <v>0</v>
      </c>
      <c r="G6" s="49">
        <f t="shared" si="0"/>
        <v>0</v>
      </c>
      <c r="H6" s="165">
        <f t="shared" ca="1" si="1"/>
        <v>0</v>
      </c>
      <c r="J6" s="162"/>
      <c r="K6" s="163"/>
      <c r="L6" s="279"/>
      <c r="M6" s="768"/>
    </row>
    <row r="7" spans="1:13" ht="22" customHeight="1">
      <c r="A7" s="51"/>
      <c r="B7" s="52"/>
      <c r="C7" s="45"/>
      <c r="D7" s="48"/>
      <c r="E7" s="47"/>
      <c r="F7" s="48">
        <f t="shared" ref="F7:F36" si="2">IF(OR(K7=5,K7=6),ROUNDDOWN(J7*0.9,0),J7)</f>
        <v>0</v>
      </c>
      <c r="G7" s="49">
        <f t="shared" si="0"/>
        <v>0</v>
      </c>
      <c r="H7" s="165">
        <f t="shared" ca="1" si="1"/>
        <v>0</v>
      </c>
      <c r="J7" s="162"/>
      <c r="K7" s="163"/>
      <c r="L7" s="164"/>
      <c r="M7" s="768"/>
    </row>
    <row r="8" spans="1:13" ht="22" customHeight="1">
      <c r="A8" s="51"/>
      <c r="B8" s="52"/>
      <c r="C8" s="45"/>
      <c r="D8" s="46"/>
      <c r="E8" s="47"/>
      <c r="F8" s="48">
        <f t="shared" si="2"/>
        <v>0</v>
      </c>
      <c r="G8" s="49">
        <f t="shared" si="0"/>
        <v>0</v>
      </c>
      <c r="H8" s="165">
        <f t="shared" ca="1" si="1"/>
        <v>0</v>
      </c>
      <c r="J8" s="162"/>
      <c r="K8" s="163"/>
      <c r="L8" s="163"/>
      <c r="M8" s="768"/>
    </row>
    <row r="9" spans="1:13" ht="22" customHeight="1">
      <c r="A9" s="51"/>
      <c r="B9" s="52"/>
      <c r="C9" s="288"/>
      <c r="D9" s="46"/>
      <c r="E9" s="47"/>
      <c r="F9" s="48">
        <f t="shared" si="2"/>
        <v>0</v>
      </c>
      <c r="G9" s="49">
        <f t="shared" si="0"/>
        <v>0</v>
      </c>
      <c r="H9" s="165">
        <f t="shared" ca="1" si="1"/>
        <v>0</v>
      </c>
      <c r="J9" s="162"/>
      <c r="K9" s="163"/>
      <c r="L9" s="163"/>
    </row>
    <row r="10" spans="1:13" ht="22" customHeight="1">
      <c r="A10" s="51"/>
      <c r="B10" s="52"/>
      <c r="C10" s="45"/>
      <c r="D10" s="53"/>
      <c r="E10" s="47"/>
      <c r="F10" s="48">
        <f t="shared" si="2"/>
        <v>0</v>
      </c>
      <c r="G10" s="49">
        <f t="shared" si="0"/>
        <v>0</v>
      </c>
      <c r="H10" s="165">
        <f t="shared" ca="1" si="1"/>
        <v>0</v>
      </c>
      <c r="J10" s="162"/>
      <c r="K10" s="163"/>
      <c r="L10" s="163"/>
    </row>
    <row r="11" spans="1:13" ht="22" customHeight="1">
      <c r="A11" s="51"/>
      <c r="B11" s="54"/>
      <c r="C11" s="45"/>
      <c r="D11" s="53"/>
      <c r="E11" s="47"/>
      <c r="F11" s="48">
        <f t="shared" si="2"/>
        <v>0</v>
      </c>
      <c r="G11" s="49"/>
      <c r="H11" s="165">
        <f t="shared" ca="1" si="1"/>
        <v>0</v>
      </c>
      <c r="J11" s="162"/>
      <c r="K11" s="163"/>
      <c r="L11" s="163"/>
    </row>
    <row r="12" spans="1:13" ht="22" customHeight="1">
      <c r="A12" s="51"/>
      <c r="B12" s="54" t="s">
        <v>58</v>
      </c>
      <c r="C12" s="45"/>
      <c r="D12" s="53"/>
      <c r="E12" s="47"/>
      <c r="F12" s="48">
        <f t="shared" si="2"/>
        <v>0</v>
      </c>
      <c r="G12" s="49">
        <f>SUM(G6:G10)</f>
        <v>0</v>
      </c>
      <c r="H12" s="165">
        <f t="shared" ca="1" si="1"/>
        <v>0</v>
      </c>
      <c r="J12" s="162"/>
      <c r="K12" s="163"/>
      <c r="L12" s="163"/>
    </row>
    <row r="13" spans="1:13" ht="22" customHeight="1">
      <c r="A13" s="51"/>
      <c r="B13" s="54"/>
      <c r="C13" s="45"/>
      <c r="D13" s="53"/>
      <c r="E13" s="47"/>
      <c r="F13" s="48"/>
      <c r="G13" s="49"/>
      <c r="H13" s="165">
        <f t="shared" ca="1" si="1"/>
        <v>0</v>
      </c>
      <c r="J13" s="162"/>
      <c r="K13" s="163"/>
      <c r="L13" s="163"/>
    </row>
    <row r="14" spans="1:13" ht="22" customHeight="1">
      <c r="A14" s="51"/>
      <c r="B14" s="289"/>
      <c r="C14" s="45"/>
      <c r="D14" s="53"/>
      <c r="E14" s="47"/>
      <c r="F14" s="48"/>
      <c r="G14" s="49"/>
      <c r="H14" s="165"/>
      <c r="J14" s="162"/>
      <c r="K14" s="163"/>
      <c r="L14" s="163"/>
    </row>
    <row r="15" spans="1:13" ht="22" customHeight="1">
      <c r="A15" s="51"/>
      <c r="B15" s="52"/>
      <c r="C15" s="45"/>
      <c r="D15" s="53"/>
      <c r="E15" s="47"/>
      <c r="F15" s="48">
        <f t="shared" ref="F15:F25" si="3">IF(OR(K15=5,K15=6),ROUNDDOWN(J15*0.9,0),J15)</f>
        <v>0</v>
      </c>
      <c r="G15" s="49">
        <f t="shared" ref="G15:G25" si="4">F15*D15</f>
        <v>0</v>
      </c>
      <c r="H15" s="165">
        <f t="shared" ref="H15:H33" ca="1" si="5">IF(K15=1,"県営P-"&amp;L15,IF(K15=2,"実単P-"&amp;L15,IF(K15=3,"代価第"&amp;L15&amp;"号表",IF(K15=4,"物価"&amp;TEXT(TODAY(),"ge-ｍ月")&amp;" P-"&amp;L15,IF(K15=5,"ｶﾀﾛｸﾞ　　　　　　"&amp;FIXED(J15,0)&amp;"×0.9",IF(K15=6,"見積　　　　　　"&amp;FIXED(J15,0)&amp;"×0.9",IF(K15=7,"電気複合"&amp;L15,IF(K15=8,"機械複合"&amp;L15,0))))))))</f>
        <v>0</v>
      </c>
      <c r="J15" s="162"/>
      <c r="K15" s="163"/>
      <c r="L15" s="163"/>
    </row>
    <row r="16" spans="1:13" ht="22" customHeight="1">
      <c r="A16" s="51"/>
      <c r="B16" s="52"/>
      <c r="C16" s="45"/>
      <c r="D16" s="53"/>
      <c r="E16" s="47"/>
      <c r="F16" s="48">
        <f t="shared" si="3"/>
        <v>0</v>
      </c>
      <c r="G16" s="49">
        <f>F16*D16</f>
        <v>0</v>
      </c>
      <c r="H16" s="165">
        <f t="shared" ca="1" si="5"/>
        <v>0</v>
      </c>
      <c r="J16" s="162"/>
      <c r="K16" s="163"/>
      <c r="L16" s="163"/>
    </row>
    <row r="17" spans="1:12" ht="22" customHeight="1">
      <c r="A17" s="51"/>
      <c r="B17" s="52"/>
      <c r="C17" s="45"/>
      <c r="D17" s="53"/>
      <c r="E17" s="47"/>
      <c r="F17" s="48">
        <f t="shared" si="3"/>
        <v>0</v>
      </c>
      <c r="G17" s="49">
        <f t="shared" si="4"/>
        <v>0</v>
      </c>
      <c r="H17" s="165">
        <f t="shared" ca="1" si="5"/>
        <v>0</v>
      </c>
      <c r="J17" s="162"/>
      <c r="K17" s="163"/>
      <c r="L17" s="163"/>
    </row>
    <row r="18" spans="1:12" ht="22" customHeight="1">
      <c r="A18" s="51"/>
      <c r="B18" s="52"/>
      <c r="C18" s="45"/>
      <c r="D18" s="53"/>
      <c r="E18" s="47"/>
      <c r="F18" s="48">
        <f t="shared" si="3"/>
        <v>0</v>
      </c>
      <c r="G18" s="49">
        <f t="shared" si="4"/>
        <v>0</v>
      </c>
      <c r="H18" s="165">
        <f t="shared" ca="1" si="5"/>
        <v>0</v>
      </c>
      <c r="J18" s="162"/>
      <c r="K18" s="163"/>
      <c r="L18" s="163"/>
    </row>
    <row r="19" spans="1:12" ht="22" customHeight="1">
      <c r="A19" s="51"/>
      <c r="B19" s="52"/>
      <c r="C19" s="45"/>
      <c r="D19" s="53"/>
      <c r="E19" s="47"/>
      <c r="F19" s="48">
        <f t="shared" si="3"/>
        <v>0</v>
      </c>
      <c r="G19" s="49">
        <f t="shared" si="4"/>
        <v>0</v>
      </c>
      <c r="H19" s="165">
        <f t="shared" ca="1" si="5"/>
        <v>0</v>
      </c>
      <c r="J19" s="162"/>
      <c r="K19" s="163"/>
      <c r="L19" s="163"/>
    </row>
    <row r="20" spans="1:12" ht="22" customHeight="1">
      <c r="A20" s="51"/>
      <c r="B20" s="52"/>
      <c r="C20" s="45"/>
      <c r="D20" s="293"/>
      <c r="E20" s="47"/>
      <c r="F20" s="48">
        <f t="shared" si="3"/>
        <v>0</v>
      </c>
      <c r="G20" s="49">
        <f>F20*D20</f>
        <v>0</v>
      </c>
      <c r="H20" s="165">
        <f t="shared" ca="1" si="5"/>
        <v>0</v>
      </c>
      <c r="J20" s="162"/>
      <c r="K20" s="163"/>
      <c r="L20" s="163"/>
    </row>
    <row r="21" spans="1:12" ht="22" customHeight="1">
      <c r="A21" s="51"/>
      <c r="B21" s="52"/>
      <c r="C21" s="45"/>
      <c r="D21" s="293"/>
      <c r="E21" s="47"/>
      <c r="F21" s="48">
        <f t="shared" si="3"/>
        <v>0</v>
      </c>
      <c r="G21" s="49">
        <f t="shared" si="4"/>
        <v>0</v>
      </c>
      <c r="H21" s="165">
        <f t="shared" ca="1" si="5"/>
        <v>0</v>
      </c>
      <c r="J21" s="162"/>
      <c r="K21" s="163"/>
      <c r="L21" s="163"/>
    </row>
    <row r="22" spans="1:12" ht="22" customHeight="1">
      <c r="A22" s="51"/>
      <c r="B22" s="52"/>
      <c r="C22" s="45"/>
      <c r="D22" s="53"/>
      <c r="E22" s="47"/>
      <c r="F22" s="48">
        <f t="shared" si="3"/>
        <v>0</v>
      </c>
      <c r="G22" s="49">
        <f t="shared" si="4"/>
        <v>0</v>
      </c>
      <c r="H22" s="165">
        <f t="shared" ca="1" si="5"/>
        <v>0</v>
      </c>
      <c r="J22" s="162"/>
      <c r="K22" s="163"/>
      <c r="L22" s="163"/>
    </row>
    <row r="23" spans="1:12" ht="22" customHeight="1">
      <c r="A23" s="51"/>
      <c r="B23" s="52"/>
      <c r="C23" s="45"/>
      <c r="D23" s="53"/>
      <c r="E23" s="47"/>
      <c r="F23" s="48">
        <f t="shared" si="3"/>
        <v>0</v>
      </c>
      <c r="G23" s="49">
        <f t="shared" si="4"/>
        <v>0</v>
      </c>
      <c r="H23" s="165">
        <f t="shared" ca="1" si="5"/>
        <v>0</v>
      </c>
      <c r="J23" s="162"/>
      <c r="K23" s="163"/>
      <c r="L23" s="163"/>
    </row>
    <row r="24" spans="1:12" ht="22" customHeight="1">
      <c r="A24" s="51"/>
      <c r="B24" s="52"/>
      <c r="C24" s="45"/>
      <c r="D24" s="293"/>
      <c r="E24" s="47"/>
      <c r="F24" s="48">
        <f t="shared" si="3"/>
        <v>0</v>
      </c>
      <c r="G24" s="49">
        <f t="shared" si="4"/>
        <v>0</v>
      </c>
      <c r="H24" s="165">
        <f t="shared" ca="1" si="5"/>
        <v>0</v>
      </c>
      <c r="J24" s="162"/>
      <c r="K24" s="163"/>
      <c r="L24" s="163"/>
    </row>
    <row r="25" spans="1:12" ht="22" customHeight="1">
      <c r="A25" s="51"/>
      <c r="B25" s="52"/>
      <c r="C25" s="45"/>
      <c r="D25" s="53"/>
      <c r="E25" s="47"/>
      <c r="F25" s="48">
        <f t="shared" si="3"/>
        <v>0</v>
      </c>
      <c r="G25" s="49">
        <f t="shared" si="4"/>
        <v>0</v>
      </c>
      <c r="H25" s="165">
        <f t="shared" ca="1" si="5"/>
        <v>0</v>
      </c>
      <c r="J25" s="162"/>
      <c r="K25" s="163"/>
      <c r="L25" s="163"/>
    </row>
    <row r="26" spans="1:12" ht="22" customHeight="1">
      <c r="A26" s="51"/>
      <c r="B26" s="52"/>
      <c r="C26" s="45"/>
      <c r="D26" s="46"/>
      <c r="E26" s="47"/>
      <c r="F26" s="48"/>
      <c r="G26" s="49"/>
      <c r="H26" s="165">
        <f t="shared" ca="1" si="5"/>
        <v>0</v>
      </c>
      <c r="J26" s="162"/>
      <c r="K26" s="163"/>
      <c r="L26" s="163"/>
    </row>
    <row r="27" spans="1:12" ht="22" customHeight="1">
      <c r="A27" s="51"/>
      <c r="B27" s="52"/>
      <c r="C27" s="45"/>
      <c r="D27" s="46"/>
      <c r="E27" s="47"/>
      <c r="F27" s="48">
        <f t="shared" si="2"/>
        <v>0</v>
      </c>
      <c r="G27" s="49"/>
      <c r="H27" s="165">
        <f t="shared" ca="1" si="5"/>
        <v>0</v>
      </c>
      <c r="J27" s="162"/>
      <c r="K27" s="163"/>
      <c r="L27" s="163"/>
    </row>
    <row r="28" spans="1:12" ht="22" customHeight="1">
      <c r="A28" s="51"/>
      <c r="B28" s="52"/>
      <c r="C28" s="45"/>
      <c r="D28" s="46"/>
      <c r="E28" s="47"/>
      <c r="F28" s="48">
        <f t="shared" si="2"/>
        <v>0</v>
      </c>
      <c r="G28" s="49"/>
      <c r="H28" s="165">
        <f t="shared" ca="1" si="5"/>
        <v>0</v>
      </c>
      <c r="J28" s="162"/>
      <c r="K28" s="163"/>
      <c r="L28" s="163"/>
    </row>
    <row r="29" spans="1:12" ht="22" customHeight="1">
      <c r="A29" s="51"/>
      <c r="B29" s="52"/>
      <c r="C29" s="45"/>
      <c r="D29" s="46"/>
      <c r="E29" s="47"/>
      <c r="F29" s="48">
        <f t="shared" si="2"/>
        <v>0</v>
      </c>
      <c r="G29" s="49"/>
      <c r="H29" s="165">
        <f t="shared" ca="1" si="5"/>
        <v>0</v>
      </c>
      <c r="J29" s="162"/>
      <c r="K29" s="163"/>
      <c r="L29" s="163"/>
    </row>
    <row r="30" spans="1:12" ht="22" customHeight="1">
      <c r="A30" s="51"/>
      <c r="B30" s="54" t="s">
        <v>58</v>
      </c>
      <c r="C30" s="45"/>
      <c r="D30" s="46"/>
      <c r="E30" s="47"/>
      <c r="F30" s="48">
        <f t="shared" si="2"/>
        <v>0</v>
      </c>
      <c r="G30" s="49">
        <f>SUM(G15:G27)</f>
        <v>0</v>
      </c>
      <c r="H30" s="165">
        <f t="shared" ca="1" si="5"/>
        <v>0</v>
      </c>
      <c r="J30" s="162"/>
      <c r="K30" s="163"/>
      <c r="L30" s="163"/>
    </row>
    <row r="31" spans="1:12" ht="22" customHeight="1">
      <c r="A31" s="51"/>
      <c r="B31" s="52"/>
      <c r="C31" s="45"/>
      <c r="D31" s="46"/>
      <c r="E31" s="47"/>
      <c r="F31" s="48">
        <f t="shared" si="2"/>
        <v>0</v>
      </c>
      <c r="G31" s="49"/>
      <c r="H31" s="165">
        <f t="shared" ca="1" si="5"/>
        <v>0</v>
      </c>
      <c r="J31" s="162"/>
      <c r="K31" s="163"/>
      <c r="L31" s="163"/>
    </row>
    <row r="32" spans="1:12" ht="22" customHeight="1">
      <c r="A32" s="51"/>
      <c r="B32" s="55"/>
      <c r="C32" s="45"/>
      <c r="D32" s="46"/>
      <c r="E32" s="47"/>
      <c r="F32" s="48">
        <f t="shared" si="2"/>
        <v>0</v>
      </c>
      <c r="G32" s="49"/>
      <c r="H32" s="165">
        <f t="shared" ca="1" si="5"/>
        <v>0</v>
      </c>
      <c r="J32" s="162"/>
      <c r="K32" s="163"/>
      <c r="L32" s="163"/>
    </row>
    <row r="33" spans="1:12" ht="22" customHeight="1">
      <c r="A33" s="51"/>
      <c r="B33" s="55"/>
      <c r="C33" s="45"/>
      <c r="D33" s="53"/>
      <c r="E33" s="47"/>
      <c r="F33" s="48">
        <f t="shared" si="2"/>
        <v>0</v>
      </c>
      <c r="G33" s="49"/>
      <c r="H33" s="165">
        <f t="shared" ca="1" si="5"/>
        <v>0</v>
      </c>
      <c r="J33" s="162"/>
      <c r="K33" s="163"/>
      <c r="L33" s="163"/>
    </row>
    <row r="34" spans="1:12" ht="22" customHeight="1">
      <c r="A34" s="51"/>
      <c r="B34" s="55"/>
      <c r="C34" s="45"/>
      <c r="D34" s="53"/>
      <c r="E34" s="47"/>
      <c r="F34" s="48"/>
      <c r="G34" s="49"/>
      <c r="H34" s="165"/>
      <c r="J34" s="162"/>
      <c r="K34" s="163"/>
      <c r="L34" s="163"/>
    </row>
    <row r="35" spans="1:12" ht="22" customHeight="1">
      <c r="A35" s="51"/>
      <c r="B35" s="54" t="s">
        <v>74</v>
      </c>
      <c r="C35" s="45"/>
      <c r="D35" s="53"/>
      <c r="E35" s="47"/>
      <c r="F35" s="48">
        <f t="shared" si="2"/>
        <v>0</v>
      </c>
      <c r="G35" s="49">
        <f>SUM(G12,G30)</f>
        <v>0</v>
      </c>
      <c r="H35" s="165">
        <f ca="1">IF(K35=1,"県営P-"&amp;L35,IF(K35=2,"実単P-"&amp;L35,IF(K35=3,"代価第"&amp;L35&amp;"号表",IF(K35=4,"物価"&amp;TEXT(TODAY(),"ge-ｍ月")&amp;" P-"&amp;L35,IF(K35=5,"ｶﾀﾛｸﾞ　　　　　　"&amp;FIXED(J35,0)&amp;"×0.9",IF(K35=6,"見積　　　　　　"&amp;FIXED(J35,0)&amp;"×0.9",IF(K35=7,"電気複合"&amp;L35,IF(K35=8,"機械複合"&amp;L35,0))))))))</f>
        <v>0</v>
      </c>
      <c r="J35" s="162"/>
      <c r="K35" s="163"/>
      <c r="L35" s="163"/>
    </row>
    <row r="36" spans="1:12" ht="22" customHeight="1">
      <c r="A36" s="56"/>
      <c r="B36" s="57"/>
      <c r="C36" s="58"/>
      <c r="D36" s="59"/>
      <c r="E36" s="60"/>
      <c r="F36" s="48">
        <f t="shared" si="2"/>
        <v>0</v>
      </c>
      <c r="G36" s="61"/>
      <c r="H36" s="166">
        <f ca="1">IF(K36=1,"県営P-"&amp;L36,IF(K36=2,"実単P-"&amp;L36,IF(K36=3,"代価第"&amp;L36&amp;"号表",IF(K36=4,"物価"&amp;TEXT(TODAY(),"ge-ｍ月")&amp;" P-"&amp;L36,IF(K36=5,"ｶﾀﾛｸﾞ　　　　　　"&amp;FIXED(J36,0)&amp;"×0.9",IF(K36=6,"見積　　　　　　"&amp;FIXED(J36,0)&amp;"×0.9",0))))))</f>
        <v>0</v>
      </c>
      <c r="J36" s="162"/>
      <c r="K36" s="163"/>
      <c r="L36" s="163"/>
    </row>
  </sheetData>
  <mergeCells count="2">
    <mergeCell ref="M3:M8"/>
    <mergeCell ref="A1:H2"/>
  </mergeCells>
  <phoneticPr fontId="7"/>
  <pageMargins left="0.78740157480314965" right="0.39370078740157483" top="0.78740157480314965" bottom="0.59055118110236227"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O106"/>
  <sheetViews>
    <sheetView workbookViewId="0"/>
  </sheetViews>
  <sheetFormatPr defaultColWidth="9.09765625" defaultRowHeight="23.5" customHeight="1"/>
  <cols>
    <col min="1" max="1" width="2.69921875" style="69" customWidth="1"/>
    <col min="2" max="2" width="4" style="69" customWidth="1"/>
    <col min="3" max="3" width="17" style="69" customWidth="1"/>
    <col min="4" max="4" width="16.09765625" style="69" customWidth="1"/>
    <col min="5" max="6" width="7.296875" style="69" customWidth="1"/>
    <col min="7" max="7" width="8.59765625" style="155" customWidth="1"/>
    <col min="8" max="8" width="8" style="155" customWidth="1"/>
    <col min="9" max="9" width="6.8984375" style="69" customWidth="1"/>
    <col min="10" max="10" width="6.69921875" style="156" customWidth="1"/>
    <col min="11" max="11" width="3.59765625" style="69" customWidth="1"/>
    <col min="12" max="12" width="6.3984375" style="69" customWidth="1"/>
    <col min="13" max="13" width="2.69921875" style="69" customWidth="1"/>
    <col min="14" max="14" width="6.09765625" style="157" customWidth="1"/>
    <col min="15" max="15" width="5.69921875" style="69" customWidth="1"/>
    <col min="16" max="16" width="5.8984375" style="69" customWidth="1"/>
    <col min="17" max="17" width="3" style="69" customWidth="1"/>
    <col min="18" max="18" width="4.8984375" style="69" customWidth="1"/>
    <col min="19" max="16384" width="9.09765625" style="69"/>
  </cols>
  <sheetData>
    <row r="1" spans="2:14" ht="9" customHeight="1"/>
    <row r="2" spans="2:14" ht="23.5" customHeight="1">
      <c r="B2" s="771"/>
      <c r="C2" s="772"/>
      <c r="D2" s="772"/>
      <c r="E2" s="772"/>
      <c r="F2" s="772"/>
      <c r="G2" s="772"/>
      <c r="H2" s="772"/>
      <c r="I2" s="772"/>
      <c r="J2" s="772"/>
      <c r="K2" s="772"/>
      <c r="L2" s="772"/>
      <c r="M2" s="772"/>
      <c r="N2" s="773"/>
    </row>
    <row r="3" spans="2:14" ht="23.5" customHeight="1">
      <c r="B3" s="70" t="s">
        <v>60</v>
      </c>
      <c r="C3" s="71"/>
      <c r="D3" s="71"/>
      <c r="E3" s="71"/>
      <c r="F3" s="71"/>
      <c r="G3" s="72"/>
      <c r="H3" s="72"/>
      <c r="I3" s="71"/>
      <c r="J3" s="73"/>
      <c r="K3" s="74"/>
      <c r="L3" s="74"/>
      <c r="M3" s="74"/>
      <c r="N3" s="75"/>
    </row>
    <row r="4" spans="2:14" ht="23.5" customHeight="1">
      <c r="B4" s="76" t="s">
        <v>61</v>
      </c>
      <c r="C4" s="77">
        <v>1</v>
      </c>
      <c r="D4" s="78" t="s">
        <v>62</v>
      </c>
      <c r="E4" s="78" t="s">
        <v>149</v>
      </c>
      <c r="F4" s="77"/>
      <c r="G4" s="77"/>
      <c r="H4" s="79" t="s">
        <v>63</v>
      </c>
      <c r="I4" s="769" t="s">
        <v>150</v>
      </c>
      <c r="J4" s="769"/>
      <c r="K4" s="769"/>
      <c r="L4" s="769"/>
      <c r="M4" s="769"/>
      <c r="N4" s="770"/>
    </row>
    <row r="5" spans="2:14" ht="23.5" customHeight="1">
      <c r="B5" s="80" t="s">
        <v>64</v>
      </c>
      <c r="C5" s="81" t="s">
        <v>65</v>
      </c>
      <c r="D5" s="82" t="s">
        <v>66</v>
      </c>
      <c r="E5" s="81" t="s">
        <v>67</v>
      </c>
      <c r="F5" s="82" t="s">
        <v>68</v>
      </c>
      <c r="G5" s="83" t="s">
        <v>69</v>
      </c>
      <c r="H5" s="84" t="s">
        <v>70</v>
      </c>
      <c r="I5" s="85" t="s">
        <v>71</v>
      </c>
      <c r="J5" s="86"/>
      <c r="K5" s="87"/>
      <c r="L5" s="87"/>
      <c r="M5" s="87"/>
      <c r="N5" s="88"/>
    </row>
    <row r="6" spans="2:14" ht="23.5" customHeight="1">
      <c r="B6" s="89"/>
      <c r="C6" s="90" t="s">
        <v>151</v>
      </c>
      <c r="D6" s="91"/>
      <c r="E6" s="92">
        <v>0.39</v>
      </c>
      <c r="F6" s="93" t="s">
        <v>82</v>
      </c>
      <c r="G6" s="94">
        <f>14400*1.1</f>
        <v>15840.000000000002</v>
      </c>
      <c r="H6" s="95">
        <f>ROUNDDOWN(E6*G6,0)</f>
        <v>6177</v>
      </c>
      <c r="I6" s="96"/>
      <c r="J6" s="131">
        <v>13200</v>
      </c>
      <c r="K6" s="104" t="s">
        <v>72</v>
      </c>
      <c r="L6" s="104">
        <v>1.1000000000000001</v>
      </c>
      <c r="M6" s="100" t="s">
        <v>73</v>
      </c>
      <c r="N6" s="132">
        <f>ROUNDDOWN(J6*L6,0)</f>
        <v>14520</v>
      </c>
    </row>
    <row r="7" spans="2:14" ht="23.5" customHeight="1">
      <c r="B7" s="89"/>
      <c r="C7" s="99" t="s">
        <v>84</v>
      </c>
      <c r="D7" s="100"/>
      <c r="E7" s="101">
        <v>1</v>
      </c>
      <c r="F7" s="93" t="s">
        <v>59</v>
      </c>
      <c r="G7" s="295">
        <v>0.12</v>
      </c>
      <c r="H7" s="95">
        <f>H6*G7</f>
        <v>741.24</v>
      </c>
      <c r="I7" s="102"/>
      <c r="J7" s="103"/>
      <c r="K7" s="104"/>
      <c r="L7" s="104"/>
      <c r="M7" s="100"/>
      <c r="N7" s="105"/>
    </row>
    <row r="8" spans="2:14" ht="23.5" customHeight="1">
      <c r="B8" s="89"/>
      <c r="C8" s="99"/>
      <c r="D8" s="100"/>
      <c r="E8" s="101"/>
      <c r="F8" s="93"/>
      <c r="G8" s="94"/>
      <c r="H8" s="95"/>
      <c r="I8" s="106"/>
      <c r="J8" s="107"/>
      <c r="K8" s="100"/>
      <c r="L8" s="108"/>
      <c r="M8" s="100"/>
      <c r="N8" s="109"/>
    </row>
    <row r="9" spans="2:14" ht="23.5" customHeight="1">
      <c r="B9" s="89"/>
      <c r="C9" s="99"/>
      <c r="D9" s="100"/>
      <c r="E9" s="110"/>
      <c r="F9" s="93"/>
      <c r="G9" s="94"/>
      <c r="H9" s="111"/>
      <c r="I9" s="96"/>
      <c r="J9" s="95"/>
      <c r="K9" s="100"/>
      <c r="L9" s="112"/>
      <c r="M9" s="100"/>
      <c r="N9" s="105"/>
    </row>
    <row r="10" spans="2:14" ht="23.5" customHeight="1">
      <c r="B10" s="89"/>
      <c r="C10" s="99"/>
      <c r="D10" s="100"/>
      <c r="E10" s="101"/>
      <c r="F10" s="93"/>
      <c r="G10" s="94"/>
      <c r="H10" s="111"/>
      <c r="I10" s="113"/>
      <c r="J10" s="107"/>
      <c r="K10" s="100"/>
      <c r="L10" s="112"/>
      <c r="M10" s="100"/>
      <c r="N10" s="114"/>
    </row>
    <row r="11" spans="2:14" ht="23.5" customHeight="1">
      <c r="B11" s="89"/>
      <c r="C11" s="99"/>
      <c r="D11" s="100"/>
      <c r="E11" s="101"/>
      <c r="F11" s="93"/>
      <c r="G11" s="94"/>
      <c r="H11" s="95"/>
      <c r="I11" s="115"/>
      <c r="J11" s="95"/>
      <c r="K11" s="100"/>
      <c r="L11" s="100"/>
      <c r="M11" s="100"/>
      <c r="N11" s="114"/>
    </row>
    <row r="12" spans="2:14" ht="23.5" customHeight="1">
      <c r="B12" s="89"/>
      <c r="C12" s="99"/>
      <c r="D12" s="100"/>
      <c r="E12" s="101"/>
      <c r="F12" s="93"/>
      <c r="G12" s="94"/>
      <c r="H12" s="95"/>
      <c r="I12" s="89"/>
      <c r="J12" s="95"/>
      <c r="K12" s="100"/>
      <c r="L12" s="112"/>
      <c r="M12" s="100"/>
      <c r="N12" s="105"/>
    </row>
    <row r="13" spans="2:14" ht="23.5" customHeight="1">
      <c r="B13" s="89"/>
      <c r="C13" s="99"/>
      <c r="D13" s="100"/>
      <c r="E13" s="101"/>
      <c r="F13" s="93"/>
      <c r="G13" s="94"/>
      <c r="H13" s="95"/>
      <c r="I13" s="89"/>
      <c r="J13" s="95"/>
      <c r="K13" s="100"/>
      <c r="L13" s="112"/>
      <c r="M13" s="100"/>
      <c r="N13" s="105"/>
    </row>
    <row r="14" spans="2:14" ht="23.5" customHeight="1">
      <c r="B14" s="89"/>
      <c r="C14" s="99"/>
      <c r="D14" s="100"/>
      <c r="E14" s="101"/>
      <c r="F14" s="93"/>
      <c r="G14" s="94"/>
      <c r="H14" s="95"/>
      <c r="I14" s="89"/>
      <c r="J14" s="95"/>
      <c r="K14" s="100"/>
      <c r="L14" s="112"/>
      <c r="M14" s="100"/>
      <c r="N14" s="105"/>
    </row>
    <row r="15" spans="2:14" ht="23.5" customHeight="1">
      <c r="B15" s="89"/>
      <c r="C15" s="99"/>
      <c r="D15" s="100"/>
      <c r="E15" s="116"/>
      <c r="F15" s="93"/>
      <c r="G15" s="94"/>
      <c r="H15" s="95"/>
      <c r="I15" s="117"/>
      <c r="J15" s="118"/>
      <c r="K15" s="100"/>
      <c r="L15" s="100"/>
      <c r="M15" s="100"/>
      <c r="N15" s="114"/>
    </row>
    <row r="16" spans="2:14" ht="23.5" customHeight="1">
      <c r="B16" s="89"/>
      <c r="C16" s="119"/>
      <c r="D16" s="100"/>
      <c r="E16" s="99"/>
      <c r="F16" s="100"/>
      <c r="G16" s="94"/>
      <c r="H16" s="95"/>
      <c r="I16" s="89"/>
      <c r="J16" s="95"/>
      <c r="K16" s="100"/>
      <c r="L16" s="100"/>
      <c r="M16" s="100"/>
      <c r="N16" s="114"/>
    </row>
    <row r="17" spans="2:15" ht="23.5" customHeight="1">
      <c r="B17" s="89"/>
      <c r="C17" s="119" t="s">
        <v>74</v>
      </c>
      <c r="D17" s="100"/>
      <c r="E17" s="99"/>
      <c r="F17" s="100"/>
      <c r="G17" s="94"/>
      <c r="H17" s="95">
        <f>SUM(H6:H16)</f>
        <v>6918.24</v>
      </c>
      <c r="I17" s="89"/>
      <c r="J17" s="95"/>
      <c r="K17" s="100"/>
      <c r="L17" s="100"/>
      <c r="M17" s="100"/>
      <c r="N17" s="114"/>
    </row>
    <row r="18" spans="2:15" ht="23.5" customHeight="1">
      <c r="B18" s="89"/>
      <c r="C18" s="119" t="s">
        <v>75</v>
      </c>
      <c r="D18" s="100"/>
      <c r="E18" s="99"/>
      <c r="F18" s="100"/>
      <c r="G18" s="94" t="s">
        <v>76</v>
      </c>
      <c r="H18" s="95">
        <f>ROUNDDOWN(H17,-1)</f>
        <v>6910</v>
      </c>
      <c r="I18" s="89" t="s">
        <v>77</v>
      </c>
      <c r="J18" s="95"/>
      <c r="K18" s="100"/>
      <c r="L18" s="100"/>
      <c r="M18" s="100"/>
      <c r="N18" s="114"/>
    </row>
    <row r="19" spans="2:15" ht="23.5" customHeight="1">
      <c r="B19" s="771"/>
      <c r="C19" s="772"/>
      <c r="D19" s="772"/>
      <c r="E19" s="772"/>
      <c r="F19" s="772"/>
      <c r="G19" s="772"/>
      <c r="H19" s="772"/>
      <c r="I19" s="772"/>
      <c r="J19" s="772"/>
      <c r="K19" s="772"/>
      <c r="L19" s="772"/>
      <c r="M19" s="772"/>
      <c r="N19" s="773"/>
    </row>
    <row r="20" spans="2:15" ht="23.5" customHeight="1">
      <c r="B20" s="70" t="s">
        <v>60</v>
      </c>
      <c r="C20" s="71"/>
      <c r="D20" s="71"/>
      <c r="E20" s="71"/>
      <c r="F20" s="71"/>
      <c r="G20" s="72"/>
      <c r="H20" s="72"/>
      <c r="I20" s="71"/>
      <c r="J20" s="73"/>
      <c r="K20" s="74"/>
      <c r="L20" s="74"/>
      <c r="M20" s="74"/>
      <c r="N20" s="75"/>
    </row>
    <row r="21" spans="2:15" ht="23.5" customHeight="1">
      <c r="B21" s="76" t="s">
        <v>61</v>
      </c>
      <c r="C21" s="77">
        <v>2</v>
      </c>
      <c r="D21" s="78" t="s">
        <v>62</v>
      </c>
      <c r="E21" s="78" t="s">
        <v>152</v>
      </c>
      <c r="F21" s="77"/>
      <c r="G21" s="77"/>
      <c r="H21" s="79" t="s">
        <v>63</v>
      </c>
      <c r="I21" s="769" t="s">
        <v>150</v>
      </c>
      <c r="J21" s="769"/>
      <c r="K21" s="769"/>
      <c r="L21" s="769"/>
      <c r="M21" s="769"/>
      <c r="N21" s="770"/>
    </row>
    <row r="22" spans="2:15" ht="23.5" customHeight="1">
      <c r="B22" s="80" t="s">
        <v>64</v>
      </c>
      <c r="C22" s="81" t="s">
        <v>65</v>
      </c>
      <c r="D22" s="82" t="s">
        <v>66</v>
      </c>
      <c r="E22" s="81" t="s">
        <v>67</v>
      </c>
      <c r="F22" s="82" t="s">
        <v>68</v>
      </c>
      <c r="G22" s="83" t="s">
        <v>69</v>
      </c>
      <c r="H22" s="84" t="s">
        <v>70</v>
      </c>
      <c r="I22" s="85" t="s">
        <v>71</v>
      </c>
      <c r="J22" s="86"/>
      <c r="K22" s="87"/>
      <c r="L22" s="87"/>
      <c r="M22" s="87"/>
      <c r="N22" s="88"/>
    </row>
    <row r="23" spans="2:15" ht="23.5" customHeight="1">
      <c r="B23" s="80"/>
      <c r="C23" s="90" t="s">
        <v>151</v>
      </c>
      <c r="D23" s="91"/>
      <c r="E23" s="92">
        <v>0.23</v>
      </c>
      <c r="F23" s="93" t="s">
        <v>82</v>
      </c>
      <c r="G23" s="94">
        <f>14400*1.1</f>
        <v>15840.000000000002</v>
      </c>
      <c r="H23" s="95">
        <f>ROUNDDOWN(E23*G23,0)</f>
        <v>3643</v>
      </c>
      <c r="I23" s="131"/>
      <c r="J23" s="131">
        <v>13200</v>
      </c>
      <c r="K23" s="104" t="s">
        <v>72</v>
      </c>
      <c r="L23" s="104">
        <v>1.1000000000000001</v>
      </c>
      <c r="M23" s="100" t="s">
        <v>73</v>
      </c>
      <c r="N23" s="132">
        <f>ROUNDDOWN(J23*L23,0)</f>
        <v>14520</v>
      </c>
      <c r="O23" s="120"/>
    </row>
    <row r="24" spans="2:15" ht="23.5" customHeight="1">
      <c r="B24" s="89"/>
      <c r="C24" s="99" t="s">
        <v>84</v>
      </c>
      <c r="D24" s="100"/>
      <c r="E24" s="101">
        <v>1</v>
      </c>
      <c r="F24" s="93" t="s">
        <v>59</v>
      </c>
      <c r="G24" s="295">
        <v>0.12</v>
      </c>
      <c r="H24" s="95">
        <f>H23*G24</f>
        <v>437.15999999999997</v>
      </c>
      <c r="I24" s="102"/>
      <c r="J24" s="103"/>
      <c r="K24" s="104"/>
      <c r="L24" s="104"/>
      <c r="M24" s="100"/>
      <c r="N24" s="105"/>
      <c r="O24" s="120"/>
    </row>
    <row r="25" spans="2:15" ht="23.5" customHeight="1">
      <c r="B25" s="89"/>
      <c r="C25" s="99"/>
      <c r="D25" s="121"/>
      <c r="E25" s="99"/>
      <c r="F25" s="93"/>
      <c r="G25" s="94"/>
      <c r="H25" s="95"/>
      <c r="I25" s="115"/>
      <c r="J25" s="95"/>
      <c r="K25" s="100"/>
      <c r="L25" s="122"/>
      <c r="M25" s="100"/>
      <c r="N25" s="123"/>
      <c r="O25" s="120"/>
    </row>
    <row r="26" spans="2:15" ht="23.5" customHeight="1">
      <c r="B26" s="89"/>
      <c r="C26" s="99"/>
      <c r="D26" s="100"/>
      <c r="E26" s="99"/>
      <c r="F26" s="93"/>
      <c r="G26" s="94"/>
      <c r="H26" s="95"/>
      <c r="I26" s="115"/>
      <c r="J26" s="95"/>
      <c r="K26" s="100"/>
      <c r="L26" s="122"/>
      <c r="M26" s="100"/>
      <c r="N26" s="114"/>
    </row>
    <row r="27" spans="2:15" ht="23.5" customHeight="1">
      <c r="B27" s="89"/>
      <c r="C27" s="99"/>
      <c r="D27" s="100"/>
      <c r="E27" s="99"/>
      <c r="F27" s="93"/>
      <c r="G27" s="94"/>
      <c r="H27" s="95"/>
      <c r="I27" s="115"/>
      <c r="J27" s="95"/>
      <c r="K27" s="100"/>
      <c r="L27" s="122"/>
      <c r="M27" s="100"/>
      <c r="N27" s="114"/>
    </row>
    <row r="28" spans="2:15" ht="23.5" customHeight="1">
      <c r="B28" s="89"/>
      <c r="C28" s="99"/>
      <c r="D28" s="100"/>
      <c r="E28" s="116"/>
      <c r="F28" s="93"/>
      <c r="G28" s="94"/>
      <c r="H28" s="95"/>
      <c r="I28" s="115"/>
      <c r="J28" s="95"/>
      <c r="K28" s="100"/>
      <c r="L28" s="100"/>
      <c r="M28" s="100"/>
      <c r="N28" s="114"/>
    </row>
    <row r="29" spans="2:15" ht="23.5" customHeight="1">
      <c r="B29" s="89"/>
      <c r="C29" s="99"/>
      <c r="D29" s="100"/>
      <c r="E29" s="99"/>
      <c r="F29" s="93"/>
      <c r="G29" s="94"/>
      <c r="H29" s="95"/>
      <c r="I29" s="115"/>
      <c r="J29" s="95"/>
      <c r="K29" s="100"/>
      <c r="L29" s="124"/>
      <c r="M29" s="100"/>
      <c r="N29" s="105"/>
    </row>
    <row r="30" spans="2:15" ht="23.5" customHeight="1">
      <c r="B30" s="89"/>
      <c r="C30" s="99"/>
      <c r="D30" s="91"/>
      <c r="E30" s="116"/>
      <c r="F30" s="93"/>
      <c r="G30" s="94"/>
      <c r="H30" s="95"/>
      <c r="I30" s="115"/>
      <c r="J30" s="95"/>
      <c r="K30" s="100"/>
      <c r="L30" s="112"/>
      <c r="M30" s="100"/>
      <c r="N30" s="114"/>
    </row>
    <row r="31" spans="2:15" ht="23.5" customHeight="1">
      <c r="B31" s="89"/>
      <c r="C31" s="99"/>
      <c r="D31" s="100"/>
      <c r="E31" s="101"/>
      <c r="F31" s="93"/>
      <c r="G31" s="94"/>
      <c r="H31" s="125"/>
      <c r="I31" s="89"/>
      <c r="J31" s="95"/>
      <c r="K31" s="100"/>
      <c r="L31" s="112"/>
      <c r="M31" s="100"/>
      <c r="N31" s="114"/>
    </row>
    <row r="32" spans="2:15" ht="23.5" customHeight="1">
      <c r="B32" s="89"/>
      <c r="C32" s="119"/>
      <c r="D32" s="100"/>
      <c r="E32" s="99"/>
      <c r="F32" s="100"/>
      <c r="G32" s="94"/>
      <c r="H32" s="95"/>
      <c r="I32" s="89"/>
      <c r="J32" s="95"/>
      <c r="K32" s="100"/>
      <c r="L32" s="100"/>
      <c r="M32" s="100"/>
      <c r="N32" s="114"/>
    </row>
    <row r="33" spans="2:15" ht="23.5" customHeight="1">
      <c r="B33" s="89"/>
      <c r="C33" s="119"/>
      <c r="D33" s="100"/>
      <c r="E33" s="99"/>
      <c r="F33" s="100"/>
      <c r="G33" s="94"/>
      <c r="H33" s="95"/>
      <c r="I33" s="89"/>
      <c r="J33" s="95"/>
      <c r="K33" s="100"/>
      <c r="L33" s="100"/>
      <c r="M33" s="100"/>
      <c r="N33" s="114"/>
    </row>
    <row r="34" spans="2:15" ht="23.5" customHeight="1">
      <c r="B34" s="89"/>
      <c r="C34" s="119" t="s">
        <v>74</v>
      </c>
      <c r="D34" s="100"/>
      <c r="E34" s="99"/>
      <c r="F34" s="100"/>
      <c r="G34" s="94"/>
      <c r="H34" s="95">
        <f>SUM(H23:H33)</f>
        <v>4080.16</v>
      </c>
      <c r="I34" s="89"/>
      <c r="J34" s="95"/>
      <c r="K34" s="100"/>
      <c r="L34" s="100"/>
      <c r="M34" s="100"/>
      <c r="N34" s="114"/>
    </row>
    <row r="35" spans="2:15" ht="23.5" customHeight="1">
      <c r="B35" s="89"/>
      <c r="C35" s="119" t="s">
        <v>75</v>
      </c>
      <c r="D35" s="100"/>
      <c r="E35" s="99"/>
      <c r="F35" s="100"/>
      <c r="G35" s="94" t="s">
        <v>76</v>
      </c>
      <c r="H35" s="95">
        <f>ROUND(H34,-1)</f>
        <v>4080</v>
      </c>
      <c r="I35" s="89" t="s">
        <v>77</v>
      </c>
      <c r="J35" s="95"/>
      <c r="K35" s="100"/>
      <c r="L35" s="100"/>
      <c r="M35" s="100"/>
      <c r="N35" s="114"/>
    </row>
    <row r="36" spans="2:15" ht="23.5" customHeight="1">
      <c r="B36" s="771"/>
      <c r="C36" s="772"/>
      <c r="D36" s="772"/>
      <c r="E36" s="772"/>
      <c r="F36" s="772"/>
      <c r="G36" s="772"/>
      <c r="H36" s="772"/>
      <c r="I36" s="772"/>
      <c r="J36" s="772"/>
      <c r="K36" s="772"/>
      <c r="L36" s="772"/>
      <c r="M36" s="772"/>
      <c r="N36" s="773"/>
    </row>
    <row r="37" spans="2:15" ht="23.5" customHeight="1">
      <c r="B37" s="294"/>
      <c r="G37" s="69"/>
      <c r="H37" s="69"/>
      <c r="J37" s="69"/>
    </row>
    <row r="38" spans="2:15" ht="23.5" customHeight="1">
      <c r="B38" s="70" t="s">
        <v>60</v>
      </c>
      <c r="C38" s="71"/>
      <c r="D38" s="71"/>
      <c r="E38" s="71"/>
      <c r="F38" s="71"/>
      <c r="G38" s="72"/>
      <c r="H38" s="72"/>
      <c r="I38" s="71"/>
      <c r="J38" s="73"/>
      <c r="K38" s="74"/>
      <c r="L38" s="74"/>
      <c r="M38" s="74"/>
      <c r="N38" s="75"/>
    </row>
    <row r="39" spans="2:15" ht="23.5" customHeight="1">
      <c r="B39" s="76" t="s">
        <v>61</v>
      </c>
      <c r="C39" s="77">
        <v>3</v>
      </c>
      <c r="D39" s="78" t="s">
        <v>62</v>
      </c>
      <c r="E39" s="78" t="s">
        <v>78</v>
      </c>
      <c r="F39" s="77"/>
      <c r="G39" s="77"/>
      <c r="H39" s="79" t="s">
        <v>63</v>
      </c>
      <c r="I39" s="769" t="s">
        <v>79</v>
      </c>
      <c r="J39" s="769"/>
      <c r="K39" s="769"/>
      <c r="L39" s="769"/>
      <c r="M39" s="769"/>
      <c r="N39" s="770"/>
    </row>
    <row r="40" spans="2:15" ht="23.5" customHeight="1">
      <c r="B40" s="80" t="s">
        <v>80</v>
      </c>
      <c r="C40" s="81" t="s">
        <v>65</v>
      </c>
      <c r="D40" s="82" t="s">
        <v>66</v>
      </c>
      <c r="E40" s="81" t="s">
        <v>67</v>
      </c>
      <c r="F40" s="82" t="s">
        <v>68</v>
      </c>
      <c r="G40" s="83" t="s">
        <v>69</v>
      </c>
      <c r="H40" s="84" t="s">
        <v>70</v>
      </c>
      <c r="I40" s="85" t="s">
        <v>71</v>
      </c>
      <c r="J40" s="86"/>
      <c r="K40" s="87"/>
      <c r="L40" s="87"/>
      <c r="M40" s="87"/>
      <c r="N40" s="88"/>
    </row>
    <row r="41" spans="2:15" ht="23.5" customHeight="1">
      <c r="B41" s="89"/>
      <c r="C41" s="126" t="s">
        <v>81</v>
      </c>
      <c r="D41" s="127"/>
      <c r="E41" s="128">
        <v>0.3</v>
      </c>
      <c r="F41" s="129" t="s">
        <v>82</v>
      </c>
      <c r="G41" s="130">
        <f>N41</f>
        <v>20130</v>
      </c>
      <c r="H41" s="130">
        <f>E41*G41</f>
        <v>6039</v>
      </c>
      <c r="I41" s="96" t="s">
        <v>83</v>
      </c>
      <c r="J41" s="131">
        <v>18300</v>
      </c>
      <c r="K41" s="104" t="s">
        <v>72</v>
      </c>
      <c r="L41" s="104">
        <v>1.1000000000000001</v>
      </c>
      <c r="M41" s="100" t="s">
        <v>73</v>
      </c>
      <c r="N41" s="132">
        <f>ROUNDDOWN(J41*L41,0)</f>
        <v>20130</v>
      </c>
      <c r="O41" s="120"/>
    </row>
    <row r="42" spans="2:15" ht="23.5" customHeight="1">
      <c r="B42" s="89"/>
      <c r="C42" s="133" t="s">
        <v>84</v>
      </c>
      <c r="D42" s="134">
        <v>0.12</v>
      </c>
      <c r="E42" s="135">
        <v>1</v>
      </c>
      <c r="F42" s="136" t="s">
        <v>59</v>
      </c>
      <c r="G42" s="130">
        <f>N42</f>
        <v>724</v>
      </c>
      <c r="H42" s="130">
        <f>E42*G42</f>
        <v>724</v>
      </c>
      <c r="I42" s="137"/>
      <c r="J42" s="95">
        <f>H41</f>
        <v>6039</v>
      </c>
      <c r="K42" s="104" t="s">
        <v>85</v>
      </c>
      <c r="L42" s="104">
        <v>0.12</v>
      </c>
      <c r="M42" s="100" t="s">
        <v>86</v>
      </c>
      <c r="N42" s="105">
        <f>ROUNDDOWN(J42*L42,0)</f>
        <v>724</v>
      </c>
      <c r="O42" s="138"/>
    </row>
    <row r="43" spans="2:15" ht="23.5" customHeight="1">
      <c r="B43" s="89"/>
      <c r="C43" s="99"/>
      <c r="D43" s="100"/>
      <c r="E43" s="101"/>
      <c r="F43" s="93"/>
      <c r="G43" s="94"/>
      <c r="H43" s="95"/>
      <c r="I43" s="106"/>
      <c r="J43" s="107"/>
      <c r="K43" s="100"/>
      <c r="L43" s="112"/>
      <c r="M43" s="100"/>
      <c r="N43" s="105"/>
      <c r="O43" s="138"/>
    </row>
    <row r="44" spans="2:15" ht="23.5" customHeight="1">
      <c r="B44" s="89"/>
      <c r="C44" s="139"/>
      <c r="D44" s="100"/>
      <c r="E44" s="99"/>
      <c r="F44" s="93"/>
      <c r="G44" s="94"/>
      <c r="H44" s="95"/>
      <c r="I44" s="140"/>
      <c r="J44" s="141"/>
      <c r="K44" s="93"/>
      <c r="L44" s="142"/>
      <c r="M44" s="93"/>
      <c r="N44" s="143"/>
      <c r="O44" s="138"/>
    </row>
    <row r="45" spans="2:15" ht="23.5" customHeight="1">
      <c r="B45" s="89"/>
      <c r="C45" s="99"/>
      <c r="D45" s="100"/>
      <c r="E45" s="99"/>
      <c r="F45" s="93"/>
      <c r="G45" s="94"/>
      <c r="H45" s="95"/>
      <c r="I45" s="144"/>
      <c r="J45" s="141"/>
      <c r="K45" s="93"/>
      <c r="L45" s="142"/>
      <c r="M45" s="93"/>
      <c r="N45" s="143"/>
      <c r="O45" s="138"/>
    </row>
    <row r="46" spans="2:15" ht="23.5" customHeight="1">
      <c r="B46" s="89"/>
      <c r="C46" s="99"/>
      <c r="D46" s="100"/>
      <c r="E46" s="99"/>
      <c r="F46" s="93"/>
      <c r="G46" s="94"/>
      <c r="H46" s="95"/>
      <c r="I46" s="144"/>
      <c r="J46" s="95"/>
      <c r="K46" s="100"/>
      <c r="L46" s="100"/>
      <c r="M46" s="100"/>
      <c r="N46" s="114"/>
      <c r="O46" s="138"/>
    </row>
    <row r="47" spans="2:15" ht="23.5" customHeight="1">
      <c r="B47" s="89"/>
      <c r="C47" s="99"/>
      <c r="D47" s="100"/>
      <c r="E47" s="99"/>
      <c r="F47" s="93"/>
      <c r="G47" s="94"/>
      <c r="H47" s="95"/>
      <c r="I47" s="144"/>
      <c r="J47" s="145"/>
      <c r="K47" s="100"/>
      <c r="L47" s="141"/>
      <c r="M47" s="100"/>
      <c r="N47" s="146"/>
      <c r="O47" s="138"/>
    </row>
    <row r="48" spans="2:15" ht="23.5" customHeight="1">
      <c r="B48" s="89"/>
      <c r="C48" s="99"/>
      <c r="D48" s="100"/>
      <c r="E48" s="99"/>
      <c r="F48" s="93"/>
      <c r="G48" s="94"/>
      <c r="H48" s="95"/>
      <c r="I48" s="144"/>
      <c r="J48" s="95"/>
      <c r="K48" s="100"/>
      <c r="L48" s="112"/>
      <c r="M48" s="100"/>
      <c r="N48" s="114"/>
      <c r="O48" s="138"/>
    </row>
    <row r="49" spans="2:15" ht="23.5" customHeight="1">
      <c r="B49" s="89"/>
      <c r="C49" s="99"/>
      <c r="D49" s="100"/>
      <c r="E49" s="101"/>
      <c r="F49" s="93"/>
      <c r="G49" s="94"/>
      <c r="H49" s="125"/>
      <c r="I49" s="89"/>
      <c r="J49" s="95"/>
      <c r="K49" s="100"/>
      <c r="L49" s="112"/>
      <c r="M49" s="100"/>
      <c r="N49" s="114"/>
      <c r="O49" s="138"/>
    </row>
    <row r="50" spans="2:15" ht="23.5" customHeight="1">
      <c r="B50" s="89"/>
      <c r="C50" s="119"/>
      <c r="D50" s="100"/>
      <c r="E50" s="99"/>
      <c r="F50" s="100"/>
      <c r="G50" s="94"/>
      <c r="H50" s="95"/>
      <c r="I50" s="89"/>
      <c r="J50" s="95"/>
      <c r="K50" s="100"/>
      <c r="L50" s="100"/>
      <c r="M50" s="100"/>
      <c r="N50" s="114"/>
    </row>
    <row r="51" spans="2:15" ht="23.5" customHeight="1">
      <c r="B51" s="89"/>
      <c r="C51" s="119"/>
      <c r="D51" s="100"/>
      <c r="E51" s="99"/>
      <c r="F51" s="100"/>
      <c r="G51" s="94"/>
      <c r="H51" s="95"/>
      <c r="I51" s="89"/>
      <c r="J51" s="95"/>
      <c r="K51" s="100"/>
      <c r="L51" s="100"/>
      <c r="M51" s="100"/>
      <c r="N51" s="114"/>
    </row>
    <row r="52" spans="2:15" ht="23.5" customHeight="1">
      <c r="B52" s="89"/>
      <c r="C52" s="119" t="s">
        <v>74</v>
      </c>
      <c r="D52" s="100"/>
      <c r="E52" s="99"/>
      <c r="F52" s="100"/>
      <c r="G52" s="94"/>
      <c r="H52" s="95">
        <f>SUM(H41:H51)</f>
        <v>6763</v>
      </c>
      <c r="I52" s="89"/>
      <c r="J52" s="95"/>
      <c r="K52" s="100"/>
      <c r="L52" s="100"/>
      <c r="M52" s="100"/>
      <c r="N52" s="114"/>
    </row>
    <row r="53" spans="2:15" ht="23.5" customHeight="1">
      <c r="B53" s="89"/>
      <c r="C53" s="119" t="s">
        <v>75</v>
      </c>
      <c r="D53" s="100"/>
      <c r="E53" s="99"/>
      <c r="F53" s="100"/>
      <c r="G53" s="94" t="s">
        <v>76</v>
      </c>
      <c r="H53" s="95">
        <f>ROUND(H52,-1)</f>
        <v>6760</v>
      </c>
      <c r="I53" s="89" t="s">
        <v>77</v>
      </c>
      <c r="J53" s="95"/>
      <c r="K53" s="100"/>
      <c r="L53" s="100"/>
      <c r="M53" s="100"/>
      <c r="N53" s="114"/>
    </row>
    <row r="54" spans="2:15" ht="23.5" customHeight="1">
      <c r="B54" s="66"/>
      <c r="C54" s="67"/>
      <c r="D54" s="67"/>
      <c r="E54" s="67"/>
      <c r="F54" s="67"/>
      <c r="G54" s="147"/>
      <c r="H54" s="147"/>
      <c r="I54" s="67"/>
      <c r="J54" s="148"/>
      <c r="K54" s="67"/>
      <c r="L54" s="67"/>
      <c r="M54" s="67"/>
      <c r="N54" s="68"/>
    </row>
    <row r="55" spans="2:15" ht="23.5" customHeight="1">
      <c r="B55" s="70"/>
      <c r="C55" s="71"/>
      <c r="D55" s="71"/>
      <c r="E55" s="71"/>
      <c r="F55" s="71"/>
      <c r="G55" s="72"/>
      <c r="H55" s="72"/>
      <c r="I55" s="71"/>
      <c r="J55" s="73"/>
      <c r="K55" s="74"/>
      <c r="L55" s="74"/>
      <c r="M55" s="74"/>
      <c r="N55" s="75"/>
    </row>
    <row r="56" spans="2:15" ht="23.5" customHeight="1">
      <c r="B56" s="76" t="s">
        <v>61</v>
      </c>
      <c r="C56" s="77">
        <v>4</v>
      </c>
      <c r="D56" s="78" t="s">
        <v>62</v>
      </c>
      <c r="E56" s="78"/>
      <c r="F56" s="77"/>
      <c r="G56" s="77"/>
      <c r="H56" s="79"/>
      <c r="I56" s="149"/>
      <c r="J56" s="149"/>
      <c r="K56" s="150"/>
      <c r="L56" s="150"/>
      <c r="M56" s="150"/>
      <c r="N56" s="151"/>
    </row>
    <row r="57" spans="2:15" ht="23.5" customHeight="1">
      <c r="B57" s="80"/>
      <c r="C57" s="81"/>
      <c r="D57" s="82"/>
      <c r="E57" s="81"/>
      <c r="F57" s="82"/>
      <c r="G57" s="83"/>
      <c r="H57" s="84"/>
      <c r="I57" s="85"/>
      <c r="J57" s="86"/>
      <c r="K57" s="87"/>
      <c r="L57" s="87"/>
      <c r="M57" s="87"/>
      <c r="N57" s="88"/>
    </row>
    <row r="58" spans="2:15" ht="23.5" customHeight="1">
      <c r="B58" s="89"/>
      <c r="C58" s="152"/>
      <c r="D58" s="91"/>
      <c r="E58" s="99"/>
      <c r="F58" s="93"/>
      <c r="G58" s="94"/>
      <c r="H58" s="95"/>
      <c r="I58" s="96"/>
      <c r="J58" s="97"/>
      <c r="K58" s="100"/>
      <c r="L58" s="98"/>
      <c r="M58" s="93"/>
      <c r="N58" s="153"/>
    </row>
    <row r="59" spans="2:15" ht="23.5" customHeight="1">
      <c r="B59" s="89"/>
      <c r="C59" s="99"/>
      <c r="D59" s="100"/>
      <c r="E59" s="101"/>
      <c r="F59" s="93"/>
      <c r="G59" s="94"/>
      <c r="H59" s="95"/>
      <c r="I59" s="154"/>
      <c r="J59" s="103"/>
      <c r="K59" s="104"/>
      <c r="L59" s="104"/>
      <c r="M59" s="100"/>
      <c r="N59" s="105"/>
    </row>
    <row r="60" spans="2:15" ht="23.5" customHeight="1">
      <c r="B60" s="89"/>
      <c r="C60" s="99"/>
      <c r="D60" s="100"/>
      <c r="E60" s="101"/>
      <c r="F60" s="93"/>
      <c r="G60" s="94"/>
      <c r="H60" s="95"/>
      <c r="I60" s="106"/>
      <c r="J60" s="107"/>
      <c r="K60" s="100"/>
      <c r="L60" s="108"/>
      <c r="M60" s="100"/>
      <c r="N60" s="109"/>
    </row>
    <row r="61" spans="2:15" ht="23.5" customHeight="1">
      <c r="B61" s="89"/>
      <c r="C61" s="139"/>
      <c r="D61" s="100"/>
      <c r="E61" s="99"/>
      <c r="F61" s="93"/>
      <c r="G61" s="94"/>
      <c r="H61" s="95"/>
      <c r="I61" s="140"/>
      <c r="J61" s="141"/>
      <c r="K61" s="93"/>
      <c r="L61" s="142"/>
      <c r="M61" s="93"/>
      <c r="N61" s="143"/>
    </row>
    <row r="62" spans="2:15" ht="23.5" customHeight="1">
      <c r="B62" s="89"/>
      <c r="C62" s="99"/>
      <c r="D62" s="100"/>
      <c r="E62" s="99"/>
      <c r="F62" s="93"/>
      <c r="G62" s="94"/>
      <c r="H62" s="95"/>
      <c r="I62" s="144"/>
      <c r="J62" s="141"/>
      <c r="K62" s="93"/>
      <c r="L62" s="142"/>
      <c r="M62" s="93"/>
      <c r="N62" s="143"/>
    </row>
    <row r="63" spans="2:15" ht="23.5" customHeight="1">
      <c r="B63" s="89"/>
      <c r="C63" s="99"/>
      <c r="D63" s="100"/>
      <c r="E63" s="99"/>
      <c r="F63" s="93"/>
      <c r="G63" s="94"/>
      <c r="H63" s="95"/>
      <c r="I63" s="144"/>
      <c r="J63" s="95"/>
      <c r="K63" s="100"/>
      <c r="L63" s="100"/>
      <c r="M63" s="100"/>
      <c r="N63" s="114"/>
    </row>
    <row r="64" spans="2:15" ht="23.5" customHeight="1">
      <c r="B64" s="89"/>
      <c r="C64" s="99"/>
      <c r="D64" s="100"/>
      <c r="E64" s="99"/>
      <c r="F64" s="93"/>
      <c r="G64" s="94"/>
      <c r="H64" s="95"/>
      <c r="I64" s="144"/>
      <c r="J64" s="145"/>
      <c r="K64" s="100"/>
      <c r="L64" s="141"/>
      <c r="M64" s="100"/>
      <c r="N64" s="146"/>
    </row>
    <row r="65" spans="2:14" ht="23.5" customHeight="1">
      <c r="B65" s="89"/>
      <c r="C65" s="99"/>
      <c r="D65" s="100"/>
      <c r="E65" s="99"/>
      <c r="F65" s="93"/>
      <c r="G65" s="94"/>
      <c r="H65" s="95"/>
      <c r="I65" s="144"/>
      <c r="J65" s="95"/>
      <c r="K65" s="100"/>
      <c r="L65" s="112"/>
      <c r="M65" s="100"/>
      <c r="N65" s="114"/>
    </row>
    <row r="66" spans="2:14" ht="23.5" customHeight="1">
      <c r="B66" s="89"/>
      <c r="C66" s="99"/>
      <c r="D66" s="100"/>
      <c r="E66" s="101"/>
      <c r="F66" s="93"/>
      <c r="G66" s="94"/>
      <c r="H66" s="125"/>
      <c r="I66" s="89"/>
      <c r="J66" s="95"/>
      <c r="K66" s="100"/>
      <c r="L66" s="112"/>
      <c r="M66" s="100"/>
      <c r="N66" s="114"/>
    </row>
    <row r="67" spans="2:14" ht="23.5" customHeight="1">
      <c r="B67" s="89"/>
      <c r="C67" s="119"/>
      <c r="D67" s="100"/>
      <c r="E67" s="99"/>
      <c r="F67" s="100"/>
      <c r="G67" s="94"/>
      <c r="H67" s="95"/>
      <c r="I67" s="89"/>
      <c r="J67" s="95"/>
      <c r="K67" s="100"/>
      <c r="L67" s="100"/>
      <c r="M67" s="100"/>
      <c r="N67" s="114"/>
    </row>
    <row r="68" spans="2:14" ht="23.5" customHeight="1">
      <c r="B68" s="89"/>
      <c r="C68" s="119"/>
      <c r="D68" s="100"/>
      <c r="E68" s="99"/>
      <c r="F68" s="100"/>
      <c r="G68" s="94"/>
      <c r="H68" s="95"/>
      <c r="I68" s="89"/>
      <c r="J68" s="95"/>
      <c r="K68" s="100"/>
      <c r="L68" s="100"/>
      <c r="M68" s="100"/>
      <c r="N68" s="114"/>
    </row>
    <row r="69" spans="2:14" ht="23.5" customHeight="1">
      <c r="B69" s="89"/>
      <c r="C69" s="119"/>
      <c r="D69" s="100"/>
      <c r="E69" s="99"/>
      <c r="F69" s="100"/>
      <c r="G69" s="94"/>
      <c r="H69" s="95"/>
      <c r="I69" s="89"/>
      <c r="J69" s="95"/>
      <c r="K69" s="100"/>
      <c r="L69" s="100"/>
      <c r="M69" s="100"/>
      <c r="N69" s="114"/>
    </row>
    <row r="70" spans="2:14" ht="23.5" customHeight="1">
      <c r="B70" s="89"/>
      <c r="C70" s="119"/>
      <c r="D70" s="100"/>
      <c r="E70" s="99"/>
      <c r="F70" s="100"/>
      <c r="G70" s="94"/>
      <c r="H70" s="95"/>
      <c r="I70" s="89"/>
      <c r="J70" s="95"/>
      <c r="K70" s="100"/>
      <c r="L70" s="100"/>
      <c r="M70" s="100"/>
      <c r="N70" s="114"/>
    </row>
    <row r="71" spans="2:14" ht="23.5" customHeight="1">
      <c r="B71" s="70"/>
      <c r="C71" s="71"/>
      <c r="D71" s="71"/>
      <c r="E71" s="71"/>
      <c r="F71" s="71"/>
      <c r="G71" s="72"/>
      <c r="H71" s="72"/>
      <c r="I71" s="71"/>
      <c r="J71" s="73"/>
      <c r="K71" s="74"/>
      <c r="L71" s="74"/>
      <c r="M71" s="74"/>
      <c r="N71" s="75"/>
    </row>
    <row r="72" spans="2:14" ht="23.5" customHeight="1">
      <c r="G72" s="69"/>
      <c r="H72" s="69"/>
      <c r="J72" s="69"/>
      <c r="N72" s="69"/>
    </row>
    <row r="73" spans="2:14" ht="23.5" customHeight="1">
      <c r="G73" s="69"/>
      <c r="H73" s="69"/>
      <c r="J73" s="69"/>
      <c r="N73" s="69"/>
    </row>
    <row r="74" spans="2:14" ht="23.5" customHeight="1">
      <c r="G74" s="69"/>
      <c r="H74" s="69"/>
      <c r="J74" s="69"/>
      <c r="N74" s="69"/>
    </row>
    <row r="75" spans="2:14" ht="23.5" customHeight="1">
      <c r="G75" s="69"/>
      <c r="H75" s="69"/>
      <c r="J75" s="69"/>
      <c r="N75" s="69"/>
    </row>
    <row r="76" spans="2:14" ht="23.5" customHeight="1">
      <c r="G76" s="69"/>
      <c r="H76" s="69"/>
      <c r="J76" s="69"/>
      <c r="N76" s="69"/>
    </row>
    <row r="77" spans="2:14" ht="23.5" customHeight="1">
      <c r="G77" s="69"/>
      <c r="H77" s="69"/>
      <c r="J77" s="69"/>
      <c r="N77" s="69"/>
    </row>
    <row r="78" spans="2:14" ht="23.5" customHeight="1">
      <c r="G78" s="69"/>
      <c r="H78" s="69"/>
      <c r="J78" s="69"/>
      <c r="N78" s="69"/>
    </row>
    <row r="79" spans="2:14" ht="23.5" customHeight="1">
      <c r="G79" s="69"/>
      <c r="H79" s="69"/>
      <c r="J79" s="69"/>
      <c r="N79" s="69"/>
    </row>
    <row r="80" spans="2:14" ht="23.5" customHeight="1">
      <c r="G80" s="69"/>
      <c r="H80" s="69"/>
      <c r="J80" s="69"/>
      <c r="N80" s="69"/>
    </row>
    <row r="81" s="69" customFormat="1" ht="23.5" customHeight="1"/>
    <row r="82" s="69" customFormat="1" ht="23.5" customHeight="1"/>
    <row r="83" s="69" customFormat="1" ht="23.5" customHeight="1"/>
    <row r="84" s="69" customFormat="1" ht="23.5" customHeight="1"/>
    <row r="85" s="69" customFormat="1" ht="23.5" customHeight="1"/>
    <row r="86" s="69" customFormat="1" ht="23.5" customHeight="1"/>
    <row r="87" s="69" customFormat="1" ht="23.5" customHeight="1"/>
    <row r="88" s="69" customFormat="1" ht="23.5" customHeight="1"/>
    <row r="89" s="69" customFormat="1" ht="23.5" customHeight="1"/>
    <row r="90" s="69" customFormat="1" ht="23.5" customHeight="1"/>
    <row r="91" s="69" customFormat="1" ht="23.5" customHeight="1"/>
    <row r="92" s="69" customFormat="1" ht="23.5" customHeight="1"/>
    <row r="93" s="69" customFormat="1" ht="23.5" customHeight="1"/>
    <row r="94" s="69" customFormat="1" ht="23.5" customHeight="1"/>
    <row r="95" s="69" customFormat="1" ht="23.5" customHeight="1"/>
    <row r="96" s="69" customFormat="1" ht="23.5" customHeight="1"/>
    <row r="97" s="69" customFormat="1" ht="23.5" customHeight="1"/>
    <row r="98" s="69" customFormat="1" ht="23.5" customHeight="1"/>
    <row r="99" s="69" customFormat="1" ht="23.5" customHeight="1"/>
    <row r="100" s="69" customFormat="1" ht="23.5" customHeight="1"/>
    <row r="101" s="69" customFormat="1" ht="23.5" customHeight="1"/>
    <row r="102" s="69" customFormat="1" ht="23.5" customHeight="1"/>
    <row r="103" s="69" customFormat="1" ht="23.5" customHeight="1"/>
    <row r="104" s="69" customFormat="1" ht="23.5" customHeight="1"/>
    <row r="105" s="69" customFormat="1" ht="23.5" customHeight="1"/>
    <row r="106" s="69" customFormat="1" ht="23.5" customHeight="1"/>
  </sheetData>
  <mergeCells count="6">
    <mergeCell ref="I39:N39"/>
    <mergeCell ref="B2:N2"/>
    <mergeCell ref="B19:N19"/>
    <mergeCell ref="I4:N4"/>
    <mergeCell ref="B36:N36"/>
    <mergeCell ref="I21:N21"/>
  </mergeCells>
  <phoneticPr fontId="7"/>
  <pageMargins left="0.78740157480314965" right="0.39370078740157483" top="0.78740157480314965" bottom="0.39370078740157483" header="0.51181102362204722" footer="0.43"/>
  <pageSetup paperSize="9" scale="99" orientation="portrait" r:id="rId1"/>
  <headerFooter alignWithMargins="0"/>
  <rowBreaks count="1" manualBreakCount="1">
    <brk id="36" min="1"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syncVertical="1" syncRef="A1" transitionEvaluation="1" transitionEntry="1"/>
  <dimension ref="A1:AA50"/>
  <sheetViews>
    <sheetView workbookViewId="0"/>
  </sheetViews>
  <sheetFormatPr defaultColWidth="15.296875" defaultRowHeight="16.5"/>
  <cols>
    <col min="1" max="1" width="9" style="183" customWidth="1"/>
    <col min="2" max="2" width="29.59765625" style="183" customWidth="1"/>
    <col min="3" max="3" width="18.09765625" style="188" customWidth="1"/>
    <col min="4" max="6" width="13.8984375" style="188" customWidth="1"/>
    <col min="7" max="7" width="15.296875" style="183" customWidth="1"/>
    <col min="8" max="8" width="15.296875" style="278" customWidth="1"/>
    <col min="9" max="12" width="11.69921875" style="183" customWidth="1"/>
    <col min="13" max="13" width="11" style="186" customWidth="1"/>
    <col min="14" max="14" width="15.3984375" style="183" bestFit="1" customWidth="1"/>
    <col min="15" max="16" width="15.3984375" style="183" customWidth="1"/>
    <col min="17" max="18" width="15.296875" style="183"/>
    <col min="19" max="19" width="15.3984375" style="183" bestFit="1" customWidth="1"/>
    <col min="20" max="20" width="19.59765625" style="183" customWidth="1"/>
    <col min="21" max="21" width="6.69921875" style="183" customWidth="1"/>
    <col min="22" max="24" width="16.59765625" style="183" bestFit="1" customWidth="1"/>
    <col min="25" max="16384" width="15.296875" style="183"/>
  </cols>
  <sheetData>
    <row r="1" spans="1:27">
      <c r="B1" s="184"/>
      <c r="C1" s="185"/>
      <c r="D1" s="185"/>
      <c r="E1" s="185"/>
      <c r="F1" s="185"/>
      <c r="H1" s="183"/>
      <c r="U1" s="184"/>
    </row>
    <row r="2" spans="1:27" ht="23.5">
      <c r="B2" s="187" t="s">
        <v>122</v>
      </c>
      <c r="F2" s="189" t="s">
        <v>47</v>
      </c>
      <c r="G2" s="190" t="e">
        <f>#REF!&amp;#REF!</f>
        <v>#VALUE!</v>
      </c>
      <c r="H2" s="191"/>
      <c r="I2" s="192"/>
      <c r="J2" s="192"/>
      <c r="K2" s="192"/>
      <c r="L2" s="192"/>
      <c r="U2" s="184"/>
    </row>
    <row r="3" spans="1:27" ht="17" thickBot="1">
      <c r="B3" s="193"/>
      <c r="C3" s="194"/>
      <c r="D3" s="194"/>
      <c r="E3" s="194"/>
      <c r="F3" s="194"/>
      <c r="G3" s="195"/>
      <c r="H3" s="196"/>
      <c r="I3" s="193"/>
      <c r="J3" s="193"/>
      <c r="K3" s="193"/>
      <c r="L3" s="193"/>
      <c r="M3" s="193"/>
      <c r="N3" s="193"/>
      <c r="O3" s="193"/>
      <c r="P3" s="193"/>
      <c r="Q3" s="193"/>
      <c r="R3" s="193"/>
      <c r="S3" s="193"/>
      <c r="T3" s="197" t="s">
        <v>48</v>
      </c>
      <c r="U3" s="184"/>
    </row>
    <row r="4" spans="1:27">
      <c r="B4" s="198"/>
      <c r="C4" s="199"/>
      <c r="D4" s="200"/>
      <c r="G4" s="200" t="s">
        <v>104</v>
      </c>
      <c r="H4" s="201" t="s">
        <v>103</v>
      </c>
      <c r="I4" s="199" t="s">
        <v>105</v>
      </c>
      <c r="J4" s="199" t="s">
        <v>106</v>
      </c>
      <c r="K4" s="199" t="s">
        <v>107</v>
      </c>
      <c r="L4" s="199" t="s">
        <v>108</v>
      </c>
      <c r="M4" s="202" t="s">
        <v>140</v>
      </c>
      <c r="O4" s="202" t="s">
        <v>145</v>
      </c>
      <c r="Q4" s="199"/>
      <c r="R4" s="199"/>
      <c r="S4" s="199" t="s">
        <v>110</v>
      </c>
      <c r="T4" s="198"/>
      <c r="U4" s="203"/>
    </row>
    <row r="5" spans="1:27">
      <c r="B5" s="200" t="s">
        <v>111</v>
      </c>
      <c r="C5" s="199" t="s">
        <v>112</v>
      </c>
      <c r="D5" s="727" t="s">
        <v>123</v>
      </c>
      <c r="E5" s="728"/>
      <c r="F5" s="729"/>
      <c r="G5" s="198"/>
      <c r="H5" s="204"/>
      <c r="I5" s="205"/>
      <c r="J5" s="205"/>
      <c r="K5" s="205"/>
      <c r="L5" s="199" t="s">
        <v>142</v>
      </c>
      <c r="M5" s="206">
        <v>12900</v>
      </c>
      <c r="N5" s="192">
        <f>1.1*M5</f>
        <v>14190.000000000002</v>
      </c>
      <c r="O5" s="206">
        <v>12600</v>
      </c>
      <c r="P5" s="192">
        <f>1.1*O5</f>
        <v>13860.000000000002</v>
      </c>
      <c r="Q5" s="199"/>
      <c r="R5" s="199" t="s">
        <v>144</v>
      </c>
      <c r="S5" s="205"/>
      <c r="T5" s="200" t="s">
        <v>113</v>
      </c>
      <c r="U5" s="203"/>
    </row>
    <row r="6" spans="1:27" ht="17" thickBot="1">
      <c r="B6" s="207"/>
      <c r="C6" s="208"/>
      <c r="D6" s="209"/>
      <c r="E6" s="194"/>
      <c r="F6" s="194"/>
      <c r="G6" s="209" t="s">
        <v>114</v>
      </c>
      <c r="H6" s="210" t="s">
        <v>124</v>
      </c>
      <c r="I6" s="208" t="s">
        <v>125</v>
      </c>
      <c r="J6" s="208" t="s">
        <v>126</v>
      </c>
      <c r="K6" s="208" t="s">
        <v>141</v>
      </c>
      <c r="L6" s="208" t="s">
        <v>143</v>
      </c>
      <c r="M6" s="211" t="s">
        <v>117</v>
      </c>
      <c r="N6" s="208" t="s">
        <v>146</v>
      </c>
      <c r="O6" s="211" t="s">
        <v>117</v>
      </c>
      <c r="P6" s="208" t="s">
        <v>146</v>
      </c>
      <c r="Q6" s="208" t="s">
        <v>119</v>
      </c>
      <c r="R6" s="208" t="s">
        <v>143</v>
      </c>
      <c r="S6" s="208"/>
      <c r="T6" s="209" t="s">
        <v>121</v>
      </c>
      <c r="U6" s="203"/>
      <c r="Z6" s="213"/>
    </row>
    <row r="7" spans="1:27">
      <c r="B7" s="227"/>
      <c r="C7" s="280"/>
      <c r="D7" s="215"/>
      <c r="E7" s="216"/>
      <c r="F7" s="217"/>
      <c r="G7" s="218"/>
      <c r="H7" s="219"/>
      <c r="I7" s="220"/>
      <c r="J7" s="220"/>
      <c r="K7" s="281"/>
      <c r="L7" s="221"/>
      <c r="M7" s="222"/>
      <c r="N7" s="220"/>
      <c r="O7" s="220"/>
      <c r="P7" s="220"/>
      <c r="Q7" s="219"/>
      <c r="R7" s="282"/>
      <c r="S7" s="223"/>
      <c r="T7" s="224"/>
      <c r="U7" s="203"/>
      <c r="V7" s="183">
        <f t="shared" ref="V7:V50" si="0">IF(D7=0,9999999,D7)</f>
        <v>9999999</v>
      </c>
      <c r="W7" s="183">
        <f t="shared" ref="W7:W50" si="1">IF(E7=0,9999999,E7)</f>
        <v>9999999</v>
      </c>
      <c r="X7" s="183">
        <f t="shared" ref="X7:X50" si="2">IF(F7=0,9999999,F7)</f>
        <v>9999999</v>
      </c>
      <c r="Z7" s="213"/>
    </row>
    <row r="8" spans="1:27">
      <c r="B8" s="225"/>
      <c r="C8" s="247"/>
      <c r="D8" s="233"/>
      <c r="E8" s="234"/>
      <c r="F8" s="235"/>
      <c r="G8" s="228"/>
      <c r="H8" s="229"/>
      <c r="I8" s="236" t="str">
        <f>IF(I7=0,"",TRUNC(G8*I7))</f>
        <v/>
      </c>
      <c r="J8" s="236" t="str">
        <f>IF(J7=0,"",TRUNC(G8*J7))</f>
        <v/>
      </c>
      <c r="K8" s="236" t="str">
        <f>IF(K7=0,"",TRUNC(H8*K7))</f>
        <v/>
      </c>
      <c r="L8" s="236"/>
      <c r="M8" s="237"/>
      <c r="N8" s="236"/>
      <c r="O8" s="237"/>
      <c r="P8" s="236"/>
      <c r="Q8" s="236"/>
      <c r="R8" s="236"/>
      <c r="S8" s="236" t="str">
        <f>IF(N8=0,"",SUM(L8,R8))</f>
        <v/>
      </c>
      <c r="T8" s="238" t="str">
        <f>IF(S8=0,"",IF(S8&gt;100000,ROUNDDOWN(S8,-2),IF(S8&gt;10000,ROUNDDOWN(S8,-2),IF(S8&gt;100,ROUNDDOWN(S8,-1),ROUNDDOWN(S8,-2)))))</f>
        <v/>
      </c>
      <c r="U8" s="203"/>
      <c r="V8" s="183">
        <f t="shared" si="0"/>
        <v>9999999</v>
      </c>
      <c r="W8" s="183">
        <f t="shared" si="1"/>
        <v>9999999</v>
      </c>
      <c r="X8" s="183">
        <f t="shared" si="2"/>
        <v>9999999</v>
      </c>
      <c r="Z8" s="213"/>
    </row>
    <row r="9" spans="1:27">
      <c r="B9" s="203"/>
      <c r="C9" s="214" t="s">
        <v>156</v>
      </c>
      <c r="D9" s="239" t="s">
        <v>159</v>
      </c>
      <c r="E9" s="297" t="s">
        <v>160</v>
      </c>
      <c r="F9" s="241"/>
      <c r="G9" s="246"/>
      <c r="H9" s="265">
        <v>1</v>
      </c>
      <c r="I9" s="242"/>
      <c r="J9" s="242"/>
      <c r="K9" s="265"/>
      <c r="L9" s="242"/>
      <c r="M9" s="244"/>
      <c r="N9" s="287"/>
      <c r="O9" s="242"/>
      <c r="P9" s="242"/>
      <c r="Q9" s="265"/>
      <c r="R9" s="283"/>
      <c r="S9" s="245"/>
      <c r="T9" s="198"/>
      <c r="U9" s="203"/>
      <c r="V9" s="183">
        <f t="shared" si="0"/>
        <v>9999999</v>
      </c>
      <c r="W9" s="183">
        <f t="shared" si="1"/>
        <v>9999999</v>
      </c>
      <c r="X9" s="183">
        <f t="shared" si="2"/>
        <v>9999999</v>
      </c>
      <c r="Z9" s="213"/>
    </row>
    <row r="10" spans="1:27">
      <c r="A10" s="183">
        <v>1</v>
      </c>
      <c r="B10" s="225" t="s">
        <v>154</v>
      </c>
      <c r="C10" s="296" t="s">
        <v>158</v>
      </c>
      <c r="D10" s="233"/>
      <c r="E10" s="234"/>
      <c r="F10" s="235"/>
      <c r="G10" s="228">
        <f>1.68*22300</f>
        <v>37464</v>
      </c>
      <c r="H10" s="236">
        <f>IF(H9=0,"",TRUNC(G10*H9))</f>
        <v>37464</v>
      </c>
      <c r="I10" s="236" t="str">
        <f>IF(I9=0,"",TRUNC(G10*I9))</f>
        <v/>
      </c>
      <c r="J10" s="236" t="str">
        <f>IF(J9=0,"",TRUNC(G10*J9))</f>
        <v/>
      </c>
      <c r="K10" s="236" t="str">
        <f>IF(K9=0,"",TRUNC(G10*K9))</f>
        <v/>
      </c>
      <c r="L10" s="236">
        <f>SUM(H10,K10)</f>
        <v>37464</v>
      </c>
      <c r="M10" s="237"/>
      <c r="N10" s="236"/>
      <c r="O10" s="237"/>
      <c r="P10" s="236"/>
      <c r="Q10" s="236"/>
      <c r="R10" s="236"/>
      <c r="S10" s="236">
        <f>L10</f>
        <v>37464</v>
      </c>
      <c r="T10" s="238">
        <f>IF(S10=0,"",IF(S10&gt;100000,ROUNDDOWN(S10,-3),IF(S10&gt;10000,ROUNDDOWN(S10,-2),IF(S10&gt;100,ROUNDDOWN(S10,-1),ROUNDDOWN(S10,-3)))))</f>
        <v>37400</v>
      </c>
      <c r="U10" s="203"/>
      <c r="V10" s="183">
        <f t="shared" si="0"/>
        <v>9999999</v>
      </c>
      <c r="W10" s="183">
        <f t="shared" si="1"/>
        <v>9999999</v>
      </c>
      <c r="X10" s="183">
        <f t="shared" si="2"/>
        <v>9999999</v>
      </c>
      <c r="Z10" s="213"/>
    </row>
    <row r="11" spans="1:27">
      <c r="B11" s="203"/>
      <c r="C11" s="214" t="s">
        <v>156</v>
      </c>
      <c r="D11" s="239" t="s">
        <v>159</v>
      </c>
      <c r="E11" s="297" t="s">
        <v>161</v>
      </c>
      <c r="F11" s="241"/>
      <c r="G11" s="246"/>
      <c r="H11" s="265">
        <v>1</v>
      </c>
      <c r="I11" s="242"/>
      <c r="J11" s="242"/>
      <c r="K11" s="242"/>
      <c r="L11" s="242"/>
      <c r="M11" s="292"/>
      <c r="N11" s="287"/>
      <c r="O11" s="287"/>
      <c r="P11" s="242"/>
      <c r="Q11" s="265"/>
      <c r="R11" s="283"/>
      <c r="S11" s="245"/>
      <c r="T11" s="198"/>
      <c r="U11" s="203"/>
      <c r="V11" s="183">
        <f t="shared" si="0"/>
        <v>9999999</v>
      </c>
      <c r="W11" s="183">
        <f t="shared" si="1"/>
        <v>9999999</v>
      </c>
      <c r="X11" s="183">
        <f t="shared" si="2"/>
        <v>9999999</v>
      </c>
      <c r="Z11" s="213"/>
      <c r="AA11" s="213"/>
    </row>
    <row r="12" spans="1:27">
      <c r="A12" s="183">
        <v>2</v>
      </c>
      <c r="B12" s="225" t="s">
        <v>155</v>
      </c>
      <c r="C12" s="296" t="s">
        <v>157</v>
      </c>
      <c r="D12" s="233"/>
      <c r="E12" s="234"/>
      <c r="F12" s="235"/>
      <c r="G12" s="228">
        <f>0.16*30400</f>
        <v>4864</v>
      </c>
      <c r="H12" s="236">
        <f>IF(H11=0,"",TRUNC(G12*H11))</f>
        <v>4864</v>
      </c>
      <c r="I12" s="236" t="str">
        <f>IF(I11=0,"",TRUNC(G12*I11))</f>
        <v/>
      </c>
      <c r="J12" s="236" t="str">
        <f>IF(J11=0,"",TRUNC(G12*J11))</f>
        <v/>
      </c>
      <c r="K12" s="236" t="str">
        <f>IF(K11=0,"",TRUNC(G12*K11))</f>
        <v/>
      </c>
      <c r="L12" s="236">
        <f>SUM(H12,K12)</f>
        <v>4864</v>
      </c>
      <c r="M12" s="237"/>
      <c r="N12" s="236"/>
      <c r="O12" s="237"/>
      <c r="P12" s="236"/>
      <c r="Q12" s="236"/>
      <c r="R12" s="236"/>
      <c r="S12" s="236">
        <f>L12</f>
        <v>4864</v>
      </c>
      <c r="T12" s="238">
        <f>IF(S12=0,"",IF(S12&gt;100000,ROUNDDOWN(S12,-2),IF(S12&gt;10000,ROUNDDOWN(S12,-2),IF(S12&gt;100,ROUNDDOWN(S12,-1),ROUNDDOWN(S12,-2)))))</f>
        <v>4860</v>
      </c>
      <c r="U12" s="203"/>
      <c r="V12" s="183">
        <f t="shared" si="0"/>
        <v>9999999</v>
      </c>
      <c r="W12" s="183">
        <f t="shared" si="1"/>
        <v>9999999</v>
      </c>
      <c r="X12" s="183">
        <f t="shared" si="2"/>
        <v>9999999</v>
      </c>
      <c r="AA12" s="213"/>
    </row>
    <row r="13" spans="1:27">
      <c r="B13" s="263"/>
      <c r="C13" s="264"/>
      <c r="D13" s="285"/>
      <c r="E13" s="230"/>
      <c r="F13" s="241"/>
      <c r="G13" s="246"/>
      <c r="H13" s="265"/>
      <c r="I13" s="242"/>
      <c r="J13" s="242"/>
      <c r="K13" s="265"/>
      <c r="L13" s="242"/>
      <c r="M13" s="244"/>
      <c r="N13" s="287"/>
      <c r="O13" s="242"/>
      <c r="P13" s="242"/>
      <c r="Q13" s="265"/>
      <c r="R13" s="284"/>
      <c r="S13" s="256"/>
      <c r="T13" s="232"/>
      <c r="U13" s="203"/>
      <c r="V13" s="183">
        <f t="shared" si="0"/>
        <v>9999999</v>
      </c>
      <c r="W13" s="183">
        <f t="shared" si="1"/>
        <v>9999999</v>
      </c>
      <c r="X13" s="183">
        <f t="shared" si="2"/>
        <v>9999999</v>
      </c>
    </row>
    <row r="14" spans="1:27">
      <c r="A14" s="183">
        <v>3</v>
      </c>
      <c r="B14" s="266"/>
      <c r="C14" s="290"/>
      <c r="D14" s="233"/>
      <c r="E14" s="234"/>
      <c r="F14" s="235"/>
      <c r="G14" s="228"/>
      <c r="H14" s="236"/>
      <c r="I14" s="236"/>
      <c r="J14" s="236"/>
      <c r="K14" s="236"/>
      <c r="L14" s="236"/>
      <c r="M14" s="237"/>
      <c r="N14" s="236"/>
      <c r="O14" s="237"/>
      <c r="P14" s="236"/>
      <c r="Q14" s="236"/>
      <c r="R14" s="236"/>
      <c r="S14" s="236"/>
      <c r="T14" s="238"/>
      <c r="U14" s="203"/>
      <c r="V14" s="183">
        <f t="shared" si="0"/>
        <v>9999999</v>
      </c>
      <c r="W14" s="183">
        <f t="shared" si="1"/>
        <v>9999999</v>
      </c>
      <c r="X14" s="183">
        <f t="shared" si="2"/>
        <v>9999999</v>
      </c>
      <c r="Z14" s="213"/>
      <c r="AA14" s="213"/>
    </row>
    <row r="15" spans="1:27">
      <c r="B15" s="263"/>
      <c r="C15" s="264"/>
      <c r="D15" s="285"/>
      <c r="E15" s="230"/>
      <c r="F15" s="241"/>
      <c r="G15" s="246"/>
      <c r="H15" s="265"/>
      <c r="I15" s="242"/>
      <c r="J15" s="242"/>
      <c r="K15" s="265"/>
      <c r="L15" s="242"/>
      <c r="M15" s="244"/>
      <c r="N15" s="287"/>
      <c r="O15" s="242"/>
      <c r="P15" s="242"/>
      <c r="Q15" s="265"/>
      <c r="R15" s="284"/>
      <c r="S15" s="256"/>
      <c r="T15" s="232"/>
      <c r="U15" s="203"/>
      <c r="V15" s="183">
        <f t="shared" si="0"/>
        <v>9999999</v>
      </c>
      <c r="W15" s="183">
        <f t="shared" si="1"/>
        <v>9999999</v>
      </c>
      <c r="X15" s="183">
        <f t="shared" si="2"/>
        <v>9999999</v>
      </c>
      <c r="AA15" s="213"/>
    </row>
    <row r="16" spans="1:27">
      <c r="A16" s="183">
        <v>4</v>
      </c>
      <c r="B16" s="266"/>
      <c r="C16" s="290"/>
      <c r="D16" s="233"/>
      <c r="E16" s="234"/>
      <c r="F16" s="235"/>
      <c r="G16" s="228"/>
      <c r="H16" s="236"/>
      <c r="I16" s="236"/>
      <c r="J16" s="236"/>
      <c r="K16" s="236"/>
      <c r="L16" s="236"/>
      <c r="M16" s="237"/>
      <c r="N16" s="236"/>
      <c r="O16" s="237"/>
      <c r="P16" s="236"/>
      <c r="Q16" s="236"/>
      <c r="R16" s="236"/>
      <c r="S16" s="236"/>
      <c r="T16" s="238"/>
      <c r="U16" s="203"/>
      <c r="V16" s="183">
        <f t="shared" si="0"/>
        <v>9999999</v>
      </c>
      <c r="W16" s="183">
        <f t="shared" si="1"/>
        <v>9999999</v>
      </c>
      <c r="X16" s="183">
        <f t="shared" si="2"/>
        <v>9999999</v>
      </c>
    </row>
    <row r="17" spans="1:27">
      <c r="B17" s="268"/>
      <c r="C17" s="264"/>
      <c r="D17" s="239"/>
      <c r="E17" s="240"/>
      <c r="F17" s="241"/>
      <c r="G17" s="246"/>
      <c r="H17" s="265"/>
      <c r="I17" s="242"/>
      <c r="J17" s="242"/>
      <c r="K17" s="291"/>
      <c r="L17" s="242"/>
      <c r="M17" s="254"/>
      <c r="N17" s="292"/>
      <c r="O17" s="244"/>
      <c r="P17" s="244"/>
      <c r="Q17" s="265"/>
      <c r="R17" s="283"/>
      <c r="S17" s="245"/>
      <c r="T17" s="198"/>
      <c r="U17" s="203"/>
      <c r="V17" s="183">
        <f t="shared" si="0"/>
        <v>9999999</v>
      </c>
      <c r="W17" s="183">
        <f t="shared" si="1"/>
        <v>9999999</v>
      </c>
      <c r="X17" s="183">
        <f t="shared" si="2"/>
        <v>9999999</v>
      </c>
      <c r="Z17" s="213"/>
      <c r="AA17" s="213"/>
    </row>
    <row r="18" spans="1:27">
      <c r="A18" s="183">
        <v>5</v>
      </c>
      <c r="B18" s="266"/>
      <c r="C18" s="267"/>
      <c r="D18" s="233"/>
      <c r="E18" s="234"/>
      <c r="F18" s="235"/>
      <c r="G18" s="286"/>
      <c r="H18" s="229"/>
      <c r="I18" s="236"/>
      <c r="J18" s="236"/>
      <c r="K18" s="236"/>
      <c r="L18" s="236"/>
      <c r="M18" s="237"/>
      <c r="N18" s="236"/>
      <c r="O18" s="237"/>
      <c r="P18" s="236"/>
      <c r="Q18" s="236"/>
      <c r="R18" s="236"/>
      <c r="S18" s="236"/>
      <c r="T18" s="238" t="str">
        <f>IF(S18=0,"",IF(S18&gt;100000,ROUNDDOWN(S18,-2),IF(S18&gt;10000,ROUNDDOWN(S18,-2),IF(S18&gt;100,ROUNDDOWN(S18,-1),ROUNDDOWN(S18,-2)))))</f>
        <v/>
      </c>
      <c r="U18" s="203"/>
      <c r="V18" s="183">
        <f t="shared" si="0"/>
        <v>9999999</v>
      </c>
      <c r="W18" s="183">
        <f t="shared" si="1"/>
        <v>9999999</v>
      </c>
      <c r="X18" s="183">
        <f t="shared" si="2"/>
        <v>9999999</v>
      </c>
      <c r="AA18" s="213"/>
    </row>
    <row r="19" spans="1:27">
      <c r="B19" s="263"/>
      <c r="C19" s="264"/>
      <c r="D19" s="239"/>
      <c r="E19" s="240"/>
      <c r="F19" s="241"/>
      <c r="G19" s="246"/>
      <c r="H19" s="265"/>
      <c r="I19" s="242"/>
      <c r="J19" s="242"/>
      <c r="K19" s="291"/>
      <c r="L19" s="242"/>
      <c r="M19" s="244"/>
      <c r="N19" s="242"/>
      <c r="O19" s="242"/>
      <c r="P19" s="242"/>
      <c r="Q19" s="265"/>
      <c r="R19" s="283"/>
      <c r="S19" s="245"/>
      <c r="T19" s="198"/>
      <c r="U19" s="203"/>
      <c r="V19" s="183">
        <f t="shared" si="0"/>
        <v>9999999</v>
      </c>
      <c r="W19" s="183">
        <f t="shared" si="1"/>
        <v>9999999</v>
      </c>
      <c r="X19" s="183">
        <f t="shared" si="2"/>
        <v>9999999</v>
      </c>
    </row>
    <row r="20" spans="1:27">
      <c r="A20" s="183">
        <v>6</v>
      </c>
      <c r="B20" s="266"/>
      <c r="C20" s="267"/>
      <c r="D20" s="233"/>
      <c r="E20" s="234"/>
      <c r="F20" s="235"/>
      <c r="G20" s="228"/>
      <c r="H20" s="236"/>
      <c r="I20" s="236"/>
      <c r="J20" s="236"/>
      <c r="K20" s="236"/>
      <c r="L20" s="236"/>
      <c r="M20" s="237"/>
      <c r="N20" s="236"/>
      <c r="O20" s="237"/>
      <c r="P20" s="236"/>
      <c r="Q20" s="236"/>
      <c r="R20" s="236"/>
      <c r="S20" s="236"/>
      <c r="T20" s="238" t="str">
        <f>IF(S20=0,"",IF(S20&gt;100000,ROUNDDOWN(S20,-2),IF(S20&gt;10000,ROUNDDOWN(S20,-2),IF(S20&gt;100,ROUNDDOWN(S20,-1),ROUNDDOWN(S20,-2)))))</f>
        <v/>
      </c>
      <c r="U20" s="203"/>
      <c r="V20" s="183">
        <f t="shared" si="0"/>
        <v>9999999</v>
      </c>
      <c r="W20" s="183">
        <f t="shared" si="1"/>
        <v>9999999</v>
      </c>
      <c r="X20" s="183">
        <f t="shared" si="2"/>
        <v>9999999</v>
      </c>
    </row>
    <row r="21" spans="1:27">
      <c r="B21" s="268"/>
      <c r="C21" s="264"/>
      <c r="D21" s="239"/>
      <c r="E21" s="240"/>
      <c r="F21" s="241"/>
      <c r="G21" s="246"/>
      <c r="H21" s="265"/>
      <c r="I21" s="242"/>
      <c r="J21" s="242"/>
      <c r="K21" s="243"/>
      <c r="L21" s="242"/>
      <c r="M21" s="244"/>
      <c r="N21" s="269"/>
      <c r="O21" s="269"/>
      <c r="P21" s="269"/>
      <c r="Q21" s="265"/>
      <c r="R21" s="283"/>
      <c r="S21" s="245"/>
      <c r="T21" s="198"/>
      <c r="U21" s="203"/>
      <c r="V21" s="183">
        <f t="shared" si="0"/>
        <v>9999999</v>
      </c>
      <c r="W21" s="183">
        <f t="shared" si="1"/>
        <v>9999999</v>
      </c>
      <c r="X21" s="183">
        <f t="shared" si="2"/>
        <v>9999999</v>
      </c>
      <c r="Z21" s="213"/>
    </row>
    <row r="22" spans="1:27">
      <c r="B22" s="270"/>
      <c r="C22" s="267"/>
      <c r="D22" s="233"/>
      <c r="E22" s="234"/>
      <c r="F22" s="235"/>
      <c r="G22" s="228"/>
      <c r="H22" s="236"/>
      <c r="I22" s="236"/>
      <c r="J22" s="236"/>
      <c r="K22" s="236"/>
      <c r="L22" s="236"/>
      <c r="M22" s="237"/>
      <c r="N22" s="236"/>
      <c r="O22" s="236"/>
      <c r="P22" s="236"/>
      <c r="Q22" s="236"/>
      <c r="R22" s="236"/>
      <c r="S22" s="236"/>
      <c r="T22" s="228" t="str">
        <f>IF(S22=0,"",IF(S22&gt;100000,ROUND(S22,-2),IF(S22&gt;10000,ROUND(S22,-2),IF(S22&gt;100,ROUND(S22,-1),ROUND(S22,-2)))))</f>
        <v/>
      </c>
      <c r="U22" s="203"/>
      <c r="V22" s="183">
        <f t="shared" si="0"/>
        <v>9999999</v>
      </c>
      <c r="W22" s="183">
        <f t="shared" si="1"/>
        <v>9999999</v>
      </c>
      <c r="X22" s="183">
        <f t="shared" si="2"/>
        <v>9999999</v>
      </c>
      <c r="Z22" s="188"/>
    </row>
    <row r="23" spans="1:27">
      <c r="B23" s="268"/>
      <c r="C23" s="264"/>
      <c r="D23" s="239"/>
      <c r="E23" s="240"/>
      <c r="F23" s="241"/>
      <c r="G23" s="246"/>
      <c r="H23" s="265"/>
      <c r="I23" s="242"/>
      <c r="J23" s="242"/>
      <c r="K23" s="243"/>
      <c r="L23" s="242"/>
      <c r="M23" s="244"/>
      <c r="N23" s="269"/>
      <c r="O23" s="269"/>
      <c r="P23" s="269"/>
      <c r="Q23" s="265"/>
      <c r="R23" s="283"/>
      <c r="S23" s="245"/>
      <c r="T23" s="198"/>
      <c r="U23" s="203"/>
      <c r="V23" s="183">
        <f t="shared" ref="V23:V28" si="3">IF(D23=0,9999999,D23)</f>
        <v>9999999</v>
      </c>
      <c r="W23" s="183">
        <f t="shared" ref="W23:W28" si="4">IF(E23=0,9999999,E23)</f>
        <v>9999999</v>
      </c>
      <c r="X23" s="183">
        <f t="shared" ref="X23:X28" si="5">IF(F23=0,9999999,F23)</f>
        <v>9999999</v>
      </c>
      <c r="Z23" s="213"/>
    </row>
    <row r="24" spans="1:27">
      <c r="B24" s="270"/>
      <c r="C24" s="267"/>
      <c r="D24" s="233"/>
      <c r="E24" s="234"/>
      <c r="F24" s="235"/>
      <c r="G24" s="228"/>
      <c r="H24" s="236"/>
      <c r="I24" s="236"/>
      <c r="J24" s="236"/>
      <c r="K24" s="236"/>
      <c r="L24" s="236"/>
      <c r="M24" s="237"/>
      <c r="N24" s="236"/>
      <c r="O24" s="236"/>
      <c r="P24" s="236"/>
      <c r="Q24" s="236"/>
      <c r="R24" s="236"/>
      <c r="S24" s="236"/>
      <c r="T24" s="228" t="str">
        <f>IF(S24=0,"",IF(S24&gt;100000,ROUND(S24,-2),IF(S24&gt;10000,ROUND(S24,-2),IF(S24&gt;100,ROUND(S24,-1),ROUND(S24,-2)))))</f>
        <v/>
      </c>
      <c r="U24" s="203"/>
      <c r="V24" s="183">
        <f t="shared" si="3"/>
        <v>9999999</v>
      </c>
      <c r="W24" s="183">
        <f t="shared" si="4"/>
        <v>9999999</v>
      </c>
      <c r="X24" s="183">
        <f t="shared" si="5"/>
        <v>9999999</v>
      </c>
      <c r="Z24" s="188"/>
    </row>
    <row r="25" spans="1:27">
      <c r="B25" s="268"/>
      <c r="C25" s="264"/>
      <c r="D25" s="239"/>
      <c r="E25" s="240"/>
      <c r="F25" s="241"/>
      <c r="G25" s="246"/>
      <c r="H25" s="265"/>
      <c r="I25" s="242"/>
      <c r="J25" s="242"/>
      <c r="K25" s="243"/>
      <c r="L25" s="242"/>
      <c r="M25" s="244"/>
      <c r="N25" s="269"/>
      <c r="O25" s="269"/>
      <c r="P25" s="269"/>
      <c r="Q25" s="265"/>
      <c r="R25" s="283"/>
      <c r="S25" s="245"/>
      <c r="T25" s="198"/>
      <c r="U25" s="203"/>
      <c r="V25" s="183">
        <f t="shared" si="3"/>
        <v>9999999</v>
      </c>
      <c r="W25" s="183">
        <f t="shared" si="4"/>
        <v>9999999</v>
      </c>
      <c r="X25" s="183">
        <f t="shared" si="5"/>
        <v>9999999</v>
      </c>
      <c r="Z25" s="213"/>
    </row>
    <row r="26" spans="1:27">
      <c r="B26" s="270"/>
      <c r="C26" s="267"/>
      <c r="D26" s="233"/>
      <c r="E26" s="234"/>
      <c r="F26" s="235"/>
      <c r="G26" s="228" t="str">
        <f>IF(D26+E26+F26=0,"",MIN(V26:X26))</f>
        <v/>
      </c>
      <c r="H26" s="236" t="str">
        <f>IF(H25=0,"",TRUNC(G26*H25))</f>
        <v/>
      </c>
      <c r="I26" s="236" t="str">
        <f>IF(I25=0,"",TRUNC(G26*I25))</f>
        <v/>
      </c>
      <c r="J26" s="236" t="str">
        <f>IF(J25=0,"",TRUNC(G26*J25))</f>
        <v/>
      </c>
      <c r="K26" s="236" t="str">
        <f>IF(K25=0,"",TRUNC(G26*K25))</f>
        <v/>
      </c>
      <c r="L26" s="236" t="str">
        <f>IF(L25=0,"",TRUNC(N26*L25))</f>
        <v/>
      </c>
      <c r="M26" s="237"/>
      <c r="N26" s="236" t="str">
        <f>IF(M25=0,"",TRUNC(+$N$5*M25))</f>
        <v/>
      </c>
      <c r="O26" s="236"/>
      <c r="P26" s="236"/>
      <c r="Q26" s="236" t="str">
        <f>IF(N26=0,"",TRUNC(N26*Q25))</f>
        <v/>
      </c>
      <c r="R26" s="236"/>
      <c r="S26" s="236" t="str">
        <f>IF(N26=0,"",SUM(H26:Q26))</f>
        <v/>
      </c>
      <c r="T26" s="228" t="str">
        <f>IF(S26=0,"",IF(S26&gt;100000,ROUND(S26,-2),IF(S26&gt;10000,ROUND(S26,-2),IF(S26&gt;100,ROUND(S26,-1),ROUND(S26,-2)))))</f>
        <v/>
      </c>
      <c r="U26" s="203"/>
      <c r="V26" s="183">
        <f t="shared" si="3"/>
        <v>9999999</v>
      </c>
      <c r="W26" s="183">
        <f t="shared" si="4"/>
        <v>9999999</v>
      </c>
      <c r="X26" s="183">
        <f t="shared" si="5"/>
        <v>9999999</v>
      </c>
      <c r="Z26" s="188"/>
    </row>
    <row r="27" spans="1:27">
      <c r="B27" s="268"/>
      <c r="C27" s="264"/>
      <c r="D27" s="239"/>
      <c r="E27" s="240"/>
      <c r="F27" s="241"/>
      <c r="G27" s="246"/>
      <c r="H27" s="265"/>
      <c r="I27" s="242"/>
      <c r="J27" s="242"/>
      <c r="K27" s="243"/>
      <c r="L27" s="242"/>
      <c r="M27" s="244"/>
      <c r="N27" s="269"/>
      <c r="O27" s="269"/>
      <c r="P27" s="269"/>
      <c r="Q27" s="265"/>
      <c r="R27" s="283"/>
      <c r="S27" s="245"/>
      <c r="T27" s="198"/>
      <c r="U27" s="203"/>
      <c r="V27" s="183">
        <f t="shared" si="3"/>
        <v>9999999</v>
      </c>
      <c r="W27" s="183">
        <f t="shared" si="4"/>
        <v>9999999</v>
      </c>
      <c r="X27" s="183">
        <f t="shared" si="5"/>
        <v>9999999</v>
      </c>
      <c r="Z27" s="213"/>
    </row>
    <row r="28" spans="1:27">
      <c r="B28" s="270"/>
      <c r="C28" s="267"/>
      <c r="D28" s="233"/>
      <c r="E28" s="234"/>
      <c r="F28" s="235"/>
      <c r="G28" s="228" t="str">
        <f>IF(D28+E28+F28=0,"",MIN(V28:X28))</f>
        <v/>
      </c>
      <c r="H28" s="236" t="str">
        <f>IF(H27=0,"",TRUNC(G28*H27))</f>
        <v/>
      </c>
      <c r="I28" s="236" t="str">
        <f>IF(I27=0,"",TRUNC(G28*I27))</f>
        <v/>
      </c>
      <c r="J28" s="236" t="str">
        <f>IF(J27=0,"",TRUNC(G28*J27))</f>
        <v/>
      </c>
      <c r="K28" s="236" t="str">
        <f>IF(K27=0,"",TRUNC(G28*K27))</f>
        <v/>
      </c>
      <c r="L28" s="236" t="str">
        <f>IF(L27=0,"",TRUNC(N28*L27))</f>
        <v/>
      </c>
      <c r="M28" s="237"/>
      <c r="N28" s="236" t="str">
        <f>IF(M27=0,"",TRUNC(+$N$5*M27))</f>
        <v/>
      </c>
      <c r="O28" s="236"/>
      <c r="P28" s="236"/>
      <c r="Q28" s="236" t="str">
        <f>IF(N28=0,"",TRUNC(N28*Q27))</f>
        <v/>
      </c>
      <c r="R28" s="236"/>
      <c r="S28" s="236" t="str">
        <f>IF(N28=0,"",SUM(H28:Q28))</f>
        <v/>
      </c>
      <c r="T28" s="228" t="str">
        <f>IF(S28=0,"",IF(S28&gt;100000,ROUND(S28,-2),IF(S28&gt;10000,ROUND(S28,-2),IF(S28&gt;100,ROUND(S28,-1),ROUND(S28,-2)))))</f>
        <v/>
      </c>
      <c r="U28" s="203"/>
      <c r="V28" s="183">
        <f t="shared" si="3"/>
        <v>9999999</v>
      </c>
      <c r="W28" s="183">
        <f t="shared" si="4"/>
        <v>9999999</v>
      </c>
      <c r="X28" s="183">
        <f t="shared" si="5"/>
        <v>9999999</v>
      </c>
      <c r="Z28" s="188"/>
    </row>
    <row r="29" spans="1:27">
      <c r="B29" s="268"/>
      <c r="C29" s="264"/>
      <c r="D29" s="239"/>
      <c r="E29" s="240"/>
      <c r="F29" s="241"/>
      <c r="G29" s="246"/>
      <c r="H29" s="265"/>
      <c r="I29" s="242"/>
      <c r="J29" s="242"/>
      <c r="K29" s="243"/>
      <c r="L29" s="242"/>
      <c r="M29" s="244"/>
      <c r="N29" s="269"/>
      <c r="O29" s="269"/>
      <c r="P29" s="269"/>
      <c r="Q29" s="265"/>
      <c r="R29" s="283"/>
      <c r="S29" s="245"/>
      <c r="T29" s="198"/>
      <c r="U29" s="203"/>
      <c r="V29" s="183">
        <f t="shared" si="0"/>
        <v>9999999</v>
      </c>
      <c r="W29" s="183">
        <f t="shared" si="1"/>
        <v>9999999</v>
      </c>
      <c r="X29" s="183">
        <f t="shared" si="2"/>
        <v>9999999</v>
      </c>
    </row>
    <row r="30" spans="1:27">
      <c r="B30" s="266"/>
      <c r="C30" s="267"/>
      <c r="D30" s="233"/>
      <c r="E30" s="234"/>
      <c r="F30" s="235"/>
      <c r="G30" s="228" t="str">
        <f>IF(D30+E30+F30=0,"",MIN(V30:X30))</f>
        <v/>
      </c>
      <c r="H30" s="236" t="str">
        <f>IF(H29=0,"",TRUNC(G30*H29))</f>
        <v/>
      </c>
      <c r="I30" s="236" t="str">
        <f>IF(I29=0,"",TRUNC(G30*I29))</f>
        <v/>
      </c>
      <c r="J30" s="236" t="str">
        <f>IF(J29=0,"",TRUNC(G30*J29))</f>
        <v/>
      </c>
      <c r="K30" s="236" t="str">
        <f>IF(K29=0,"",TRUNC(G30*K29))</f>
        <v/>
      </c>
      <c r="L30" s="236" t="str">
        <f>IF(L29=0,"",TRUNC(N30*L29))</f>
        <v/>
      </c>
      <c r="M30" s="237"/>
      <c r="N30" s="236" t="str">
        <f>IF(M29=0,"",TRUNC(+$N$5*M29))</f>
        <v/>
      </c>
      <c r="O30" s="236"/>
      <c r="P30" s="236"/>
      <c r="Q30" s="236" t="str">
        <f>IF(N30=0,"",TRUNC(N30*Q29))</f>
        <v/>
      </c>
      <c r="R30" s="236"/>
      <c r="S30" s="236" t="str">
        <f>IF(N30=0,"",SUM(H30:Q30))</f>
        <v/>
      </c>
      <c r="T30" s="228" t="str">
        <f>IF(S30=0,"",IF(S30&gt;100000,ROUND(S30,-2),IF(S30&gt;10000,ROUND(S30,-2),IF(S30&gt;100,ROUND(S30,-1),ROUND(S30,-2)))))</f>
        <v/>
      </c>
      <c r="U30" s="203"/>
      <c r="V30" s="183">
        <f t="shared" si="0"/>
        <v>9999999</v>
      </c>
      <c r="W30" s="183">
        <f t="shared" si="1"/>
        <v>9999999</v>
      </c>
      <c r="X30" s="183">
        <f t="shared" si="2"/>
        <v>9999999</v>
      </c>
    </row>
    <row r="31" spans="1:27">
      <c r="B31" s="227"/>
      <c r="C31" s="264"/>
      <c r="D31" s="239"/>
      <c r="E31" s="240"/>
      <c r="F31" s="241"/>
      <c r="G31" s="246"/>
      <c r="H31" s="265"/>
      <c r="I31" s="242"/>
      <c r="J31" s="242"/>
      <c r="K31" s="243"/>
      <c r="L31" s="242"/>
      <c r="M31" s="244"/>
      <c r="N31" s="269"/>
      <c r="O31" s="269"/>
      <c r="P31" s="269"/>
      <c r="Q31" s="265"/>
      <c r="R31" s="283"/>
      <c r="S31" s="245"/>
      <c r="T31" s="198"/>
      <c r="U31" s="203"/>
      <c r="V31" s="183">
        <f t="shared" si="0"/>
        <v>9999999</v>
      </c>
      <c r="W31" s="183">
        <f t="shared" si="1"/>
        <v>9999999</v>
      </c>
      <c r="X31" s="183">
        <f t="shared" si="2"/>
        <v>9999999</v>
      </c>
    </row>
    <row r="32" spans="1:27">
      <c r="B32" s="266"/>
      <c r="C32" s="267"/>
      <c r="D32" s="233"/>
      <c r="E32" s="234"/>
      <c r="F32" s="235"/>
      <c r="G32" s="228" t="str">
        <f>IF(D32+E32+F32=0,"",MIN(V32:X32))</f>
        <v/>
      </c>
      <c r="H32" s="236" t="str">
        <f>IF(H31=0,"",TRUNC(G32*H31))</f>
        <v/>
      </c>
      <c r="I32" s="236" t="str">
        <f>IF(I31=0,"",TRUNC(G32*I31))</f>
        <v/>
      </c>
      <c r="J32" s="236" t="str">
        <f>IF(J31=0,"",TRUNC(G32*J31))</f>
        <v/>
      </c>
      <c r="K32" s="236" t="str">
        <f>IF(K31=0,"",TRUNC(G32*K31))</f>
        <v/>
      </c>
      <c r="L32" s="236" t="str">
        <f>IF(L31=0,"",TRUNC(N32*L31))</f>
        <v/>
      </c>
      <c r="M32" s="237"/>
      <c r="N32" s="236" t="str">
        <f>IF(M31=0,"",TRUNC(+$N$5*M31))</f>
        <v/>
      </c>
      <c r="O32" s="236"/>
      <c r="P32" s="236"/>
      <c r="Q32" s="236" t="str">
        <f>IF(N32=0,"",TRUNC(N32*Q31))</f>
        <v/>
      </c>
      <c r="R32" s="236"/>
      <c r="S32" s="236" t="str">
        <f>IF(N32=0,"",SUM(H32:Q32))</f>
        <v/>
      </c>
      <c r="T32" s="228" t="str">
        <f>IF(S32=0,"",IF(S32&gt;100000,ROUND(S32,-2),IF(S32&gt;10000,ROUND(S32,-2),IF(S32&gt;100,ROUND(S32,-1),ROUND(S32,-2)))))</f>
        <v/>
      </c>
      <c r="U32" s="203"/>
      <c r="V32" s="183">
        <f t="shared" si="0"/>
        <v>9999999</v>
      </c>
      <c r="W32" s="183">
        <f t="shared" si="1"/>
        <v>9999999</v>
      </c>
      <c r="X32" s="183">
        <f t="shared" si="2"/>
        <v>9999999</v>
      </c>
    </row>
    <row r="33" spans="2:24">
      <c r="B33" s="227"/>
      <c r="C33" s="264"/>
      <c r="D33" s="239"/>
      <c r="E33" s="240"/>
      <c r="F33" s="241"/>
      <c r="G33" s="246"/>
      <c r="H33" s="265"/>
      <c r="I33" s="242"/>
      <c r="J33" s="242"/>
      <c r="K33" s="243"/>
      <c r="L33" s="242"/>
      <c r="M33" s="244"/>
      <c r="N33" s="269"/>
      <c r="O33" s="269"/>
      <c r="P33" s="269"/>
      <c r="Q33" s="265"/>
      <c r="R33" s="283"/>
      <c r="S33" s="245"/>
      <c r="T33" s="198"/>
      <c r="U33" s="203"/>
      <c r="V33" s="183">
        <f t="shared" si="0"/>
        <v>9999999</v>
      </c>
      <c r="W33" s="183">
        <f t="shared" si="1"/>
        <v>9999999</v>
      </c>
      <c r="X33" s="183">
        <f t="shared" si="2"/>
        <v>9999999</v>
      </c>
    </row>
    <row r="34" spans="2:24">
      <c r="B34" s="266"/>
      <c r="C34" s="267"/>
      <c r="D34" s="233"/>
      <c r="E34" s="234"/>
      <c r="F34" s="235"/>
      <c r="G34" s="228" t="str">
        <f>IF(D34+E34+F34=0,"",MIN(V34:X34))</f>
        <v/>
      </c>
      <c r="H34" s="236" t="str">
        <f>IF(H33=0,"",TRUNC(G34*H33))</f>
        <v/>
      </c>
      <c r="I34" s="236" t="str">
        <f>IF(I33=0,"",TRUNC(G34*I33))</f>
        <v/>
      </c>
      <c r="J34" s="236" t="str">
        <f>IF(J33=0,"",TRUNC(G34*J33))</f>
        <v/>
      </c>
      <c r="K34" s="236" t="str">
        <f>IF(K33=0,"",TRUNC(G34*K33))</f>
        <v/>
      </c>
      <c r="L34" s="236" t="str">
        <f>IF(L33=0,"",TRUNC(N34*L33))</f>
        <v/>
      </c>
      <c r="M34" s="237"/>
      <c r="N34" s="236" t="str">
        <f>IF(M33=0,"",TRUNC(+$N$5*M33))</f>
        <v/>
      </c>
      <c r="O34" s="236"/>
      <c r="P34" s="236"/>
      <c r="Q34" s="236" t="str">
        <f>IF(N34=0,"",TRUNC(N34*Q33))</f>
        <v/>
      </c>
      <c r="R34" s="236"/>
      <c r="S34" s="236" t="str">
        <f>IF(N34=0,"",SUM(H34:Q34))</f>
        <v/>
      </c>
      <c r="T34" s="228" t="str">
        <f>IF(S34=0,"",IF(S34&gt;100000,ROUND(S34,-2),IF(S34&gt;10000,ROUND(S34,-2),IF(S34&gt;100,ROUND(S34,-1),ROUND(S34,-2)))))</f>
        <v/>
      </c>
      <c r="U34" s="203"/>
      <c r="V34" s="183">
        <f t="shared" si="0"/>
        <v>9999999</v>
      </c>
      <c r="W34" s="183">
        <f t="shared" si="1"/>
        <v>9999999</v>
      </c>
      <c r="X34" s="183">
        <f t="shared" si="2"/>
        <v>9999999</v>
      </c>
    </row>
    <row r="35" spans="2:24">
      <c r="B35" s="203"/>
      <c r="C35" s="214"/>
      <c r="D35" s="239"/>
      <c r="E35" s="240"/>
      <c r="F35" s="241"/>
      <c r="G35" s="246"/>
      <c r="H35" s="265"/>
      <c r="I35" s="242"/>
      <c r="J35" s="242"/>
      <c r="K35" s="242"/>
      <c r="L35" s="242"/>
      <c r="M35" s="244"/>
      <c r="N35" s="242"/>
      <c r="O35" s="242"/>
      <c r="P35" s="242"/>
      <c r="Q35" s="265"/>
      <c r="R35" s="283"/>
      <c r="S35" s="245"/>
      <c r="T35" s="198"/>
      <c r="U35" s="203"/>
      <c r="V35" s="183">
        <f t="shared" si="0"/>
        <v>9999999</v>
      </c>
      <c r="W35" s="183">
        <f t="shared" si="1"/>
        <v>9999999</v>
      </c>
      <c r="X35" s="183">
        <f t="shared" si="2"/>
        <v>9999999</v>
      </c>
    </row>
    <row r="36" spans="2:24">
      <c r="B36" s="225"/>
      <c r="C36" s="226"/>
      <c r="D36" s="233"/>
      <c r="E36" s="234"/>
      <c r="F36" s="235"/>
      <c r="G36" s="228" t="str">
        <f>IF(D36+E36+F36=0,"",MIN(V36:X36))</f>
        <v/>
      </c>
      <c r="H36" s="236" t="str">
        <f>IF(H35=0,"",TRUNC(G36*H35))</f>
        <v/>
      </c>
      <c r="I36" s="236" t="str">
        <f>IF(I35=0,"",TRUNC(G36*I35))</f>
        <v/>
      </c>
      <c r="J36" s="236" t="str">
        <f>IF(J35=0,"",TRUNC(G36*J35))</f>
        <v/>
      </c>
      <c r="K36" s="236" t="str">
        <f>IF(K35=0,"",TRUNC(G36*K35))</f>
        <v/>
      </c>
      <c r="L36" s="236" t="str">
        <f>IF(L35=0,"",TRUNC(N36*L35))</f>
        <v/>
      </c>
      <c r="M36" s="237"/>
      <c r="N36" s="236" t="str">
        <f>IF(M35=0,"",TRUNC(+$N$5*M35))</f>
        <v/>
      </c>
      <c r="O36" s="236"/>
      <c r="P36" s="236"/>
      <c r="Q36" s="236" t="str">
        <f>IF(N36=0,"",TRUNC(N36*Q35))</f>
        <v/>
      </c>
      <c r="R36" s="236"/>
      <c r="S36" s="236" t="str">
        <f>IF(N36=0,"",SUM(H36:Q36))</f>
        <v/>
      </c>
      <c r="T36" s="228" t="str">
        <f>IF(G36=0,"",IF(S36&gt;100000,ROUND(S36,-2),IF(S36&gt;10000,ROUND(S36,-2),IF(S36&gt;100,ROUND(S36,-1),ROUND(S36,-2)))))</f>
        <v/>
      </c>
      <c r="U36" s="203"/>
      <c r="V36" s="183">
        <f t="shared" si="0"/>
        <v>9999999</v>
      </c>
      <c r="W36" s="183">
        <f t="shared" si="1"/>
        <v>9999999</v>
      </c>
      <c r="X36" s="183">
        <f t="shared" si="2"/>
        <v>9999999</v>
      </c>
    </row>
    <row r="37" spans="2:24">
      <c r="B37" s="203"/>
      <c r="C37" s="214"/>
      <c r="D37" s="239"/>
      <c r="E37" s="240"/>
      <c r="F37" s="241"/>
      <c r="G37" s="246"/>
      <c r="H37" s="265"/>
      <c r="I37" s="242"/>
      <c r="J37" s="242"/>
      <c r="K37" s="242"/>
      <c r="L37" s="242"/>
      <c r="M37" s="244"/>
      <c r="N37" s="242"/>
      <c r="O37" s="242"/>
      <c r="P37" s="242"/>
      <c r="Q37" s="265"/>
      <c r="R37" s="283"/>
      <c r="S37" s="245"/>
      <c r="T37" s="198"/>
      <c r="U37" s="203"/>
      <c r="V37" s="183">
        <f t="shared" si="0"/>
        <v>9999999</v>
      </c>
      <c r="W37" s="183">
        <f t="shared" si="1"/>
        <v>9999999</v>
      </c>
      <c r="X37" s="183">
        <f t="shared" si="2"/>
        <v>9999999</v>
      </c>
    </row>
    <row r="38" spans="2:24">
      <c r="B38" s="225"/>
      <c r="C38" s="226"/>
      <c r="D38" s="233"/>
      <c r="E38" s="234"/>
      <c r="F38" s="235"/>
      <c r="G38" s="228" t="str">
        <f>IF(D38+E38+F38=0,"",MIN(V38:X38))</f>
        <v/>
      </c>
      <c r="H38" s="236" t="str">
        <f>IF(H37=0,"",TRUNC(G38*H37))</f>
        <v/>
      </c>
      <c r="I38" s="236" t="str">
        <f>IF(I37=0,"",TRUNC(G38*I37))</f>
        <v/>
      </c>
      <c r="J38" s="236" t="str">
        <f>IF(J37=0,"",TRUNC(G38*J37))</f>
        <v/>
      </c>
      <c r="K38" s="236" t="str">
        <f>IF(K37=0,"",TRUNC(G38*K37))</f>
        <v/>
      </c>
      <c r="L38" s="236" t="str">
        <f>IF(L37=0,"",TRUNC(N38*L37))</f>
        <v/>
      </c>
      <c r="M38" s="237"/>
      <c r="N38" s="236" t="str">
        <f>IF(M37=0,"",TRUNC(+$N$5*M37))</f>
        <v/>
      </c>
      <c r="O38" s="236"/>
      <c r="P38" s="236"/>
      <c r="Q38" s="236" t="str">
        <f>IF(N38=0,"",TRUNC(N38*Q37))</f>
        <v/>
      </c>
      <c r="R38" s="236"/>
      <c r="S38" s="236" t="str">
        <f>IF(N38=0,"",SUM(H38:Q38))</f>
        <v/>
      </c>
      <c r="T38" s="228" t="str">
        <f>IF(G38=0,"",IF(S38&gt;100000,ROUND(S38,-2),IF(S38&gt;10000,ROUND(S38,-2),IF(S38&gt;100,ROUND(S38,-1),ROUND(S38,-2)))))</f>
        <v/>
      </c>
      <c r="U38" s="203"/>
      <c r="V38" s="183">
        <f t="shared" si="0"/>
        <v>9999999</v>
      </c>
      <c r="W38" s="183">
        <f t="shared" si="1"/>
        <v>9999999</v>
      </c>
      <c r="X38" s="183">
        <f t="shared" si="2"/>
        <v>9999999</v>
      </c>
    </row>
    <row r="39" spans="2:24">
      <c r="B39" s="203"/>
      <c r="C39" s="214"/>
      <c r="D39" s="239"/>
      <c r="E39" s="240"/>
      <c r="F39" s="241"/>
      <c r="G39" s="246"/>
      <c r="H39" s="265"/>
      <c r="I39" s="242"/>
      <c r="J39" s="242"/>
      <c r="K39" s="242"/>
      <c r="L39" s="242"/>
      <c r="M39" s="244"/>
      <c r="N39" s="242"/>
      <c r="O39" s="242"/>
      <c r="P39" s="242"/>
      <c r="Q39" s="265"/>
      <c r="R39" s="283"/>
      <c r="S39" s="245"/>
      <c r="T39" s="198"/>
      <c r="U39" s="203"/>
      <c r="V39" s="183">
        <f t="shared" si="0"/>
        <v>9999999</v>
      </c>
      <c r="W39" s="183">
        <f t="shared" si="1"/>
        <v>9999999</v>
      </c>
      <c r="X39" s="183">
        <f t="shared" si="2"/>
        <v>9999999</v>
      </c>
    </row>
    <row r="40" spans="2:24">
      <c r="B40" s="225"/>
      <c r="C40" s="226"/>
      <c r="D40" s="233"/>
      <c r="E40" s="234"/>
      <c r="F40" s="235"/>
      <c r="G40" s="228" t="str">
        <f>IF(D40+E40+F40=0,"",MIN(V40:X40))</f>
        <v/>
      </c>
      <c r="H40" s="236" t="str">
        <f>IF(H39=0,"",TRUNC(G40*H39))</f>
        <v/>
      </c>
      <c r="I40" s="236" t="str">
        <f>IF(I39=0,"",TRUNC(G40*I39))</f>
        <v/>
      </c>
      <c r="J40" s="236" t="str">
        <f>IF(J39=0,"",TRUNC(G40*J39))</f>
        <v/>
      </c>
      <c r="K40" s="236" t="str">
        <f>IF(K39=0,"",TRUNC(G40*K39))</f>
        <v/>
      </c>
      <c r="L40" s="236" t="str">
        <f>IF(L39=0,"",TRUNC(N40*L39))</f>
        <v/>
      </c>
      <c r="M40" s="237"/>
      <c r="N40" s="236" t="str">
        <f>IF(M39=0,"",TRUNC(+$N$5*M39))</f>
        <v/>
      </c>
      <c r="O40" s="236"/>
      <c r="P40" s="236"/>
      <c r="Q40" s="236" t="str">
        <f>IF(N40=0,"",TRUNC(N40*Q39))</f>
        <v/>
      </c>
      <c r="R40" s="236"/>
      <c r="S40" s="236" t="str">
        <f>IF(N40=0,"",SUM(H40:Q40))</f>
        <v/>
      </c>
      <c r="T40" s="228" t="str">
        <f>IF(G40=0,"",IF(S40&gt;100000,ROUND(S40,-2),IF(S40&gt;10000,ROUND(S40,-2),IF(S40&gt;100,ROUND(S40,-1),ROUND(S40,-2)))))</f>
        <v/>
      </c>
      <c r="U40" s="203"/>
      <c r="V40" s="183">
        <f t="shared" si="0"/>
        <v>9999999</v>
      </c>
      <c r="W40" s="183">
        <f t="shared" si="1"/>
        <v>9999999</v>
      </c>
      <c r="X40" s="183">
        <f t="shared" si="2"/>
        <v>9999999</v>
      </c>
    </row>
    <row r="41" spans="2:24">
      <c r="B41" s="203"/>
      <c r="C41" s="214"/>
      <c r="D41" s="239"/>
      <c r="E41" s="240"/>
      <c r="F41" s="241"/>
      <c r="G41" s="246"/>
      <c r="H41" s="265"/>
      <c r="I41" s="242"/>
      <c r="J41" s="242"/>
      <c r="K41" s="242"/>
      <c r="L41" s="242"/>
      <c r="M41" s="244"/>
      <c r="N41" s="242"/>
      <c r="O41" s="242"/>
      <c r="P41" s="242"/>
      <c r="Q41" s="265"/>
      <c r="R41" s="283"/>
      <c r="S41" s="245"/>
      <c r="T41" s="198"/>
      <c r="U41" s="203"/>
      <c r="V41" s="183">
        <f t="shared" si="0"/>
        <v>9999999</v>
      </c>
      <c r="W41" s="183">
        <f t="shared" si="1"/>
        <v>9999999</v>
      </c>
      <c r="X41" s="183">
        <f t="shared" si="2"/>
        <v>9999999</v>
      </c>
    </row>
    <row r="42" spans="2:24">
      <c r="B42" s="225"/>
      <c r="C42" s="226"/>
      <c r="D42" s="233"/>
      <c r="E42" s="234"/>
      <c r="F42" s="235"/>
      <c r="G42" s="228" t="str">
        <f>IF(D42+E42+F42=0,"",MIN(V42:X42))</f>
        <v/>
      </c>
      <c r="H42" s="236" t="str">
        <f>IF(H41=0,"",TRUNC(G42*H41))</f>
        <v/>
      </c>
      <c r="I42" s="236" t="str">
        <f>IF(I41=0,"",TRUNC(G42*I41))</f>
        <v/>
      </c>
      <c r="J42" s="236" t="str">
        <f>IF(J41=0,"",TRUNC(G42*J41))</f>
        <v/>
      </c>
      <c r="K42" s="236" t="str">
        <f>IF(K41=0,"",TRUNC(G42*K41))</f>
        <v/>
      </c>
      <c r="L42" s="236" t="str">
        <f>IF(L41=0,"",TRUNC(N42*L41))</f>
        <v/>
      </c>
      <c r="M42" s="237"/>
      <c r="N42" s="236" t="str">
        <f>IF(M41=0,"",TRUNC(+$N$5*M41))</f>
        <v/>
      </c>
      <c r="O42" s="236"/>
      <c r="P42" s="236"/>
      <c r="Q42" s="236" t="str">
        <f>IF(N42=0,"",TRUNC(N42*Q41))</f>
        <v/>
      </c>
      <c r="R42" s="236"/>
      <c r="S42" s="236" t="str">
        <f>IF(N42=0,"",SUM(H42:Q42))</f>
        <v/>
      </c>
      <c r="T42" s="228" t="str">
        <f>IF(G42=0,"",IF(S42&gt;100000,ROUND(S42,-2),IF(S42&gt;10000,ROUND(S42,-2),IF(S42&gt;100,ROUND(S42,-1),ROUND(S42,-2)))))</f>
        <v/>
      </c>
      <c r="U42" s="203"/>
      <c r="V42" s="183">
        <f t="shared" si="0"/>
        <v>9999999</v>
      </c>
      <c r="W42" s="183">
        <f t="shared" si="1"/>
        <v>9999999</v>
      </c>
      <c r="X42" s="183">
        <f t="shared" si="2"/>
        <v>9999999</v>
      </c>
    </row>
    <row r="43" spans="2:24">
      <c r="B43" s="203"/>
      <c r="C43" s="214"/>
      <c r="D43" s="239"/>
      <c r="E43" s="240"/>
      <c r="F43" s="241"/>
      <c r="G43" s="246"/>
      <c r="H43" s="265"/>
      <c r="I43" s="242"/>
      <c r="J43" s="242"/>
      <c r="K43" s="242"/>
      <c r="L43" s="242"/>
      <c r="M43" s="244"/>
      <c r="N43" s="242"/>
      <c r="O43" s="242"/>
      <c r="P43" s="242"/>
      <c r="Q43" s="265"/>
      <c r="R43" s="283"/>
      <c r="S43" s="245"/>
      <c r="T43" s="198"/>
      <c r="U43" s="203"/>
      <c r="V43" s="183">
        <f t="shared" si="0"/>
        <v>9999999</v>
      </c>
      <c r="W43" s="183">
        <f t="shared" si="1"/>
        <v>9999999</v>
      </c>
      <c r="X43" s="183">
        <f t="shared" si="2"/>
        <v>9999999</v>
      </c>
    </row>
    <row r="44" spans="2:24">
      <c r="B44" s="225"/>
      <c r="C44" s="226"/>
      <c r="D44" s="233"/>
      <c r="E44" s="234"/>
      <c r="F44" s="235"/>
      <c r="G44" s="228" t="str">
        <f>IF(D44+E44+F44=0,"",MIN(V44:X44))</f>
        <v/>
      </c>
      <c r="H44" s="236" t="str">
        <f>IF(H43=0,"",TRUNC(G44*H43))</f>
        <v/>
      </c>
      <c r="I44" s="236" t="str">
        <f>IF(I43=0,"",TRUNC(G44*I43))</f>
        <v/>
      </c>
      <c r="J44" s="236" t="str">
        <f>IF(J43=0,"",TRUNC(G44*J43))</f>
        <v/>
      </c>
      <c r="K44" s="236" t="str">
        <f>IF(K43=0,"",TRUNC(G44*K43))</f>
        <v/>
      </c>
      <c r="L44" s="236" t="str">
        <f>IF(L43=0,"",TRUNC(N44*L43))</f>
        <v/>
      </c>
      <c r="M44" s="237"/>
      <c r="N44" s="236" t="str">
        <f>IF(M43=0,"",TRUNC(+$N$5*M43))</f>
        <v/>
      </c>
      <c r="O44" s="236"/>
      <c r="P44" s="236"/>
      <c r="Q44" s="236" t="str">
        <f>IF(N44=0,"",TRUNC(N44*Q43))</f>
        <v/>
      </c>
      <c r="R44" s="236"/>
      <c r="S44" s="236" t="str">
        <f>IF(N44=0,"",SUM(H44:Q44))</f>
        <v/>
      </c>
      <c r="T44" s="238" t="str">
        <f>IF(G44=0,"",IF(S44&gt;100000,ROUND(S44,-2),IF(S44&gt;10000,ROUND(S44,-2),IF(S44&gt;100,ROUND(S44,-1),ROUND(S44,-2)))))</f>
        <v/>
      </c>
      <c r="U44" s="203"/>
      <c r="V44" s="183">
        <f t="shared" si="0"/>
        <v>9999999</v>
      </c>
      <c r="W44" s="183">
        <f t="shared" si="1"/>
        <v>9999999</v>
      </c>
      <c r="X44" s="183">
        <f t="shared" si="2"/>
        <v>9999999</v>
      </c>
    </row>
    <row r="45" spans="2:24">
      <c r="B45" s="203"/>
      <c r="C45" s="214"/>
      <c r="D45" s="239"/>
      <c r="E45" s="240"/>
      <c r="F45" s="241"/>
      <c r="G45" s="246"/>
      <c r="H45" s="265"/>
      <c r="I45" s="242"/>
      <c r="J45" s="242"/>
      <c r="K45" s="242"/>
      <c r="L45" s="242"/>
      <c r="M45" s="244"/>
      <c r="N45" s="242"/>
      <c r="O45" s="242"/>
      <c r="P45" s="242"/>
      <c r="Q45" s="265"/>
      <c r="R45" s="283"/>
      <c r="S45" s="245"/>
      <c r="T45" s="198"/>
      <c r="U45" s="203"/>
      <c r="V45" s="183">
        <f t="shared" si="0"/>
        <v>9999999</v>
      </c>
      <c r="W45" s="183">
        <f t="shared" si="1"/>
        <v>9999999</v>
      </c>
      <c r="X45" s="183">
        <f t="shared" si="2"/>
        <v>9999999</v>
      </c>
    </row>
    <row r="46" spans="2:24">
      <c r="B46" s="225"/>
      <c r="C46" s="226"/>
      <c r="D46" s="233"/>
      <c r="E46" s="234"/>
      <c r="F46" s="235"/>
      <c r="G46" s="228" t="str">
        <f>IF(D46+E46+F46=0,"",MIN(V46:X46))</f>
        <v/>
      </c>
      <c r="H46" s="236" t="str">
        <f>IF(H45=0,"",TRUNC(G46*H45))</f>
        <v/>
      </c>
      <c r="I46" s="236" t="str">
        <f>IF(I45=0,"",TRUNC(G46*I45))</f>
        <v/>
      </c>
      <c r="J46" s="236" t="str">
        <f>IF(J45=0,"",TRUNC(G46*J45))</f>
        <v/>
      </c>
      <c r="K46" s="236" t="str">
        <f>IF(K45=0,"",TRUNC(G46*K45))</f>
        <v/>
      </c>
      <c r="L46" s="236" t="str">
        <f>IF(L45=0,"",TRUNC(N46*L45))</f>
        <v/>
      </c>
      <c r="M46" s="237"/>
      <c r="N46" s="236" t="str">
        <f>IF(M45=0,"",TRUNC(+$N$5*M45))</f>
        <v/>
      </c>
      <c r="O46" s="236"/>
      <c r="P46" s="236"/>
      <c r="Q46" s="236" t="str">
        <f>IF(N46=0,"",TRUNC(N46*Q45))</f>
        <v/>
      </c>
      <c r="R46" s="236"/>
      <c r="S46" s="236" t="str">
        <f>IF(N46=0,"",SUM(H46:Q46))</f>
        <v/>
      </c>
      <c r="T46" s="238" t="str">
        <f>IF(G46=0,"",IF(S46&gt;100000,ROUND(S46,-2),IF(S46&gt;10000,ROUND(S46,-2),IF(S46&gt;100,ROUND(S46,-1),ROUND(S46,-2)))))</f>
        <v/>
      </c>
      <c r="U46" s="203"/>
      <c r="V46" s="183">
        <f t="shared" si="0"/>
        <v>9999999</v>
      </c>
      <c r="W46" s="183">
        <f t="shared" si="1"/>
        <v>9999999</v>
      </c>
      <c r="X46" s="183">
        <f t="shared" si="2"/>
        <v>9999999</v>
      </c>
    </row>
    <row r="47" spans="2:24">
      <c r="B47" s="203"/>
      <c r="C47" s="214"/>
      <c r="D47" s="239"/>
      <c r="E47" s="240"/>
      <c r="F47" s="241"/>
      <c r="G47" s="246"/>
      <c r="H47" s="265"/>
      <c r="I47" s="242"/>
      <c r="J47" s="242"/>
      <c r="K47" s="242"/>
      <c r="L47" s="242"/>
      <c r="M47" s="244"/>
      <c r="N47" s="242"/>
      <c r="O47" s="242"/>
      <c r="P47" s="242"/>
      <c r="Q47" s="265"/>
      <c r="R47" s="283"/>
      <c r="S47" s="245"/>
      <c r="T47" s="198"/>
      <c r="U47" s="203"/>
      <c r="V47" s="183">
        <f t="shared" si="0"/>
        <v>9999999</v>
      </c>
      <c r="W47" s="183">
        <f t="shared" si="1"/>
        <v>9999999</v>
      </c>
      <c r="X47" s="183">
        <f t="shared" si="2"/>
        <v>9999999</v>
      </c>
    </row>
    <row r="48" spans="2:24">
      <c r="B48" s="225"/>
      <c r="C48" s="226"/>
      <c r="D48" s="233"/>
      <c r="E48" s="234"/>
      <c r="F48" s="235"/>
      <c r="G48" s="228" t="str">
        <f>IF(D48+E48+F48=0,"",MIN(V48:X48))</f>
        <v/>
      </c>
      <c r="H48" s="236" t="str">
        <f>IF(H47=0,"",TRUNC(G48*H47))</f>
        <v/>
      </c>
      <c r="I48" s="236" t="str">
        <f>IF(I47=0,"",TRUNC(G48*I47))</f>
        <v/>
      </c>
      <c r="J48" s="236" t="str">
        <f>IF(J47=0,"",TRUNC(G48*J47))</f>
        <v/>
      </c>
      <c r="K48" s="236" t="str">
        <f>IF(K47=0,"",TRUNC(G48*K47))</f>
        <v/>
      </c>
      <c r="L48" s="236" t="str">
        <f>IF(L47=0,"",TRUNC(N48*L47))</f>
        <v/>
      </c>
      <c r="M48" s="237"/>
      <c r="N48" s="236" t="str">
        <f>IF(M47=0,"",TRUNC(+$N$5*M47))</f>
        <v/>
      </c>
      <c r="O48" s="236"/>
      <c r="P48" s="236"/>
      <c r="Q48" s="236" t="str">
        <f>IF(N48=0,"",TRUNC(N48*Q47))</f>
        <v/>
      </c>
      <c r="R48" s="236"/>
      <c r="S48" s="236" t="str">
        <f>IF(N48=0,"",SUM(H48:Q48))</f>
        <v/>
      </c>
      <c r="T48" s="238" t="str">
        <f>IF(G48=0,"",IF(S48&gt;100000,ROUND(S48,-2),IF(S48&gt;10000,ROUND(S48,-2),IF(S48&gt;100,ROUND(S48,-1),ROUND(S48,-2)))))</f>
        <v/>
      </c>
      <c r="U48" s="203"/>
      <c r="V48" s="183">
        <f t="shared" si="0"/>
        <v>9999999</v>
      </c>
      <c r="W48" s="183">
        <f t="shared" si="1"/>
        <v>9999999</v>
      </c>
      <c r="X48" s="183">
        <f t="shared" si="2"/>
        <v>9999999</v>
      </c>
    </row>
    <row r="49" spans="2:24">
      <c r="B49" s="203"/>
      <c r="C49" s="214"/>
      <c r="D49" s="239"/>
      <c r="E49" s="240"/>
      <c r="F49" s="241"/>
      <c r="G49" s="246"/>
      <c r="H49" s="265"/>
      <c r="I49" s="242"/>
      <c r="J49" s="242"/>
      <c r="K49" s="242"/>
      <c r="L49" s="242"/>
      <c r="M49" s="244"/>
      <c r="N49" s="242"/>
      <c r="O49" s="242"/>
      <c r="P49" s="242"/>
      <c r="Q49" s="265"/>
      <c r="R49" s="283"/>
      <c r="S49" s="245"/>
      <c r="T49" s="198"/>
      <c r="U49" s="203"/>
      <c r="V49" s="183">
        <f t="shared" si="0"/>
        <v>9999999</v>
      </c>
      <c r="W49" s="183">
        <f t="shared" si="1"/>
        <v>9999999</v>
      </c>
      <c r="X49" s="183">
        <f t="shared" si="2"/>
        <v>9999999</v>
      </c>
    </row>
    <row r="50" spans="2:24" ht="17" thickBot="1">
      <c r="B50" s="271"/>
      <c r="C50" s="272"/>
      <c r="D50" s="273"/>
      <c r="E50" s="274"/>
      <c r="F50" s="275"/>
      <c r="G50" s="207" t="str">
        <f>IF(D50+E50+F50=0,"",MIN(V50:X50))</f>
        <v/>
      </c>
      <c r="H50" s="276" t="str">
        <f>IF(H49=0,"",TRUNC(G50*H49))</f>
        <v/>
      </c>
      <c r="I50" s="276" t="str">
        <f>IF(I49=0,"",TRUNC(G50*I49))</f>
        <v/>
      </c>
      <c r="J50" s="276" t="str">
        <f>IF(J49=0,"",TRUNC(G50*J49))</f>
        <v/>
      </c>
      <c r="K50" s="276" t="str">
        <f>IF(K49=0,"",TRUNC(G50*K49))</f>
        <v/>
      </c>
      <c r="L50" s="276" t="str">
        <f>IF(L49=0,"",TRUNC(N50*L49))</f>
        <v/>
      </c>
      <c r="M50" s="277"/>
      <c r="N50" s="276" t="str">
        <f>IF(M49=0,"",TRUNC(+$N$5*M49))</f>
        <v/>
      </c>
      <c r="O50" s="276"/>
      <c r="P50" s="276"/>
      <c r="Q50" s="276" t="str">
        <f>IF(N50=0,"",TRUNC(N50*Q49))</f>
        <v/>
      </c>
      <c r="R50" s="276"/>
      <c r="S50" s="276" t="str">
        <f>IF(N50=0,"",SUM(H50:Q50))</f>
        <v/>
      </c>
      <c r="T50" s="207" t="str">
        <f>IF(G50=0,"",IF(S50&gt;100000,ROUND(S50,-2),IF(S50&gt;10000,ROUND(S50,-2),IF(S50&gt;100,ROUND(S50,-1),ROUND(S50,-2)))))</f>
        <v/>
      </c>
      <c r="U50" s="203"/>
      <c r="V50" s="183">
        <f t="shared" si="0"/>
        <v>9999999</v>
      </c>
      <c r="W50" s="183">
        <f t="shared" si="1"/>
        <v>9999999</v>
      </c>
      <c r="X50" s="183">
        <f t="shared" si="2"/>
        <v>9999999</v>
      </c>
    </row>
  </sheetData>
  <mergeCells count="1">
    <mergeCell ref="D5:F5"/>
  </mergeCells>
  <phoneticPr fontId="17"/>
  <pageMargins left="0.47" right="0.47" top="0.52" bottom="0.84" header="0.14000000000000001" footer="0.19685039370078741"/>
  <pageSetup paperSize="9" scale="50" orientation="landscape" horizontalDpi="4294967293"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syncVertical="1" syncRef="A1" transitionEvaluation="1" transitionEntry="1"/>
  <dimension ref="A1:X50"/>
  <sheetViews>
    <sheetView workbookViewId="0"/>
  </sheetViews>
  <sheetFormatPr defaultColWidth="15.296875" defaultRowHeight="16.5"/>
  <cols>
    <col min="1" max="1" width="9" style="183" customWidth="1"/>
    <col min="2" max="2" width="29.59765625" style="183" customWidth="1"/>
    <col min="3" max="3" width="18.09765625" style="188" customWidth="1"/>
    <col min="4" max="6" width="13.8984375" style="188" customWidth="1"/>
    <col min="7" max="7" width="15.296875" style="183" customWidth="1"/>
    <col min="8" max="8" width="15.296875" style="278" customWidth="1"/>
    <col min="9" max="12" width="11.69921875" style="183" customWidth="1"/>
    <col min="13" max="13" width="11" style="186" customWidth="1"/>
    <col min="14" max="16" width="15.296875" style="183"/>
    <col min="17" max="17" width="19.59765625" style="183" customWidth="1"/>
    <col min="18" max="18" width="6.69921875" style="183" customWidth="1"/>
    <col min="19" max="16384" width="15.296875" style="183"/>
  </cols>
  <sheetData>
    <row r="1" spans="1:24">
      <c r="B1" s="184"/>
      <c r="C1" s="185"/>
      <c r="D1" s="185"/>
      <c r="E1" s="185"/>
      <c r="F1" s="185"/>
      <c r="H1" s="183"/>
      <c r="R1" s="184"/>
    </row>
    <row r="2" spans="1:24" ht="23.5">
      <c r="B2" s="187" t="s">
        <v>127</v>
      </c>
      <c r="F2" s="189" t="s">
        <v>47</v>
      </c>
      <c r="G2" s="190" t="e">
        <f>#REF!&amp;#REF!</f>
        <v>#VALUE!</v>
      </c>
      <c r="H2" s="191"/>
      <c r="I2" s="192"/>
      <c r="J2" s="192"/>
      <c r="K2" s="192"/>
      <c r="L2" s="192"/>
      <c r="R2" s="184"/>
    </row>
    <row r="3" spans="1:24" ht="17" thickBot="1">
      <c r="B3" s="193"/>
      <c r="C3" s="194"/>
      <c r="D3" s="194"/>
      <c r="E3" s="194"/>
      <c r="F3" s="194"/>
      <c r="G3" s="195"/>
      <c r="H3" s="196"/>
      <c r="I3" s="193"/>
      <c r="J3" s="193"/>
      <c r="K3" s="193"/>
      <c r="L3" s="193"/>
      <c r="M3" s="193"/>
      <c r="N3" s="193"/>
      <c r="O3" s="193"/>
      <c r="P3" s="193"/>
      <c r="Q3" s="197" t="s">
        <v>48</v>
      </c>
      <c r="R3" s="184"/>
    </row>
    <row r="4" spans="1:24">
      <c r="B4" s="198"/>
      <c r="C4" s="199"/>
      <c r="D4" s="200"/>
      <c r="G4" s="200" t="s">
        <v>104</v>
      </c>
      <c r="H4" s="201" t="s">
        <v>103</v>
      </c>
      <c r="I4" s="199" t="s">
        <v>105</v>
      </c>
      <c r="J4" s="199" t="s">
        <v>106</v>
      </c>
      <c r="K4" s="199" t="s">
        <v>107</v>
      </c>
      <c r="L4" s="199" t="s">
        <v>108</v>
      </c>
      <c r="M4" s="202" t="s">
        <v>147</v>
      </c>
      <c r="O4" s="199" t="s">
        <v>109</v>
      </c>
      <c r="P4" s="199" t="s">
        <v>110</v>
      </c>
      <c r="Q4" s="198"/>
      <c r="R4" s="203"/>
    </row>
    <row r="5" spans="1:24">
      <c r="B5" s="200" t="s">
        <v>111</v>
      </c>
      <c r="C5" s="199" t="s">
        <v>112</v>
      </c>
      <c r="D5" s="727" t="s">
        <v>128</v>
      </c>
      <c r="E5" s="728"/>
      <c r="F5" s="729"/>
      <c r="G5" s="198"/>
      <c r="H5" s="204"/>
      <c r="I5" s="205"/>
      <c r="J5" s="205"/>
      <c r="K5" s="205"/>
      <c r="L5" s="199" t="s">
        <v>129</v>
      </c>
      <c r="M5" s="206">
        <v>13700</v>
      </c>
      <c r="N5" s="192">
        <f>1.2*M5</f>
        <v>16440</v>
      </c>
      <c r="O5" s="199" t="s">
        <v>130</v>
      </c>
      <c r="P5" s="205"/>
      <c r="Q5" s="200" t="s">
        <v>113</v>
      </c>
      <c r="R5" s="203"/>
    </row>
    <row r="6" spans="1:24" ht="17" thickBot="1">
      <c r="B6" s="207"/>
      <c r="C6" s="208"/>
      <c r="D6" s="209"/>
      <c r="E6" s="194"/>
      <c r="F6" s="194"/>
      <c r="G6" s="209" t="s">
        <v>114</v>
      </c>
      <c r="H6" s="210" t="s">
        <v>131</v>
      </c>
      <c r="I6" s="208" t="s">
        <v>132</v>
      </c>
      <c r="J6" s="208" t="s">
        <v>133</v>
      </c>
      <c r="K6" s="208" t="s">
        <v>115</v>
      </c>
      <c r="L6" s="208" t="s">
        <v>116</v>
      </c>
      <c r="M6" s="211" t="s">
        <v>117</v>
      </c>
      <c r="N6" s="212" t="s">
        <v>118</v>
      </c>
      <c r="O6" s="208" t="s">
        <v>119</v>
      </c>
      <c r="P6" s="208" t="s">
        <v>120</v>
      </c>
      <c r="Q6" s="209" t="s">
        <v>121</v>
      </c>
      <c r="R6" s="203"/>
      <c r="W6" s="213"/>
    </row>
    <row r="7" spans="1:24">
      <c r="B7" s="248"/>
      <c r="C7" s="249"/>
      <c r="D7" s="250"/>
      <c r="E7" s="230"/>
      <c r="F7" s="231"/>
      <c r="G7" s="251"/>
      <c r="H7" s="252">
        <v>0.9</v>
      </c>
      <c r="I7" s="253"/>
      <c r="J7" s="253"/>
      <c r="K7" s="253" t="s">
        <v>134</v>
      </c>
      <c r="L7" s="253"/>
      <c r="M7" s="254">
        <v>1.34</v>
      </c>
      <c r="N7" s="253"/>
      <c r="O7" s="255">
        <v>0.12</v>
      </c>
      <c r="P7" s="256"/>
      <c r="Q7" s="232"/>
      <c r="R7" s="203"/>
      <c r="S7" s="183">
        <f t="shared" ref="S7:S50" si="0">IF(D7=0,9999999,D7)</f>
        <v>9999999</v>
      </c>
      <c r="T7" s="183">
        <f t="shared" ref="T7:T50" si="1">IF(E7=0,9999999,E7)</f>
        <v>9999999</v>
      </c>
      <c r="U7" s="183">
        <f t="shared" ref="U7:U50" si="2">IF(F7=0,9999999,F7)</f>
        <v>9999999</v>
      </c>
      <c r="W7" s="213"/>
    </row>
    <row r="8" spans="1:24">
      <c r="A8" s="183">
        <v>1</v>
      </c>
      <c r="B8" s="225"/>
      <c r="C8" s="235"/>
      <c r="D8" s="257"/>
      <c r="E8" s="258"/>
      <c r="F8" s="259"/>
      <c r="G8" s="228" t="str">
        <f>IF(D8+E8+F8=0,"",MIN(S8:U8))</f>
        <v/>
      </c>
      <c r="H8" s="260">
        <f>IF(H7=0,"",TRUNC(G8*H7))</f>
        <v>0</v>
      </c>
      <c r="I8" s="261"/>
      <c r="J8" s="261"/>
      <c r="K8" s="261"/>
      <c r="L8" s="261"/>
      <c r="M8" s="262"/>
      <c r="N8" s="236">
        <f>IF(M7=0,0,TRUNC(+$N$5*M7))</f>
        <v>22029</v>
      </c>
      <c r="O8" s="236">
        <f>IF(N8=0,"",TRUNC(N8*O7))</f>
        <v>2643</v>
      </c>
      <c r="P8" s="236">
        <f>IF(N8=0,"",SUM(H8:O8))</f>
        <v>24672</v>
      </c>
      <c r="Q8" s="228">
        <f>IF(P8=0,"",IF(P8&gt;100000,ROUND(P8,-2),IF(P8&gt;10000,ROUNDDOWN(P8,-2),IF(P8&gt;100,ROUND(P8,-1),ROUND(P8,-2)))))</f>
        <v>24600</v>
      </c>
      <c r="R8" s="203">
        <v>1</v>
      </c>
      <c r="S8" s="183">
        <f t="shared" si="0"/>
        <v>9999999</v>
      </c>
      <c r="T8" s="183">
        <f t="shared" si="1"/>
        <v>9999999</v>
      </c>
      <c r="U8" s="183">
        <f t="shared" si="2"/>
        <v>9999999</v>
      </c>
      <c r="W8" s="213"/>
    </row>
    <row r="9" spans="1:24">
      <c r="B9" s="248"/>
      <c r="C9" s="249"/>
      <c r="D9" s="250"/>
      <c r="E9" s="230"/>
      <c r="F9" s="231"/>
      <c r="G9" s="251"/>
      <c r="H9" s="252">
        <v>0.9</v>
      </c>
      <c r="I9" s="253"/>
      <c r="J9" s="253"/>
      <c r="K9" s="253" t="s">
        <v>134</v>
      </c>
      <c r="L9" s="253"/>
      <c r="M9" s="254">
        <v>1.34</v>
      </c>
      <c r="N9" s="253"/>
      <c r="O9" s="255">
        <v>0.12</v>
      </c>
      <c r="P9" s="256"/>
      <c r="Q9" s="232"/>
      <c r="R9" s="203"/>
      <c r="S9" s="183">
        <f t="shared" ref="S9:U10" si="3">IF(D9=0,9999999,D9)</f>
        <v>9999999</v>
      </c>
      <c r="T9" s="183">
        <f t="shared" si="3"/>
        <v>9999999</v>
      </c>
      <c r="U9" s="183">
        <f t="shared" si="3"/>
        <v>9999999</v>
      </c>
      <c r="W9" s="213"/>
    </row>
    <row r="10" spans="1:24">
      <c r="A10" s="183">
        <v>2</v>
      </c>
      <c r="B10" s="225"/>
      <c r="C10" s="235"/>
      <c r="D10" s="257"/>
      <c r="E10" s="258"/>
      <c r="F10" s="259"/>
      <c r="G10" s="228" t="str">
        <f>IF(D10+E10+F10=0,"",MIN(S10:U10))</f>
        <v/>
      </c>
      <c r="H10" s="260">
        <f>IF(H9=0,"",TRUNC(G10*H9))</f>
        <v>0</v>
      </c>
      <c r="I10" s="261"/>
      <c r="J10" s="261"/>
      <c r="K10" s="261"/>
      <c r="L10" s="261"/>
      <c r="M10" s="262"/>
      <c r="N10" s="236">
        <f>IF(M9=0,0,TRUNC(+$N$5*M9))</f>
        <v>22029</v>
      </c>
      <c r="O10" s="236">
        <f>IF(N10=0,"",TRUNC(N10*O9))</f>
        <v>2643</v>
      </c>
      <c r="P10" s="236">
        <f>IF(N10=0,"",SUM(H10:O10))</f>
        <v>24672</v>
      </c>
      <c r="Q10" s="228">
        <f>IF(P10=0,"",IF(P10&gt;100000,ROUND(P10,-2),IF(P10&gt;10000,ROUND(P10,-2),IF(P10&gt;100,ROUND(P10,-1),ROUND(P10,-2)))))</f>
        <v>24700</v>
      </c>
      <c r="R10" s="203">
        <v>2</v>
      </c>
      <c r="S10" s="183">
        <f t="shared" si="3"/>
        <v>9999999</v>
      </c>
      <c r="T10" s="183">
        <f t="shared" si="3"/>
        <v>9999999</v>
      </c>
      <c r="U10" s="183">
        <f t="shared" si="3"/>
        <v>9999999</v>
      </c>
      <c r="W10" s="213"/>
    </row>
    <row r="11" spans="1:24">
      <c r="B11" s="263"/>
      <c r="C11" s="264"/>
      <c r="D11" s="239"/>
      <c r="E11" s="240"/>
      <c r="F11" s="241"/>
      <c r="G11" s="246"/>
      <c r="H11" s="265"/>
      <c r="I11" s="242"/>
      <c r="J11" s="242"/>
      <c r="K11" s="242"/>
      <c r="L11" s="242"/>
      <c r="M11" s="244"/>
      <c r="N11" s="242"/>
      <c r="O11" s="265"/>
      <c r="P11" s="245"/>
      <c r="Q11" s="198"/>
      <c r="R11" s="203"/>
      <c r="S11" s="183">
        <f t="shared" ref="S11:U14" si="4">IF(D11=0,9999999,D11)</f>
        <v>9999999</v>
      </c>
      <c r="T11" s="183">
        <f t="shared" si="4"/>
        <v>9999999</v>
      </c>
      <c r="U11" s="183">
        <f t="shared" si="4"/>
        <v>9999999</v>
      </c>
      <c r="W11" s="213"/>
    </row>
    <row r="12" spans="1:24">
      <c r="B12" s="266"/>
      <c r="C12" s="267"/>
      <c r="D12" s="233"/>
      <c r="E12" s="234"/>
      <c r="F12" s="235"/>
      <c r="G12" s="228" t="str">
        <f>IF(D12+E12+F12=0,"",MIN(S12:U12))</f>
        <v/>
      </c>
      <c r="H12" s="236" t="str">
        <f>IF(H11=0,"",TRUNC(G12*H11))</f>
        <v/>
      </c>
      <c r="I12" s="236" t="str">
        <f>IF(I11=0,"",TRUNC(G12*I11))</f>
        <v/>
      </c>
      <c r="J12" s="236" t="str">
        <f>IF(J11=0,"",TRUNC(G12*J11))</f>
        <v/>
      </c>
      <c r="K12" s="236" t="str">
        <f>IF(K11=0,"",TRUNC(G12*K11))</f>
        <v/>
      </c>
      <c r="L12" s="236" t="str">
        <f>IF(L11=0,"",TRUNC(N12*L11))</f>
        <v/>
      </c>
      <c r="M12" s="237"/>
      <c r="N12" s="236" t="str">
        <f>IF(M11=0,"",TRUNC(+$N$5*M11))</f>
        <v/>
      </c>
      <c r="O12" s="236" t="str">
        <f>IF(N12=0,"",TRUNC(N12*O11))</f>
        <v/>
      </c>
      <c r="P12" s="236" t="str">
        <f>IF(N12=0,"",SUM(H12:O12))</f>
        <v/>
      </c>
      <c r="Q12" s="228" t="str">
        <f>IF(P12=0,"",IF(P12&gt;100000,ROUND(P12,-2),IF(P12&gt;10000,ROUND(P12,-2),IF(P12&gt;100,ROUND(P12,-1),ROUND(P12,-2)))))</f>
        <v/>
      </c>
      <c r="R12" s="203"/>
      <c r="S12" s="183">
        <f t="shared" si="4"/>
        <v>9999999</v>
      </c>
      <c r="T12" s="183">
        <f t="shared" si="4"/>
        <v>9999999</v>
      </c>
      <c r="U12" s="183">
        <f t="shared" si="4"/>
        <v>9999999</v>
      </c>
      <c r="W12" s="213"/>
    </row>
    <row r="13" spans="1:24">
      <c r="B13" s="268"/>
      <c r="C13" s="264"/>
      <c r="D13" s="239"/>
      <c r="E13" s="240"/>
      <c r="F13" s="241"/>
      <c r="G13" s="246"/>
      <c r="H13" s="265"/>
      <c r="I13" s="242"/>
      <c r="J13" s="242"/>
      <c r="K13" s="243" t="s">
        <v>135</v>
      </c>
      <c r="L13" s="242"/>
      <c r="M13" s="244">
        <f>2.1*0.4</f>
        <v>0.84000000000000008</v>
      </c>
      <c r="N13" s="244" t="s">
        <v>136</v>
      </c>
      <c r="O13" s="265">
        <v>0.1</v>
      </c>
      <c r="P13" s="245"/>
      <c r="Q13" s="198"/>
      <c r="R13" s="203"/>
      <c r="S13" s="183">
        <f t="shared" si="4"/>
        <v>9999999</v>
      </c>
      <c r="T13" s="183">
        <f t="shared" si="4"/>
        <v>9999999</v>
      </c>
      <c r="U13" s="183">
        <f t="shared" si="4"/>
        <v>9999999</v>
      </c>
      <c r="W13" s="213"/>
    </row>
    <row r="14" spans="1:24">
      <c r="A14" s="183">
        <v>3</v>
      </c>
      <c r="B14" s="266"/>
      <c r="C14" s="267"/>
      <c r="D14" s="233"/>
      <c r="E14" s="234"/>
      <c r="F14" s="235"/>
      <c r="G14" s="228" t="str">
        <f>IF(D14+E14+F14=0,"",MIN(S14:U14))</f>
        <v/>
      </c>
      <c r="H14" s="236" t="str">
        <f>IF(H13=0,"",TRUNC(G14*H13))</f>
        <v/>
      </c>
      <c r="I14" s="236" t="str">
        <f>IF(I13=0,"",TRUNC(G14*I13))</f>
        <v/>
      </c>
      <c r="J14" s="236" t="str">
        <f>IF(J13=0,"",TRUNC(G14*J13))</f>
        <v/>
      </c>
      <c r="K14" s="236" t="str">
        <f>IF(K13=0,"",TRUNC(G14*K13))</f>
        <v/>
      </c>
      <c r="L14" s="236" t="str">
        <f>IF(L13=0,"",TRUNC(N14*L13))</f>
        <v/>
      </c>
      <c r="M14" s="237"/>
      <c r="N14" s="236">
        <f>IF(M13=0,"",TRUNC(+$N$5*M13))</f>
        <v>13809</v>
      </c>
      <c r="O14" s="236">
        <f>IF(N14=0,"",TRUNC(N14*O13))</f>
        <v>1380</v>
      </c>
      <c r="P14" s="236">
        <f>IF(N14=0,"",SUM(H14:O14))</f>
        <v>15189</v>
      </c>
      <c r="Q14" s="228">
        <f>IF(P14=0,"",IF(P14&gt;100000,ROUND(P14,-2),IF(P14&gt;10000,ROUNDDOWN(P14,-2),IF(P14&gt;100,ROUND(P14,-1),ROUND(P14,-2)))))</f>
        <v>15100</v>
      </c>
      <c r="R14" s="203">
        <v>3</v>
      </c>
      <c r="S14" s="183">
        <f t="shared" si="4"/>
        <v>9999999</v>
      </c>
      <c r="T14" s="183">
        <f t="shared" si="4"/>
        <v>9999999</v>
      </c>
      <c r="U14" s="183">
        <f t="shared" si="4"/>
        <v>9999999</v>
      </c>
      <c r="W14" s="213"/>
    </row>
    <row r="15" spans="1:24">
      <c r="B15" s="248"/>
      <c r="C15" s="249"/>
      <c r="D15" s="250"/>
      <c r="E15" s="230"/>
      <c r="F15" s="231"/>
      <c r="G15" s="251"/>
      <c r="H15" s="252"/>
      <c r="I15" s="253"/>
      <c r="J15" s="253"/>
      <c r="K15" s="253"/>
      <c r="L15" s="253"/>
      <c r="M15" s="254"/>
      <c r="N15" s="253"/>
      <c r="O15" s="255"/>
      <c r="P15" s="256"/>
      <c r="Q15" s="232"/>
      <c r="R15" s="203"/>
      <c r="S15" s="183">
        <f t="shared" si="0"/>
        <v>9999999</v>
      </c>
      <c r="T15" s="183">
        <f t="shared" si="1"/>
        <v>9999999</v>
      </c>
      <c r="U15" s="183">
        <f t="shared" si="2"/>
        <v>9999999</v>
      </c>
      <c r="W15" s="213"/>
      <c r="X15" s="213"/>
    </row>
    <row r="16" spans="1:24">
      <c r="B16" s="225"/>
      <c r="C16" s="235"/>
      <c r="D16" s="257"/>
      <c r="E16" s="258"/>
      <c r="F16" s="259"/>
      <c r="G16" s="228"/>
      <c r="H16" s="260"/>
      <c r="I16" s="261"/>
      <c r="J16" s="261"/>
      <c r="K16" s="261"/>
      <c r="L16" s="261"/>
      <c r="M16" s="262"/>
      <c r="N16" s="236"/>
      <c r="O16" s="236"/>
      <c r="P16" s="236"/>
      <c r="Q16" s="228"/>
      <c r="R16" s="203"/>
      <c r="S16" s="183">
        <f t="shared" si="0"/>
        <v>9999999</v>
      </c>
      <c r="T16" s="183">
        <f t="shared" si="1"/>
        <v>9999999</v>
      </c>
      <c r="U16" s="183">
        <f t="shared" si="2"/>
        <v>9999999</v>
      </c>
      <c r="X16" s="213"/>
    </row>
    <row r="17" spans="1:24">
      <c r="B17" s="248"/>
      <c r="C17" s="249"/>
      <c r="D17" s="250"/>
      <c r="E17" s="230"/>
      <c r="F17" s="231"/>
      <c r="G17" s="251"/>
      <c r="H17" s="252"/>
      <c r="I17" s="253"/>
      <c r="J17" s="253"/>
      <c r="K17" s="253"/>
      <c r="L17" s="253"/>
      <c r="M17" s="254"/>
      <c r="N17" s="253"/>
      <c r="O17" s="255"/>
      <c r="P17" s="256"/>
      <c r="Q17" s="232"/>
      <c r="R17" s="203"/>
      <c r="S17" s="183">
        <f t="shared" si="0"/>
        <v>9999999</v>
      </c>
      <c r="T17" s="183">
        <f t="shared" si="1"/>
        <v>9999999</v>
      </c>
      <c r="U17" s="183">
        <f t="shared" si="2"/>
        <v>9999999</v>
      </c>
    </row>
    <row r="18" spans="1:24">
      <c r="A18" s="183">
        <v>5</v>
      </c>
      <c r="B18" s="225"/>
      <c r="C18" s="235"/>
      <c r="D18" s="257"/>
      <c r="E18" s="258"/>
      <c r="F18" s="259"/>
      <c r="G18" s="228"/>
      <c r="H18" s="260"/>
      <c r="I18" s="261"/>
      <c r="J18" s="261"/>
      <c r="K18" s="261"/>
      <c r="L18" s="261"/>
      <c r="M18" s="262"/>
      <c r="N18" s="236"/>
      <c r="O18" s="236"/>
      <c r="P18" s="236"/>
      <c r="Q18" s="228"/>
      <c r="R18" s="203"/>
      <c r="S18" s="183">
        <f t="shared" si="0"/>
        <v>9999999</v>
      </c>
      <c r="T18" s="183">
        <f t="shared" si="1"/>
        <v>9999999</v>
      </c>
      <c r="U18" s="183">
        <f t="shared" si="2"/>
        <v>9999999</v>
      </c>
      <c r="W18" s="213"/>
      <c r="X18" s="213"/>
    </row>
    <row r="19" spans="1:24">
      <c r="A19" s="183">
        <v>13</v>
      </c>
      <c r="B19" s="263"/>
      <c r="C19" s="264"/>
      <c r="D19" s="239"/>
      <c r="E19" s="240"/>
      <c r="F19" s="241"/>
      <c r="G19" s="246"/>
      <c r="H19" s="265"/>
      <c r="I19" s="242"/>
      <c r="J19" s="242"/>
      <c r="K19" s="242"/>
      <c r="L19" s="242"/>
      <c r="M19" s="244"/>
      <c r="N19" s="242"/>
      <c r="O19" s="265"/>
      <c r="P19" s="245"/>
      <c r="Q19" s="198"/>
      <c r="R19" s="203"/>
      <c r="S19" s="183">
        <f t="shared" si="0"/>
        <v>9999999</v>
      </c>
      <c r="T19" s="183">
        <f t="shared" si="1"/>
        <v>9999999</v>
      </c>
      <c r="U19" s="183">
        <f t="shared" si="2"/>
        <v>9999999</v>
      </c>
      <c r="X19" s="213"/>
    </row>
    <row r="20" spans="1:24">
      <c r="A20" s="183">
        <v>14</v>
      </c>
      <c r="B20" s="266"/>
      <c r="C20" s="267"/>
      <c r="D20" s="233"/>
      <c r="E20" s="234"/>
      <c r="F20" s="235"/>
      <c r="G20" s="228"/>
      <c r="H20" s="236"/>
      <c r="I20" s="236"/>
      <c r="J20" s="236"/>
      <c r="K20" s="236"/>
      <c r="L20" s="236"/>
      <c r="M20" s="237"/>
      <c r="N20" s="236"/>
      <c r="O20" s="236"/>
      <c r="P20" s="236"/>
      <c r="Q20" s="228"/>
      <c r="R20" s="203"/>
      <c r="S20" s="183">
        <f t="shared" si="0"/>
        <v>9999999</v>
      </c>
      <c r="T20" s="183">
        <f t="shared" si="1"/>
        <v>9999999</v>
      </c>
      <c r="U20" s="183">
        <f t="shared" si="2"/>
        <v>9999999</v>
      </c>
    </row>
    <row r="21" spans="1:24">
      <c r="A21" s="183">
        <v>15</v>
      </c>
      <c r="B21" s="268"/>
      <c r="C21" s="264"/>
      <c r="D21" s="239"/>
      <c r="E21" s="240"/>
      <c r="F21" s="241"/>
      <c r="G21" s="246"/>
      <c r="H21" s="265"/>
      <c r="I21" s="242"/>
      <c r="J21" s="242"/>
      <c r="K21" s="243"/>
      <c r="L21" s="242"/>
      <c r="M21" s="244"/>
      <c r="N21" s="244"/>
      <c r="O21" s="265"/>
      <c r="P21" s="245"/>
      <c r="Q21" s="198"/>
      <c r="R21" s="203"/>
      <c r="S21" s="183">
        <f t="shared" si="0"/>
        <v>9999999</v>
      </c>
      <c r="T21" s="183">
        <f t="shared" si="1"/>
        <v>9999999</v>
      </c>
      <c r="U21" s="183">
        <f t="shared" si="2"/>
        <v>9999999</v>
      </c>
      <c r="W21" s="213"/>
      <c r="X21" s="213"/>
    </row>
    <row r="22" spans="1:24">
      <c r="A22" s="183">
        <v>16</v>
      </c>
      <c r="B22" s="266"/>
      <c r="C22" s="267"/>
      <c r="D22" s="233"/>
      <c r="E22" s="234"/>
      <c r="F22" s="235"/>
      <c r="G22" s="228"/>
      <c r="H22" s="236"/>
      <c r="I22" s="236"/>
      <c r="J22" s="236"/>
      <c r="K22" s="236"/>
      <c r="L22" s="236"/>
      <c r="M22" s="237"/>
      <c r="N22" s="236"/>
      <c r="O22" s="236"/>
      <c r="P22" s="236"/>
      <c r="Q22" s="228"/>
      <c r="R22" s="203"/>
      <c r="S22" s="183">
        <f t="shared" si="0"/>
        <v>9999999</v>
      </c>
      <c r="T22" s="183">
        <f t="shared" si="1"/>
        <v>9999999</v>
      </c>
      <c r="U22" s="183">
        <f t="shared" si="2"/>
        <v>9999999</v>
      </c>
      <c r="X22" s="213"/>
    </row>
    <row r="23" spans="1:24">
      <c r="A23" s="183">
        <v>17</v>
      </c>
      <c r="B23" s="263"/>
      <c r="C23" s="264"/>
      <c r="D23" s="239"/>
      <c r="E23" s="240"/>
      <c r="F23" s="241"/>
      <c r="G23" s="246"/>
      <c r="H23" s="265"/>
      <c r="I23" s="242"/>
      <c r="J23" s="242"/>
      <c r="K23" s="243"/>
      <c r="L23" s="242"/>
      <c r="M23" s="244"/>
      <c r="N23" s="242"/>
      <c r="O23" s="265"/>
      <c r="P23" s="245"/>
      <c r="Q23" s="198"/>
      <c r="R23" s="203"/>
      <c r="S23" s="183">
        <f t="shared" si="0"/>
        <v>9999999</v>
      </c>
      <c r="T23" s="183">
        <f t="shared" si="1"/>
        <v>9999999</v>
      </c>
      <c r="U23" s="183">
        <f t="shared" si="2"/>
        <v>9999999</v>
      </c>
    </row>
    <row r="24" spans="1:24">
      <c r="A24" s="183">
        <v>18</v>
      </c>
      <c r="B24" s="266"/>
      <c r="C24" s="267"/>
      <c r="D24" s="233"/>
      <c r="E24" s="234"/>
      <c r="F24" s="235"/>
      <c r="G24" s="228" t="str">
        <f>IF(D24+E24+F24=0,"",MIN(S24:U24))</f>
        <v/>
      </c>
      <c r="H24" s="236" t="str">
        <f>IF(H23=0,"",TRUNC(G24*H23))</f>
        <v/>
      </c>
      <c r="I24" s="236" t="str">
        <f>IF(I23=0,"",TRUNC(G24*I23))</f>
        <v/>
      </c>
      <c r="J24" s="236" t="str">
        <f>IF(J23=0,"",TRUNC(G24*J23))</f>
        <v/>
      </c>
      <c r="K24" s="236" t="str">
        <f>IF(K23=0,"",TRUNC(G24*K23))</f>
        <v/>
      </c>
      <c r="L24" s="236" t="str">
        <f>IF(L23=0,"",TRUNC(N24*L23))</f>
        <v/>
      </c>
      <c r="M24" s="237"/>
      <c r="N24" s="236" t="str">
        <f>IF(M23=0,"",TRUNC(+$N$5*M23))</f>
        <v/>
      </c>
      <c r="O24" s="236" t="str">
        <f>IF(N24=0,"",TRUNC(N24*O23))</f>
        <v/>
      </c>
      <c r="P24" s="236" t="str">
        <f>IF(H24=0,"",SUM(H24:O24))</f>
        <v/>
      </c>
      <c r="Q24" s="228" t="str">
        <f>IF(G24=0,"",IF(P24&gt;100000,ROUND(P24,-2),IF(P24&gt;10000,ROUND(P24,-2),IF(P24&gt;100,ROUND(P24,-1),ROUND(P24,-2)))))</f>
        <v/>
      </c>
      <c r="R24" s="203"/>
      <c r="S24" s="183">
        <f t="shared" si="0"/>
        <v>9999999</v>
      </c>
      <c r="T24" s="183">
        <f t="shared" si="1"/>
        <v>9999999</v>
      </c>
      <c r="U24" s="183">
        <f t="shared" si="2"/>
        <v>9999999</v>
      </c>
    </row>
    <row r="25" spans="1:24">
      <c r="A25" s="183">
        <v>19</v>
      </c>
      <c r="B25" s="268"/>
      <c r="C25" s="264"/>
      <c r="D25" s="239"/>
      <c r="E25" s="240"/>
      <c r="F25" s="241"/>
      <c r="G25" s="246"/>
      <c r="H25" s="265"/>
      <c r="I25" s="242"/>
      <c r="J25" s="242"/>
      <c r="K25" s="243"/>
      <c r="L25" s="242"/>
      <c r="M25" s="244"/>
      <c r="N25" s="269"/>
      <c r="O25" s="265"/>
      <c r="P25" s="245"/>
      <c r="Q25" s="198"/>
      <c r="R25" s="203"/>
      <c r="S25" s="183">
        <f t="shared" si="0"/>
        <v>9999999</v>
      </c>
      <c r="T25" s="183">
        <f t="shared" si="1"/>
        <v>9999999</v>
      </c>
      <c r="U25" s="183">
        <f t="shared" si="2"/>
        <v>9999999</v>
      </c>
      <c r="W25" s="213"/>
    </row>
    <row r="26" spans="1:24">
      <c r="A26" s="183">
        <v>20</v>
      </c>
      <c r="B26" s="270"/>
      <c r="C26" s="267"/>
      <c r="D26" s="233"/>
      <c r="E26" s="234"/>
      <c r="F26" s="235"/>
      <c r="G26" s="228" t="str">
        <f>IF(D26+E26+F26=0,"",MIN(S26:U26))</f>
        <v/>
      </c>
      <c r="H26" s="236" t="str">
        <f>IF(H25=0,"",TRUNC(G26*H25))</f>
        <v/>
      </c>
      <c r="I26" s="236" t="str">
        <f>IF(I25=0,"",TRUNC(G26*I25))</f>
        <v/>
      </c>
      <c r="J26" s="236" t="str">
        <f>IF(J25=0,"",TRUNC(G26*J25))</f>
        <v/>
      </c>
      <c r="K26" s="236" t="str">
        <f>IF(K25=0,"",TRUNC(G26*K25))</f>
        <v/>
      </c>
      <c r="L26" s="236" t="str">
        <f>IF(L25=0,"",TRUNC(N26*L25))</f>
        <v/>
      </c>
      <c r="M26" s="237"/>
      <c r="N26" s="236" t="str">
        <f>IF(M25=0,"",TRUNC(+$N$5*M25))</f>
        <v/>
      </c>
      <c r="O26" s="236" t="str">
        <f>IF(N26=0,"",TRUNC(N26*O25))</f>
        <v/>
      </c>
      <c r="P26" s="236" t="str">
        <f>IF(N26=0,"",SUM(H26:O26))</f>
        <v/>
      </c>
      <c r="Q26" s="228" t="str">
        <f>IF(P26=0,"",IF(P26&gt;100000,ROUND(P26,-2),IF(P26&gt;10000,ROUND(P26,-2),IF(P26&gt;100,ROUND(P26,-1),ROUND(P26,-2)))))</f>
        <v/>
      </c>
      <c r="R26" s="203"/>
      <c r="S26" s="183">
        <f t="shared" si="0"/>
        <v>9999999</v>
      </c>
      <c r="T26" s="183">
        <f t="shared" si="1"/>
        <v>9999999</v>
      </c>
      <c r="U26" s="183">
        <f t="shared" si="2"/>
        <v>9999999</v>
      </c>
      <c r="W26" s="188"/>
    </row>
    <row r="27" spans="1:24">
      <c r="A27" s="183">
        <v>21</v>
      </c>
      <c r="B27" s="268"/>
      <c r="C27" s="264"/>
      <c r="D27" s="239"/>
      <c r="E27" s="240"/>
      <c r="F27" s="241"/>
      <c r="G27" s="246"/>
      <c r="H27" s="265"/>
      <c r="I27" s="242"/>
      <c r="J27" s="242"/>
      <c r="K27" s="243"/>
      <c r="L27" s="242"/>
      <c r="M27" s="244"/>
      <c r="N27" s="269"/>
      <c r="O27" s="265"/>
      <c r="P27" s="245"/>
      <c r="Q27" s="198"/>
      <c r="R27" s="203"/>
      <c r="S27" s="183">
        <f t="shared" si="0"/>
        <v>9999999</v>
      </c>
      <c r="T27" s="183">
        <f t="shared" si="1"/>
        <v>9999999</v>
      </c>
      <c r="U27" s="183">
        <f t="shared" si="2"/>
        <v>9999999</v>
      </c>
    </row>
    <row r="28" spans="1:24">
      <c r="A28" s="183">
        <v>22</v>
      </c>
      <c r="B28" s="225"/>
      <c r="C28" s="267"/>
      <c r="D28" s="233"/>
      <c r="E28" s="234"/>
      <c r="F28" s="235"/>
      <c r="G28" s="228" t="str">
        <f>IF(D28+E28+F28=0,"",MIN(S28:U28))</f>
        <v/>
      </c>
      <c r="H28" s="236" t="str">
        <f>IF(H27=0,"",TRUNC(G28*H27))</f>
        <v/>
      </c>
      <c r="I28" s="236" t="str">
        <f>IF(I27=0,"",TRUNC(G28*I27))</f>
        <v/>
      </c>
      <c r="J28" s="236" t="str">
        <f>IF(J27=0,"",TRUNC(G28*J27))</f>
        <v/>
      </c>
      <c r="K28" s="236" t="str">
        <f>IF(K27=0,"",TRUNC(G28*K27))</f>
        <v/>
      </c>
      <c r="L28" s="236" t="str">
        <f>IF(L27=0,"",TRUNC(N28*L27))</f>
        <v/>
      </c>
      <c r="M28" s="237"/>
      <c r="N28" s="236" t="str">
        <f>IF(M27=0,"",TRUNC(+$N$5*M27))</f>
        <v/>
      </c>
      <c r="O28" s="236" t="str">
        <f>IF(N28=0,"",TRUNC(N28*O27))</f>
        <v/>
      </c>
      <c r="P28" s="236" t="str">
        <f>IF(N28=0,"",SUM(H28:O28))</f>
        <v/>
      </c>
      <c r="Q28" s="228" t="str">
        <f>IF(P28=0,"",IF(P28&gt;100000,ROUND(P28,-2),IF(P28&gt;10000,ROUND(P28,-2),IF(P28&gt;100,ROUND(P28,-1),ROUND(P28,-2)))))</f>
        <v/>
      </c>
      <c r="R28" s="203"/>
      <c r="S28" s="183">
        <f t="shared" si="0"/>
        <v>9999999</v>
      </c>
      <c r="T28" s="183">
        <f t="shared" si="1"/>
        <v>9999999</v>
      </c>
      <c r="U28" s="183">
        <f t="shared" si="2"/>
        <v>9999999</v>
      </c>
    </row>
    <row r="29" spans="1:24">
      <c r="A29" s="183">
        <v>23</v>
      </c>
      <c r="B29" s="268"/>
      <c r="C29" s="264"/>
      <c r="D29" s="239"/>
      <c r="E29" s="240"/>
      <c r="F29" s="241"/>
      <c r="G29" s="246"/>
      <c r="H29" s="265"/>
      <c r="I29" s="242"/>
      <c r="J29" s="242"/>
      <c r="K29" s="243"/>
      <c r="L29" s="242"/>
      <c r="M29" s="244"/>
      <c r="N29" s="269"/>
      <c r="O29" s="265"/>
      <c r="P29" s="245"/>
      <c r="Q29" s="198"/>
      <c r="R29" s="203"/>
      <c r="S29" s="183">
        <f t="shared" si="0"/>
        <v>9999999</v>
      </c>
      <c r="T29" s="183">
        <f t="shared" si="1"/>
        <v>9999999</v>
      </c>
      <c r="U29" s="183">
        <f t="shared" si="2"/>
        <v>9999999</v>
      </c>
    </row>
    <row r="30" spans="1:24">
      <c r="A30" s="183">
        <v>24</v>
      </c>
      <c r="B30" s="266"/>
      <c r="C30" s="267"/>
      <c r="D30" s="233"/>
      <c r="E30" s="234"/>
      <c r="F30" s="235"/>
      <c r="G30" s="228" t="str">
        <f>IF(D30+E30+F30=0,"",MIN(S30:U30))</f>
        <v/>
      </c>
      <c r="H30" s="236" t="str">
        <f>IF(H29=0,"",TRUNC(G30*H29))</f>
        <v/>
      </c>
      <c r="I30" s="236" t="str">
        <f>IF(I29=0,"",TRUNC(G30*I29))</f>
        <v/>
      </c>
      <c r="J30" s="236" t="str">
        <f>IF(J29=0,"",TRUNC(G30*J29))</f>
        <v/>
      </c>
      <c r="K30" s="236" t="str">
        <f>IF(K29=0,"",TRUNC(G30*K29))</f>
        <v/>
      </c>
      <c r="L30" s="236" t="str">
        <f>IF(L29=0,"",TRUNC(N30*L29))</f>
        <v/>
      </c>
      <c r="M30" s="237"/>
      <c r="N30" s="236" t="str">
        <f>IF(M29=0,"",TRUNC(+$N$5*M29))</f>
        <v/>
      </c>
      <c r="O30" s="236" t="str">
        <f>IF(N30=0,"",TRUNC(N30*O29))</f>
        <v/>
      </c>
      <c r="P30" s="236" t="str">
        <f>IF(N30=0,"",SUM(H30:O30))</f>
        <v/>
      </c>
      <c r="Q30" s="228" t="str">
        <f>IF(P30=0,"",IF(P30&gt;100000,ROUND(P30,-2),IF(P30&gt;10000,ROUND(P30,-2),IF(P30&gt;100,ROUND(P30,-1),ROUND(P30,-2)))))</f>
        <v/>
      </c>
      <c r="R30" s="203"/>
      <c r="S30" s="183">
        <f t="shared" si="0"/>
        <v>9999999</v>
      </c>
      <c r="T30" s="183">
        <f t="shared" si="1"/>
        <v>9999999</v>
      </c>
      <c r="U30" s="183">
        <f t="shared" si="2"/>
        <v>9999999</v>
      </c>
    </row>
    <row r="31" spans="1:24">
      <c r="A31" s="183">
        <v>25</v>
      </c>
      <c r="B31" s="227"/>
      <c r="C31" s="264"/>
      <c r="D31" s="239"/>
      <c r="E31" s="240"/>
      <c r="F31" s="241"/>
      <c r="G31" s="246"/>
      <c r="H31" s="265"/>
      <c r="I31" s="242"/>
      <c r="J31" s="242"/>
      <c r="K31" s="243"/>
      <c r="L31" s="242"/>
      <c r="M31" s="244"/>
      <c r="N31" s="269"/>
      <c r="O31" s="265"/>
      <c r="P31" s="245"/>
      <c r="Q31" s="198"/>
      <c r="R31" s="203"/>
      <c r="S31" s="183">
        <f t="shared" si="0"/>
        <v>9999999</v>
      </c>
      <c r="T31" s="183">
        <f t="shared" si="1"/>
        <v>9999999</v>
      </c>
      <c r="U31" s="183">
        <f t="shared" si="2"/>
        <v>9999999</v>
      </c>
    </row>
    <row r="32" spans="1:24">
      <c r="A32" s="183">
        <v>26</v>
      </c>
      <c r="B32" s="266"/>
      <c r="C32" s="267"/>
      <c r="D32" s="233"/>
      <c r="E32" s="234"/>
      <c r="F32" s="235"/>
      <c r="G32" s="228" t="str">
        <f>IF(D32+E32+F32=0,"",MIN(S32:U32))</f>
        <v/>
      </c>
      <c r="H32" s="236" t="str">
        <f>IF(H31=0,"",TRUNC(G32*H31))</f>
        <v/>
      </c>
      <c r="I32" s="236" t="str">
        <f>IF(I31=0,"",TRUNC(G32*I31))</f>
        <v/>
      </c>
      <c r="J32" s="236" t="str">
        <f>IF(J31=0,"",TRUNC(G32*J31))</f>
        <v/>
      </c>
      <c r="K32" s="236" t="str">
        <f>IF(K31=0,"",TRUNC(G32*K31))</f>
        <v/>
      </c>
      <c r="L32" s="236" t="str">
        <f>IF(L31=0,"",TRUNC(N32*L31))</f>
        <v/>
      </c>
      <c r="M32" s="237"/>
      <c r="N32" s="236" t="str">
        <f>IF(M31=0,"",TRUNC(+$N$5*M31))</f>
        <v/>
      </c>
      <c r="O32" s="236" t="str">
        <f>IF(N32=0,"",TRUNC(N32*O31))</f>
        <v/>
      </c>
      <c r="P32" s="236" t="str">
        <f>IF(N32=0,"",SUM(H32:O32))</f>
        <v/>
      </c>
      <c r="Q32" s="228" t="str">
        <f>IF(P32=0,"",IF(P32&gt;100000,ROUND(P32,-2),IF(P32&gt;10000,ROUND(P32,-2),IF(P32&gt;100,ROUND(P32,-1),ROUND(P32,-2)))))</f>
        <v/>
      </c>
      <c r="R32" s="203"/>
      <c r="S32" s="183">
        <f t="shared" si="0"/>
        <v>9999999</v>
      </c>
      <c r="T32" s="183">
        <f t="shared" si="1"/>
        <v>9999999</v>
      </c>
      <c r="U32" s="183">
        <f t="shared" si="2"/>
        <v>9999999</v>
      </c>
    </row>
    <row r="33" spans="1:21">
      <c r="A33" s="183">
        <v>27</v>
      </c>
      <c r="B33" s="227"/>
      <c r="C33" s="264"/>
      <c r="D33" s="239"/>
      <c r="E33" s="240"/>
      <c r="F33" s="241"/>
      <c r="G33" s="246"/>
      <c r="H33" s="265"/>
      <c r="I33" s="242"/>
      <c r="J33" s="242"/>
      <c r="K33" s="243"/>
      <c r="L33" s="242"/>
      <c r="M33" s="244"/>
      <c r="N33" s="269"/>
      <c r="O33" s="265"/>
      <c r="P33" s="245"/>
      <c r="Q33" s="198"/>
      <c r="R33" s="203"/>
      <c r="S33" s="183">
        <f t="shared" si="0"/>
        <v>9999999</v>
      </c>
      <c r="T33" s="183">
        <f t="shared" si="1"/>
        <v>9999999</v>
      </c>
      <c r="U33" s="183">
        <f t="shared" si="2"/>
        <v>9999999</v>
      </c>
    </row>
    <row r="34" spans="1:21">
      <c r="A34" s="183">
        <v>28</v>
      </c>
      <c r="B34" s="266"/>
      <c r="C34" s="267"/>
      <c r="D34" s="233"/>
      <c r="E34" s="234"/>
      <c r="F34" s="235"/>
      <c r="G34" s="228" t="str">
        <f>IF(D34+E34+F34=0,"",MIN(S34:U34))</f>
        <v/>
      </c>
      <c r="H34" s="236" t="str">
        <f>IF(H33=0,"",TRUNC(G34*H33))</f>
        <v/>
      </c>
      <c r="I34" s="236" t="str">
        <f>IF(I33=0,"",TRUNC(G34*I33))</f>
        <v/>
      </c>
      <c r="J34" s="236" t="str">
        <f>IF(J33=0,"",TRUNC(G34*J33))</f>
        <v/>
      </c>
      <c r="K34" s="236" t="str">
        <f>IF(K33=0,"",TRUNC(G34*K33))</f>
        <v/>
      </c>
      <c r="L34" s="236" t="str">
        <f>IF(L33=0,"",TRUNC(N34*L33))</f>
        <v/>
      </c>
      <c r="M34" s="237"/>
      <c r="N34" s="236" t="str">
        <f>IF(M33=0,"",TRUNC(+$N$5*M33))</f>
        <v/>
      </c>
      <c r="O34" s="236" t="str">
        <f>IF(N34=0,"",TRUNC(N34*O33))</f>
        <v/>
      </c>
      <c r="P34" s="236" t="str">
        <f>IF(N34=0,"",SUM(H34:O34))</f>
        <v/>
      </c>
      <c r="Q34" s="228" t="str">
        <f>IF(P34=0,"",IF(P34&gt;100000,ROUND(P34,-2),IF(P34&gt;10000,ROUND(P34,-2),IF(P34&gt;100,ROUND(P34,-1),ROUND(P34,-2)))))</f>
        <v/>
      </c>
      <c r="R34" s="203"/>
      <c r="S34" s="183">
        <f t="shared" si="0"/>
        <v>9999999</v>
      </c>
      <c r="T34" s="183">
        <f t="shared" si="1"/>
        <v>9999999</v>
      </c>
      <c r="U34" s="183">
        <f t="shared" si="2"/>
        <v>9999999</v>
      </c>
    </row>
    <row r="35" spans="1:21">
      <c r="A35" s="183">
        <v>29</v>
      </c>
      <c r="B35" s="203"/>
      <c r="C35" s="214"/>
      <c r="D35" s="239"/>
      <c r="E35" s="240"/>
      <c r="F35" s="241"/>
      <c r="G35" s="246"/>
      <c r="H35" s="265"/>
      <c r="I35" s="242"/>
      <c r="J35" s="242"/>
      <c r="K35" s="242"/>
      <c r="L35" s="242"/>
      <c r="M35" s="244"/>
      <c r="N35" s="242"/>
      <c r="O35" s="265"/>
      <c r="P35" s="245"/>
      <c r="Q35" s="198"/>
      <c r="R35" s="203"/>
      <c r="S35" s="183">
        <f t="shared" si="0"/>
        <v>9999999</v>
      </c>
      <c r="T35" s="183">
        <f t="shared" si="1"/>
        <v>9999999</v>
      </c>
      <c r="U35" s="183">
        <f t="shared" si="2"/>
        <v>9999999</v>
      </c>
    </row>
    <row r="36" spans="1:21">
      <c r="A36" s="183">
        <v>30</v>
      </c>
      <c r="B36" s="225"/>
      <c r="C36" s="226"/>
      <c r="D36" s="233"/>
      <c r="E36" s="234"/>
      <c r="F36" s="235"/>
      <c r="G36" s="228" t="str">
        <f>IF(D36+E36+F36=0,"",MIN(S36:U36))</f>
        <v/>
      </c>
      <c r="H36" s="236" t="str">
        <f>IF(H35=0,"",TRUNC(G36*H35))</f>
        <v/>
      </c>
      <c r="I36" s="236" t="str">
        <f>IF(I35=0,"",TRUNC(G36*I35))</f>
        <v/>
      </c>
      <c r="J36" s="236" t="str">
        <f>IF(J35=0,"",TRUNC(G36*J35))</f>
        <v/>
      </c>
      <c r="K36" s="236" t="str">
        <f>IF(K35=0,"",TRUNC(G36*K35))</f>
        <v/>
      </c>
      <c r="L36" s="236" t="str">
        <f>IF(L35=0,"",TRUNC(N36*L35))</f>
        <v/>
      </c>
      <c r="M36" s="237"/>
      <c r="N36" s="236" t="str">
        <f>IF(M35=0,"",TRUNC(+$N$5*M35))</f>
        <v/>
      </c>
      <c r="O36" s="236" t="str">
        <f>IF(N36=0,"",TRUNC(N36*O35))</f>
        <v/>
      </c>
      <c r="P36" s="236" t="str">
        <f>IF(N36=0,"",SUM(H36:O36))</f>
        <v/>
      </c>
      <c r="Q36" s="228" t="str">
        <f>IF(G36=0,"",IF(P36&gt;100000,ROUND(P36,-2),IF(P36&gt;10000,ROUND(P36,-2),IF(P36&gt;100,ROUND(P36,-1),ROUND(P36,-2)))))</f>
        <v/>
      </c>
      <c r="R36" s="203"/>
      <c r="S36" s="183">
        <f t="shared" si="0"/>
        <v>9999999</v>
      </c>
      <c r="T36" s="183">
        <f t="shared" si="1"/>
        <v>9999999</v>
      </c>
      <c r="U36" s="183">
        <f t="shared" si="2"/>
        <v>9999999</v>
      </c>
    </row>
    <row r="37" spans="1:21">
      <c r="A37" s="183">
        <v>31</v>
      </c>
      <c r="B37" s="203"/>
      <c r="C37" s="214"/>
      <c r="D37" s="239"/>
      <c r="E37" s="240"/>
      <c r="F37" s="241"/>
      <c r="G37" s="246"/>
      <c r="H37" s="265"/>
      <c r="I37" s="242"/>
      <c r="J37" s="242"/>
      <c r="K37" s="242"/>
      <c r="L37" s="242"/>
      <c r="M37" s="244"/>
      <c r="N37" s="242"/>
      <c r="O37" s="265"/>
      <c r="P37" s="245"/>
      <c r="Q37" s="198"/>
      <c r="R37" s="203"/>
      <c r="S37" s="183">
        <f t="shared" si="0"/>
        <v>9999999</v>
      </c>
      <c r="T37" s="183">
        <f t="shared" si="1"/>
        <v>9999999</v>
      </c>
      <c r="U37" s="183">
        <f t="shared" si="2"/>
        <v>9999999</v>
      </c>
    </row>
    <row r="38" spans="1:21">
      <c r="A38" s="183">
        <v>32</v>
      </c>
      <c r="B38" s="225"/>
      <c r="C38" s="226"/>
      <c r="D38" s="233"/>
      <c r="E38" s="234"/>
      <c r="F38" s="235"/>
      <c r="G38" s="228" t="str">
        <f>IF(D38+E38+F38=0,"",MIN(S38:U38))</f>
        <v/>
      </c>
      <c r="H38" s="236" t="str">
        <f>IF(H37=0,"",TRUNC(G38*H37))</f>
        <v/>
      </c>
      <c r="I38" s="236" t="str">
        <f>IF(I37=0,"",TRUNC(G38*I37))</f>
        <v/>
      </c>
      <c r="J38" s="236" t="str">
        <f>IF(J37=0,"",TRUNC(G38*J37))</f>
        <v/>
      </c>
      <c r="K38" s="236" t="str">
        <f>IF(K37=0,"",TRUNC(G38*K37))</f>
        <v/>
      </c>
      <c r="L38" s="236" t="str">
        <f>IF(L37=0,"",TRUNC(N38*L37))</f>
        <v/>
      </c>
      <c r="M38" s="237"/>
      <c r="N38" s="236" t="str">
        <f>IF(M37=0,"",TRUNC(+$N$5*M37))</f>
        <v/>
      </c>
      <c r="O38" s="236" t="str">
        <f>IF(N38=0,"",TRUNC(N38*O37))</f>
        <v/>
      </c>
      <c r="P38" s="236" t="str">
        <f>IF(N38=0,"",SUM(H38:O38))</f>
        <v/>
      </c>
      <c r="Q38" s="228" t="str">
        <f>IF(G38=0,"",IF(P38&gt;100000,ROUND(P38,-2),IF(P38&gt;10000,ROUND(P38,-2),IF(P38&gt;100,ROUND(P38,-1),ROUND(P38,-2)))))</f>
        <v/>
      </c>
      <c r="R38" s="203"/>
      <c r="S38" s="183">
        <f t="shared" si="0"/>
        <v>9999999</v>
      </c>
      <c r="T38" s="183">
        <f t="shared" si="1"/>
        <v>9999999</v>
      </c>
      <c r="U38" s="183">
        <f t="shared" si="2"/>
        <v>9999999</v>
      </c>
    </row>
    <row r="39" spans="1:21">
      <c r="A39" s="183">
        <v>33</v>
      </c>
      <c r="B39" s="203"/>
      <c r="C39" s="214"/>
      <c r="D39" s="239"/>
      <c r="E39" s="240"/>
      <c r="F39" s="241"/>
      <c r="G39" s="246"/>
      <c r="H39" s="265"/>
      <c r="I39" s="242"/>
      <c r="J39" s="242"/>
      <c r="K39" s="242"/>
      <c r="L39" s="242"/>
      <c r="M39" s="244"/>
      <c r="N39" s="242"/>
      <c r="O39" s="265"/>
      <c r="P39" s="245"/>
      <c r="Q39" s="198"/>
      <c r="R39" s="203"/>
      <c r="S39" s="183">
        <f t="shared" si="0"/>
        <v>9999999</v>
      </c>
      <c r="T39" s="183">
        <f t="shared" si="1"/>
        <v>9999999</v>
      </c>
      <c r="U39" s="183">
        <f t="shared" si="2"/>
        <v>9999999</v>
      </c>
    </row>
    <row r="40" spans="1:21">
      <c r="A40" s="183">
        <v>34</v>
      </c>
      <c r="B40" s="225"/>
      <c r="C40" s="226"/>
      <c r="D40" s="233"/>
      <c r="E40" s="234"/>
      <c r="F40" s="235"/>
      <c r="G40" s="228" t="str">
        <f>IF(D40+E40+F40=0,"",MIN(S40:U40))</f>
        <v/>
      </c>
      <c r="H40" s="236" t="str">
        <f>IF(H39=0,"",TRUNC(G40*H39))</f>
        <v/>
      </c>
      <c r="I40" s="236" t="str">
        <f>IF(I39=0,"",TRUNC(G40*I39))</f>
        <v/>
      </c>
      <c r="J40" s="236" t="str">
        <f>IF(J39=0,"",TRUNC(G40*J39))</f>
        <v/>
      </c>
      <c r="K40" s="236" t="str">
        <f>IF(K39=0,"",TRUNC(G40*K39))</f>
        <v/>
      </c>
      <c r="L40" s="236" t="str">
        <f>IF(L39=0,"",TRUNC(N40*L39))</f>
        <v/>
      </c>
      <c r="M40" s="237"/>
      <c r="N40" s="236" t="str">
        <f>IF(M39=0,"",TRUNC(+$N$5*M39))</f>
        <v/>
      </c>
      <c r="O40" s="236" t="str">
        <f>IF(N40=0,"",TRUNC(N40*O39))</f>
        <v/>
      </c>
      <c r="P40" s="236" t="str">
        <f>IF(N40=0,"",SUM(H40:O40))</f>
        <v/>
      </c>
      <c r="Q40" s="228" t="str">
        <f>IF(G40=0,"",IF(P40&gt;100000,ROUND(P40,-2),IF(P40&gt;10000,ROUND(P40,-2),IF(P40&gt;100,ROUND(P40,-1),ROUND(P40,-2)))))</f>
        <v/>
      </c>
      <c r="R40" s="203"/>
      <c r="S40" s="183">
        <f t="shared" si="0"/>
        <v>9999999</v>
      </c>
      <c r="T40" s="183">
        <f t="shared" si="1"/>
        <v>9999999</v>
      </c>
      <c r="U40" s="183">
        <f t="shared" si="2"/>
        <v>9999999</v>
      </c>
    </row>
    <row r="41" spans="1:21">
      <c r="A41" s="183">
        <v>35</v>
      </c>
      <c r="B41" s="203"/>
      <c r="C41" s="214"/>
      <c r="D41" s="239"/>
      <c r="E41" s="240"/>
      <c r="F41" s="241"/>
      <c r="G41" s="246"/>
      <c r="H41" s="265"/>
      <c r="I41" s="242"/>
      <c r="J41" s="242"/>
      <c r="K41" s="242"/>
      <c r="L41" s="242"/>
      <c r="M41" s="244"/>
      <c r="N41" s="242"/>
      <c r="O41" s="265"/>
      <c r="P41" s="245"/>
      <c r="Q41" s="198"/>
      <c r="R41" s="203"/>
      <c r="S41" s="183">
        <f t="shared" si="0"/>
        <v>9999999</v>
      </c>
      <c r="T41" s="183">
        <f t="shared" si="1"/>
        <v>9999999</v>
      </c>
      <c r="U41" s="183">
        <f t="shared" si="2"/>
        <v>9999999</v>
      </c>
    </row>
    <row r="42" spans="1:21">
      <c r="A42" s="183">
        <v>36</v>
      </c>
      <c r="B42" s="225"/>
      <c r="C42" s="226"/>
      <c r="D42" s="233"/>
      <c r="E42" s="234"/>
      <c r="F42" s="235"/>
      <c r="G42" s="228" t="str">
        <f>IF(D42+E42+F42=0,"",MIN(S42:U42))</f>
        <v/>
      </c>
      <c r="H42" s="236" t="str">
        <f>IF(H41=0,"",TRUNC(G42*H41))</f>
        <v/>
      </c>
      <c r="I42" s="236" t="str">
        <f>IF(I41=0,"",TRUNC(G42*I41))</f>
        <v/>
      </c>
      <c r="J42" s="236" t="str">
        <f>IF(J41=0,"",TRUNC(G42*J41))</f>
        <v/>
      </c>
      <c r="K42" s="236" t="str">
        <f>IF(K41=0,"",TRUNC(G42*K41))</f>
        <v/>
      </c>
      <c r="L42" s="236" t="str">
        <f>IF(L41=0,"",TRUNC(N42*L41))</f>
        <v/>
      </c>
      <c r="M42" s="237"/>
      <c r="N42" s="236" t="str">
        <f>IF(M41=0,"",TRUNC(+$N$5*M41))</f>
        <v/>
      </c>
      <c r="O42" s="236" t="str">
        <f>IF(N42=0,"",TRUNC(N42*O41))</f>
        <v/>
      </c>
      <c r="P42" s="236" t="str">
        <f>IF(N42=0,"",SUM(H42:O42))</f>
        <v/>
      </c>
      <c r="Q42" s="228" t="str">
        <f>IF(G42=0,"",IF(P42&gt;100000,ROUND(P42,-2),IF(P42&gt;10000,ROUND(P42,-2),IF(P42&gt;100,ROUND(P42,-1),ROUND(P42,-2)))))</f>
        <v/>
      </c>
      <c r="R42" s="203"/>
      <c r="S42" s="183">
        <f t="shared" si="0"/>
        <v>9999999</v>
      </c>
      <c r="T42" s="183">
        <f t="shared" si="1"/>
        <v>9999999</v>
      </c>
      <c r="U42" s="183">
        <f t="shared" si="2"/>
        <v>9999999</v>
      </c>
    </row>
    <row r="43" spans="1:21">
      <c r="A43" s="183">
        <v>45</v>
      </c>
      <c r="B43" s="203"/>
      <c r="C43" s="214"/>
      <c r="D43" s="239"/>
      <c r="E43" s="240"/>
      <c r="F43" s="241"/>
      <c r="G43" s="246"/>
      <c r="H43" s="265"/>
      <c r="I43" s="242"/>
      <c r="J43" s="242"/>
      <c r="K43" s="242"/>
      <c r="L43" s="242"/>
      <c r="M43" s="244"/>
      <c r="N43" s="242"/>
      <c r="O43" s="265"/>
      <c r="P43" s="245"/>
      <c r="Q43" s="198"/>
      <c r="R43" s="203"/>
      <c r="S43" s="183">
        <f t="shared" si="0"/>
        <v>9999999</v>
      </c>
      <c r="T43" s="183">
        <f t="shared" si="1"/>
        <v>9999999</v>
      </c>
      <c r="U43" s="183">
        <f t="shared" si="2"/>
        <v>9999999</v>
      </c>
    </row>
    <row r="44" spans="1:21">
      <c r="A44" s="183">
        <v>46</v>
      </c>
      <c r="B44" s="225"/>
      <c r="C44" s="226"/>
      <c r="D44" s="233"/>
      <c r="E44" s="234"/>
      <c r="F44" s="235"/>
      <c r="G44" s="228" t="str">
        <f>IF(D44+E44+F44=0,"",MIN(S44:U44))</f>
        <v/>
      </c>
      <c r="H44" s="236" t="str">
        <f>IF(H43=0,"",TRUNC(G44*H43))</f>
        <v/>
      </c>
      <c r="I44" s="236" t="str">
        <f>IF(I43=0,"",TRUNC(G44*I43))</f>
        <v/>
      </c>
      <c r="J44" s="236" t="str">
        <f>IF(J43=0,"",TRUNC(G44*J43))</f>
        <v/>
      </c>
      <c r="K44" s="236" t="str">
        <f>IF(K43=0,"",TRUNC(G44*K43))</f>
        <v/>
      </c>
      <c r="L44" s="236" t="str">
        <f>IF(L43=0,"",TRUNC(N44*L43))</f>
        <v/>
      </c>
      <c r="M44" s="237"/>
      <c r="N44" s="236" t="str">
        <f>IF(M43=0,"",TRUNC(+$N$5*M43))</f>
        <v/>
      </c>
      <c r="O44" s="236" t="str">
        <f>IF(N44=0,"",TRUNC(N44*O43))</f>
        <v/>
      </c>
      <c r="P44" s="236" t="str">
        <f>IF(N44=0,"",SUM(H44:O44))</f>
        <v/>
      </c>
      <c r="Q44" s="238" t="str">
        <f>IF(G44=0,"",IF(P44&gt;100000,ROUND(P44,-2),IF(P44&gt;10000,ROUND(P44,-2),IF(P44&gt;100,ROUND(P44,-1),ROUND(P44,-2)))))</f>
        <v/>
      </c>
      <c r="R44" s="203"/>
      <c r="S44" s="183">
        <f t="shared" si="0"/>
        <v>9999999</v>
      </c>
      <c r="T44" s="183">
        <f t="shared" si="1"/>
        <v>9999999</v>
      </c>
      <c r="U44" s="183">
        <f t="shared" si="2"/>
        <v>9999999</v>
      </c>
    </row>
    <row r="45" spans="1:21">
      <c r="A45" s="183">
        <v>47</v>
      </c>
      <c r="B45" s="203"/>
      <c r="C45" s="214"/>
      <c r="D45" s="239"/>
      <c r="E45" s="240"/>
      <c r="F45" s="241"/>
      <c r="G45" s="246"/>
      <c r="H45" s="265"/>
      <c r="I45" s="242"/>
      <c r="J45" s="242"/>
      <c r="K45" s="242"/>
      <c r="L45" s="242"/>
      <c r="M45" s="244"/>
      <c r="N45" s="242"/>
      <c r="O45" s="265"/>
      <c r="P45" s="245"/>
      <c r="Q45" s="198"/>
      <c r="R45" s="203"/>
      <c r="S45" s="183">
        <f t="shared" si="0"/>
        <v>9999999</v>
      </c>
      <c r="T45" s="183">
        <f t="shared" si="1"/>
        <v>9999999</v>
      </c>
      <c r="U45" s="183">
        <f t="shared" si="2"/>
        <v>9999999</v>
      </c>
    </row>
    <row r="46" spans="1:21">
      <c r="A46" s="183">
        <v>48</v>
      </c>
      <c r="B46" s="225"/>
      <c r="C46" s="226"/>
      <c r="D46" s="233"/>
      <c r="E46" s="234"/>
      <c r="F46" s="235"/>
      <c r="G46" s="228" t="str">
        <f>IF(D46+E46+F46=0,"",MIN(S46:U46))</f>
        <v/>
      </c>
      <c r="H46" s="236" t="str">
        <f>IF(H45=0,"",TRUNC(G46*H45))</f>
        <v/>
      </c>
      <c r="I46" s="236" t="str">
        <f>IF(I45=0,"",TRUNC(G46*I45))</f>
        <v/>
      </c>
      <c r="J46" s="236" t="str">
        <f>IF(J45=0,"",TRUNC(G46*J45))</f>
        <v/>
      </c>
      <c r="K46" s="236" t="str">
        <f>IF(K45=0,"",TRUNC(G46*K45))</f>
        <v/>
      </c>
      <c r="L46" s="236" t="str">
        <f>IF(L45=0,"",TRUNC(N46*L45))</f>
        <v/>
      </c>
      <c r="M46" s="237"/>
      <c r="N46" s="236" t="str">
        <f>IF(M45=0,"",TRUNC(+$N$5*M45))</f>
        <v/>
      </c>
      <c r="O46" s="236" t="str">
        <f>IF(N46=0,"",TRUNC(N46*O45))</f>
        <v/>
      </c>
      <c r="P46" s="236" t="str">
        <f>IF(N46=0,"",SUM(H46:O46))</f>
        <v/>
      </c>
      <c r="Q46" s="238" t="str">
        <f>IF(G46=0,"",IF(P46&gt;100000,ROUND(P46,-2),IF(P46&gt;10000,ROUND(P46,-2),IF(P46&gt;100,ROUND(P46,-1),ROUND(P46,-2)))))</f>
        <v/>
      </c>
      <c r="R46" s="203"/>
      <c r="S46" s="183">
        <f t="shared" si="0"/>
        <v>9999999</v>
      </c>
      <c r="T46" s="183">
        <f t="shared" si="1"/>
        <v>9999999</v>
      </c>
      <c r="U46" s="183">
        <f t="shared" si="2"/>
        <v>9999999</v>
      </c>
    </row>
    <row r="47" spans="1:21">
      <c r="A47" s="183">
        <v>49</v>
      </c>
      <c r="B47" s="203"/>
      <c r="C47" s="214"/>
      <c r="D47" s="239"/>
      <c r="E47" s="240"/>
      <c r="F47" s="241"/>
      <c r="G47" s="246"/>
      <c r="H47" s="265"/>
      <c r="I47" s="242"/>
      <c r="J47" s="242"/>
      <c r="K47" s="242"/>
      <c r="L47" s="242"/>
      <c r="M47" s="244"/>
      <c r="N47" s="242"/>
      <c r="O47" s="265"/>
      <c r="P47" s="245"/>
      <c r="Q47" s="198"/>
      <c r="R47" s="203"/>
      <c r="S47" s="183">
        <f t="shared" si="0"/>
        <v>9999999</v>
      </c>
      <c r="T47" s="183">
        <f t="shared" si="1"/>
        <v>9999999</v>
      </c>
      <c r="U47" s="183">
        <f t="shared" si="2"/>
        <v>9999999</v>
      </c>
    </row>
    <row r="48" spans="1:21">
      <c r="A48" s="183">
        <v>50</v>
      </c>
      <c r="B48" s="225"/>
      <c r="C48" s="226"/>
      <c r="D48" s="233"/>
      <c r="E48" s="234"/>
      <c r="F48" s="235"/>
      <c r="G48" s="228" t="str">
        <f>IF(D48+E48+F48=0,"",MIN(S48:U48))</f>
        <v/>
      </c>
      <c r="H48" s="236" t="str">
        <f>IF(H47=0,"",TRUNC(G48*H47))</f>
        <v/>
      </c>
      <c r="I48" s="236" t="str">
        <f>IF(I47=0,"",TRUNC(G48*I47))</f>
        <v/>
      </c>
      <c r="J48" s="236" t="str">
        <f>IF(J47=0,"",TRUNC(G48*J47))</f>
        <v/>
      </c>
      <c r="K48" s="236" t="str">
        <f>IF(K47=0,"",TRUNC(G48*K47))</f>
        <v/>
      </c>
      <c r="L48" s="236" t="str">
        <f>IF(L47=0,"",TRUNC(N48*L47))</f>
        <v/>
      </c>
      <c r="M48" s="237"/>
      <c r="N48" s="236" t="str">
        <f>IF(M47=0,"",TRUNC(+$N$5*M47))</f>
        <v/>
      </c>
      <c r="O48" s="236" t="str">
        <f>IF(N48=0,"",TRUNC(N48*O47))</f>
        <v/>
      </c>
      <c r="P48" s="236" t="str">
        <f>IF(N48=0,"",SUM(H48:O48))</f>
        <v/>
      </c>
      <c r="Q48" s="238" t="str">
        <f>IF(G48=0,"",IF(P48&gt;100000,ROUND(P48,-2),IF(P48&gt;10000,ROUND(P48,-2),IF(P48&gt;100,ROUND(P48,-1),ROUND(P48,-2)))))</f>
        <v/>
      </c>
      <c r="R48" s="203"/>
      <c r="S48" s="183">
        <f t="shared" si="0"/>
        <v>9999999</v>
      </c>
      <c r="T48" s="183">
        <f t="shared" si="1"/>
        <v>9999999</v>
      </c>
      <c r="U48" s="183">
        <f t="shared" si="2"/>
        <v>9999999</v>
      </c>
    </row>
    <row r="49" spans="1:21">
      <c r="A49" s="183">
        <v>51</v>
      </c>
      <c r="B49" s="203"/>
      <c r="C49" s="214"/>
      <c r="D49" s="239"/>
      <c r="E49" s="240"/>
      <c r="F49" s="241"/>
      <c r="G49" s="246"/>
      <c r="H49" s="265"/>
      <c r="I49" s="242"/>
      <c r="J49" s="242"/>
      <c r="K49" s="242"/>
      <c r="L49" s="242"/>
      <c r="M49" s="244"/>
      <c r="N49" s="242"/>
      <c r="O49" s="265"/>
      <c r="P49" s="245"/>
      <c r="Q49" s="198"/>
      <c r="R49" s="203"/>
      <c r="S49" s="183">
        <f t="shared" si="0"/>
        <v>9999999</v>
      </c>
      <c r="T49" s="183">
        <f t="shared" si="1"/>
        <v>9999999</v>
      </c>
      <c r="U49" s="183">
        <f t="shared" si="2"/>
        <v>9999999</v>
      </c>
    </row>
    <row r="50" spans="1:21" ht="17" thickBot="1">
      <c r="A50" s="183">
        <v>52</v>
      </c>
      <c r="B50" s="271"/>
      <c r="C50" s="272"/>
      <c r="D50" s="273"/>
      <c r="E50" s="274"/>
      <c r="F50" s="275"/>
      <c r="G50" s="207" t="str">
        <f>IF(D50+E50+F50=0,"",MIN(S50:U50))</f>
        <v/>
      </c>
      <c r="H50" s="276" t="str">
        <f>IF(H49=0,"",TRUNC(G50*H49))</f>
        <v/>
      </c>
      <c r="I50" s="276" t="str">
        <f>IF(I49=0,"",TRUNC(G50*I49))</f>
        <v/>
      </c>
      <c r="J50" s="276" t="str">
        <f>IF(J49=0,"",TRUNC(G50*J49))</f>
        <v/>
      </c>
      <c r="K50" s="276" t="str">
        <f>IF(K49=0,"",TRUNC(G50*K49))</f>
        <v/>
      </c>
      <c r="L50" s="276" t="str">
        <f>IF(L49=0,"",TRUNC(N50*L49))</f>
        <v/>
      </c>
      <c r="M50" s="277"/>
      <c r="N50" s="276" t="str">
        <f>IF(M49=0,"",TRUNC(+$N$5*M49))</f>
        <v/>
      </c>
      <c r="O50" s="276" t="str">
        <f>IF(N50=0,"",TRUNC(N50*O49))</f>
        <v/>
      </c>
      <c r="P50" s="276" t="str">
        <f>IF(N50=0,"",SUM(H50:O50))</f>
        <v/>
      </c>
      <c r="Q50" s="207" t="str">
        <f>IF(G50=0,"",IF(P50&gt;100000,ROUND(P50,-2),IF(P50&gt;10000,ROUND(P50,-2),IF(P50&gt;100,ROUND(P50,-1),ROUND(P50,-2)))))</f>
        <v/>
      </c>
      <c r="R50" s="203"/>
      <c r="S50" s="183">
        <f t="shared" si="0"/>
        <v>9999999</v>
      </c>
      <c r="T50" s="183">
        <f t="shared" si="1"/>
        <v>9999999</v>
      </c>
      <c r="U50" s="183">
        <f t="shared" si="2"/>
        <v>9999999</v>
      </c>
    </row>
  </sheetData>
  <mergeCells count="1">
    <mergeCell ref="D5:F5"/>
  </mergeCells>
  <phoneticPr fontId="17"/>
  <pageMargins left="0.47" right="0.47" top="0.52" bottom="0.84" header="0.14000000000000001" footer="0.19685039370078741"/>
  <pageSetup paperSize="9" scale="60"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B1:M28"/>
  <sheetViews>
    <sheetView workbookViewId="0"/>
  </sheetViews>
  <sheetFormatPr defaultColWidth="15.296875" defaultRowHeight="25" customHeight="1"/>
  <cols>
    <col min="1" max="1" width="4.3984375" style="24" customWidth="1"/>
    <col min="2" max="2" width="2.3984375" style="24" customWidth="1"/>
    <col min="3" max="3" width="11.8984375" style="24" customWidth="1"/>
    <col min="4" max="4" width="14.09765625" style="24" bestFit="1" customWidth="1"/>
    <col min="5" max="5" width="5" style="24" bestFit="1" customWidth="1"/>
    <col min="6" max="6" width="14.09765625" style="24" customWidth="1"/>
    <col min="7" max="7" width="5" style="24" bestFit="1" customWidth="1"/>
    <col min="8" max="8" width="13.69921875" style="24" customWidth="1"/>
    <col min="9" max="9" width="5" style="24" bestFit="1" customWidth="1"/>
    <col min="10" max="10" width="12.59765625" style="24" bestFit="1" customWidth="1"/>
    <col min="11" max="11" width="5" style="24" bestFit="1" customWidth="1"/>
    <col min="12" max="12" width="6.69921875" style="24" customWidth="1"/>
    <col min="13" max="13" width="6.8984375" style="24" customWidth="1"/>
    <col min="14" max="16384" width="15.296875" style="24"/>
  </cols>
  <sheetData>
    <row r="1" spans="2:13" ht="13.5" customHeight="1"/>
    <row r="2" spans="2:13" ht="25" customHeight="1">
      <c r="B2" s="23"/>
      <c r="E2" s="25"/>
      <c r="F2" s="25" t="s">
        <v>23</v>
      </c>
      <c r="L2" s="26"/>
    </row>
    <row r="3" spans="2:13" ht="25" customHeight="1">
      <c r="B3" s="26"/>
      <c r="C3" s="27" t="s">
        <v>24</v>
      </c>
      <c r="D3" s="563" t="e">
        <f>IF(#REF!=0,0,#REF!&amp;"工事")</f>
        <v>#REF!</v>
      </c>
      <c r="E3" s="564"/>
      <c r="F3" s="28" t="e">
        <f>#REF!</f>
        <v>#REF!</v>
      </c>
      <c r="L3" s="26"/>
    </row>
    <row r="4" spans="2:13" ht="25" customHeight="1">
      <c r="B4" s="29"/>
    </row>
    <row r="5" spans="2:13" ht="25" customHeight="1">
      <c r="B5" s="29"/>
      <c r="C5" s="24" t="s">
        <v>25</v>
      </c>
    </row>
    <row r="6" spans="2:13" ht="25" customHeight="1">
      <c r="B6" s="29"/>
      <c r="F6" s="30" t="s">
        <v>26</v>
      </c>
      <c r="H6" s="30" t="s">
        <v>27</v>
      </c>
      <c r="J6" s="30"/>
    </row>
    <row r="7" spans="2:13" ht="25" customHeight="1">
      <c r="B7" s="26"/>
      <c r="D7" s="29" t="s">
        <v>28</v>
      </c>
      <c r="E7" s="30" t="s">
        <v>29</v>
      </c>
      <c r="F7" s="31" t="e">
        <f>F3</f>
        <v>#REF!</v>
      </c>
      <c r="G7" s="30" t="s">
        <v>30</v>
      </c>
      <c r="H7" s="32" t="e">
        <f>IF(#REF!=1,2.49,IF(#REF!=2,2.06,IF(#REF!=4,1.84,0)))</f>
        <v>#REF!</v>
      </c>
      <c r="I7" s="30" t="s">
        <v>29</v>
      </c>
      <c r="J7" s="33" t="e">
        <f>ROUNDDOWN(F7*(H7/100),-3)</f>
        <v>#REF!</v>
      </c>
      <c r="M7" s="31"/>
    </row>
    <row r="8" spans="2:13" ht="25" customHeight="1">
      <c r="D8" s="29"/>
      <c r="E8" s="31"/>
      <c r="F8" s="30"/>
      <c r="H8" s="30"/>
      <c r="I8" s="31"/>
      <c r="J8" s="34"/>
    </row>
    <row r="9" spans="2:13" ht="25" customHeight="1">
      <c r="F9" s="30" t="s">
        <v>26</v>
      </c>
      <c r="H9" s="35" t="s">
        <v>28</v>
      </c>
      <c r="I9" s="31"/>
    </row>
    <row r="10" spans="2:13" ht="25" customHeight="1">
      <c r="B10" s="23"/>
      <c r="D10" s="24" t="s">
        <v>31</v>
      </c>
      <c r="E10" s="30" t="s">
        <v>32</v>
      </c>
      <c r="F10" s="31" t="e">
        <f>F7</f>
        <v>#REF!</v>
      </c>
      <c r="G10" s="30" t="s">
        <v>33</v>
      </c>
      <c r="H10" s="36" t="e">
        <f>J7</f>
        <v>#REF!</v>
      </c>
      <c r="I10" s="30" t="s">
        <v>32</v>
      </c>
      <c r="J10" s="31" t="e">
        <f>F10+H10</f>
        <v>#REF!</v>
      </c>
    </row>
    <row r="11" spans="2:13" ht="25" customHeight="1">
      <c r="I11" s="31"/>
      <c r="J11" s="37"/>
      <c r="K11" s="31"/>
    </row>
    <row r="12" spans="2:13" ht="25" customHeight="1">
      <c r="B12" s="38"/>
      <c r="I12" s="31"/>
      <c r="J12" s="39"/>
      <c r="K12" s="31"/>
    </row>
    <row r="13" spans="2:13" ht="25" customHeight="1">
      <c r="B13" s="26"/>
      <c r="C13" s="24" t="s">
        <v>34</v>
      </c>
      <c r="I13" s="31"/>
      <c r="J13" s="39"/>
      <c r="K13" s="31"/>
    </row>
    <row r="14" spans="2:13" ht="25" customHeight="1">
      <c r="B14" s="29"/>
      <c r="F14" s="30" t="s">
        <v>31</v>
      </c>
      <c r="H14" s="30" t="s">
        <v>35</v>
      </c>
      <c r="J14" s="30"/>
      <c r="K14" s="31"/>
    </row>
    <row r="15" spans="2:13" ht="25" customHeight="1">
      <c r="D15" s="24" t="s">
        <v>36</v>
      </c>
      <c r="E15" s="30" t="s">
        <v>32</v>
      </c>
      <c r="F15" s="31" t="e">
        <f>J10</f>
        <v>#REF!</v>
      </c>
      <c r="G15" s="30" t="s">
        <v>37</v>
      </c>
      <c r="H15" s="30" t="e">
        <f>IF(#REF!=1,5.26,IF(#REF!=2,8.15,IF(#REF!=4,6.42,0)))</f>
        <v>#REF!</v>
      </c>
      <c r="I15" s="30" t="s">
        <v>32</v>
      </c>
      <c r="J15" s="33" t="e">
        <f>ROUNDDOWN(F15*(H15/100),-3)</f>
        <v>#REF!</v>
      </c>
      <c r="K15" s="30"/>
    </row>
    <row r="16" spans="2:13" ht="25" customHeight="1">
      <c r="D16" s="30"/>
      <c r="E16" s="31"/>
      <c r="F16" s="30"/>
      <c r="G16" s="39"/>
      <c r="H16" s="30"/>
      <c r="I16" s="31"/>
      <c r="J16" s="35"/>
      <c r="K16" s="31"/>
    </row>
    <row r="17" spans="2:12" ht="25" customHeight="1">
      <c r="B17" s="26"/>
      <c r="F17" s="30" t="s">
        <v>31</v>
      </c>
      <c r="H17" s="30" t="s">
        <v>36</v>
      </c>
      <c r="I17" s="30"/>
      <c r="J17" s="30"/>
      <c r="K17" s="31"/>
    </row>
    <row r="18" spans="2:12" ht="25" customHeight="1">
      <c r="B18" s="29"/>
      <c r="D18" s="24" t="s">
        <v>38</v>
      </c>
      <c r="E18" s="30" t="s">
        <v>39</v>
      </c>
      <c r="F18" s="31" t="e">
        <f>F15</f>
        <v>#REF!</v>
      </c>
      <c r="G18" s="30" t="s">
        <v>40</v>
      </c>
      <c r="H18" s="36" t="e">
        <f>J15</f>
        <v>#REF!</v>
      </c>
      <c r="I18" s="30" t="s">
        <v>39</v>
      </c>
      <c r="J18" s="31" t="e">
        <f>F18+H18</f>
        <v>#REF!</v>
      </c>
    </row>
    <row r="19" spans="2:12" ht="25" customHeight="1">
      <c r="B19" s="29"/>
      <c r="I19" s="31"/>
      <c r="J19" s="31"/>
      <c r="K19" s="31"/>
    </row>
    <row r="20" spans="2:12" ht="25" customHeight="1">
      <c r="B20" s="40"/>
      <c r="F20" s="40"/>
      <c r="I20" s="31"/>
      <c r="J20" s="31"/>
      <c r="K20" s="31"/>
    </row>
    <row r="21" spans="2:12" ht="25" customHeight="1">
      <c r="C21" s="24" t="s">
        <v>41</v>
      </c>
      <c r="K21" s="30"/>
    </row>
    <row r="22" spans="2:12" ht="25" customHeight="1">
      <c r="C22" s="29"/>
      <c r="D22" s="29"/>
      <c r="E22" s="31"/>
      <c r="F22" s="30"/>
      <c r="G22" s="39"/>
      <c r="H22" s="30"/>
      <c r="I22" s="31"/>
      <c r="J22" s="35"/>
      <c r="K22" s="31"/>
    </row>
    <row r="23" spans="2:12" ht="25" customHeight="1">
      <c r="B23" s="26"/>
      <c r="F23" s="30" t="s">
        <v>38</v>
      </c>
      <c r="H23" s="30" t="s">
        <v>42</v>
      </c>
    </row>
    <row r="24" spans="2:12" ht="25" customHeight="1">
      <c r="B24" s="23"/>
      <c r="D24" s="24" t="s">
        <v>43</v>
      </c>
      <c r="E24" s="30" t="s">
        <v>44</v>
      </c>
      <c r="F24" s="31" t="e">
        <f>J18</f>
        <v>#REF!</v>
      </c>
      <c r="G24" s="30" t="s">
        <v>45</v>
      </c>
      <c r="H24" s="37" t="e">
        <f>IF(#REF!=1,11.26,IF(#REF!=2,11.8,IF(#REF!=4,11.2,0)))</f>
        <v>#REF!</v>
      </c>
      <c r="I24" s="30" t="s">
        <v>44</v>
      </c>
      <c r="J24" s="33" t="e">
        <f>INT(F24*(H24/100)/1000)*1000</f>
        <v>#REF!</v>
      </c>
    </row>
    <row r="25" spans="2:12" ht="25" customHeight="1">
      <c r="I25" s="31"/>
      <c r="J25" s="31"/>
      <c r="K25" s="31"/>
    </row>
    <row r="26" spans="2:12" ht="25" customHeight="1">
      <c r="B26" s="29"/>
      <c r="F26" s="30" t="s">
        <v>38</v>
      </c>
      <c r="H26" s="30" t="s">
        <v>43</v>
      </c>
      <c r="I26" s="30"/>
      <c r="J26" s="30"/>
      <c r="K26" s="31"/>
    </row>
    <row r="27" spans="2:12" ht="25" customHeight="1">
      <c r="B27" s="26"/>
      <c r="D27" s="24" t="s">
        <v>46</v>
      </c>
      <c r="E27" s="30" t="s">
        <v>39</v>
      </c>
      <c r="F27" s="31" t="e">
        <f>F24</f>
        <v>#REF!</v>
      </c>
      <c r="G27" s="30" t="s">
        <v>40</v>
      </c>
      <c r="H27" s="36" t="e">
        <f>J24</f>
        <v>#REF!</v>
      </c>
      <c r="I27" s="30" t="s">
        <v>39</v>
      </c>
      <c r="J27" s="31" t="e">
        <f>F27+H27</f>
        <v>#REF!</v>
      </c>
      <c r="L27" s="31"/>
    </row>
    <row r="28" spans="2:12" ht="25" customHeight="1">
      <c r="D28" s="29"/>
      <c r="E28" s="31"/>
      <c r="F28" s="30"/>
      <c r="H28" s="30"/>
      <c r="I28" s="31"/>
      <c r="J28" s="35"/>
      <c r="K28" s="31"/>
      <c r="L28" s="34"/>
    </row>
  </sheetData>
  <mergeCells count="1">
    <mergeCell ref="D3:E3"/>
  </mergeCells>
  <phoneticPr fontId="5"/>
  <pageMargins left="0.78740157480314965" right="0.39370078740157483" top="0.78740157480314965" bottom="0.39370078740157483" header="0.74803149606299213" footer="0.35433070866141736"/>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6EAAD-D3B1-4C85-AF4E-E6378195BC95}">
  <sheetPr>
    <tabColor theme="6" tint="0.39997558519241921"/>
  </sheetPr>
  <dimension ref="A1:BA102"/>
  <sheetViews>
    <sheetView view="pageBreakPreview" topLeftCell="A21" zoomScaleNormal="100" zoomScaleSheetLayoutView="100" workbookViewId="0">
      <selection activeCell="D34" sqref="D34:Y34"/>
    </sheetView>
  </sheetViews>
  <sheetFormatPr defaultColWidth="9.09765625" defaultRowHeight="13"/>
  <cols>
    <col min="1" max="1" width="2.09765625" style="413" customWidth="1"/>
    <col min="2" max="3" width="3.09765625" style="413" customWidth="1"/>
    <col min="4" max="4" width="4.09765625" style="413" customWidth="1"/>
    <col min="5" max="9" width="3.69921875" style="413" customWidth="1"/>
    <col min="10" max="10" width="3.296875" style="413" customWidth="1"/>
    <col min="11" max="27" width="3.69921875" style="413" customWidth="1"/>
    <col min="28" max="28" width="4.296875" style="559" customWidth="1"/>
    <col min="29" max="29" width="1.296875" style="559" customWidth="1"/>
    <col min="30" max="30" width="3.69921875" style="560" customWidth="1"/>
    <col min="31" max="39" width="9.09765625" style="560"/>
    <col min="40" max="40" width="3.8984375" style="560" hidden="1" customWidth="1"/>
    <col min="41" max="16384" width="9.09765625" style="560"/>
  </cols>
  <sheetData>
    <row r="1" spans="1:52" ht="18" customHeight="1"/>
    <row r="2" spans="1:52" s="559" customFormat="1" ht="18" customHeight="1">
      <c r="A2" s="575" t="s">
        <v>291</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D2" s="560"/>
      <c r="AE2" s="560"/>
      <c r="AF2" s="560"/>
    </row>
    <row r="3" spans="1:52" s="559" customFormat="1" ht="18" customHeight="1">
      <c r="A3" s="517"/>
      <c r="B3" s="415" t="s">
        <v>226</v>
      </c>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561"/>
      <c r="AD3" s="560"/>
      <c r="AE3" s="560"/>
      <c r="AF3" s="560"/>
    </row>
    <row r="4" spans="1:52" s="559" customFormat="1" ht="14.25" customHeight="1">
      <c r="A4" s="517"/>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561"/>
      <c r="AD4" s="560"/>
      <c r="AE4" s="560"/>
      <c r="AF4" s="560"/>
    </row>
    <row r="5" spans="1:52" s="559" customFormat="1" ht="18" customHeight="1">
      <c r="A5" s="517"/>
      <c r="B5" s="414"/>
      <c r="C5" s="518" t="s">
        <v>227</v>
      </c>
      <c r="D5" s="576" t="s">
        <v>228</v>
      </c>
      <c r="E5" s="576"/>
      <c r="F5" s="576"/>
      <c r="G5" s="415" t="s">
        <v>419</v>
      </c>
      <c r="H5" s="414"/>
      <c r="I5" s="414"/>
      <c r="J5" s="414"/>
      <c r="K5" s="414"/>
      <c r="L5" s="414"/>
      <c r="M5" s="414"/>
      <c r="N5" s="414"/>
      <c r="O5" s="414"/>
      <c r="P5" s="414"/>
      <c r="Q5" s="414"/>
      <c r="R5" s="414"/>
      <c r="S5" s="414"/>
      <c r="T5" s="414"/>
      <c r="U5" s="414"/>
      <c r="V5" s="414"/>
      <c r="W5" s="414"/>
      <c r="X5" s="414"/>
      <c r="Y5" s="414"/>
      <c r="Z5" s="414"/>
      <c r="AA5" s="414"/>
      <c r="AB5" s="561"/>
      <c r="AD5" s="560"/>
      <c r="AE5" s="560"/>
      <c r="AF5" s="560"/>
    </row>
    <row r="6" spans="1:52" s="559" customFormat="1" ht="18" customHeight="1">
      <c r="A6" s="517"/>
      <c r="B6" s="414"/>
      <c r="C6" s="518" t="s">
        <v>229</v>
      </c>
      <c r="D6" s="576" t="s">
        <v>230</v>
      </c>
      <c r="E6" s="576"/>
      <c r="F6" s="576"/>
      <c r="G6" s="415" t="s">
        <v>328</v>
      </c>
      <c r="H6" s="414"/>
      <c r="I6" s="414"/>
      <c r="J6" s="414"/>
      <c r="K6" s="414"/>
      <c r="L6" s="414"/>
      <c r="M6" s="414"/>
      <c r="N6" s="414"/>
      <c r="O6" s="414"/>
      <c r="P6" s="414"/>
      <c r="Q6" s="414"/>
      <c r="R6" s="414"/>
      <c r="S6" s="414"/>
      <c r="T6" s="414"/>
      <c r="U6" s="414"/>
      <c r="V6" s="414"/>
      <c r="W6" s="414"/>
      <c r="X6" s="414"/>
      <c r="Y6" s="414"/>
      <c r="Z6" s="414"/>
      <c r="AA6" s="414"/>
      <c r="AB6" s="561"/>
      <c r="AD6" s="560"/>
      <c r="AE6" s="560"/>
      <c r="AF6" s="560"/>
    </row>
    <row r="7" spans="1:52" s="559" customFormat="1" ht="18" customHeight="1">
      <c r="A7" s="517"/>
      <c r="B7" s="414"/>
      <c r="C7" s="518" t="s">
        <v>231</v>
      </c>
      <c r="D7" s="576" t="s">
        <v>232</v>
      </c>
      <c r="E7" s="576"/>
      <c r="F7" s="576"/>
      <c r="G7" s="415" t="s">
        <v>329</v>
      </c>
      <c r="H7" s="414"/>
      <c r="I7" s="414"/>
      <c r="J7" s="414"/>
      <c r="K7" s="414"/>
      <c r="L7" s="414"/>
      <c r="M7" s="414"/>
      <c r="N7" s="414"/>
      <c r="O7" s="414"/>
      <c r="P7" s="414"/>
      <c r="Q7" s="414"/>
      <c r="R7" s="414"/>
      <c r="S7" s="414"/>
      <c r="T7" s="414"/>
      <c r="U7" s="414"/>
      <c r="V7" s="414"/>
      <c r="W7" s="414"/>
      <c r="X7" s="414"/>
      <c r="Y7" s="414"/>
      <c r="Z7" s="414"/>
      <c r="AA7" s="414"/>
      <c r="AB7" s="561"/>
      <c r="AD7" s="560"/>
      <c r="AE7" s="560"/>
      <c r="AF7" s="560"/>
    </row>
    <row r="8" spans="1:52" s="559" customFormat="1" ht="18" customHeight="1">
      <c r="A8" s="517"/>
      <c r="B8" s="414"/>
      <c r="C8" s="518" t="s">
        <v>233</v>
      </c>
      <c r="D8" s="415" t="s">
        <v>279</v>
      </c>
      <c r="E8" s="414"/>
      <c r="F8" s="414"/>
      <c r="G8" s="415"/>
      <c r="H8" s="414"/>
      <c r="I8" s="414"/>
      <c r="J8" s="414"/>
      <c r="K8" s="414"/>
      <c r="L8" s="414"/>
      <c r="M8" s="414"/>
      <c r="N8" s="414"/>
      <c r="O8" s="414"/>
      <c r="P8" s="414"/>
      <c r="Q8" s="414"/>
      <c r="R8" s="414"/>
      <c r="S8" s="414"/>
      <c r="T8" s="414"/>
      <c r="U8" s="414"/>
      <c r="V8" s="414"/>
      <c r="W8" s="414"/>
      <c r="X8" s="414"/>
      <c r="Y8" s="414"/>
      <c r="Z8" s="414"/>
      <c r="AA8" s="414"/>
      <c r="AB8" s="561"/>
      <c r="AD8" s="560"/>
      <c r="AE8" s="560"/>
      <c r="AF8" s="560"/>
    </row>
    <row r="9" spans="1:52" s="559" customFormat="1" ht="18" customHeight="1">
      <c r="A9" s="517"/>
      <c r="B9" s="414"/>
      <c r="C9" s="518"/>
      <c r="D9" s="415" t="s">
        <v>385</v>
      </c>
      <c r="E9" s="414"/>
      <c r="F9" s="414"/>
      <c r="G9" s="415"/>
      <c r="H9" s="414"/>
      <c r="I9" s="414"/>
      <c r="J9" s="414"/>
      <c r="K9" s="414"/>
      <c r="L9" s="414"/>
      <c r="M9" s="414"/>
      <c r="N9" s="414"/>
      <c r="O9" s="414"/>
      <c r="P9" s="414"/>
      <c r="Q9" s="414"/>
      <c r="R9" s="414"/>
      <c r="S9" s="414"/>
      <c r="T9" s="414"/>
      <c r="U9" s="414"/>
      <c r="V9" s="414"/>
      <c r="W9" s="414"/>
      <c r="X9" s="414"/>
      <c r="Y9" s="414"/>
      <c r="Z9" s="414"/>
      <c r="AA9" s="414"/>
      <c r="AB9" s="561"/>
      <c r="AD9" s="560"/>
      <c r="AE9" s="560"/>
      <c r="AF9" s="560"/>
    </row>
    <row r="10" spans="1:52" s="559" customFormat="1" ht="18" customHeight="1">
      <c r="A10" s="517"/>
      <c r="B10" s="414"/>
      <c r="C10" s="415"/>
      <c r="D10" s="562" t="s">
        <v>278</v>
      </c>
      <c r="E10" s="577" t="s">
        <v>379</v>
      </c>
      <c r="F10" s="578"/>
      <c r="G10" s="578"/>
      <c r="H10" s="578"/>
      <c r="I10" s="578"/>
      <c r="J10" s="577" t="s">
        <v>380</v>
      </c>
      <c r="K10" s="578"/>
      <c r="L10" s="578"/>
      <c r="M10" s="578"/>
      <c r="N10" s="578"/>
      <c r="Y10" s="463"/>
      <c r="Z10" s="463"/>
      <c r="AA10" s="414"/>
      <c r="AB10" s="561"/>
      <c r="AD10" s="560"/>
      <c r="AE10" s="560"/>
      <c r="AF10" s="560"/>
    </row>
    <row r="11" spans="1:52" s="559" customFormat="1" ht="18" customHeight="1">
      <c r="A11" s="517"/>
      <c r="B11" s="414"/>
      <c r="C11" s="415"/>
      <c r="D11" s="562"/>
      <c r="E11" s="577" t="s">
        <v>381</v>
      </c>
      <c r="F11" s="579"/>
      <c r="G11" s="579"/>
      <c r="H11" s="579"/>
      <c r="I11" s="579"/>
      <c r="J11" s="579"/>
      <c r="K11" s="579"/>
      <c r="L11" s="579"/>
      <c r="M11" s="577" t="s">
        <v>382</v>
      </c>
      <c r="N11" s="579"/>
      <c r="O11" s="579"/>
      <c r="P11" s="579"/>
      <c r="Q11" s="579"/>
      <c r="R11" s="579"/>
      <c r="S11" s="579"/>
      <c r="T11" s="448"/>
      <c r="U11" s="415"/>
      <c r="V11" s="448"/>
      <c r="W11" s="448"/>
      <c r="X11" s="448"/>
      <c r="Y11" s="448"/>
      <c r="Z11" s="414"/>
      <c r="AA11" s="414"/>
      <c r="AB11" s="561"/>
      <c r="AD11" s="560"/>
      <c r="AE11" s="560"/>
      <c r="AF11" s="560"/>
    </row>
    <row r="12" spans="1:52" s="559" customFormat="1" ht="14.25" customHeight="1">
      <c r="A12" s="517"/>
      <c r="B12" s="414"/>
      <c r="C12" s="415"/>
      <c r="D12" s="415"/>
      <c r="E12" s="416"/>
      <c r="F12" s="416"/>
      <c r="G12" s="416"/>
      <c r="H12" s="416"/>
      <c r="I12" s="416"/>
      <c r="J12" s="416"/>
      <c r="K12" s="416"/>
      <c r="L12" s="416"/>
      <c r="M12" s="416"/>
      <c r="N12" s="416"/>
      <c r="O12" s="416"/>
      <c r="P12" s="416"/>
      <c r="Q12" s="416"/>
      <c r="R12" s="416"/>
      <c r="S12" s="416"/>
      <c r="T12" s="416"/>
      <c r="U12" s="416"/>
      <c r="V12" s="416"/>
      <c r="W12" s="416"/>
      <c r="X12" s="416"/>
      <c r="Y12" s="416"/>
      <c r="Z12" s="414"/>
      <c r="AA12" s="414"/>
      <c r="AB12" s="561"/>
      <c r="AD12" s="560"/>
      <c r="AE12" s="560"/>
      <c r="AF12" s="560"/>
    </row>
    <row r="13" spans="1:52" s="559" customFormat="1" ht="18" customHeight="1">
      <c r="A13" s="517"/>
      <c r="B13" s="415" t="s">
        <v>234</v>
      </c>
      <c r="C13" s="415"/>
      <c r="D13" s="414"/>
      <c r="E13" s="414"/>
      <c r="F13" s="414"/>
      <c r="G13" s="415"/>
      <c r="H13" s="414"/>
      <c r="I13" s="414"/>
      <c r="J13" s="414"/>
      <c r="K13" s="414"/>
      <c r="L13" s="414"/>
      <c r="M13" s="414"/>
      <c r="N13" s="414"/>
      <c r="O13" s="414"/>
      <c r="P13" s="414"/>
      <c r="Q13" s="414"/>
      <c r="R13" s="414"/>
      <c r="S13" s="414"/>
      <c r="T13" s="414"/>
      <c r="U13" s="414"/>
      <c r="V13" s="414"/>
      <c r="W13" s="414"/>
      <c r="X13" s="414"/>
      <c r="Y13" s="414"/>
      <c r="Z13" s="414"/>
      <c r="AA13" s="414"/>
      <c r="AB13" s="561"/>
      <c r="AD13" s="560"/>
      <c r="AE13" s="560"/>
      <c r="AF13" s="560"/>
    </row>
    <row r="14" spans="1:52" s="559" customFormat="1" ht="18" customHeight="1">
      <c r="A14" s="517"/>
      <c r="B14" s="414"/>
      <c r="C14" s="417" t="s">
        <v>227</v>
      </c>
      <c r="D14" s="415" t="s">
        <v>235</v>
      </c>
      <c r="E14" s="414"/>
      <c r="F14" s="414"/>
      <c r="G14" s="415"/>
      <c r="H14" s="414"/>
      <c r="I14" s="414"/>
      <c r="J14" s="414"/>
      <c r="K14" s="414"/>
      <c r="L14" s="414"/>
      <c r="M14" s="414"/>
      <c r="N14" s="414"/>
      <c r="O14" s="414"/>
      <c r="P14" s="414"/>
      <c r="Q14" s="414"/>
      <c r="R14" s="414"/>
      <c r="S14" s="414"/>
      <c r="T14" s="414"/>
      <c r="U14" s="414"/>
      <c r="V14" s="414"/>
      <c r="W14" s="414"/>
      <c r="X14" s="414"/>
      <c r="Y14" s="414"/>
      <c r="Z14" s="414"/>
      <c r="AA14" s="414"/>
      <c r="AB14" s="561"/>
      <c r="AD14" s="560"/>
      <c r="AE14" s="560"/>
      <c r="AF14" s="560"/>
    </row>
    <row r="15" spans="1:52" s="559" customFormat="1" ht="18" customHeight="1">
      <c r="A15" s="517"/>
      <c r="B15" s="414"/>
      <c r="C15" s="415"/>
      <c r="D15" s="567" t="s">
        <v>386</v>
      </c>
      <c r="E15" s="567"/>
      <c r="F15" s="567"/>
      <c r="G15" s="567"/>
      <c r="H15" s="567"/>
      <c r="I15" s="567"/>
      <c r="J15" s="567"/>
      <c r="K15" s="567"/>
      <c r="L15" s="567"/>
      <c r="M15" s="567"/>
      <c r="N15" s="567"/>
      <c r="O15" s="567"/>
      <c r="P15" s="567"/>
      <c r="Q15" s="567"/>
      <c r="R15" s="567"/>
      <c r="S15" s="567"/>
      <c r="T15" s="567"/>
      <c r="U15" s="567"/>
      <c r="V15" s="567"/>
      <c r="W15" s="567"/>
      <c r="X15" s="567"/>
      <c r="Y15" s="567"/>
      <c r="Z15" s="414"/>
      <c r="AA15" s="414"/>
      <c r="AB15" s="561"/>
      <c r="AD15" s="560"/>
      <c r="AE15" s="565"/>
      <c r="AF15" s="565"/>
      <c r="AG15" s="565"/>
      <c r="AH15" s="565"/>
      <c r="AI15" s="565"/>
      <c r="AJ15" s="565"/>
      <c r="AK15" s="565"/>
      <c r="AL15" s="565"/>
      <c r="AM15" s="565"/>
      <c r="AN15" s="565"/>
      <c r="AO15" s="565"/>
      <c r="AP15" s="565"/>
      <c r="AQ15" s="565"/>
      <c r="AR15" s="565"/>
      <c r="AS15" s="565"/>
      <c r="AT15" s="565"/>
      <c r="AU15" s="565"/>
      <c r="AV15" s="565"/>
      <c r="AW15" s="565"/>
      <c r="AX15" s="565"/>
      <c r="AY15" s="565"/>
      <c r="AZ15" s="565"/>
    </row>
    <row r="16" spans="1:52" s="559" customFormat="1" ht="18" customHeight="1">
      <c r="A16" s="517"/>
      <c r="B16" s="414"/>
      <c r="C16" s="415"/>
      <c r="D16" s="567"/>
      <c r="E16" s="567"/>
      <c r="F16" s="567"/>
      <c r="G16" s="567"/>
      <c r="H16" s="567"/>
      <c r="I16" s="567"/>
      <c r="J16" s="567"/>
      <c r="K16" s="567"/>
      <c r="L16" s="567"/>
      <c r="M16" s="567"/>
      <c r="N16" s="567"/>
      <c r="O16" s="567"/>
      <c r="P16" s="567"/>
      <c r="Q16" s="567"/>
      <c r="R16" s="567"/>
      <c r="S16" s="567"/>
      <c r="T16" s="567"/>
      <c r="U16" s="567"/>
      <c r="V16" s="567"/>
      <c r="W16" s="567"/>
      <c r="X16" s="567"/>
      <c r="Y16" s="567"/>
      <c r="Z16" s="414"/>
      <c r="AA16" s="414"/>
      <c r="AB16" s="561"/>
      <c r="AD16" s="560"/>
      <c r="AE16" s="565"/>
      <c r="AF16" s="565"/>
      <c r="AG16" s="565"/>
      <c r="AH16" s="565"/>
      <c r="AI16" s="565"/>
      <c r="AJ16" s="565"/>
      <c r="AK16" s="565"/>
      <c r="AL16" s="565"/>
      <c r="AM16" s="565"/>
      <c r="AN16" s="565"/>
      <c r="AO16" s="565"/>
      <c r="AP16" s="565"/>
      <c r="AQ16" s="565"/>
      <c r="AR16" s="565"/>
      <c r="AS16" s="565"/>
      <c r="AT16" s="565"/>
      <c r="AU16" s="565"/>
      <c r="AV16" s="565"/>
      <c r="AW16" s="565"/>
      <c r="AX16" s="565"/>
      <c r="AY16" s="565"/>
      <c r="AZ16" s="565"/>
    </row>
    <row r="17" spans="1:53" s="559" customFormat="1" ht="18" customHeight="1">
      <c r="A17" s="517"/>
      <c r="B17" s="414"/>
      <c r="C17" s="415"/>
      <c r="D17" s="567"/>
      <c r="E17" s="567"/>
      <c r="F17" s="567"/>
      <c r="G17" s="567"/>
      <c r="H17" s="567"/>
      <c r="I17" s="567"/>
      <c r="J17" s="567"/>
      <c r="K17" s="567"/>
      <c r="L17" s="567"/>
      <c r="M17" s="567"/>
      <c r="N17" s="567"/>
      <c r="O17" s="567"/>
      <c r="P17" s="567"/>
      <c r="Q17" s="567"/>
      <c r="R17" s="567"/>
      <c r="S17" s="567"/>
      <c r="T17" s="567"/>
      <c r="U17" s="567"/>
      <c r="V17" s="567"/>
      <c r="W17" s="567"/>
      <c r="X17" s="567"/>
      <c r="Y17" s="567"/>
      <c r="Z17" s="414"/>
      <c r="AA17" s="414"/>
      <c r="AB17" s="561"/>
      <c r="AD17" s="560"/>
      <c r="AE17" s="565"/>
      <c r="AF17" s="565"/>
      <c r="AG17" s="565"/>
      <c r="AH17" s="565"/>
      <c r="AI17" s="565"/>
      <c r="AJ17" s="565"/>
      <c r="AK17" s="565"/>
      <c r="AL17" s="565"/>
      <c r="AM17" s="565"/>
      <c r="AN17" s="565"/>
      <c r="AO17" s="565"/>
      <c r="AP17" s="565"/>
      <c r="AQ17" s="565"/>
      <c r="AR17" s="565"/>
      <c r="AS17" s="565"/>
      <c r="AT17" s="565"/>
      <c r="AU17" s="565"/>
      <c r="AV17" s="565"/>
      <c r="AW17" s="565"/>
      <c r="AX17" s="565"/>
      <c r="AY17" s="565"/>
      <c r="AZ17" s="565"/>
    </row>
    <row r="18" spans="1:53" s="559" customFormat="1" ht="18" customHeight="1">
      <c r="A18" s="517"/>
      <c r="B18" s="414"/>
      <c r="C18" s="415"/>
      <c r="D18" s="567"/>
      <c r="E18" s="567"/>
      <c r="F18" s="567"/>
      <c r="G18" s="567"/>
      <c r="H18" s="567"/>
      <c r="I18" s="567"/>
      <c r="J18" s="567"/>
      <c r="K18" s="567"/>
      <c r="L18" s="567"/>
      <c r="M18" s="567"/>
      <c r="N18" s="567"/>
      <c r="O18" s="567"/>
      <c r="P18" s="567"/>
      <c r="Q18" s="567"/>
      <c r="R18" s="567"/>
      <c r="S18" s="567"/>
      <c r="T18" s="567"/>
      <c r="U18" s="567"/>
      <c r="V18" s="567"/>
      <c r="W18" s="567"/>
      <c r="X18" s="567"/>
      <c r="Y18" s="567"/>
      <c r="Z18" s="414"/>
      <c r="AA18" s="414"/>
      <c r="AB18" s="561"/>
      <c r="AD18" s="560"/>
      <c r="AE18" s="451"/>
      <c r="AF18" s="451"/>
      <c r="AG18" s="451"/>
      <c r="AH18" s="451"/>
      <c r="AI18" s="451"/>
      <c r="AJ18" s="451"/>
      <c r="AK18" s="451"/>
      <c r="AL18" s="451"/>
      <c r="AM18" s="451"/>
      <c r="AN18" s="451"/>
      <c r="AO18" s="451"/>
      <c r="AP18" s="451"/>
      <c r="AQ18" s="451"/>
      <c r="AR18" s="451"/>
      <c r="AS18" s="451"/>
      <c r="AT18" s="451"/>
      <c r="AU18" s="451"/>
      <c r="AV18" s="451"/>
      <c r="AW18" s="451"/>
      <c r="AX18" s="451"/>
      <c r="AY18" s="451"/>
      <c r="AZ18" s="451"/>
    </row>
    <row r="19" spans="1:53" s="559" customFormat="1" ht="14.25" customHeight="1">
      <c r="A19" s="517"/>
      <c r="B19" s="414"/>
      <c r="C19" s="414">
        <v>2</v>
      </c>
      <c r="D19" s="520" t="s">
        <v>284</v>
      </c>
      <c r="E19" s="418"/>
      <c r="F19" s="418"/>
      <c r="G19" s="418"/>
      <c r="H19" s="418"/>
      <c r="I19" s="418"/>
      <c r="J19" s="418"/>
      <c r="K19" s="418"/>
      <c r="L19" s="418"/>
      <c r="M19" s="418"/>
      <c r="N19" s="418"/>
      <c r="O19" s="418"/>
      <c r="P19" s="418"/>
      <c r="Q19" s="418"/>
      <c r="R19" s="418"/>
      <c r="S19" s="418"/>
      <c r="T19" s="418"/>
      <c r="U19" s="418"/>
      <c r="V19" s="418"/>
      <c r="W19" s="418"/>
      <c r="X19" s="418"/>
      <c r="Y19" s="418"/>
      <c r="Z19" s="414"/>
      <c r="AA19" s="414"/>
      <c r="AB19" s="561"/>
      <c r="AD19" s="560"/>
      <c r="AE19" s="560"/>
      <c r="AF19" s="560"/>
    </row>
    <row r="20" spans="1:53" s="559" customFormat="1" ht="14.25" customHeight="1">
      <c r="A20" s="517"/>
      <c r="B20" s="414"/>
      <c r="C20" s="414"/>
      <c r="D20" s="567" t="s">
        <v>383</v>
      </c>
      <c r="E20" s="567"/>
      <c r="F20" s="567"/>
      <c r="G20" s="567"/>
      <c r="H20" s="567"/>
      <c r="I20" s="567"/>
      <c r="J20" s="567"/>
      <c r="K20" s="567"/>
      <c r="L20" s="567"/>
      <c r="M20" s="567"/>
      <c r="N20" s="567"/>
      <c r="O20" s="567"/>
      <c r="P20" s="567"/>
      <c r="Q20" s="567"/>
      <c r="R20" s="567"/>
      <c r="S20" s="567"/>
      <c r="T20" s="567"/>
      <c r="U20" s="567"/>
      <c r="V20" s="567"/>
      <c r="W20" s="567"/>
      <c r="X20" s="567"/>
      <c r="Y20" s="567"/>
      <c r="Z20" s="567"/>
      <c r="AA20" s="414"/>
      <c r="AB20" s="561"/>
      <c r="AD20" s="560"/>
      <c r="AE20" s="568"/>
      <c r="AF20" s="568"/>
      <c r="AG20" s="568"/>
      <c r="AH20" s="568"/>
      <c r="AI20" s="568"/>
      <c r="AJ20" s="568"/>
      <c r="AK20" s="568"/>
      <c r="AL20" s="568"/>
      <c r="AM20" s="568"/>
      <c r="AN20" s="568"/>
      <c r="AO20" s="568"/>
      <c r="AP20" s="568"/>
      <c r="AQ20" s="568"/>
      <c r="AR20" s="568"/>
      <c r="AS20" s="568"/>
      <c r="AT20" s="568"/>
      <c r="AU20" s="568"/>
      <c r="AV20" s="568"/>
      <c r="AW20" s="568"/>
      <c r="AX20" s="568"/>
      <c r="AY20" s="568"/>
      <c r="AZ20" s="568"/>
      <c r="BA20" s="568"/>
    </row>
    <row r="21" spans="1:53" s="559" customFormat="1" ht="14.25" customHeight="1">
      <c r="A21" s="517"/>
      <c r="B21" s="414"/>
      <c r="C21" s="414"/>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414"/>
      <c r="AB21" s="561"/>
      <c r="AD21" s="560"/>
      <c r="AE21" s="568"/>
      <c r="AF21" s="568"/>
      <c r="AG21" s="568"/>
      <c r="AH21" s="568"/>
      <c r="AI21" s="568"/>
      <c r="AJ21" s="568"/>
      <c r="AK21" s="568"/>
      <c r="AL21" s="568"/>
      <c r="AM21" s="568"/>
      <c r="AN21" s="568"/>
      <c r="AO21" s="568"/>
      <c r="AP21" s="568"/>
      <c r="AQ21" s="568"/>
      <c r="AR21" s="568"/>
      <c r="AS21" s="568"/>
      <c r="AT21" s="568"/>
      <c r="AU21" s="568"/>
      <c r="AV21" s="568"/>
      <c r="AW21" s="568"/>
      <c r="AX21" s="568"/>
      <c r="AY21" s="568"/>
      <c r="AZ21" s="568"/>
      <c r="BA21" s="568"/>
    </row>
    <row r="22" spans="1:53" s="559" customFormat="1" ht="14.25" customHeight="1">
      <c r="A22" s="517"/>
      <c r="B22" s="414"/>
      <c r="C22" s="414"/>
      <c r="D22" s="567"/>
      <c r="E22" s="567"/>
      <c r="F22" s="567"/>
      <c r="G22" s="567"/>
      <c r="H22" s="567"/>
      <c r="I22" s="567"/>
      <c r="J22" s="567"/>
      <c r="K22" s="567"/>
      <c r="L22" s="567"/>
      <c r="M22" s="567"/>
      <c r="N22" s="567"/>
      <c r="O22" s="567"/>
      <c r="P22" s="567"/>
      <c r="Q22" s="567"/>
      <c r="R22" s="567"/>
      <c r="S22" s="567"/>
      <c r="T22" s="567"/>
      <c r="U22" s="567"/>
      <c r="V22" s="567"/>
      <c r="W22" s="567"/>
      <c r="X22" s="567"/>
      <c r="Y22" s="567"/>
      <c r="Z22" s="567"/>
      <c r="AA22" s="414"/>
      <c r="AB22" s="561"/>
      <c r="AD22" s="560"/>
      <c r="AE22" s="568"/>
      <c r="AF22" s="568"/>
      <c r="AG22" s="568"/>
      <c r="AH22" s="568"/>
      <c r="AI22" s="568"/>
      <c r="AJ22" s="568"/>
      <c r="AK22" s="568"/>
      <c r="AL22" s="568"/>
      <c r="AM22" s="568"/>
      <c r="AN22" s="568"/>
      <c r="AO22" s="568"/>
      <c r="AP22" s="568"/>
      <c r="AQ22" s="568"/>
      <c r="AR22" s="568"/>
      <c r="AS22" s="568"/>
      <c r="AT22" s="568"/>
      <c r="AU22" s="568"/>
      <c r="AV22" s="568"/>
      <c r="AW22" s="568"/>
      <c r="AX22" s="568"/>
      <c r="AY22" s="568"/>
      <c r="AZ22" s="568"/>
      <c r="BA22" s="568"/>
    </row>
    <row r="23" spans="1:53" s="559" customFormat="1" ht="14.25" customHeight="1">
      <c r="A23" s="517"/>
      <c r="B23" s="414"/>
      <c r="C23" s="414"/>
      <c r="D23" s="567"/>
      <c r="E23" s="567"/>
      <c r="F23" s="567"/>
      <c r="G23" s="567"/>
      <c r="H23" s="567"/>
      <c r="I23" s="567"/>
      <c r="J23" s="567"/>
      <c r="K23" s="567"/>
      <c r="L23" s="567"/>
      <c r="M23" s="567"/>
      <c r="N23" s="567"/>
      <c r="O23" s="567"/>
      <c r="P23" s="567"/>
      <c r="Q23" s="567"/>
      <c r="R23" s="567"/>
      <c r="S23" s="567"/>
      <c r="T23" s="567"/>
      <c r="U23" s="567"/>
      <c r="V23" s="567"/>
      <c r="W23" s="567"/>
      <c r="X23" s="567"/>
      <c r="Y23" s="567"/>
      <c r="Z23" s="567"/>
      <c r="AA23" s="414"/>
      <c r="AB23" s="561"/>
      <c r="AD23" s="560"/>
      <c r="AE23" s="568"/>
      <c r="AF23" s="568"/>
      <c r="AG23" s="568"/>
      <c r="AH23" s="568"/>
      <c r="AI23" s="568"/>
      <c r="AJ23" s="568"/>
      <c r="AK23" s="568"/>
      <c r="AL23" s="568"/>
      <c r="AM23" s="568"/>
      <c r="AN23" s="568"/>
      <c r="AO23" s="568"/>
      <c r="AP23" s="568"/>
      <c r="AQ23" s="568"/>
      <c r="AR23" s="568"/>
      <c r="AS23" s="568"/>
      <c r="AT23" s="568"/>
      <c r="AU23" s="568"/>
      <c r="AV23" s="568"/>
      <c r="AW23" s="568"/>
      <c r="AX23" s="568"/>
      <c r="AY23" s="568"/>
      <c r="AZ23" s="568"/>
      <c r="BA23" s="568"/>
    </row>
    <row r="24" spans="1:53" s="559" customFormat="1" ht="14.25" customHeight="1">
      <c r="A24" s="517"/>
      <c r="B24" s="414"/>
      <c r="C24" s="414"/>
      <c r="D24" s="567"/>
      <c r="E24" s="567"/>
      <c r="F24" s="567"/>
      <c r="G24" s="567"/>
      <c r="H24" s="567"/>
      <c r="I24" s="567"/>
      <c r="J24" s="567"/>
      <c r="K24" s="567"/>
      <c r="L24" s="567"/>
      <c r="M24" s="567"/>
      <c r="N24" s="567"/>
      <c r="O24" s="567"/>
      <c r="P24" s="567"/>
      <c r="Q24" s="567"/>
      <c r="R24" s="567"/>
      <c r="S24" s="567"/>
      <c r="T24" s="567"/>
      <c r="U24" s="567"/>
      <c r="V24" s="567"/>
      <c r="W24" s="567"/>
      <c r="X24" s="567"/>
      <c r="Y24" s="567"/>
      <c r="Z24" s="567"/>
      <c r="AA24" s="414"/>
      <c r="AB24" s="561"/>
      <c r="AD24" s="560"/>
      <c r="AE24" s="568"/>
      <c r="AF24" s="568"/>
      <c r="AG24" s="568"/>
      <c r="AH24" s="568"/>
      <c r="AI24" s="568"/>
      <c r="AJ24" s="568"/>
      <c r="AK24" s="568"/>
      <c r="AL24" s="568"/>
      <c r="AM24" s="568"/>
      <c r="AN24" s="568"/>
      <c r="AO24" s="568"/>
      <c r="AP24" s="568"/>
      <c r="AQ24" s="568"/>
      <c r="AR24" s="568"/>
      <c r="AS24" s="568"/>
      <c r="AT24" s="568"/>
      <c r="AU24" s="568"/>
      <c r="AV24" s="568"/>
      <c r="AW24" s="568"/>
      <c r="AX24" s="568"/>
      <c r="AY24" s="568"/>
      <c r="AZ24" s="568"/>
      <c r="BA24" s="568"/>
    </row>
    <row r="25" spans="1:53" s="559" customFormat="1" ht="14.25" customHeight="1">
      <c r="A25" s="517"/>
      <c r="B25" s="414"/>
      <c r="C25" s="414"/>
      <c r="D25" s="567"/>
      <c r="E25" s="567"/>
      <c r="F25" s="567"/>
      <c r="G25" s="567"/>
      <c r="H25" s="567"/>
      <c r="I25" s="567"/>
      <c r="J25" s="567"/>
      <c r="K25" s="567"/>
      <c r="L25" s="567"/>
      <c r="M25" s="567"/>
      <c r="N25" s="567"/>
      <c r="O25" s="567"/>
      <c r="P25" s="567"/>
      <c r="Q25" s="567"/>
      <c r="R25" s="567"/>
      <c r="S25" s="567"/>
      <c r="T25" s="567"/>
      <c r="U25" s="567"/>
      <c r="V25" s="567"/>
      <c r="W25" s="567"/>
      <c r="X25" s="567"/>
      <c r="Y25" s="567"/>
      <c r="Z25" s="567"/>
      <c r="AA25" s="414"/>
      <c r="AB25" s="561"/>
      <c r="AD25" s="560"/>
      <c r="AE25" s="568"/>
      <c r="AF25" s="568"/>
      <c r="AG25" s="568"/>
      <c r="AH25" s="568"/>
      <c r="AI25" s="568"/>
      <c r="AJ25" s="568"/>
      <c r="AK25" s="568"/>
      <c r="AL25" s="568"/>
      <c r="AM25" s="568"/>
      <c r="AN25" s="568"/>
      <c r="AO25" s="568"/>
      <c r="AP25" s="568"/>
      <c r="AQ25" s="568"/>
      <c r="AR25" s="568"/>
      <c r="AS25" s="568"/>
      <c r="AT25" s="568"/>
      <c r="AU25" s="568"/>
      <c r="AV25" s="568"/>
      <c r="AW25" s="568"/>
      <c r="AX25" s="568"/>
      <c r="AY25" s="568"/>
      <c r="AZ25" s="568"/>
      <c r="BA25" s="568"/>
    </row>
    <row r="26" spans="1:53" s="559" customFormat="1" ht="14.25" customHeight="1">
      <c r="A26" s="517"/>
      <c r="B26" s="414"/>
      <c r="C26" s="414"/>
      <c r="D26" s="567"/>
      <c r="E26" s="567"/>
      <c r="F26" s="567"/>
      <c r="G26" s="567"/>
      <c r="H26" s="567"/>
      <c r="I26" s="567"/>
      <c r="J26" s="567"/>
      <c r="K26" s="567"/>
      <c r="L26" s="567"/>
      <c r="M26" s="567"/>
      <c r="N26" s="567"/>
      <c r="O26" s="567"/>
      <c r="P26" s="567"/>
      <c r="Q26" s="567"/>
      <c r="R26" s="567"/>
      <c r="S26" s="567"/>
      <c r="T26" s="567"/>
      <c r="U26" s="567"/>
      <c r="V26" s="567"/>
      <c r="W26" s="567"/>
      <c r="X26" s="567"/>
      <c r="Y26" s="567"/>
      <c r="Z26" s="567"/>
      <c r="AA26" s="414"/>
      <c r="AB26" s="561"/>
      <c r="AD26" s="560"/>
      <c r="AE26" s="568"/>
      <c r="AF26" s="568"/>
      <c r="AG26" s="568"/>
      <c r="AH26" s="568"/>
      <c r="AI26" s="568"/>
      <c r="AJ26" s="568"/>
      <c r="AK26" s="568"/>
      <c r="AL26" s="568"/>
      <c r="AM26" s="568"/>
      <c r="AN26" s="568"/>
      <c r="AO26" s="568"/>
      <c r="AP26" s="568"/>
      <c r="AQ26" s="568"/>
      <c r="AR26" s="568"/>
      <c r="AS26" s="568"/>
      <c r="AT26" s="568"/>
      <c r="AU26" s="568"/>
      <c r="AV26" s="568"/>
      <c r="AW26" s="568"/>
      <c r="AX26" s="568"/>
      <c r="AY26" s="568"/>
      <c r="AZ26" s="568"/>
      <c r="BA26" s="568"/>
    </row>
    <row r="27" spans="1:53" s="559" customFormat="1" ht="14.25" customHeight="1">
      <c r="A27" s="517"/>
      <c r="B27" s="414"/>
      <c r="C27" s="414"/>
      <c r="D27" s="567"/>
      <c r="E27" s="567"/>
      <c r="F27" s="567"/>
      <c r="G27" s="567"/>
      <c r="H27" s="567"/>
      <c r="I27" s="567"/>
      <c r="J27" s="567"/>
      <c r="K27" s="567"/>
      <c r="L27" s="567"/>
      <c r="M27" s="567"/>
      <c r="N27" s="567"/>
      <c r="O27" s="567"/>
      <c r="P27" s="567"/>
      <c r="Q27" s="567"/>
      <c r="R27" s="567"/>
      <c r="S27" s="567"/>
      <c r="T27" s="567"/>
      <c r="U27" s="567"/>
      <c r="V27" s="567"/>
      <c r="W27" s="567"/>
      <c r="X27" s="567"/>
      <c r="Y27" s="567"/>
      <c r="Z27" s="567"/>
      <c r="AA27" s="414"/>
      <c r="AB27" s="561"/>
      <c r="AD27" s="560"/>
      <c r="AE27" s="568"/>
      <c r="AF27" s="568"/>
      <c r="AG27" s="568"/>
      <c r="AH27" s="568"/>
      <c r="AI27" s="568"/>
      <c r="AJ27" s="568"/>
      <c r="AK27" s="568"/>
      <c r="AL27" s="568"/>
      <c r="AM27" s="568"/>
      <c r="AN27" s="568"/>
      <c r="AO27" s="568"/>
      <c r="AP27" s="568"/>
      <c r="AQ27" s="568"/>
      <c r="AR27" s="568"/>
      <c r="AS27" s="568"/>
      <c r="AT27" s="568"/>
      <c r="AU27" s="568"/>
      <c r="AV27" s="568"/>
      <c r="AW27" s="568"/>
      <c r="AX27" s="568"/>
      <c r="AY27" s="568"/>
      <c r="AZ27" s="568"/>
      <c r="BA27" s="568"/>
    </row>
    <row r="28" spans="1:53" s="559" customFormat="1" ht="14.25" customHeight="1">
      <c r="A28" s="517"/>
      <c r="B28" s="414"/>
      <c r="C28" s="414">
        <v>3</v>
      </c>
      <c r="D28" s="520" t="s">
        <v>294</v>
      </c>
      <c r="E28" s="418"/>
      <c r="F28" s="418"/>
      <c r="G28" s="418"/>
      <c r="H28" s="418"/>
      <c r="I28" s="418"/>
      <c r="J28" s="418"/>
      <c r="K28" s="418"/>
      <c r="L28" s="418"/>
      <c r="M28" s="418"/>
      <c r="N28" s="418"/>
      <c r="O28" s="418"/>
      <c r="P28" s="418"/>
      <c r="Q28" s="418"/>
      <c r="R28" s="418"/>
      <c r="S28" s="418"/>
      <c r="T28" s="418"/>
      <c r="U28" s="418"/>
      <c r="V28" s="418"/>
      <c r="W28" s="418"/>
      <c r="X28" s="418"/>
      <c r="Y28" s="418"/>
      <c r="Z28" s="414"/>
      <c r="AA28" s="414"/>
      <c r="AB28" s="561"/>
      <c r="AD28" s="560"/>
      <c r="AE28" s="560"/>
      <c r="AF28" s="560"/>
    </row>
    <row r="29" spans="1:53" s="559" customFormat="1" ht="14.25" customHeight="1">
      <c r="A29" s="517"/>
      <c r="B29" s="414"/>
      <c r="C29" s="414"/>
      <c r="D29" s="569" t="s">
        <v>417</v>
      </c>
      <c r="E29" s="570"/>
      <c r="F29" s="570"/>
      <c r="G29" s="570"/>
      <c r="H29" s="570"/>
      <c r="I29" s="570"/>
      <c r="J29" s="570"/>
      <c r="K29" s="570"/>
      <c r="L29" s="570"/>
      <c r="M29" s="570"/>
      <c r="N29" s="570"/>
      <c r="O29" s="570"/>
      <c r="P29" s="570"/>
      <c r="Q29" s="570"/>
      <c r="R29" s="570"/>
      <c r="S29" s="570"/>
      <c r="T29" s="570"/>
      <c r="U29" s="570"/>
      <c r="V29" s="570"/>
      <c r="W29" s="570"/>
      <c r="X29" s="570"/>
      <c r="Y29" s="570"/>
      <c r="Z29" s="570"/>
      <c r="AA29" s="414"/>
      <c r="AB29" s="561"/>
      <c r="AD29" s="560"/>
      <c r="AE29" s="560"/>
      <c r="AF29" s="560"/>
    </row>
    <row r="30" spans="1:53" s="559" customFormat="1" ht="14.25" customHeight="1">
      <c r="A30" s="517"/>
      <c r="B30" s="414"/>
      <c r="C30" s="414"/>
      <c r="D30" s="569"/>
      <c r="E30" s="570"/>
      <c r="F30" s="570"/>
      <c r="G30" s="570"/>
      <c r="H30" s="570"/>
      <c r="I30" s="570"/>
      <c r="J30" s="570"/>
      <c r="K30" s="570"/>
      <c r="L30" s="570"/>
      <c r="M30" s="570"/>
      <c r="N30" s="570"/>
      <c r="O30" s="570"/>
      <c r="P30" s="570"/>
      <c r="Q30" s="570"/>
      <c r="R30" s="570"/>
      <c r="S30" s="570"/>
      <c r="T30" s="570"/>
      <c r="U30" s="570"/>
      <c r="V30" s="570"/>
      <c r="W30" s="570"/>
      <c r="X30" s="570"/>
      <c r="Y30" s="570"/>
      <c r="Z30" s="570"/>
      <c r="AA30" s="414"/>
      <c r="AB30" s="561"/>
      <c r="AD30" s="560"/>
      <c r="AE30" s="560"/>
      <c r="AF30" s="560"/>
    </row>
    <row r="31" spans="1:53" s="559" customFormat="1" ht="14.25" customHeight="1">
      <c r="A31" s="517"/>
      <c r="B31" s="414"/>
      <c r="C31" s="414"/>
      <c r="D31" s="569"/>
      <c r="E31" s="570"/>
      <c r="F31" s="570"/>
      <c r="G31" s="570"/>
      <c r="H31" s="570"/>
      <c r="I31" s="570"/>
      <c r="J31" s="570"/>
      <c r="K31" s="570"/>
      <c r="L31" s="570"/>
      <c r="M31" s="570"/>
      <c r="N31" s="570"/>
      <c r="O31" s="570"/>
      <c r="P31" s="570"/>
      <c r="Q31" s="570"/>
      <c r="R31" s="570"/>
      <c r="S31" s="570"/>
      <c r="T31" s="570"/>
      <c r="U31" s="570"/>
      <c r="V31" s="570"/>
      <c r="W31" s="570"/>
      <c r="X31" s="570"/>
      <c r="Y31" s="570"/>
      <c r="Z31" s="570"/>
      <c r="AA31" s="414"/>
      <c r="AB31" s="561"/>
      <c r="AD31" s="560"/>
      <c r="AE31" s="560"/>
      <c r="AF31" s="560"/>
    </row>
    <row r="32" spans="1:53" s="559" customFormat="1" ht="14.25" customHeight="1">
      <c r="A32" s="517"/>
      <c r="B32" s="414"/>
      <c r="C32" s="414"/>
      <c r="D32" s="570"/>
      <c r="E32" s="570"/>
      <c r="F32" s="570"/>
      <c r="G32" s="570"/>
      <c r="H32" s="570"/>
      <c r="I32" s="570"/>
      <c r="J32" s="570"/>
      <c r="K32" s="570"/>
      <c r="L32" s="570"/>
      <c r="M32" s="570"/>
      <c r="N32" s="570"/>
      <c r="O32" s="570"/>
      <c r="P32" s="570"/>
      <c r="Q32" s="570"/>
      <c r="R32" s="570"/>
      <c r="S32" s="570"/>
      <c r="T32" s="570"/>
      <c r="U32" s="570"/>
      <c r="V32" s="570"/>
      <c r="W32" s="570"/>
      <c r="X32" s="570"/>
      <c r="Y32" s="570"/>
      <c r="Z32" s="570"/>
      <c r="AA32" s="414"/>
      <c r="AB32" s="561"/>
      <c r="AD32" s="560"/>
      <c r="AE32" s="560"/>
      <c r="AF32" s="560"/>
    </row>
    <row r="33" spans="1:32" s="559" customFormat="1" ht="18" customHeight="1">
      <c r="A33" s="517"/>
      <c r="B33" s="414"/>
      <c r="C33" s="414">
        <v>4</v>
      </c>
      <c r="D33" s="520" t="s">
        <v>254</v>
      </c>
      <c r="E33" s="418"/>
      <c r="F33" s="418"/>
      <c r="G33" s="418"/>
      <c r="H33" s="418"/>
      <c r="I33" s="418"/>
      <c r="J33" s="418"/>
      <c r="K33" s="418"/>
      <c r="L33" s="418"/>
      <c r="M33" s="418"/>
      <c r="N33" s="418"/>
      <c r="O33" s="418"/>
      <c r="P33" s="418"/>
      <c r="Q33" s="418"/>
      <c r="R33" s="418"/>
      <c r="S33" s="418"/>
      <c r="T33" s="418"/>
      <c r="U33" s="418"/>
      <c r="V33" s="418"/>
      <c r="W33" s="418"/>
      <c r="X33" s="418"/>
      <c r="Y33" s="418"/>
      <c r="Z33" s="414"/>
      <c r="AA33" s="414"/>
      <c r="AB33" s="561"/>
      <c r="AD33" s="560"/>
      <c r="AE33" s="560"/>
      <c r="AF33" s="560"/>
    </row>
    <row r="34" spans="1:32" s="559" customFormat="1" ht="18" customHeight="1">
      <c r="A34" s="517"/>
      <c r="B34" s="414"/>
      <c r="C34" s="414"/>
      <c r="D34" s="568" t="s">
        <v>268</v>
      </c>
      <c r="E34" s="568"/>
      <c r="F34" s="568"/>
      <c r="G34" s="568"/>
      <c r="H34" s="568"/>
      <c r="I34" s="568"/>
      <c r="J34" s="568"/>
      <c r="K34" s="568"/>
      <c r="L34" s="568"/>
      <c r="M34" s="568"/>
      <c r="N34" s="568"/>
      <c r="O34" s="568"/>
      <c r="P34" s="568"/>
      <c r="Q34" s="568"/>
      <c r="R34" s="568"/>
      <c r="S34" s="568"/>
      <c r="T34" s="568"/>
      <c r="U34" s="568"/>
      <c r="V34" s="568"/>
      <c r="W34" s="568"/>
      <c r="X34" s="568"/>
      <c r="Y34" s="568"/>
      <c r="Z34" s="414"/>
      <c r="AA34" s="414"/>
      <c r="AB34" s="561"/>
      <c r="AD34" s="560"/>
      <c r="AE34" s="560"/>
      <c r="AF34" s="560"/>
    </row>
    <row r="35" spans="1:32" s="559" customFormat="1" ht="20.25" customHeight="1">
      <c r="A35" s="517"/>
      <c r="B35" s="414"/>
      <c r="C35" s="417" t="s">
        <v>287</v>
      </c>
      <c r="D35" s="520" t="s">
        <v>236</v>
      </c>
      <c r="E35" s="414"/>
      <c r="F35" s="414"/>
      <c r="G35" s="414"/>
      <c r="H35" s="414"/>
      <c r="I35" s="414"/>
      <c r="J35" s="414"/>
      <c r="K35" s="414"/>
      <c r="L35" s="414"/>
      <c r="M35" s="414"/>
      <c r="N35" s="414"/>
      <c r="O35" s="414"/>
      <c r="P35" s="414"/>
      <c r="Q35" s="414"/>
      <c r="R35" s="414"/>
      <c r="S35" s="414"/>
      <c r="T35" s="414"/>
      <c r="U35" s="414"/>
      <c r="V35" s="414"/>
      <c r="W35" s="414"/>
      <c r="X35" s="414"/>
      <c r="Y35" s="414"/>
      <c r="Z35" s="414"/>
      <c r="AA35" s="414"/>
      <c r="AB35" s="561"/>
      <c r="AD35" s="560"/>
      <c r="AE35" s="560"/>
      <c r="AF35" s="560"/>
    </row>
    <row r="36" spans="1:32" s="559" customFormat="1" ht="20.25" customHeight="1">
      <c r="A36" s="517"/>
      <c r="B36" s="414"/>
      <c r="C36" s="414"/>
      <c r="D36" s="568" t="s">
        <v>270</v>
      </c>
      <c r="E36" s="568"/>
      <c r="F36" s="568"/>
      <c r="G36" s="568"/>
      <c r="H36" s="568"/>
      <c r="I36" s="568"/>
      <c r="J36" s="568"/>
      <c r="K36" s="568"/>
      <c r="L36" s="568"/>
      <c r="M36" s="568"/>
      <c r="N36" s="568"/>
      <c r="O36" s="568"/>
      <c r="P36" s="568"/>
      <c r="Q36" s="568"/>
      <c r="R36" s="568"/>
      <c r="S36" s="568"/>
      <c r="T36" s="568"/>
      <c r="U36" s="568"/>
      <c r="V36" s="568"/>
      <c r="W36" s="568"/>
      <c r="X36" s="568"/>
      <c r="Y36" s="568"/>
      <c r="Z36" s="568"/>
      <c r="AA36" s="414"/>
      <c r="AB36" s="561"/>
      <c r="AD36" s="560"/>
      <c r="AE36" s="560"/>
      <c r="AF36" s="560"/>
    </row>
    <row r="37" spans="1:32" s="559" customFormat="1" ht="20.25" customHeight="1">
      <c r="A37" s="517"/>
      <c r="B37" s="414"/>
      <c r="C37" s="414"/>
      <c r="D37" s="568"/>
      <c r="E37" s="568"/>
      <c r="F37" s="568"/>
      <c r="G37" s="568"/>
      <c r="H37" s="568"/>
      <c r="I37" s="568"/>
      <c r="J37" s="568"/>
      <c r="K37" s="568"/>
      <c r="L37" s="568"/>
      <c r="M37" s="568"/>
      <c r="N37" s="568"/>
      <c r="O37" s="568"/>
      <c r="P37" s="568"/>
      <c r="Q37" s="568"/>
      <c r="R37" s="568"/>
      <c r="S37" s="568"/>
      <c r="T37" s="568"/>
      <c r="U37" s="568"/>
      <c r="V37" s="568"/>
      <c r="W37" s="568"/>
      <c r="X37" s="568"/>
      <c r="Y37" s="568"/>
      <c r="Z37" s="568"/>
      <c r="AA37" s="414"/>
      <c r="AB37" s="561"/>
      <c r="AD37" s="560"/>
      <c r="AE37" s="560"/>
      <c r="AF37" s="560"/>
    </row>
    <row r="38" spans="1:32" s="559" customFormat="1" ht="18" customHeight="1">
      <c r="A38" s="413"/>
      <c r="B38" s="413"/>
      <c r="C38" s="417" t="s">
        <v>288</v>
      </c>
      <c r="D38" s="413" t="s">
        <v>237</v>
      </c>
      <c r="E38" s="413"/>
      <c r="F38" s="413"/>
      <c r="G38" s="413"/>
      <c r="H38" s="413"/>
      <c r="I38" s="413"/>
      <c r="J38" s="413"/>
      <c r="K38" s="413"/>
      <c r="L38" s="413"/>
      <c r="M38" s="413"/>
      <c r="N38" s="413"/>
      <c r="O38" s="413"/>
      <c r="P38" s="413"/>
      <c r="Q38" s="413"/>
      <c r="R38" s="413"/>
      <c r="S38" s="413"/>
      <c r="T38" s="413"/>
      <c r="U38" s="413"/>
      <c r="V38" s="413"/>
      <c r="W38" s="413"/>
      <c r="X38" s="413"/>
      <c r="Y38" s="413"/>
      <c r="Z38" s="413"/>
      <c r="AA38" s="413"/>
      <c r="AD38" s="560"/>
      <c r="AE38" s="560"/>
      <c r="AF38" s="560"/>
    </row>
    <row r="39" spans="1:32" s="559" customFormat="1" ht="18" customHeight="1">
      <c r="A39" s="413"/>
      <c r="B39" s="413"/>
      <c r="C39" s="413"/>
      <c r="D39" s="566" t="s">
        <v>292</v>
      </c>
      <c r="E39" s="566"/>
      <c r="F39" s="566"/>
      <c r="G39" s="566"/>
      <c r="H39" s="566"/>
      <c r="I39" s="566"/>
      <c r="J39" s="566"/>
      <c r="K39" s="566"/>
      <c r="L39" s="566"/>
      <c r="M39" s="566"/>
      <c r="N39" s="566"/>
      <c r="O39" s="566"/>
      <c r="P39" s="566"/>
      <c r="Q39" s="566"/>
      <c r="R39" s="566"/>
      <c r="S39" s="566"/>
      <c r="T39" s="566"/>
      <c r="U39" s="566"/>
      <c r="V39" s="566"/>
      <c r="W39" s="566"/>
      <c r="X39" s="566"/>
      <c r="Y39" s="566"/>
      <c r="Z39" s="413"/>
      <c r="AA39" s="413"/>
      <c r="AD39" s="560"/>
      <c r="AE39" s="560"/>
      <c r="AF39" s="560"/>
    </row>
    <row r="40" spans="1:32" s="559" customFormat="1" ht="18" customHeight="1">
      <c r="A40" s="413"/>
      <c r="B40" s="413"/>
      <c r="C40" s="413"/>
      <c r="D40" s="566"/>
      <c r="E40" s="566"/>
      <c r="F40" s="566"/>
      <c r="G40" s="566"/>
      <c r="H40" s="566"/>
      <c r="I40" s="566"/>
      <c r="J40" s="566"/>
      <c r="K40" s="566"/>
      <c r="L40" s="566"/>
      <c r="M40" s="566"/>
      <c r="N40" s="566"/>
      <c r="O40" s="566"/>
      <c r="P40" s="566"/>
      <c r="Q40" s="566"/>
      <c r="R40" s="566"/>
      <c r="S40" s="566"/>
      <c r="T40" s="566"/>
      <c r="U40" s="566"/>
      <c r="V40" s="566"/>
      <c r="W40" s="566"/>
      <c r="X40" s="566"/>
      <c r="Y40" s="566"/>
      <c r="Z40" s="413"/>
      <c r="AA40" s="413"/>
      <c r="AD40" s="560"/>
      <c r="AE40" s="560"/>
      <c r="AF40" s="560"/>
    </row>
    <row r="41" spans="1:32" s="559" customFormat="1" ht="18" customHeight="1">
      <c r="A41" s="413"/>
      <c r="B41" s="413"/>
      <c r="C41" s="417" t="s">
        <v>289</v>
      </c>
      <c r="D41" s="413" t="s">
        <v>238</v>
      </c>
      <c r="E41" s="413"/>
      <c r="F41" s="413"/>
      <c r="G41" s="413"/>
      <c r="H41" s="413"/>
      <c r="I41" s="413"/>
      <c r="J41" s="413"/>
      <c r="K41" s="413"/>
      <c r="L41" s="413"/>
      <c r="M41" s="413"/>
      <c r="N41" s="413"/>
      <c r="O41" s="413"/>
      <c r="P41" s="413"/>
      <c r="Q41" s="413"/>
      <c r="R41" s="413"/>
      <c r="S41" s="413"/>
      <c r="T41" s="413"/>
      <c r="U41" s="413"/>
      <c r="V41" s="413"/>
      <c r="W41" s="413"/>
      <c r="X41" s="413"/>
      <c r="Y41" s="413"/>
      <c r="Z41" s="413"/>
      <c r="AA41" s="413"/>
      <c r="AD41" s="560"/>
      <c r="AE41" s="560"/>
      <c r="AF41" s="560"/>
    </row>
    <row r="42" spans="1:32" s="559" customFormat="1" ht="18" customHeight="1">
      <c r="A42" s="413"/>
      <c r="B42" s="413"/>
      <c r="C42" s="413"/>
      <c r="D42" s="570" t="s">
        <v>255</v>
      </c>
      <c r="E42" s="570"/>
      <c r="F42" s="570"/>
      <c r="G42" s="570"/>
      <c r="H42" s="570"/>
      <c r="I42" s="570"/>
      <c r="J42" s="570"/>
      <c r="K42" s="570"/>
      <c r="L42" s="570"/>
      <c r="M42" s="570"/>
      <c r="N42" s="570"/>
      <c r="O42" s="570"/>
      <c r="P42" s="570"/>
      <c r="Q42" s="570"/>
      <c r="R42" s="570"/>
      <c r="S42" s="570"/>
      <c r="T42" s="570"/>
      <c r="U42" s="570"/>
      <c r="V42" s="570"/>
      <c r="W42" s="570"/>
      <c r="X42" s="570"/>
      <c r="Y42" s="570"/>
      <c r="Z42" s="413"/>
      <c r="AA42" s="413"/>
      <c r="AD42" s="560"/>
      <c r="AE42" s="560"/>
      <c r="AF42" s="560"/>
    </row>
    <row r="43" spans="1:32" s="559" customFormat="1" ht="18" customHeight="1">
      <c r="A43" s="413"/>
      <c r="B43" s="413"/>
      <c r="C43" s="417" t="s">
        <v>290</v>
      </c>
      <c r="D43" s="413" t="s">
        <v>239</v>
      </c>
      <c r="E43" s="413"/>
      <c r="F43" s="413"/>
      <c r="G43" s="413"/>
      <c r="H43" s="413"/>
      <c r="I43" s="413"/>
      <c r="J43" s="413"/>
      <c r="K43" s="413"/>
      <c r="L43" s="413"/>
      <c r="M43" s="413"/>
      <c r="N43" s="413"/>
      <c r="O43" s="413"/>
      <c r="P43" s="413"/>
      <c r="Q43" s="413"/>
      <c r="R43" s="413"/>
      <c r="S43" s="413"/>
      <c r="T43" s="413"/>
      <c r="U43" s="413"/>
      <c r="V43" s="413"/>
      <c r="W43" s="413"/>
      <c r="X43" s="413"/>
      <c r="Y43" s="413"/>
      <c r="Z43" s="413"/>
      <c r="AA43" s="413"/>
      <c r="AD43" s="560"/>
      <c r="AE43" s="560"/>
      <c r="AF43" s="560"/>
    </row>
    <row r="44" spans="1:32" s="559" customFormat="1" ht="18" customHeight="1">
      <c r="A44" s="413"/>
      <c r="B44" s="413"/>
      <c r="C44" s="413"/>
      <c r="D44" s="566" t="s">
        <v>269</v>
      </c>
      <c r="E44" s="566"/>
      <c r="F44" s="566"/>
      <c r="G44" s="566"/>
      <c r="H44" s="566"/>
      <c r="I44" s="566"/>
      <c r="J44" s="566"/>
      <c r="K44" s="566"/>
      <c r="L44" s="566"/>
      <c r="M44" s="566"/>
      <c r="N44" s="566"/>
      <c r="O44" s="566"/>
      <c r="P44" s="566"/>
      <c r="Q44" s="566"/>
      <c r="R44" s="566"/>
      <c r="S44" s="566"/>
      <c r="T44" s="566"/>
      <c r="U44" s="566"/>
      <c r="V44" s="566"/>
      <c r="W44" s="566"/>
      <c r="X44" s="566"/>
      <c r="Y44" s="566"/>
      <c r="Z44" s="413"/>
      <c r="AA44" s="413"/>
      <c r="AD44" s="560"/>
      <c r="AE44" s="560"/>
      <c r="AF44" s="560"/>
    </row>
    <row r="45" spans="1:32" s="559" customFormat="1" ht="18" customHeight="1">
      <c r="A45" s="413"/>
      <c r="B45" s="413"/>
      <c r="C45" s="413"/>
      <c r="D45" s="566"/>
      <c r="E45" s="566"/>
      <c r="F45" s="566"/>
      <c r="G45" s="566"/>
      <c r="H45" s="566"/>
      <c r="I45" s="566"/>
      <c r="J45" s="566"/>
      <c r="K45" s="566"/>
      <c r="L45" s="566"/>
      <c r="M45" s="566"/>
      <c r="N45" s="566"/>
      <c r="O45" s="566"/>
      <c r="P45" s="566"/>
      <c r="Q45" s="566"/>
      <c r="R45" s="566"/>
      <c r="S45" s="566"/>
      <c r="T45" s="566"/>
      <c r="U45" s="566"/>
      <c r="V45" s="566"/>
      <c r="W45" s="566"/>
      <c r="X45" s="566"/>
      <c r="Y45" s="566"/>
      <c r="Z45" s="413"/>
      <c r="AA45" s="413"/>
      <c r="AD45" s="560"/>
      <c r="AE45" s="560"/>
      <c r="AF45" s="560"/>
    </row>
    <row r="46" spans="1:32" s="559" customFormat="1" ht="18" customHeight="1">
      <c r="A46" s="413"/>
      <c r="B46" s="413"/>
      <c r="C46" s="417" t="s">
        <v>309</v>
      </c>
      <c r="D46" s="413" t="s">
        <v>240</v>
      </c>
      <c r="E46" s="413"/>
      <c r="F46" s="413"/>
      <c r="G46" s="413"/>
      <c r="H46" s="413"/>
      <c r="I46" s="413"/>
      <c r="J46" s="413"/>
      <c r="K46" s="413"/>
      <c r="L46" s="413"/>
      <c r="M46" s="413"/>
      <c r="N46" s="413"/>
      <c r="O46" s="413"/>
      <c r="P46" s="413"/>
      <c r="Q46" s="413"/>
      <c r="R46" s="413"/>
      <c r="S46" s="413"/>
      <c r="T46" s="413"/>
      <c r="U46" s="413"/>
      <c r="V46" s="413"/>
      <c r="W46" s="413"/>
      <c r="X46" s="413"/>
      <c r="Y46" s="413"/>
      <c r="Z46" s="413"/>
      <c r="AA46" s="413"/>
      <c r="AD46" s="560"/>
      <c r="AE46" s="560"/>
      <c r="AF46" s="560"/>
    </row>
    <row r="47" spans="1:32" s="559" customFormat="1" ht="18" customHeight="1">
      <c r="A47" s="413"/>
      <c r="B47" s="413"/>
      <c r="C47" s="413"/>
      <c r="D47" s="417" t="s">
        <v>310</v>
      </c>
      <c r="E47" s="419" t="s">
        <v>242</v>
      </c>
      <c r="F47" s="413"/>
      <c r="G47" s="413"/>
      <c r="H47" s="413"/>
      <c r="I47" s="413"/>
      <c r="J47" s="413"/>
      <c r="K47" s="413"/>
      <c r="L47" s="413"/>
      <c r="M47" s="413"/>
      <c r="N47" s="413"/>
      <c r="O47" s="413"/>
      <c r="P47" s="413"/>
      <c r="Q47" s="413"/>
      <c r="R47" s="413"/>
      <c r="S47" s="413"/>
      <c r="T47" s="413"/>
      <c r="U47" s="413"/>
      <c r="V47" s="413"/>
      <c r="W47" s="413"/>
      <c r="X47" s="413"/>
      <c r="Y47" s="413"/>
      <c r="Z47" s="413"/>
      <c r="AA47" s="413"/>
      <c r="AD47" s="560"/>
      <c r="AE47" s="560"/>
      <c r="AF47" s="560"/>
    </row>
    <row r="48" spans="1:32" s="559" customFormat="1" ht="18" customHeight="1">
      <c r="A48" s="413"/>
      <c r="B48" s="413"/>
      <c r="C48" s="413"/>
      <c r="D48" s="417" t="s">
        <v>241</v>
      </c>
      <c r="E48" s="419" t="s">
        <v>244</v>
      </c>
      <c r="F48" s="413"/>
      <c r="G48" s="413"/>
      <c r="H48" s="413"/>
      <c r="I48" s="413"/>
      <c r="J48" s="413"/>
      <c r="K48" s="413"/>
      <c r="L48" s="413"/>
      <c r="M48" s="413"/>
      <c r="N48" s="413"/>
      <c r="O48" s="413"/>
      <c r="P48" s="413"/>
      <c r="Q48" s="413"/>
      <c r="R48" s="413"/>
      <c r="S48" s="413"/>
      <c r="T48" s="413"/>
      <c r="U48" s="413"/>
      <c r="V48" s="413"/>
      <c r="W48" s="413"/>
      <c r="X48" s="413"/>
      <c r="Y48" s="413"/>
      <c r="Z48" s="413"/>
      <c r="AA48" s="413"/>
      <c r="AD48" s="560"/>
      <c r="AE48" s="560"/>
      <c r="AF48" s="560"/>
    </row>
    <row r="49" spans="1:40" s="559" customFormat="1" ht="18" customHeight="1">
      <c r="A49" s="413"/>
      <c r="B49" s="413"/>
      <c r="C49" s="413"/>
      <c r="D49" s="417" t="s">
        <v>243</v>
      </c>
      <c r="E49" s="419" t="s">
        <v>247</v>
      </c>
      <c r="F49" s="413"/>
      <c r="G49" s="413"/>
      <c r="H49" s="413"/>
      <c r="I49" s="413"/>
      <c r="J49" s="413"/>
      <c r="K49" s="413"/>
      <c r="L49" s="413"/>
      <c r="M49" s="413"/>
      <c r="N49" s="413"/>
      <c r="O49" s="413"/>
      <c r="P49" s="413"/>
      <c r="Q49" s="413"/>
      <c r="R49" s="413"/>
      <c r="S49" s="413"/>
      <c r="T49" s="413"/>
      <c r="U49" s="413"/>
      <c r="V49" s="413"/>
      <c r="W49" s="413"/>
      <c r="X49" s="413"/>
      <c r="Y49" s="413"/>
      <c r="Z49" s="413"/>
      <c r="AA49" s="413"/>
      <c r="AD49" s="560"/>
      <c r="AE49" s="560"/>
      <c r="AF49" s="560"/>
    </row>
    <row r="50" spans="1:40" s="559" customFormat="1" ht="18" customHeight="1">
      <c r="A50" s="413"/>
      <c r="B50" s="413"/>
      <c r="C50" s="413"/>
      <c r="D50" s="417"/>
      <c r="E50" s="419" t="s">
        <v>282</v>
      </c>
      <c r="F50" s="413"/>
      <c r="G50" s="413"/>
      <c r="H50" s="413"/>
      <c r="I50" s="413"/>
      <c r="K50" s="413"/>
      <c r="L50" s="413"/>
      <c r="M50" s="413"/>
      <c r="N50" s="413"/>
      <c r="O50" s="413"/>
      <c r="P50" s="413"/>
      <c r="Q50" s="413"/>
      <c r="R50" s="413"/>
      <c r="S50" s="413"/>
      <c r="T50" s="413"/>
      <c r="U50" s="413"/>
      <c r="V50" s="413"/>
      <c r="W50" s="413"/>
      <c r="X50" s="413"/>
      <c r="Y50" s="413"/>
      <c r="Z50" s="413"/>
      <c r="AA50" s="413"/>
      <c r="AD50" s="560"/>
      <c r="AE50" s="560"/>
      <c r="AF50" s="560"/>
    </row>
    <row r="51" spans="1:40" s="559" customFormat="1" ht="18" customHeight="1">
      <c r="A51" s="413"/>
      <c r="B51" s="413"/>
      <c r="C51" s="413"/>
      <c r="D51" s="417" t="s">
        <v>245</v>
      </c>
      <c r="E51" s="419" t="s">
        <v>246</v>
      </c>
      <c r="F51" s="413"/>
      <c r="G51" s="413"/>
      <c r="H51" s="413"/>
      <c r="I51" s="413"/>
      <c r="J51" s="413"/>
      <c r="K51" s="413"/>
      <c r="L51" s="413"/>
      <c r="M51" s="413"/>
      <c r="N51" s="413"/>
      <c r="O51" s="413"/>
      <c r="P51" s="413"/>
      <c r="Q51" s="413"/>
      <c r="R51" s="413"/>
      <c r="S51" s="413"/>
      <c r="T51" s="413"/>
      <c r="U51" s="413"/>
      <c r="V51" s="413"/>
      <c r="W51" s="413"/>
      <c r="X51" s="413"/>
      <c r="Y51" s="413"/>
      <c r="Z51" s="413"/>
      <c r="AA51" s="413"/>
      <c r="AD51" s="560"/>
      <c r="AE51" s="560"/>
      <c r="AF51" s="560"/>
    </row>
    <row r="52" spans="1:40" s="559" customFormat="1" ht="18" customHeight="1">
      <c r="A52" s="413"/>
      <c r="B52" s="413"/>
      <c r="C52" s="413"/>
      <c r="D52" s="417" t="s">
        <v>416</v>
      </c>
      <c r="E52" s="413" t="s">
        <v>295</v>
      </c>
      <c r="F52" s="413"/>
      <c r="G52" s="413"/>
      <c r="H52" s="413"/>
      <c r="I52" s="413"/>
      <c r="J52" s="413"/>
      <c r="K52" s="413"/>
      <c r="L52" s="413"/>
      <c r="M52" s="413"/>
      <c r="N52" s="413"/>
      <c r="O52" s="413"/>
      <c r="P52" s="413"/>
      <c r="Q52" s="413"/>
      <c r="R52" s="413"/>
      <c r="S52" s="413"/>
      <c r="T52" s="413"/>
      <c r="U52" s="413"/>
      <c r="V52" s="413"/>
      <c r="W52" s="413"/>
      <c r="X52" s="413"/>
      <c r="Y52" s="413"/>
      <c r="Z52" s="413"/>
      <c r="AA52" s="413"/>
      <c r="AD52" s="560"/>
      <c r="AE52" s="560"/>
      <c r="AF52" s="560"/>
    </row>
    <row r="53" spans="1:40" s="559" customFormat="1" ht="18" customHeight="1">
      <c r="A53" s="413"/>
      <c r="B53" s="413"/>
      <c r="C53" s="413"/>
      <c r="D53" s="417"/>
      <c r="E53" s="453" t="s">
        <v>285</v>
      </c>
      <c r="F53" s="413"/>
      <c r="G53" s="413"/>
      <c r="H53" s="413"/>
      <c r="I53" s="413"/>
      <c r="J53" s="413"/>
      <c r="K53" s="413"/>
      <c r="L53" s="413"/>
      <c r="M53" s="413"/>
      <c r="N53" s="413"/>
      <c r="O53" s="413"/>
      <c r="P53" s="413"/>
      <c r="Q53" s="413"/>
      <c r="R53" s="413"/>
      <c r="S53" s="413"/>
      <c r="T53" s="413"/>
      <c r="U53" s="413"/>
      <c r="V53" s="413"/>
      <c r="W53" s="413"/>
      <c r="X53" s="413"/>
      <c r="Y53" s="413"/>
      <c r="Z53" s="413"/>
      <c r="AA53" s="413"/>
      <c r="AD53" s="560"/>
      <c r="AE53" s="560"/>
      <c r="AF53" s="560"/>
    </row>
    <row r="54" spans="1:40" s="559" customFormat="1" ht="18" customHeight="1">
      <c r="A54" s="413"/>
      <c r="B54" s="413"/>
      <c r="C54" s="413"/>
      <c r="D54" s="417"/>
      <c r="E54" s="454" t="s">
        <v>286</v>
      </c>
      <c r="F54" s="413"/>
      <c r="G54" s="413"/>
      <c r="H54" s="413"/>
      <c r="I54" s="413"/>
      <c r="J54" s="413"/>
      <c r="K54" s="413"/>
      <c r="L54" s="413"/>
      <c r="M54" s="413"/>
      <c r="N54" s="413"/>
      <c r="O54" s="413"/>
      <c r="P54" s="413"/>
      <c r="Q54" s="413"/>
      <c r="R54" s="413"/>
      <c r="S54" s="413"/>
      <c r="T54" s="413"/>
      <c r="U54" s="413"/>
      <c r="V54" s="413"/>
      <c r="W54" s="413"/>
      <c r="X54" s="413"/>
      <c r="Y54" s="413"/>
      <c r="Z54" s="413"/>
      <c r="AA54" s="413"/>
      <c r="AD54" s="560"/>
      <c r="AE54" s="560"/>
      <c r="AF54" s="560"/>
    </row>
    <row r="55" spans="1:40" s="559" customFormat="1" ht="18" customHeight="1">
      <c r="A55" s="413"/>
      <c r="B55" s="413"/>
      <c r="C55" s="413"/>
      <c r="D55" s="417" t="s">
        <v>311</v>
      </c>
      <c r="E55" s="419" t="s">
        <v>299</v>
      </c>
      <c r="F55" s="452"/>
      <c r="G55" s="452"/>
      <c r="H55" s="452"/>
      <c r="I55" s="452"/>
      <c r="J55" s="452"/>
      <c r="K55" s="452"/>
      <c r="L55" s="452"/>
      <c r="M55" s="452"/>
      <c r="N55" s="452"/>
      <c r="O55" s="413"/>
      <c r="P55" s="413"/>
      <c r="Q55" s="413"/>
      <c r="R55" s="413"/>
      <c r="S55" s="413"/>
      <c r="T55" s="413"/>
      <c r="U55" s="413"/>
      <c r="V55" s="413"/>
      <c r="W55" s="413"/>
      <c r="X55" s="413"/>
      <c r="Y55" s="413"/>
      <c r="Z55" s="413"/>
      <c r="AA55" s="413"/>
      <c r="AD55" s="560"/>
      <c r="AE55" s="560"/>
      <c r="AF55" s="560"/>
    </row>
    <row r="56" spans="1:40" s="559" customFormat="1" ht="18" customHeight="1">
      <c r="A56" s="413"/>
      <c r="B56" s="413"/>
      <c r="C56" s="413"/>
      <c r="F56" s="413"/>
      <c r="G56" s="413"/>
      <c r="H56" s="413" t="s">
        <v>384</v>
      </c>
      <c r="I56" s="413"/>
      <c r="J56" s="413"/>
      <c r="K56" s="413"/>
      <c r="L56" s="413"/>
      <c r="M56" s="413"/>
      <c r="N56" s="413"/>
      <c r="O56" s="413"/>
      <c r="P56" s="413"/>
      <c r="Q56" s="413"/>
      <c r="R56" s="413"/>
      <c r="S56" s="413"/>
      <c r="T56" s="413"/>
      <c r="U56" s="413"/>
      <c r="V56" s="413"/>
      <c r="W56" s="413"/>
      <c r="X56" s="413"/>
      <c r="Y56" s="413"/>
      <c r="Z56" s="413"/>
      <c r="AA56" s="413"/>
      <c r="AD56" s="560"/>
      <c r="AE56" s="560"/>
      <c r="AF56" s="560"/>
    </row>
    <row r="57" spans="1:40" s="559" customFormat="1" ht="18" customHeight="1">
      <c r="A57" s="413"/>
      <c r="B57" s="413"/>
      <c r="C57" s="413"/>
      <c r="D57" s="417" t="s">
        <v>312</v>
      </c>
      <c r="E57" s="419" t="s">
        <v>248</v>
      </c>
      <c r="F57" s="413"/>
      <c r="G57" s="413"/>
      <c r="H57" s="413"/>
      <c r="I57" s="413"/>
      <c r="J57" s="413"/>
      <c r="K57" s="413"/>
      <c r="L57" s="413"/>
      <c r="M57" s="413"/>
      <c r="N57" s="413"/>
      <c r="O57" s="413"/>
      <c r="P57" s="413"/>
      <c r="Q57" s="413"/>
      <c r="R57" s="413"/>
      <c r="S57" s="413"/>
      <c r="T57" s="413"/>
      <c r="U57" s="413"/>
      <c r="V57" s="413"/>
      <c r="W57" s="413"/>
      <c r="X57" s="413"/>
      <c r="Y57" s="413"/>
      <c r="Z57" s="413"/>
      <c r="AA57" s="413"/>
      <c r="AD57" s="560"/>
      <c r="AE57" s="560"/>
      <c r="AF57" s="560"/>
    </row>
    <row r="58" spans="1:40" s="559" customFormat="1" ht="18" customHeight="1">
      <c r="A58" s="413"/>
      <c r="B58" s="413"/>
      <c r="C58" s="413"/>
      <c r="D58" s="417" t="s">
        <v>313</v>
      </c>
      <c r="E58" s="413" t="s">
        <v>249</v>
      </c>
      <c r="F58" s="413"/>
      <c r="G58" s="413"/>
      <c r="H58" s="413"/>
      <c r="I58" s="413"/>
      <c r="J58" s="413"/>
      <c r="K58" s="413"/>
      <c r="L58" s="413"/>
      <c r="M58" s="413"/>
      <c r="N58" s="413"/>
      <c r="O58" s="413"/>
      <c r="P58" s="413"/>
      <c r="Q58" s="413"/>
      <c r="R58" s="413"/>
      <c r="S58" s="413"/>
      <c r="T58" s="413"/>
      <c r="U58" s="413"/>
      <c r="V58" s="413"/>
      <c r="W58" s="413"/>
      <c r="X58" s="413"/>
      <c r="Y58" s="413"/>
      <c r="Z58" s="413"/>
      <c r="AA58" s="413"/>
      <c r="AD58" s="560"/>
      <c r="AE58" s="560"/>
      <c r="AF58" s="560"/>
    </row>
    <row r="59" spans="1:40" s="559" customFormat="1" ht="18" customHeight="1">
      <c r="A59" s="413"/>
      <c r="B59" s="413"/>
      <c r="C59" s="413"/>
      <c r="D59" s="417" t="s">
        <v>314</v>
      </c>
      <c r="E59" s="419" t="s">
        <v>250</v>
      </c>
      <c r="F59" s="413"/>
      <c r="G59" s="413"/>
      <c r="H59" s="413"/>
      <c r="I59" s="413"/>
      <c r="J59" s="413"/>
      <c r="K59" s="413"/>
      <c r="L59" s="413"/>
      <c r="M59" s="413"/>
      <c r="N59" s="413"/>
      <c r="O59" s="413"/>
      <c r="P59" s="413"/>
      <c r="Q59" s="413"/>
      <c r="R59" s="413"/>
      <c r="S59" s="413"/>
      <c r="T59" s="413"/>
      <c r="U59" s="413"/>
      <c r="V59" s="413"/>
      <c r="W59" s="413"/>
      <c r="X59" s="413"/>
      <c r="Y59" s="413"/>
      <c r="Z59" s="413"/>
      <c r="AA59" s="413"/>
      <c r="AD59" s="560"/>
      <c r="AE59" s="560"/>
      <c r="AF59" s="560"/>
      <c r="AN59" s="421" t="s">
        <v>261</v>
      </c>
    </row>
    <row r="60" spans="1:40" s="559" customFormat="1" ht="18" customHeight="1">
      <c r="A60" s="413"/>
      <c r="B60" s="413"/>
      <c r="C60" s="417"/>
      <c r="D60" s="417" t="s">
        <v>315</v>
      </c>
      <c r="E60" s="419" t="s">
        <v>296</v>
      </c>
      <c r="F60" s="413"/>
      <c r="G60" s="413"/>
      <c r="H60" s="413"/>
      <c r="I60" s="413"/>
      <c r="J60" s="413"/>
      <c r="L60" s="413"/>
      <c r="M60" s="413"/>
      <c r="N60" s="413"/>
      <c r="O60" s="413"/>
      <c r="P60" s="413"/>
      <c r="Q60" s="413"/>
      <c r="R60" s="413"/>
      <c r="S60" s="413"/>
      <c r="T60" s="413"/>
      <c r="U60" s="413"/>
      <c r="V60" s="413"/>
      <c r="W60" s="413"/>
      <c r="X60" s="413"/>
      <c r="Y60" s="413"/>
      <c r="Z60" s="413"/>
      <c r="AA60" s="413"/>
      <c r="AD60" s="560"/>
      <c r="AE60" s="560"/>
      <c r="AF60" s="560"/>
      <c r="AH60" s="420"/>
      <c r="AN60" s="422" t="s">
        <v>262</v>
      </c>
    </row>
    <row r="61" spans="1:40" s="559" customFormat="1" ht="18" customHeight="1">
      <c r="A61" s="413"/>
      <c r="B61" s="413"/>
      <c r="C61" s="417"/>
      <c r="D61" s="417"/>
      <c r="E61" s="413" t="s">
        <v>293</v>
      </c>
      <c r="F61" s="413"/>
      <c r="G61" s="413"/>
      <c r="H61" s="413"/>
      <c r="I61" s="413"/>
      <c r="J61" s="413"/>
      <c r="K61" s="413"/>
      <c r="L61" s="413"/>
      <c r="M61" s="413"/>
      <c r="N61" s="413"/>
      <c r="O61" s="413"/>
      <c r="P61" s="413"/>
      <c r="Q61" s="413"/>
      <c r="R61" s="413"/>
      <c r="S61" s="413"/>
      <c r="T61" s="413"/>
      <c r="U61" s="413"/>
      <c r="V61" s="413"/>
      <c r="W61" s="413"/>
      <c r="X61" s="413"/>
      <c r="Y61" s="413"/>
      <c r="Z61" s="413"/>
      <c r="AA61" s="413"/>
      <c r="AD61" s="560"/>
      <c r="AE61" s="560"/>
      <c r="AF61" s="560"/>
      <c r="AN61" s="422" t="s">
        <v>260</v>
      </c>
    </row>
    <row r="62" spans="1:40" s="559" customFormat="1" ht="18" customHeight="1">
      <c r="A62" s="413"/>
      <c r="B62" s="413" t="s">
        <v>251</v>
      </c>
      <c r="C62" s="417"/>
      <c r="D62" s="413"/>
      <c r="E62" s="413"/>
      <c r="F62" s="413"/>
      <c r="G62" s="413"/>
      <c r="H62" s="413"/>
      <c r="I62" s="413"/>
      <c r="J62" s="413"/>
      <c r="K62" s="413"/>
      <c r="L62" s="413"/>
      <c r="M62" s="413"/>
      <c r="N62" s="413"/>
      <c r="O62" s="413"/>
      <c r="P62" s="413"/>
      <c r="Q62" s="413"/>
      <c r="R62" s="413"/>
      <c r="S62" s="413"/>
      <c r="T62" s="413"/>
      <c r="U62" s="413"/>
      <c r="V62" s="413"/>
      <c r="W62" s="413"/>
      <c r="X62" s="413"/>
      <c r="Y62" s="413"/>
      <c r="Z62" s="413"/>
      <c r="AA62" s="413"/>
      <c r="AD62" s="560"/>
      <c r="AE62" s="560"/>
      <c r="AF62" s="560"/>
    </row>
    <row r="63" spans="1:40" s="559" customFormat="1" ht="18" customHeight="1">
      <c r="A63" s="413"/>
      <c r="B63" s="413"/>
      <c r="C63" s="417" t="s">
        <v>227</v>
      </c>
      <c r="D63" s="419" t="s">
        <v>256</v>
      </c>
      <c r="E63" s="413"/>
      <c r="F63" s="413"/>
      <c r="G63" s="413"/>
      <c r="H63" s="413"/>
      <c r="I63" s="413"/>
      <c r="J63" s="413"/>
      <c r="K63" s="413"/>
      <c r="L63" s="413"/>
      <c r="M63" s="413"/>
      <c r="N63" s="413"/>
      <c r="O63" s="413"/>
      <c r="P63" s="413"/>
      <c r="Q63" s="413"/>
      <c r="R63" s="413"/>
      <c r="S63" s="413"/>
      <c r="T63" s="413"/>
      <c r="U63" s="413"/>
      <c r="V63" s="413"/>
      <c r="W63" s="413"/>
      <c r="X63" s="413"/>
      <c r="Y63" s="413"/>
      <c r="Z63" s="413"/>
      <c r="AA63" s="413"/>
      <c r="AD63" s="560"/>
      <c r="AE63" s="560"/>
      <c r="AF63" s="560"/>
    </row>
    <row r="64" spans="1:40" s="559" customFormat="1" ht="18" customHeight="1">
      <c r="A64" s="413"/>
      <c r="B64" s="413"/>
      <c r="C64" s="419"/>
      <c r="D64" s="566" t="s">
        <v>297</v>
      </c>
      <c r="E64" s="566"/>
      <c r="F64" s="566"/>
      <c r="G64" s="566"/>
      <c r="H64" s="566"/>
      <c r="I64" s="566"/>
      <c r="J64" s="566"/>
      <c r="K64" s="566"/>
      <c r="L64" s="566"/>
      <c r="M64" s="566"/>
      <c r="N64" s="566"/>
      <c r="O64" s="566"/>
      <c r="P64" s="566"/>
      <c r="Q64" s="566"/>
      <c r="R64" s="566"/>
      <c r="S64" s="566"/>
      <c r="T64" s="566"/>
      <c r="U64" s="566"/>
      <c r="V64" s="566"/>
      <c r="W64" s="566"/>
      <c r="X64" s="566"/>
      <c r="Y64" s="566"/>
      <c r="Z64" s="413"/>
      <c r="AA64" s="413"/>
      <c r="AD64" s="560"/>
      <c r="AE64" s="560"/>
      <c r="AF64" s="560"/>
    </row>
    <row r="65" spans="1:53" s="559" customFormat="1" ht="18" customHeight="1">
      <c r="A65" s="413"/>
      <c r="B65" s="413"/>
      <c r="C65" s="419"/>
      <c r="D65" s="566"/>
      <c r="E65" s="566"/>
      <c r="F65" s="566"/>
      <c r="G65" s="566"/>
      <c r="H65" s="566"/>
      <c r="I65" s="566"/>
      <c r="J65" s="566"/>
      <c r="K65" s="566"/>
      <c r="L65" s="566"/>
      <c r="M65" s="566"/>
      <c r="N65" s="566"/>
      <c r="O65" s="566"/>
      <c r="P65" s="566"/>
      <c r="Q65" s="566"/>
      <c r="R65" s="566"/>
      <c r="S65" s="566"/>
      <c r="T65" s="566"/>
      <c r="U65" s="566"/>
      <c r="V65" s="566"/>
      <c r="W65" s="566"/>
      <c r="X65" s="566"/>
      <c r="Y65" s="566"/>
      <c r="Z65" s="413"/>
      <c r="AA65" s="413"/>
      <c r="AD65" s="560"/>
      <c r="AE65" s="560"/>
      <c r="AF65" s="560"/>
    </row>
    <row r="66" spans="1:53" s="559" customFormat="1" ht="18" customHeight="1">
      <c r="A66" s="413"/>
      <c r="B66" s="413"/>
      <c r="C66" s="419"/>
      <c r="D66" s="566"/>
      <c r="E66" s="566"/>
      <c r="F66" s="566"/>
      <c r="G66" s="566"/>
      <c r="H66" s="566"/>
      <c r="I66" s="566"/>
      <c r="J66" s="566"/>
      <c r="K66" s="566"/>
      <c r="L66" s="566"/>
      <c r="M66" s="566"/>
      <c r="N66" s="566"/>
      <c r="O66" s="566"/>
      <c r="P66" s="566"/>
      <c r="Q66" s="566"/>
      <c r="R66" s="566"/>
      <c r="S66" s="566"/>
      <c r="T66" s="566"/>
      <c r="U66" s="566"/>
      <c r="V66" s="566"/>
      <c r="W66" s="566"/>
      <c r="X66" s="566"/>
      <c r="Y66" s="566"/>
      <c r="Z66" s="413"/>
      <c r="AA66" s="413"/>
      <c r="AD66" s="560"/>
      <c r="AE66" s="560"/>
      <c r="AF66" s="560"/>
    </row>
    <row r="67" spans="1:53" s="559" customFormat="1" ht="18" customHeight="1">
      <c r="A67" s="413"/>
      <c r="B67" s="413"/>
      <c r="C67" s="417" t="s">
        <v>229</v>
      </c>
      <c r="D67" s="413" t="s">
        <v>252</v>
      </c>
      <c r="E67" s="413"/>
      <c r="F67" s="413"/>
      <c r="G67" s="413"/>
      <c r="H67" s="413"/>
      <c r="I67" s="413"/>
      <c r="J67" s="413"/>
      <c r="K67" s="413"/>
      <c r="L67" s="413"/>
      <c r="M67" s="413"/>
      <c r="N67" s="413"/>
      <c r="O67" s="413"/>
      <c r="P67" s="413"/>
      <c r="Q67" s="413"/>
      <c r="R67" s="413"/>
      <c r="S67" s="413"/>
      <c r="T67" s="413"/>
      <c r="U67" s="413"/>
      <c r="V67" s="413"/>
      <c r="W67" s="413"/>
      <c r="X67" s="413"/>
      <c r="Y67" s="413"/>
      <c r="Z67" s="413"/>
      <c r="AA67" s="413"/>
      <c r="AD67" s="560"/>
      <c r="AE67" s="560"/>
      <c r="AF67" s="560"/>
    </row>
    <row r="68" spans="1:53" s="559" customFormat="1" ht="18" customHeight="1">
      <c r="A68" s="413"/>
      <c r="B68" s="413"/>
      <c r="C68" s="413"/>
      <c r="D68" s="570" t="s">
        <v>298</v>
      </c>
      <c r="E68" s="570"/>
      <c r="F68" s="570"/>
      <c r="G68" s="570"/>
      <c r="H68" s="570"/>
      <c r="I68" s="570"/>
      <c r="J68" s="570"/>
      <c r="K68" s="570"/>
      <c r="L68" s="570"/>
      <c r="M68" s="570"/>
      <c r="N68" s="570"/>
      <c r="O68" s="570"/>
      <c r="P68" s="570"/>
      <c r="Q68" s="570"/>
      <c r="R68" s="570"/>
      <c r="S68" s="570"/>
      <c r="T68" s="570"/>
      <c r="U68" s="570"/>
      <c r="V68" s="570"/>
      <c r="W68" s="570"/>
      <c r="X68" s="570"/>
      <c r="Y68" s="570"/>
      <c r="Z68" s="413"/>
      <c r="AA68" s="413"/>
      <c r="AD68" s="560"/>
      <c r="AE68" s="560"/>
      <c r="AF68" s="560"/>
    </row>
    <row r="69" spans="1:53" s="559" customFormat="1" ht="18" customHeight="1">
      <c r="A69" s="413"/>
      <c r="B69" s="413"/>
      <c r="C69" s="417" t="s">
        <v>231</v>
      </c>
      <c r="D69" s="413" t="s">
        <v>253</v>
      </c>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D69" s="560"/>
      <c r="AE69" s="560"/>
      <c r="AF69" s="560"/>
    </row>
    <row r="70" spans="1:53" s="559" customFormat="1" ht="18" customHeight="1">
      <c r="A70" s="413"/>
      <c r="B70" s="413"/>
      <c r="C70" s="413"/>
      <c r="D70" s="572" t="s">
        <v>301</v>
      </c>
      <c r="E70" s="572"/>
      <c r="F70" s="572"/>
      <c r="G70" s="572"/>
      <c r="H70" s="572"/>
      <c r="I70" s="572"/>
      <c r="J70" s="572"/>
      <c r="K70" s="572"/>
      <c r="L70" s="572"/>
      <c r="M70" s="572"/>
      <c r="N70" s="572"/>
      <c r="O70" s="572"/>
      <c r="P70" s="572"/>
      <c r="Q70" s="572"/>
      <c r="R70" s="572"/>
      <c r="S70" s="572"/>
      <c r="T70" s="572"/>
      <c r="U70" s="572"/>
      <c r="V70" s="572"/>
      <c r="W70" s="572"/>
      <c r="X70" s="572"/>
      <c r="Y70" s="572"/>
      <c r="Z70" s="415"/>
      <c r="AA70" s="415"/>
      <c r="AD70" s="560"/>
      <c r="AE70" s="560"/>
      <c r="AF70" s="560"/>
    </row>
    <row r="71" spans="1:53" s="559" customFormat="1" ht="18" customHeight="1">
      <c r="A71" s="413"/>
      <c r="B71" s="413"/>
      <c r="C71" s="413"/>
      <c r="D71" s="572"/>
      <c r="E71" s="572"/>
      <c r="F71" s="572"/>
      <c r="G71" s="572"/>
      <c r="H71" s="572"/>
      <c r="I71" s="572"/>
      <c r="J71" s="572"/>
      <c r="K71" s="572"/>
      <c r="L71" s="572"/>
      <c r="M71" s="572"/>
      <c r="N71" s="572"/>
      <c r="O71" s="572"/>
      <c r="P71" s="572"/>
      <c r="Q71" s="572"/>
      <c r="R71" s="572"/>
      <c r="S71" s="572"/>
      <c r="T71" s="572"/>
      <c r="U71" s="572"/>
      <c r="V71" s="572"/>
      <c r="W71" s="572"/>
      <c r="X71" s="572"/>
      <c r="Y71" s="572"/>
      <c r="Z71" s="413"/>
      <c r="AA71" s="413"/>
      <c r="AD71" s="560"/>
      <c r="AE71" s="560"/>
      <c r="AF71" s="560"/>
    </row>
    <row r="72" spans="1:53" s="559" customFormat="1" ht="18" customHeight="1">
      <c r="A72" s="413"/>
      <c r="B72" s="413"/>
      <c r="C72" s="413"/>
      <c r="D72" s="516"/>
      <c r="E72" s="516"/>
      <c r="F72" s="516"/>
      <c r="G72" s="516"/>
      <c r="H72" s="516"/>
      <c r="I72" s="516"/>
      <c r="J72" s="516"/>
      <c r="K72" s="516"/>
      <c r="L72" s="516"/>
      <c r="M72" s="516"/>
      <c r="N72" s="516"/>
      <c r="O72" s="516"/>
      <c r="P72" s="516"/>
      <c r="Q72" s="516"/>
      <c r="R72" s="516"/>
      <c r="S72" s="516"/>
      <c r="T72" s="516"/>
      <c r="U72" s="516"/>
      <c r="V72" s="516"/>
      <c r="W72" s="516"/>
      <c r="X72" s="516"/>
      <c r="Y72" s="516"/>
      <c r="Z72" s="413"/>
      <c r="AA72" s="413"/>
      <c r="AD72" s="560"/>
      <c r="AE72" s="560"/>
      <c r="AF72" s="560"/>
    </row>
    <row r="73" spans="1:53" s="559" customFormat="1" ht="18" customHeight="1">
      <c r="A73" s="413"/>
      <c r="B73" s="413" t="s">
        <v>257</v>
      </c>
      <c r="C73" s="413"/>
      <c r="D73" s="413"/>
      <c r="E73" s="413"/>
      <c r="F73" s="413"/>
      <c r="G73" s="413"/>
      <c r="H73" s="413"/>
      <c r="I73" s="413"/>
      <c r="J73" s="413"/>
      <c r="K73" s="413"/>
      <c r="L73" s="413"/>
      <c r="M73" s="413"/>
      <c r="N73" s="413"/>
      <c r="O73" s="413"/>
      <c r="P73" s="413"/>
      <c r="Q73" s="413"/>
      <c r="R73" s="413"/>
      <c r="S73" s="413"/>
      <c r="T73" s="413"/>
      <c r="U73" s="413"/>
      <c r="V73" s="413"/>
      <c r="W73" s="413"/>
      <c r="X73" s="413"/>
      <c r="Y73" s="413"/>
      <c r="Z73" s="413"/>
      <c r="AA73" s="413"/>
      <c r="AD73" s="560"/>
      <c r="AE73" s="560"/>
      <c r="AF73" s="560"/>
    </row>
    <row r="74" spans="1:53" s="421" customFormat="1" ht="11">
      <c r="A74" s="456"/>
      <c r="B74" s="456"/>
      <c r="C74" s="459">
        <v>1</v>
      </c>
      <c r="D74" s="453" t="s">
        <v>258</v>
      </c>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D74" s="457"/>
      <c r="AE74" s="457"/>
      <c r="AF74" s="457"/>
    </row>
    <row r="75" spans="1:53" s="421" customFormat="1" ht="18" customHeight="1">
      <c r="A75" s="456"/>
      <c r="B75" s="456"/>
      <c r="C75" s="459"/>
      <c r="D75" s="573" t="s">
        <v>259</v>
      </c>
      <c r="E75" s="573"/>
      <c r="F75" s="573"/>
      <c r="G75" s="573"/>
      <c r="H75" s="573"/>
      <c r="I75" s="573"/>
      <c r="J75" s="573"/>
      <c r="K75" s="573"/>
      <c r="L75" s="573"/>
      <c r="M75" s="573"/>
      <c r="N75" s="573"/>
      <c r="O75" s="573"/>
      <c r="P75" s="573"/>
      <c r="Q75" s="573"/>
      <c r="R75" s="573"/>
      <c r="S75" s="573"/>
      <c r="T75" s="573"/>
      <c r="U75" s="573"/>
      <c r="V75" s="573"/>
      <c r="W75" s="573"/>
      <c r="X75" s="573"/>
      <c r="Y75" s="573"/>
      <c r="Z75" s="573"/>
      <c r="AA75" s="573"/>
      <c r="AD75" s="457"/>
      <c r="AE75" s="457"/>
      <c r="AF75" s="457"/>
    </row>
    <row r="76" spans="1:53" s="421" customFormat="1" ht="11">
      <c r="A76" s="456"/>
      <c r="B76" s="456"/>
      <c r="C76" s="459"/>
      <c r="D76" s="573"/>
      <c r="E76" s="573"/>
      <c r="F76" s="573"/>
      <c r="G76" s="573"/>
      <c r="H76" s="573"/>
      <c r="I76" s="573"/>
      <c r="J76" s="573"/>
      <c r="K76" s="573"/>
      <c r="L76" s="573"/>
      <c r="M76" s="573"/>
      <c r="N76" s="573"/>
      <c r="O76" s="573"/>
      <c r="P76" s="573"/>
      <c r="Q76" s="573"/>
      <c r="R76" s="573"/>
      <c r="S76" s="573"/>
      <c r="T76" s="573"/>
      <c r="U76" s="573"/>
      <c r="V76" s="573"/>
      <c r="W76" s="573"/>
      <c r="X76" s="573"/>
      <c r="Y76" s="573"/>
      <c r="Z76" s="573"/>
      <c r="AA76" s="573"/>
      <c r="AD76" s="457"/>
      <c r="AE76" s="457"/>
      <c r="AF76" s="457"/>
    </row>
    <row r="77" spans="1:53" s="421" customFormat="1" ht="11">
      <c r="A77" s="456"/>
      <c r="B77" s="456"/>
      <c r="C77" s="459">
        <v>2</v>
      </c>
      <c r="D77" s="453" t="s">
        <v>283</v>
      </c>
      <c r="E77" s="453"/>
      <c r="F77" s="453"/>
      <c r="G77" s="453"/>
      <c r="H77" s="453"/>
      <c r="I77" s="453"/>
      <c r="J77" s="453"/>
      <c r="K77" s="453"/>
      <c r="L77" s="453"/>
      <c r="M77" s="453"/>
      <c r="N77" s="453"/>
      <c r="O77" s="453"/>
      <c r="P77" s="453"/>
      <c r="Q77" s="453"/>
      <c r="R77" s="453"/>
      <c r="S77" s="453"/>
      <c r="T77" s="453"/>
      <c r="U77" s="453"/>
      <c r="V77" s="453"/>
      <c r="W77" s="453"/>
      <c r="X77" s="453"/>
      <c r="Y77" s="453"/>
      <c r="Z77" s="453"/>
      <c r="AA77" s="453"/>
      <c r="AD77" s="457"/>
      <c r="AE77" s="456"/>
      <c r="AF77" s="456"/>
      <c r="AG77" s="456"/>
      <c r="AH77" s="456"/>
      <c r="AI77" s="456"/>
      <c r="AJ77" s="456"/>
      <c r="AK77" s="456"/>
      <c r="AL77" s="456"/>
      <c r="AM77" s="456"/>
      <c r="AN77" s="456"/>
      <c r="AO77" s="456"/>
      <c r="AP77" s="456"/>
      <c r="AQ77" s="456"/>
      <c r="AR77" s="456"/>
      <c r="AS77" s="456"/>
      <c r="AT77" s="456"/>
      <c r="AU77" s="456"/>
      <c r="AV77" s="456"/>
      <c r="AW77" s="456"/>
      <c r="AX77" s="456"/>
      <c r="AY77" s="456"/>
      <c r="AZ77" s="456"/>
      <c r="BA77" s="456"/>
    </row>
    <row r="78" spans="1:53" s="421" customFormat="1" ht="42.75" customHeight="1">
      <c r="A78" s="456"/>
      <c r="B78" s="456"/>
      <c r="C78" s="459"/>
      <c r="D78" s="573" t="s">
        <v>281</v>
      </c>
      <c r="E78" s="573"/>
      <c r="F78" s="573"/>
      <c r="G78" s="573"/>
      <c r="H78" s="573"/>
      <c r="I78" s="573"/>
      <c r="J78" s="573"/>
      <c r="K78" s="573"/>
      <c r="L78" s="573"/>
      <c r="M78" s="573"/>
      <c r="N78" s="573"/>
      <c r="O78" s="573"/>
      <c r="P78" s="573"/>
      <c r="Q78" s="573"/>
      <c r="R78" s="573"/>
      <c r="S78" s="573"/>
      <c r="T78" s="573"/>
      <c r="U78" s="573"/>
      <c r="V78" s="573"/>
      <c r="W78" s="573"/>
      <c r="X78" s="573"/>
      <c r="Y78" s="573"/>
      <c r="Z78" s="573"/>
      <c r="AA78" s="453"/>
      <c r="AD78" s="457"/>
      <c r="AE78" s="456"/>
      <c r="AF78" s="571"/>
      <c r="AG78" s="571"/>
      <c r="AH78" s="571"/>
      <c r="AI78" s="571"/>
      <c r="AJ78" s="571"/>
      <c r="AK78" s="571"/>
      <c r="AL78" s="571"/>
      <c r="AM78" s="571"/>
      <c r="AN78" s="571"/>
      <c r="AO78" s="571"/>
      <c r="AP78" s="571"/>
      <c r="AQ78" s="571"/>
      <c r="AR78" s="571"/>
      <c r="AS78" s="571"/>
      <c r="AT78" s="571"/>
      <c r="AU78" s="571"/>
      <c r="AV78" s="571"/>
      <c r="AW78" s="571"/>
      <c r="AX78" s="571"/>
      <c r="AY78" s="571"/>
      <c r="AZ78" s="571"/>
      <c r="BA78" s="571"/>
    </row>
    <row r="79" spans="1:53" s="457" customFormat="1" ht="75" customHeight="1">
      <c r="A79" s="456"/>
      <c r="B79" s="456"/>
      <c r="C79" s="459"/>
      <c r="D79" s="574" t="s">
        <v>303</v>
      </c>
      <c r="E79" s="574"/>
      <c r="F79" s="574"/>
      <c r="G79" s="574"/>
      <c r="H79" s="574"/>
      <c r="I79" s="574"/>
      <c r="J79" s="574"/>
      <c r="K79" s="574"/>
      <c r="L79" s="574"/>
      <c r="M79" s="574"/>
      <c r="N79" s="574"/>
      <c r="O79" s="574"/>
      <c r="P79" s="574"/>
      <c r="Q79" s="574"/>
      <c r="R79" s="574"/>
      <c r="S79" s="574"/>
      <c r="T79" s="574"/>
      <c r="U79" s="574"/>
      <c r="V79" s="574"/>
      <c r="W79" s="574"/>
      <c r="X79" s="574"/>
      <c r="Y79" s="574"/>
      <c r="Z79" s="574"/>
      <c r="AA79" s="453"/>
      <c r="AB79" s="421"/>
      <c r="AC79" s="421"/>
      <c r="AE79" s="456"/>
      <c r="AF79" s="571"/>
      <c r="AG79" s="571"/>
      <c r="AH79" s="571"/>
      <c r="AI79" s="571"/>
      <c r="AJ79" s="571"/>
      <c r="AK79" s="571"/>
      <c r="AL79" s="571"/>
      <c r="AM79" s="571"/>
      <c r="AN79" s="571"/>
      <c r="AO79" s="571"/>
      <c r="AP79" s="571"/>
      <c r="AQ79" s="571"/>
      <c r="AR79" s="571"/>
      <c r="AS79" s="571"/>
      <c r="AT79" s="571"/>
      <c r="AU79" s="571"/>
      <c r="AV79" s="571"/>
      <c r="AW79" s="571"/>
      <c r="AX79" s="571"/>
      <c r="AY79" s="571"/>
      <c r="AZ79" s="571"/>
      <c r="BA79" s="571"/>
    </row>
    <row r="80" spans="1:53" ht="12.75" customHeight="1">
      <c r="C80" s="460">
        <v>3</v>
      </c>
      <c r="D80" s="580" t="s">
        <v>304</v>
      </c>
      <c r="E80" s="580"/>
      <c r="F80" s="580"/>
      <c r="G80" s="580"/>
      <c r="H80" s="580"/>
      <c r="I80" s="580"/>
      <c r="J80" s="580"/>
      <c r="K80" s="580"/>
      <c r="L80" s="580"/>
      <c r="M80" s="580"/>
      <c r="N80" s="580"/>
      <c r="O80" s="580"/>
      <c r="P80" s="580"/>
      <c r="Q80" s="580"/>
      <c r="R80" s="580"/>
      <c r="S80" s="580"/>
      <c r="T80" s="580"/>
      <c r="U80" s="580"/>
      <c r="V80" s="580"/>
      <c r="W80" s="580"/>
      <c r="X80" s="580"/>
      <c r="Y80" s="580"/>
      <c r="Z80" s="580"/>
      <c r="AA80" s="461"/>
      <c r="AB80" s="421"/>
    </row>
    <row r="81" spans="3:28" ht="12.75" customHeight="1">
      <c r="C81" s="461"/>
      <c r="D81" s="580" t="s">
        <v>306</v>
      </c>
      <c r="E81" s="580"/>
      <c r="F81" s="580"/>
      <c r="G81" s="580"/>
      <c r="H81" s="580"/>
      <c r="I81" s="580"/>
      <c r="J81" s="580"/>
      <c r="K81" s="580"/>
      <c r="L81" s="580"/>
      <c r="M81" s="580"/>
      <c r="N81" s="580"/>
      <c r="O81" s="580"/>
      <c r="P81" s="580"/>
      <c r="Q81" s="580"/>
      <c r="R81" s="580"/>
      <c r="S81" s="580"/>
      <c r="T81" s="580"/>
      <c r="U81" s="580"/>
      <c r="V81" s="580"/>
      <c r="W81" s="580"/>
      <c r="X81" s="580"/>
      <c r="Y81" s="580"/>
      <c r="Z81" s="580"/>
      <c r="AA81" s="580"/>
      <c r="AB81" s="421"/>
    </row>
    <row r="82" spans="3:28" ht="12.75" customHeight="1">
      <c r="C82" s="461"/>
      <c r="D82" s="581" t="s">
        <v>307</v>
      </c>
      <c r="E82" s="581"/>
      <c r="F82" s="581"/>
      <c r="G82" s="581"/>
      <c r="H82" s="581"/>
      <c r="I82" s="581"/>
      <c r="J82" s="581"/>
      <c r="K82" s="581"/>
      <c r="L82" s="581"/>
      <c r="M82" s="581"/>
      <c r="N82" s="581"/>
      <c r="O82" s="581"/>
      <c r="P82" s="581"/>
      <c r="Q82" s="581"/>
      <c r="R82" s="581"/>
      <c r="S82" s="581"/>
      <c r="T82" s="581"/>
      <c r="U82" s="581"/>
      <c r="V82" s="581"/>
      <c r="W82" s="581"/>
      <c r="X82" s="581"/>
      <c r="Y82" s="581"/>
      <c r="Z82" s="581"/>
      <c r="AA82" s="581"/>
      <c r="AB82" s="421"/>
    </row>
    <row r="83" spans="3:28" ht="12.75" customHeight="1">
      <c r="C83" s="461"/>
      <c r="D83" s="581" t="s">
        <v>308</v>
      </c>
      <c r="E83" s="581"/>
      <c r="F83" s="581"/>
      <c r="G83" s="581"/>
      <c r="H83" s="581"/>
      <c r="I83" s="581"/>
      <c r="J83" s="581"/>
      <c r="K83" s="581"/>
      <c r="L83" s="581"/>
      <c r="M83" s="581"/>
      <c r="N83" s="581"/>
      <c r="O83" s="581"/>
      <c r="P83" s="581"/>
      <c r="Q83" s="581"/>
      <c r="R83" s="581"/>
      <c r="S83" s="581"/>
      <c r="T83" s="581"/>
      <c r="U83" s="581"/>
      <c r="V83" s="581"/>
      <c r="W83" s="581"/>
      <c r="X83" s="581"/>
      <c r="Y83" s="581"/>
      <c r="Z83" s="581"/>
      <c r="AA83" s="581"/>
      <c r="AB83" s="421"/>
    </row>
    <row r="84" spans="3:28" ht="12.75" customHeight="1">
      <c r="C84" s="460">
        <v>4</v>
      </c>
      <c r="D84" s="580" t="s">
        <v>305</v>
      </c>
      <c r="E84" s="580"/>
      <c r="F84" s="580"/>
      <c r="G84" s="580"/>
      <c r="H84" s="580"/>
      <c r="I84" s="580"/>
      <c r="J84" s="580"/>
      <c r="K84" s="580"/>
      <c r="L84" s="580"/>
      <c r="M84" s="580"/>
      <c r="N84" s="580"/>
      <c r="O84" s="580"/>
      <c r="P84" s="580"/>
      <c r="Q84" s="580"/>
      <c r="R84" s="580"/>
      <c r="S84" s="580"/>
      <c r="T84" s="580"/>
      <c r="U84" s="580"/>
      <c r="V84" s="580"/>
      <c r="W84" s="580"/>
      <c r="X84" s="580"/>
      <c r="Y84" s="580"/>
      <c r="Z84" s="580"/>
      <c r="AA84" s="461"/>
      <c r="AB84" s="421"/>
    </row>
    <row r="85" spans="3:28" ht="12.75" customHeight="1">
      <c r="C85" s="461"/>
      <c r="D85" s="580" t="s">
        <v>302</v>
      </c>
      <c r="E85" s="580"/>
      <c r="F85" s="580"/>
      <c r="G85" s="580"/>
      <c r="H85" s="580"/>
      <c r="I85" s="580"/>
      <c r="J85" s="580"/>
      <c r="K85" s="580"/>
      <c r="L85" s="580"/>
      <c r="M85" s="580"/>
      <c r="N85" s="580"/>
      <c r="O85" s="580"/>
      <c r="P85" s="580"/>
      <c r="Q85" s="580"/>
      <c r="R85" s="580"/>
      <c r="S85" s="580"/>
      <c r="T85" s="580"/>
      <c r="U85" s="580"/>
      <c r="V85" s="580"/>
      <c r="W85" s="580"/>
      <c r="X85" s="580"/>
      <c r="Y85" s="580"/>
      <c r="Z85" s="580"/>
      <c r="AA85" s="580"/>
      <c r="AB85" s="421"/>
    </row>
    <row r="86" spans="3:28" ht="12.75" customHeight="1">
      <c r="C86" s="456"/>
      <c r="D86" s="458"/>
      <c r="E86" s="458"/>
      <c r="F86" s="458"/>
      <c r="G86" s="458"/>
      <c r="H86" s="458"/>
      <c r="I86" s="458"/>
      <c r="J86" s="458"/>
      <c r="K86" s="458"/>
      <c r="L86" s="458"/>
      <c r="M86" s="458"/>
      <c r="N86" s="458"/>
      <c r="O86" s="458"/>
      <c r="P86" s="458"/>
      <c r="Q86" s="458"/>
      <c r="R86" s="458"/>
      <c r="S86" s="458"/>
      <c r="T86" s="458"/>
      <c r="U86" s="458"/>
      <c r="V86" s="458"/>
      <c r="W86" s="458"/>
      <c r="X86" s="458"/>
      <c r="Y86" s="458"/>
      <c r="Z86" s="456"/>
      <c r="AA86" s="456"/>
      <c r="AB86" s="421"/>
    </row>
    <row r="87" spans="3:28" ht="12.75" customHeight="1">
      <c r="C87" s="456"/>
      <c r="D87" s="456"/>
      <c r="E87" s="456"/>
      <c r="F87" s="456"/>
      <c r="G87" s="456"/>
      <c r="H87" s="456"/>
      <c r="I87" s="456"/>
      <c r="J87" s="456"/>
      <c r="K87" s="456"/>
      <c r="L87" s="456"/>
      <c r="M87" s="456"/>
      <c r="N87" s="456"/>
      <c r="O87" s="456"/>
      <c r="P87" s="456"/>
      <c r="Q87" s="456"/>
      <c r="R87" s="456"/>
      <c r="S87" s="456"/>
      <c r="T87" s="456"/>
      <c r="U87" s="456"/>
      <c r="V87" s="456"/>
      <c r="W87" s="456"/>
      <c r="X87" s="456"/>
      <c r="Y87" s="456"/>
      <c r="Z87" s="456"/>
      <c r="AA87" s="456"/>
      <c r="AB87" s="421"/>
    </row>
    <row r="88" spans="3:28" ht="12.75" customHeight="1">
      <c r="C88" s="456"/>
      <c r="D88" s="456"/>
      <c r="E88" s="456"/>
      <c r="F88" s="456"/>
      <c r="G88" s="456"/>
      <c r="H88" s="456"/>
      <c r="I88" s="456"/>
      <c r="J88" s="456"/>
      <c r="K88" s="456"/>
      <c r="L88" s="456"/>
      <c r="M88" s="456"/>
      <c r="N88" s="456"/>
      <c r="O88" s="456"/>
      <c r="P88" s="456"/>
      <c r="Q88" s="456"/>
      <c r="R88" s="456"/>
      <c r="S88" s="456"/>
      <c r="T88" s="456"/>
      <c r="U88" s="456"/>
      <c r="V88" s="456"/>
      <c r="W88" s="456"/>
      <c r="X88" s="456"/>
      <c r="Y88" s="456"/>
      <c r="Z88" s="456"/>
      <c r="AA88" s="456"/>
      <c r="AB88" s="421"/>
    </row>
    <row r="89" spans="3:28" ht="12.75" customHeight="1">
      <c r="C89" s="456"/>
      <c r="D89" s="456"/>
      <c r="E89" s="456"/>
      <c r="F89" s="456"/>
      <c r="G89" s="456"/>
      <c r="H89" s="456"/>
      <c r="I89" s="456"/>
      <c r="J89" s="456"/>
      <c r="K89" s="456"/>
      <c r="L89" s="456"/>
      <c r="M89" s="456"/>
      <c r="N89" s="456"/>
      <c r="O89" s="456"/>
      <c r="P89" s="456"/>
      <c r="Q89" s="456"/>
      <c r="R89" s="456"/>
      <c r="S89" s="456"/>
      <c r="T89" s="456"/>
      <c r="U89" s="456"/>
      <c r="V89" s="456"/>
      <c r="W89" s="456"/>
      <c r="X89" s="456"/>
      <c r="Y89" s="456"/>
      <c r="Z89" s="456"/>
      <c r="AA89" s="456"/>
      <c r="AB89" s="421"/>
    </row>
    <row r="90" spans="3:28" ht="12.75" customHeight="1">
      <c r="C90" s="456"/>
      <c r="D90" s="456"/>
      <c r="E90" s="456"/>
      <c r="F90" s="456"/>
      <c r="G90" s="456"/>
      <c r="H90" s="456"/>
      <c r="I90" s="456"/>
      <c r="J90" s="456"/>
      <c r="K90" s="456"/>
      <c r="L90" s="456"/>
      <c r="M90" s="456"/>
      <c r="N90" s="456"/>
      <c r="O90" s="456"/>
      <c r="P90" s="456"/>
      <c r="Q90" s="456"/>
      <c r="R90" s="456"/>
      <c r="S90" s="456"/>
      <c r="T90" s="456"/>
      <c r="U90" s="456"/>
      <c r="V90" s="456"/>
      <c r="W90" s="456"/>
      <c r="X90" s="456"/>
      <c r="Y90" s="456"/>
      <c r="Z90" s="456"/>
      <c r="AA90" s="456"/>
      <c r="AB90" s="421"/>
    </row>
    <row r="91" spans="3:28" ht="12.75" customHeight="1">
      <c r="C91" s="456"/>
      <c r="D91" s="456"/>
      <c r="E91" s="456"/>
      <c r="F91" s="456"/>
      <c r="G91" s="456"/>
      <c r="H91" s="456"/>
      <c r="I91" s="456"/>
      <c r="J91" s="456"/>
      <c r="K91" s="456"/>
      <c r="L91" s="456"/>
      <c r="M91" s="456"/>
      <c r="N91" s="456"/>
      <c r="O91" s="456"/>
      <c r="P91" s="456"/>
      <c r="Q91" s="456"/>
      <c r="R91" s="456"/>
      <c r="S91" s="456"/>
      <c r="T91" s="456"/>
      <c r="U91" s="456"/>
      <c r="V91" s="456"/>
      <c r="W91" s="456"/>
      <c r="X91" s="456"/>
      <c r="Y91" s="456"/>
      <c r="Z91" s="456"/>
      <c r="AA91" s="456"/>
      <c r="AB91" s="421"/>
    </row>
    <row r="92" spans="3:28" ht="12.75" customHeight="1">
      <c r="C92" s="456"/>
      <c r="D92" s="456"/>
      <c r="E92" s="456"/>
      <c r="F92" s="456"/>
      <c r="G92" s="456"/>
      <c r="H92" s="456"/>
      <c r="I92" s="456"/>
      <c r="J92" s="456"/>
      <c r="K92" s="456"/>
      <c r="L92" s="456"/>
      <c r="M92" s="456"/>
      <c r="N92" s="456"/>
      <c r="O92" s="456"/>
      <c r="P92" s="456"/>
      <c r="Q92" s="456"/>
      <c r="R92" s="456"/>
      <c r="S92" s="456"/>
      <c r="T92" s="456"/>
      <c r="U92" s="456"/>
      <c r="V92" s="456"/>
      <c r="W92" s="456"/>
      <c r="X92" s="456"/>
      <c r="Y92" s="456"/>
      <c r="Z92" s="456"/>
      <c r="AA92" s="456"/>
      <c r="AB92" s="421"/>
    </row>
    <row r="93" spans="3:28" ht="12.75" customHeight="1">
      <c r="C93" s="456"/>
      <c r="D93" s="456"/>
      <c r="E93" s="456"/>
      <c r="F93" s="456"/>
      <c r="G93" s="456"/>
      <c r="H93" s="456"/>
      <c r="I93" s="456"/>
      <c r="J93" s="456"/>
      <c r="K93" s="456"/>
      <c r="L93" s="456"/>
      <c r="M93" s="456"/>
      <c r="N93" s="456"/>
      <c r="O93" s="456"/>
      <c r="P93" s="456"/>
      <c r="Q93" s="456"/>
      <c r="R93" s="456"/>
      <c r="S93" s="456"/>
      <c r="T93" s="456"/>
      <c r="U93" s="456"/>
      <c r="V93" s="456"/>
      <c r="W93" s="456"/>
      <c r="X93" s="456"/>
      <c r="Y93" s="456"/>
      <c r="Z93" s="456"/>
      <c r="AA93" s="456"/>
      <c r="AB93" s="421"/>
    </row>
    <row r="94" spans="3:28" ht="12.75" customHeight="1">
      <c r="C94" s="456"/>
      <c r="D94" s="456"/>
      <c r="E94" s="456"/>
      <c r="F94" s="456"/>
      <c r="G94" s="456"/>
      <c r="H94" s="456"/>
      <c r="I94" s="456"/>
      <c r="J94" s="456"/>
      <c r="K94" s="456"/>
      <c r="L94" s="456"/>
      <c r="M94" s="456"/>
      <c r="N94" s="456"/>
      <c r="O94" s="456"/>
      <c r="P94" s="456"/>
      <c r="Q94" s="456"/>
      <c r="R94" s="456"/>
      <c r="S94" s="456"/>
      <c r="T94" s="456"/>
      <c r="U94" s="456"/>
      <c r="V94" s="456"/>
      <c r="W94" s="456"/>
      <c r="X94" s="456"/>
      <c r="Y94" s="456"/>
      <c r="Z94" s="456"/>
      <c r="AA94" s="456"/>
      <c r="AB94" s="421"/>
    </row>
    <row r="95" spans="3:28" ht="12.75" customHeight="1">
      <c r="C95" s="456"/>
      <c r="D95" s="456"/>
      <c r="E95" s="456"/>
      <c r="F95" s="456"/>
      <c r="G95" s="456"/>
      <c r="H95" s="456"/>
      <c r="I95" s="456"/>
      <c r="J95" s="456"/>
      <c r="K95" s="456"/>
      <c r="L95" s="456"/>
      <c r="M95" s="456"/>
      <c r="N95" s="456"/>
      <c r="O95" s="456"/>
      <c r="P95" s="456"/>
      <c r="Q95" s="456"/>
      <c r="R95" s="456"/>
      <c r="S95" s="456"/>
      <c r="T95" s="456"/>
      <c r="U95" s="456"/>
      <c r="V95" s="456"/>
      <c r="W95" s="456"/>
      <c r="X95" s="456"/>
      <c r="Y95" s="456"/>
      <c r="Z95" s="456"/>
      <c r="AA95" s="456"/>
      <c r="AB95" s="421"/>
    </row>
    <row r="96" spans="3:28" ht="12.75" customHeight="1">
      <c r="C96" s="456"/>
      <c r="D96" s="456"/>
      <c r="E96" s="456"/>
      <c r="F96" s="456"/>
      <c r="G96" s="456"/>
      <c r="H96" s="456"/>
      <c r="I96" s="456"/>
      <c r="J96" s="456"/>
      <c r="K96" s="456"/>
      <c r="L96" s="456"/>
      <c r="M96" s="456"/>
      <c r="N96" s="456"/>
      <c r="O96" s="456"/>
      <c r="P96" s="456"/>
      <c r="Q96" s="456"/>
      <c r="R96" s="456"/>
      <c r="S96" s="456"/>
      <c r="T96" s="456"/>
      <c r="U96" s="456"/>
      <c r="V96" s="456"/>
      <c r="W96" s="456"/>
      <c r="X96" s="456"/>
      <c r="Y96" s="456"/>
      <c r="Z96" s="456"/>
      <c r="AA96" s="456"/>
      <c r="AB96" s="421"/>
    </row>
    <row r="97" spans="3:28" ht="12.75" customHeight="1">
      <c r="C97" s="456"/>
      <c r="D97" s="456"/>
      <c r="E97" s="456"/>
      <c r="F97" s="456"/>
      <c r="G97" s="456"/>
      <c r="H97" s="456"/>
      <c r="I97" s="456"/>
      <c r="J97" s="456"/>
      <c r="K97" s="456"/>
      <c r="L97" s="456"/>
      <c r="M97" s="456"/>
      <c r="N97" s="456"/>
      <c r="O97" s="456"/>
      <c r="P97" s="456"/>
      <c r="Q97" s="456"/>
      <c r="R97" s="456"/>
      <c r="S97" s="456"/>
      <c r="T97" s="456"/>
      <c r="U97" s="456"/>
      <c r="V97" s="456"/>
      <c r="W97" s="456"/>
      <c r="X97" s="456"/>
      <c r="Y97" s="456"/>
      <c r="Z97" s="456"/>
      <c r="AA97" s="456"/>
      <c r="AB97" s="421"/>
    </row>
    <row r="98" spans="3:28">
      <c r="C98" s="456"/>
      <c r="D98" s="456"/>
      <c r="E98" s="456"/>
      <c r="F98" s="456"/>
      <c r="G98" s="456"/>
      <c r="H98" s="456"/>
      <c r="I98" s="456"/>
      <c r="J98" s="456"/>
      <c r="K98" s="456"/>
      <c r="L98" s="456"/>
      <c r="M98" s="456"/>
      <c r="N98" s="456"/>
      <c r="O98" s="456"/>
      <c r="P98" s="456"/>
      <c r="Q98" s="456"/>
      <c r="R98" s="456"/>
      <c r="S98" s="456"/>
      <c r="T98" s="456"/>
      <c r="U98" s="456"/>
      <c r="V98" s="456"/>
      <c r="W98" s="456"/>
      <c r="X98" s="456"/>
      <c r="Y98" s="456"/>
      <c r="Z98" s="456"/>
      <c r="AA98" s="456"/>
      <c r="AB98" s="421"/>
    </row>
    <row r="99" spans="3:28">
      <c r="C99" s="456"/>
      <c r="D99" s="456"/>
      <c r="E99" s="456"/>
      <c r="F99" s="456"/>
      <c r="G99" s="456"/>
      <c r="H99" s="456"/>
      <c r="I99" s="456"/>
      <c r="J99" s="456"/>
      <c r="K99" s="456"/>
      <c r="L99" s="456"/>
      <c r="M99" s="456"/>
      <c r="N99" s="456"/>
      <c r="O99" s="456"/>
      <c r="P99" s="456"/>
      <c r="Q99" s="456"/>
      <c r="R99" s="456"/>
      <c r="S99" s="456"/>
      <c r="T99" s="456"/>
      <c r="U99" s="456"/>
      <c r="V99" s="456"/>
      <c r="W99" s="456"/>
      <c r="X99" s="456"/>
      <c r="Y99" s="456"/>
      <c r="Z99" s="456"/>
      <c r="AA99" s="456"/>
      <c r="AB99" s="421"/>
    </row>
    <row r="100" spans="3:28">
      <c r="C100" s="456"/>
      <c r="D100" s="456"/>
      <c r="E100" s="456"/>
      <c r="F100" s="456"/>
      <c r="G100" s="456"/>
      <c r="H100" s="456"/>
      <c r="I100" s="456"/>
      <c r="J100" s="456"/>
      <c r="K100" s="456"/>
      <c r="L100" s="456"/>
      <c r="M100" s="456"/>
      <c r="N100" s="456"/>
      <c r="O100" s="456"/>
      <c r="P100" s="456"/>
      <c r="Q100" s="456"/>
      <c r="R100" s="456"/>
      <c r="S100" s="456"/>
      <c r="T100" s="456"/>
      <c r="U100" s="456"/>
      <c r="V100" s="456"/>
      <c r="W100" s="456"/>
      <c r="X100" s="456"/>
      <c r="Y100" s="456"/>
      <c r="Z100" s="456"/>
      <c r="AA100" s="456"/>
      <c r="AB100" s="421"/>
    </row>
    <row r="101" spans="3:28">
      <c r="C101" s="456"/>
      <c r="D101" s="456"/>
      <c r="E101" s="456"/>
      <c r="F101" s="456"/>
      <c r="G101" s="456"/>
      <c r="H101" s="456"/>
      <c r="I101" s="456"/>
      <c r="J101" s="456"/>
      <c r="K101" s="456"/>
      <c r="L101" s="456"/>
      <c r="M101" s="456"/>
      <c r="N101" s="456"/>
      <c r="O101" s="456"/>
      <c r="P101" s="456"/>
      <c r="Q101" s="456"/>
      <c r="R101" s="456"/>
      <c r="S101" s="456"/>
      <c r="T101" s="456"/>
      <c r="U101" s="456"/>
      <c r="V101" s="456"/>
      <c r="W101" s="456"/>
      <c r="X101" s="456"/>
      <c r="Y101" s="456"/>
      <c r="Z101" s="456"/>
      <c r="AA101" s="456"/>
      <c r="AB101" s="421"/>
    </row>
    <row r="102" spans="3:28">
      <c r="C102" s="456"/>
      <c r="D102" s="456"/>
      <c r="E102" s="456"/>
      <c r="F102" s="456"/>
      <c r="G102" s="456"/>
      <c r="H102" s="456"/>
      <c r="I102" s="456"/>
      <c r="J102" s="456"/>
      <c r="K102" s="456"/>
      <c r="L102" s="456"/>
      <c r="M102" s="456"/>
      <c r="N102" s="456"/>
      <c r="O102" s="456"/>
      <c r="P102" s="456"/>
      <c r="Q102" s="456"/>
      <c r="R102" s="456"/>
      <c r="S102" s="456"/>
      <c r="T102" s="456"/>
      <c r="U102" s="456"/>
      <c r="V102" s="456"/>
      <c r="W102" s="456"/>
      <c r="X102" s="456"/>
      <c r="Y102" s="456"/>
      <c r="Z102" s="456"/>
      <c r="AA102" s="456"/>
      <c r="AB102" s="421"/>
    </row>
  </sheetData>
  <mergeCells count="31">
    <mergeCell ref="D85:AA85"/>
    <mergeCell ref="D75:AA76"/>
    <mergeCell ref="D81:AA81"/>
    <mergeCell ref="D80:Z80"/>
    <mergeCell ref="D82:AA82"/>
    <mergeCell ref="D83:AA83"/>
    <mergeCell ref="D84:Z84"/>
    <mergeCell ref="A2:AB2"/>
    <mergeCell ref="D5:F5"/>
    <mergeCell ref="D6:F6"/>
    <mergeCell ref="D7:F7"/>
    <mergeCell ref="D15:Y18"/>
    <mergeCell ref="E10:I10"/>
    <mergeCell ref="J10:N10"/>
    <mergeCell ref="E11:L11"/>
    <mergeCell ref="M11:S11"/>
    <mergeCell ref="AF78:BA79"/>
    <mergeCell ref="D42:Y42"/>
    <mergeCell ref="D44:Y45"/>
    <mergeCell ref="D64:Y66"/>
    <mergeCell ref="D68:Y68"/>
    <mergeCell ref="D70:Y71"/>
    <mergeCell ref="D78:Z78"/>
    <mergeCell ref="D79:Z79"/>
    <mergeCell ref="AE15:AZ17"/>
    <mergeCell ref="D39:Y40"/>
    <mergeCell ref="D20:Z27"/>
    <mergeCell ref="AE20:BA27"/>
    <mergeCell ref="D29:Z32"/>
    <mergeCell ref="D34:Y34"/>
    <mergeCell ref="D36:Z37"/>
  </mergeCells>
  <phoneticPr fontId="51"/>
  <dataValidations disablePrompts="1" count="1">
    <dataValidation type="list" allowBlank="1" showInputMessage="1" showErrorMessage="1" sqref="AH60" xr:uid="{068EF177-8522-4C99-9C11-2BB0D351067F}">
      <formula1>$AN$60:$AN$61</formula1>
    </dataValidation>
  </dataValidations>
  <pageMargins left="0.43307086614173229" right="0.43307086614173229" top="0.35433070866141736" bottom="0.35433070866141736" header="0.31496062992125984" footer="0.3149606299212598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B1:AG41"/>
  <sheetViews>
    <sheetView view="pageBreakPreview" topLeftCell="A31" zoomScaleNormal="100" zoomScaleSheetLayoutView="100" workbookViewId="0">
      <selection activeCell="G25" sqref="G25:I25"/>
    </sheetView>
  </sheetViews>
  <sheetFormatPr defaultColWidth="12.59765625" defaultRowHeight="20.149999999999999" customHeight="1"/>
  <cols>
    <col min="1" max="1" width="3" style="522" customWidth="1"/>
    <col min="2" max="22" width="4" style="522" customWidth="1"/>
    <col min="23" max="26" width="2" style="522" customWidth="1"/>
    <col min="27" max="27" width="4" style="522" customWidth="1"/>
    <col min="28" max="16384" width="12.59765625" style="522"/>
  </cols>
  <sheetData>
    <row r="1" spans="2:33" ht="9.75" customHeight="1"/>
    <row r="2" spans="2:33" s="523" customFormat="1" ht="20.149999999999999" customHeight="1">
      <c r="B2" s="589"/>
      <c r="C2" s="589"/>
      <c r="D2" s="589"/>
      <c r="E2" s="589"/>
      <c r="F2" s="589"/>
      <c r="G2" s="589"/>
      <c r="H2" s="590"/>
      <c r="I2" s="591" t="s">
        <v>272</v>
      </c>
      <c r="J2" s="592"/>
      <c r="K2" s="592"/>
      <c r="L2" s="592"/>
      <c r="M2" s="592"/>
      <c r="N2" s="592"/>
      <c r="O2" s="592"/>
      <c r="P2" s="592"/>
      <c r="Q2" s="593"/>
      <c r="R2" s="594"/>
      <c r="S2" s="589"/>
      <c r="T2" s="589"/>
      <c r="U2" s="589"/>
      <c r="V2" s="589"/>
      <c r="W2" s="589"/>
      <c r="X2" s="589"/>
      <c r="Y2" s="589"/>
      <c r="Z2" s="589"/>
      <c r="AA2" s="589"/>
    </row>
    <row r="3" spans="2:33" s="523" customFormat="1" ht="20.149999999999999" customHeight="1">
      <c r="B3" s="595"/>
      <c r="C3" s="595"/>
      <c r="D3" s="595"/>
      <c r="E3" s="595"/>
      <c r="F3" s="595"/>
      <c r="G3" s="595"/>
      <c r="H3" s="595"/>
      <c r="I3" s="595"/>
      <c r="J3" s="595"/>
      <c r="K3" s="595"/>
      <c r="L3" s="595"/>
      <c r="M3" s="595"/>
      <c r="N3" s="595"/>
      <c r="O3" s="595"/>
      <c r="P3" s="595"/>
      <c r="Q3" s="595"/>
      <c r="R3" s="595"/>
      <c r="S3" s="595"/>
      <c r="T3" s="595"/>
      <c r="U3" s="595"/>
      <c r="V3" s="595"/>
      <c r="W3" s="596"/>
      <c r="X3" s="596"/>
      <c r="Y3" s="596"/>
      <c r="Z3" s="596"/>
      <c r="AA3" s="596"/>
      <c r="AC3" s="588"/>
      <c r="AD3" s="588"/>
      <c r="AE3" s="588"/>
      <c r="AF3" s="588"/>
      <c r="AG3" s="588"/>
    </row>
    <row r="4" spans="2:33" s="523" customFormat="1" ht="20.149999999999999" customHeight="1">
      <c r="B4" s="606" t="s">
        <v>1</v>
      </c>
      <c r="C4" s="609"/>
      <c r="D4" s="610"/>
      <c r="E4" s="611"/>
      <c r="F4" s="618" t="s">
        <v>2</v>
      </c>
      <c r="G4" s="621"/>
      <c r="H4" s="622"/>
      <c r="I4" s="623"/>
      <c r="J4" s="618" t="s">
        <v>2</v>
      </c>
      <c r="K4" s="609"/>
      <c r="L4" s="610"/>
      <c r="M4" s="611"/>
      <c r="N4" s="618" t="s">
        <v>3</v>
      </c>
      <c r="O4" s="629"/>
      <c r="P4" s="630"/>
      <c r="Q4" s="631"/>
      <c r="R4" s="618" t="s">
        <v>4</v>
      </c>
      <c r="S4" s="609"/>
      <c r="T4" s="610"/>
      <c r="U4" s="611"/>
      <c r="V4" s="618" t="s">
        <v>5</v>
      </c>
      <c r="W4" s="597"/>
      <c r="X4" s="598"/>
      <c r="Y4" s="598"/>
      <c r="Z4" s="598"/>
      <c r="AA4" s="599"/>
    </row>
    <row r="5" spans="2:33" s="523" customFormat="1" ht="20.149999999999999" customHeight="1">
      <c r="B5" s="607"/>
      <c r="C5" s="612"/>
      <c r="D5" s="613"/>
      <c r="E5" s="614"/>
      <c r="F5" s="619"/>
      <c r="G5" s="624"/>
      <c r="H5" s="625"/>
      <c r="I5" s="626"/>
      <c r="J5" s="619"/>
      <c r="K5" s="612"/>
      <c r="L5" s="613"/>
      <c r="M5" s="614"/>
      <c r="N5" s="619"/>
      <c r="O5" s="632"/>
      <c r="P5" s="633"/>
      <c r="Q5" s="634"/>
      <c r="R5" s="619"/>
      <c r="S5" s="612"/>
      <c r="T5" s="613"/>
      <c r="U5" s="614"/>
      <c r="V5" s="619"/>
      <c r="W5" s="600"/>
      <c r="X5" s="601"/>
      <c r="Y5" s="601"/>
      <c r="Z5" s="601"/>
      <c r="AA5" s="602"/>
    </row>
    <row r="6" spans="2:33" s="523" customFormat="1" ht="20.149999999999999" customHeight="1">
      <c r="B6" s="608"/>
      <c r="C6" s="615"/>
      <c r="D6" s="616"/>
      <c r="E6" s="617"/>
      <c r="F6" s="620"/>
      <c r="G6" s="627"/>
      <c r="H6" s="595"/>
      <c r="I6" s="628"/>
      <c r="J6" s="620"/>
      <c r="K6" s="615"/>
      <c r="L6" s="616"/>
      <c r="M6" s="617"/>
      <c r="N6" s="620"/>
      <c r="O6" s="635"/>
      <c r="P6" s="636"/>
      <c r="Q6" s="637"/>
      <c r="R6" s="620"/>
      <c r="S6" s="615"/>
      <c r="T6" s="616"/>
      <c r="U6" s="617"/>
      <c r="V6" s="620"/>
      <c r="W6" s="603"/>
      <c r="X6" s="604"/>
      <c r="Y6" s="604"/>
      <c r="Z6" s="604"/>
      <c r="AA6" s="605"/>
    </row>
    <row r="7" spans="2:33" s="523" customFormat="1" ht="20.149999999999999" customHeight="1">
      <c r="B7" s="582"/>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33" s="523" customFormat="1" ht="20.149999999999999" customHeight="1">
      <c r="B8" s="583" t="s">
        <v>0</v>
      </c>
      <c r="C8" s="584"/>
      <c r="D8" s="584"/>
      <c r="E8" s="585"/>
      <c r="F8" s="527"/>
      <c r="G8" s="586" t="str">
        <f>'仕様書 (様式)'!G5</f>
        <v>普天間高校普通教室棟(Ａ棟体育館側系統)　教室空調機更新工事</v>
      </c>
      <c r="H8" s="586"/>
      <c r="I8" s="586"/>
      <c r="J8" s="586"/>
      <c r="K8" s="586"/>
      <c r="L8" s="586"/>
      <c r="M8" s="586"/>
      <c r="N8" s="586"/>
      <c r="O8" s="586"/>
      <c r="P8" s="586"/>
      <c r="Q8" s="586"/>
      <c r="R8" s="586"/>
      <c r="S8" s="586"/>
      <c r="T8" s="586"/>
      <c r="U8" s="586"/>
      <c r="V8" s="586"/>
      <c r="W8" s="586"/>
      <c r="X8" s="586"/>
      <c r="Y8" s="586"/>
      <c r="Z8" s="586"/>
      <c r="AA8" s="587"/>
    </row>
    <row r="9" spans="2:33" s="523" customFormat="1" ht="20.149999999999999" customHeight="1">
      <c r="B9" s="638" t="s">
        <v>91</v>
      </c>
      <c r="C9" s="639"/>
      <c r="D9" s="639"/>
      <c r="E9" s="639"/>
      <c r="F9" s="528"/>
      <c r="G9" s="640" t="str">
        <f>'仕様書 (様式)'!G6</f>
        <v>宜野湾市</v>
      </c>
      <c r="H9" s="640"/>
      <c r="I9" s="640"/>
      <c r="J9" s="640"/>
      <c r="K9" s="640"/>
      <c r="L9" s="640"/>
      <c r="M9" s="640"/>
      <c r="N9" s="640"/>
      <c r="O9" s="640"/>
      <c r="P9" s="640"/>
      <c r="Q9" s="640"/>
      <c r="R9" s="640"/>
      <c r="S9" s="640"/>
      <c r="T9" s="640"/>
      <c r="U9" s="640"/>
      <c r="V9" s="640"/>
      <c r="W9" s="640"/>
      <c r="X9" s="640"/>
      <c r="Y9" s="640"/>
      <c r="Z9" s="640"/>
      <c r="AA9" s="641"/>
    </row>
    <row r="10" spans="2:33" s="523" customFormat="1" ht="20.149999999999999" customHeight="1">
      <c r="B10" s="648"/>
      <c r="C10" s="648"/>
      <c r="D10" s="648"/>
      <c r="E10" s="648"/>
      <c r="F10" s="648"/>
      <c r="G10" s="648"/>
      <c r="H10" s="648"/>
      <c r="I10" s="648"/>
      <c r="J10" s="648"/>
      <c r="K10" s="648"/>
      <c r="L10" s="648"/>
      <c r="M10" s="648"/>
      <c r="N10" s="648"/>
      <c r="O10" s="648"/>
      <c r="P10" s="648"/>
      <c r="Q10" s="648"/>
      <c r="R10" s="648"/>
      <c r="S10" s="648"/>
      <c r="T10" s="648"/>
      <c r="U10" s="648"/>
      <c r="V10" s="648"/>
      <c r="W10" s="648"/>
      <c r="X10" s="648"/>
      <c r="Y10" s="648"/>
      <c r="Z10" s="648"/>
      <c r="AA10" s="648"/>
    </row>
    <row r="11" spans="2:33" s="523" customFormat="1" ht="20.149999999999999" customHeight="1">
      <c r="B11" s="529"/>
      <c r="C11" s="642" t="s">
        <v>276</v>
      </c>
      <c r="D11" s="584"/>
      <c r="E11" s="585"/>
      <c r="F11" s="530"/>
      <c r="G11" s="586" t="s">
        <v>387</v>
      </c>
      <c r="H11" s="586"/>
      <c r="I11" s="586"/>
      <c r="J11" s="586"/>
      <c r="K11" s="586"/>
      <c r="L11" s="586"/>
      <c r="M11" s="586"/>
      <c r="N11" s="586"/>
      <c r="O11" s="586"/>
      <c r="P11" s="586"/>
      <c r="Q11" s="586"/>
      <c r="R11" s="586"/>
      <c r="S11" s="586"/>
      <c r="T11" s="586"/>
      <c r="U11" s="586"/>
      <c r="V11" s="586"/>
      <c r="W11" s="586"/>
      <c r="X11" s="586"/>
      <c r="Y11" s="586"/>
      <c r="Z11" s="586"/>
      <c r="AA11" s="587"/>
    </row>
    <row r="12" spans="2:33" s="523" customFormat="1" ht="19.5" customHeight="1">
      <c r="B12" s="531" t="s">
        <v>6</v>
      </c>
      <c r="C12" s="643" t="s">
        <v>92</v>
      </c>
      <c r="D12" s="644"/>
      <c r="E12" s="645"/>
      <c r="F12" s="530"/>
      <c r="G12" s="646" t="s">
        <v>271</v>
      </c>
      <c r="H12" s="646"/>
      <c r="I12" s="646"/>
      <c r="J12" s="646"/>
      <c r="K12" s="646"/>
      <c r="L12" s="646"/>
      <c r="M12" s="646"/>
      <c r="N12" s="646"/>
      <c r="O12" s="646"/>
      <c r="P12" s="646"/>
      <c r="Q12" s="646"/>
      <c r="R12" s="646"/>
      <c r="S12" s="646"/>
      <c r="T12" s="646"/>
      <c r="U12" s="646"/>
      <c r="V12" s="646"/>
      <c r="W12" s="646"/>
      <c r="X12" s="646"/>
      <c r="Y12" s="646"/>
      <c r="Z12" s="646"/>
      <c r="AA12" s="647"/>
    </row>
    <row r="13" spans="2:33" s="523" customFormat="1" ht="20.149999999999999" customHeight="1">
      <c r="B13" s="531" t="s">
        <v>7</v>
      </c>
      <c r="C13" s="643" t="s">
        <v>100</v>
      </c>
      <c r="D13" s="644"/>
      <c r="E13" s="645"/>
      <c r="F13" s="530"/>
      <c r="G13" s="649"/>
      <c r="H13" s="649"/>
      <c r="I13" s="649"/>
      <c r="J13" s="649"/>
      <c r="K13" s="649"/>
      <c r="L13" s="649"/>
      <c r="M13" s="649"/>
      <c r="N13" s="649"/>
      <c r="O13" s="649"/>
      <c r="P13" s="649"/>
      <c r="Q13" s="649"/>
      <c r="R13" s="649"/>
      <c r="S13" s="649"/>
      <c r="T13" s="649"/>
      <c r="U13" s="649"/>
      <c r="V13" s="649"/>
      <c r="W13" s="649"/>
      <c r="X13" s="649"/>
      <c r="Y13" s="649"/>
      <c r="Z13" s="649"/>
      <c r="AA13" s="650"/>
    </row>
    <row r="14" spans="2:33" s="523" customFormat="1" ht="20.149999999999999" customHeight="1">
      <c r="B14" s="531" t="s">
        <v>8</v>
      </c>
      <c r="C14" s="643" t="s">
        <v>101</v>
      </c>
      <c r="D14" s="644"/>
      <c r="E14" s="645"/>
      <c r="F14" s="530"/>
      <c r="G14" s="646"/>
      <c r="H14" s="646"/>
      <c r="I14" s="646"/>
      <c r="J14" s="646"/>
      <c r="K14" s="646"/>
      <c r="L14" s="646"/>
      <c r="M14" s="646"/>
      <c r="N14" s="646"/>
      <c r="O14" s="646"/>
      <c r="P14" s="646"/>
      <c r="Q14" s="646"/>
      <c r="R14" s="646"/>
      <c r="S14" s="646"/>
      <c r="T14" s="646"/>
      <c r="U14" s="646"/>
      <c r="V14" s="646"/>
      <c r="W14" s="646"/>
      <c r="X14" s="646"/>
      <c r="Y14" s="646"/>
      <c r="Z14" s="646"/>
      <c r="AA14" s="647"/>
    </row>
    <row r="15" spans="2:33" s="523" customFormat="1" ht="20.149999999999999" customHeight="1">
      <c r="B15" s="531" t="s">
        <v>9</v>
      </c>
      <c r="C15" s="643" t="s">
        <v>102</v>
      </c>
      <c r="D15" s="644"/>
      <c r="E15" s="645"/>
      <c r="F15" s="530"/>
      <c r="G15" s="646"/>
      <c r="H15" s="646"/>
      <c r="I15" s="646"/>
      <c r="J15" s="646"/>
      <c r="K15" s="646"/>
      <c r="L15" s="646"/>
      <c r="M15" s="646"/>
      <c r="N15" s="646"/>
      <c r="O15" s="646"/>
      <c r="P15" s="646"/>
      <c r="Q15" s="646"/>
      <c r="R15" s="646"/>
      <c r="S15" s="646"/>
      <c r="T15" s="646"/>
      <c r="U15" s="646"/>
      <c r="V15" s="646"/>
      <c r="W15" s="646"/>
      <c r="X15" s="646"/>
      <c r="Y15" s="646"/>
      <c r="Z15" s="646"/>
      <c r="AA15" s="647"/>
    </row>
    <row r="16" spans="2:33" s="523" customFormat="1" ht="20.149999999999999" customHeight="1">
      <c r="B16" s="532"/>
      <c r="C16" s="651"/>
      <c r="D16" s="652"/>
      <c r="E16" s="653"/>
      <c r="F16" s="526"/>
      <c r="G16" s="640"/>
      <c r="H16" s="640"/>
      <c r="I16" s="640"/>
      <c r="J16" s="640"/>
      <c r="K16" s="640"/>
      <c r="L16" s="640"/>
      <c r="M16" s="640"/>
      <c r="N16" s="640"/>
      <c r="O16" s="640"/>
      <c r="P16" s="640"/>
      <c r="Q16" s="640"/>
      <c r="R16" s="640"/>
      <c r="S16" s="640"/>
      <c r="T16" s="640"/>
      <c r="U16" s="640"/>
      <c r="V16" s="640"/>
      <c r="W16" s="640"/>
      <c r="X16" s="640"/>
      <c r="Y16" s="640"/>
      <c r="Z16" s="640"/>
      <c r="AA16" s="641"/>
    </row>
    <row r="17" spans="2:27" s="523" customFormat="1" ht="20.149999999999999" customHeight="1">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row>
    <row r="18" spans="2:27" s="523" customFormat="1" ht="20.149999999999999" customHeight="1">
      <c r="B18" s="654" t="s">
        <v>94</v>
      </c>
      <c r="C18" s="657" t="s">
        <v>93</v>
      </c>
      <c r="D18" s="659" t="s">
        <v>264</v>
      </c>
      <c r="E18" s="659"/>
      <c r="F18" s="660" t="s">
        <v>319</v>
      </c>
      <c r="G18" s="661"/>
      <c r="H18" s="662"/>
      <c r="I18" s="657" t="s">
        <v>96</v>
      </c>
      <c r="J18" s="678" t="s">
        <v>265</v>
      </c>
      <c r="K18" s="662"/>
      <c r="L18" s="660" t="s">
        <v>321</v>
      </c>
      <c r="M18" s="661"/>
      <c r="N18" s="661"/>
      <c r="O18" s="662"/>
      <c r="P18" s="659" t="s">
        <v>98</v>
      </c>
      <c r="Q18" s="659" t="s">
        <v>265</v>
      </c>
      <c r="R18" s="659"/>
      <c r="S18" s="673" t="s">
        <v>324</v>
      </c>
      <c r="T18" s="661"/>
      <c r="U18" s="661"/>
      <c r="V18" s="661"/>
      <c r="W18" s="661"/>
      <c r="X18" s="661"/>
      <c r="Y18" s="661"/>
      <c r="Z18" s="661"/>
      <c r="AA18" s="674"/>
    </row>
    <row r="19" spans="2:27" s="523" customFormat="1" ht="20.149999999999999" customHeight="1">
      <c r="B19" s="655"/>
      <c r="C19" s="658"/>
      <c r="D19" s="672">
        <v>10</v>
      </c>
      <c r="E19" s="672"/>
      <c r="F19" s="663"/>
      <c r="G19" s="664"/>
      <c r="H19" s="665"/>
      <c r="I19" s="658"/>
      <c r="J19" s="676" t="s">
        <v>320</v>
      </c>
      <c r="K19" s="665"/>
      <c r="L19" s="663"/>
      <c r="M19" s="664"/>
      <c r="N19" s="664"/>
      <c r="O19" s="665"/>
      <c r="P19" s="672"/>
      <c r="Q19" s="677" t="s">
        <v>323</v>
      </c>
      <c r="R19" s="672"/>
      <c r="S19" s="664"/>
      <c r="T19" s="664"/>
      <c r="U19" s="664"/>
      <c r="V19" s="664"/>
      <c r="W19" s="664"/>
      <c r="X19" s="664"/>
      <c r="Y19" s="664"/>
      <c r="Z19" s="664"/>
      <c r="AA19" s="675"/>
    </row>
    <row r="20" spans="2:27" s="523" customFormat="1" ht="20.149999999999999" customHeight="1">
      <c r="B20" s="655"/>
      <c r="C20" s="666" t="s">
        <v>95</v>
      </c>
      <c r="D20" s="667"/>
      <c r="E20" s="668"/>
      <c r="F20" s="669">
        <v>439</v>
      </c>
      <c r="G20" s="667"/>
      <c r="H20" s="668"/>
      <c r="I20" s="670" t="s">
        <v>97</v>
      </c>
      <c r="J20" s="666" t="s">
        <v>266</v>
      </c>
      <c r="K20" s="668"/>
      <c r="L20" s="669" t="s">
        <v>322</v>
      </c>
      <c r="M20" s="667"/>
      <c r="N20" s="667"/>
      <c r="O20" s="668"/>
      <c r="P20" s="679" t="s">
        <v>99</v>
      </c>
      <c r="Q20" s="666" t="s">
        <v>267</v>
      </c>
      <c r="R20" s="668"/>
      <c r="S20" s="680" t="s">
        <v>325</v>
      </c>
      <c r="T20" s="681"/>
      <c r="U20" s="681"/>
      <c r="V20" s="681"/>
      <c r="W20" s="681"/>
      <c r="X20" s="681"/>
      <c r="Y20" s="681"/>
      <c r="Z20" s="681"/>
      <c r="AA20" s="682"/>
    </row>
    <row r="21" spans="2:27" s="523" customFormat="1" ht="20.149999999999999" customHeight="1">
      <c r="B21" s="656"/>
      <c r="C21" s="651" t="s">
        <v>267</v>
      </c>
      <c r="D21" s="652"/>
      <c r="E21" s="653"/>
      <c r="F21" s="651"/>
      <c r="G21" s="652"/>
      <c r="H21" s="653"/>
      <c r="I21" s="671"/>
      <c r="J21" s="685" t="s">
        <v>326</v>
      </c>
      <c r="K21" s="653"/>
      <c r="L21" s="651"/>
      <c r="M21" s="652"/>
      <c r="N21" s="652"/>
      <c r="O21" s="653"/>
      <c r="P21" s="620"/>
      <c r="Q21" s="685" t="s">
        <v>327</v>
      </c>
      <c r="R21" s="653"/>
      <c r="S21" s="683"/>
      <c r="T21" s="683"/>
      <c r="U21" s="683"/>
      <c r="V21" s="683"/>
      <c r="W21" s="683"/>
      <c r="X21" s="683"/>
      <c r="Y21" s="683"/>
      <c r="Z21" s="683"/>
      <c r="AA21" s="684"/>
    </row>
    <row r="22" spans="2:27" s="523" customFormat="1" ht="20.149999999999999" customHeight="1">
      <c r="B22" s="533"/>
      <c r="C22" s="533"/>
      <c r="D22" s="533"/>
      <c r="E22" s="533"/>
      <c r="F22" s="533"/>
      <c r="G22" s="533"/>
      <c r="H22" s="533"/>
      <c r="I22" s="533"/>
      <c r="J22" s="533"/>
      <c r="K22" s="533"/>
      <c r="L22" s="533"/>
      <c r="M22" s="533"/>
      <c r="N22" s="533"/>
      <c r="O22" s="533"/>
      <c r="P22" s="533"/>
      <c r="Q22" s="533"/>
      <c r="R22" s="533"/>
      <c r="S22" s="533"/>
      <c r="T22" s="533"/>
      <c r="U22" s="533"/>
      <c r="V22" s="533"/>
      <c r="W22" s="533"/>
      <c r="X22" s="533"/>
      <c r="Y22" s="533"/>
      <c r="Z22" s="533"/>
      <c r="AA22" s="533"/>
    </row>
    <row r="23" spans="2:27" s="523" customFormat="1" ht="20.149999999999999" customHeight="1">
      <c r="B23" s="686" t="s">
        <v>273</v>
      </c>
      <c r="C23" s="687"/>
      <c r="D23" s="687"/>
      <c r="E23" s="688"/>
      <c r="F23" s="535" t="s">
        <v>10</v>
      </c>
      <c r="G23" s="689"/>
      <c r="H23" s="689"/>
      <c r="I23" s="689"/>
      <c r="J23" s="536"/>
      <c r="K23" s="690" t="s">
        <v>11</v>
      </c>
      <c r="L23" s="691"/>
      <c r="M23" s="691"/>
      <c r="N23" s="692"/>
      <c r="O23" s="693"/>
      <c r="P23" s="691"/>
      <c r="Q23" s="691"/>
      <c r="R23" s="691"/>
      <c r="S23" s="691"/>
      <c r="T23" s="691"/>
      <c r="U23" s="692"/>
      <c r="V23" s="693" t="s">
        <v>378</v>
      </c>
      <c r="W23" s="691"/>
      <c r="X23" s="691"/>
      <c r="Y23" s="691"/>
      <c r="Z23" s="691"/>
      <c r="AA23" s="694"/>
    </row>
    <row r="24" spans="2:27" s="523" customFormat="1" ht="20.149999999999999" customHeight="1">
      <c r="B24" s="695" t="s">
        <v>12</v>
      </c>
      <c r="C24" s="696"/>
      <c r="D24" s="696"/>
      <c r="E24" s="697"/>
      <c r="F24" s="537" t="s">
        <v>10</v>
      </c>
      <c r="G24" s="698"/>
      <c r="H24" s="698"/>
      <c r="I24" s="698"/>
      <c r="J24" s="538"/>
      <c r="K24" s="583" t="s">
        <v>13</v>
      </c>
      <c r="L24" s="584"/>
      <c r="M24" s="584"/>
      <c r="N24" s="584"/>
      <c r="O24" s="584"/>
      <c r="P24" s="584"/>
      <c r="Q24" s="584"/>
      <c r="R24" s="584"/>
      <c r="S24" s="584"/>
      <c r="T24" s="584"/>
      <c r="U24" s="584"/>
      <c r="V24" s="584"/>
      <c r="W24" s="584"/>
      <c r="X24" s="584"/>
      <c r="Y24" s="584"/>
      <c r="Z24" s="584"/>
      <c r="AA24" s="699"/>
    </row>
    <row r="25" spans="2:27" s="523" customFormat="1" ht="20.149999999999999" customHeight="1">
      <c r="B25" s="700" t="s">
        <v>274</v>
      </c>
      <c r="C25" s="701"/>
      <c r="D25" s="701"/>
      <c r="E25" s="702"/>
      <c r="F25" s="539" t="s">
        <v>10</v>
      </c>
      <c r="G25" s="703"/>
      <c r="H25" s="703"/>
      <c r="I25" s="703"/>
      <c r="J25" s="538"/>
      <c r="K25" s="638" t="s">
        <v>300</v>
      </c>
      <c r="L25" s="639"/>
      <c r="M25" s="639"/>
      <c r="N25" s="639"/>
      <c r="O25" s="639"/>
      <c r="P25" s="704"/>
      <c r="Q25" s="705" t="s">
        <v>14</v>
      </c>
      <c r="R25" s="639"/>
      <c r="S25" s="639"/>
      <c r="T25" s="639"/>
      <c r="U25" s="704"/>
      <c r="V25" s="705" t="s">
        <v>15</v>
      </c>
      <c r="W25" s="639"/>
      <c r="X25" s="639"/>
      <c r="Y25" s="639"/>
      <c r="Z25" s="639"/>
      <c r="AA25" s="706"/>
    </row>
    <row r="26" spans="2:27" s="523" customFormat="1" ht="20.149999999999999" customHeight="1">
      <c r="B26" s="648"/>
      <c r="C26" s="648"/>
      <c r="D26" s="648"/>
      <c r="E26" s="648"/>
      <c r="F26" s="648"/>
      <c r="G26" s="648"/>
      <c r="H26" s="648"/>
      <c r="I26" s="648"/>
      <c r="J26" s="648"/>
      <c r="K26" s="648"/>
      <c r="L26" s="648"/>
      <c r="M26" s="648"/>
      <c r="N26" s="648"/>
      <c r="O26" s="648"/>
      <c r="P26" s="648"/>
      <c r="Q26" s="648"/>
      <c r="R26" s="648"/>
      <c r="S26" s="648"/>
      <c r="T26" s="648"/>
      <c r="U26" s="648"/>
      <c r="V26" s="648"/>
      <c r="W26" s="648"/>
      <c r="X26" s="648"/>
      <c r="Y26" s="648"/>
      <c r="Z26" s="648"/>
      <c r="AA26" s="648"/>
    </row>
    <row r="27" spans="2:27" s="523" customFormat="1" ht="20.149999999999999" customHeight="1">
      <c r="B27" s="606" t="s">
        <v>22</v>
      </c>
      <c r="C27" s="621"/>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708"/>
    </row>
    <row r="28" spans="2:27" s="523" customFormat="1" ht="20.149999999999999" customHeight="1">
      <c r="B28" s="607"/>
      <c r="C28" s="624" t="s">
        <v>333</v>
      </c>
      <c r="D28" s="625"/>
      <c r="E28" s="625"/>
      <c r="F28" s="625"/>
      <c r="G28" s="625"/>
      <c r="H28" s="625"/>
      <c r="I28" s="625"/>
      <c r="J28" s="625"/>
      <c r="K28" s="625"/>
      <c r="L28" s="625"/>
      <c r="M28" s="625"/>
      <c r="N28" s="625"/>
      <c r="O28" s="625"/>
      <c r="P28" s="625"/>
      <c r="Q28" s="625"/>
      <c r="R28" s="625"/>
      <c r="S28" s="625"/>
      <c r="T28" s="625"/>
      <c r="U28" s="625"/>
      <c r="V28" s="625"/>
      <c r="W28" s="625"/>
      <c r="X28" s="625"/>
      <c r="Y28" s="625"/>
      <c r="Z28" s="625"/>
      <c r="AA28" s="709"/>
    </row>
    <row r="29" spans="2:27" s="523" customFormat="1" ht="20.149999999999999" customHeight="1">
      <c r="B29" s="607"/>
      <c r="C29" s="624"/>
      <c r="D29" s="625"/>
      <c r="E29" s="625"/>
      <c r="F29" s="625"/>
      <c r="G29" s="625"/>
      <c r="H29" s="625"/>
      <c r="I29" s="625"/>
      <c r="J29" s="625"/>
      <c r="K29" s="625"/>
      <c r="L29" s="625"/>
      <c r="M29" s="625"/>
      <c r="N29" s="625"/>
      <c r="O29" s="625"/>
      <c r="P29" s="625"/>
      <c r="Q29" s="625"/>
      <c r="R29" s="625"/>
      <c r="S29" s="625"/>
      <c r="T29" s="625"/>
      <c r="U29" s="625"/>
      <c r="V29" s="625"/>
      <c r="W29" s="625"/>
      <c r="X29" s="625"/>
      <c r="Y29" s="625"/>
      <c r="Z29" s="625"/>
      <c r="AA29" s="709"/>
    </row>
    <row r="30" spans="2:27" s="523" customFormat="1" ht="20.149999999999999" customHeight="1">
      <c r="B30" s="607"/>
      <c r="C30" s="624"/>
      <c r="D30" s="625"/>
      <c r="E30" s="625"/>
      <c r="F30" s="625"/>
      <c r="G30" s="625"/>
      <c r="H30" s="625"/>
      <c r="I30" s="625"/>
      <c r="J30" s="625"/>
      <c r="K30" s="625"/>
      <c r="L30" s="625"/>
      <c r="M30" s="625"/>
      <c r="N30" s="625"/>
      <c r="O30" s="625"/>
      <c r="P30" s="625"/>
      <c r="Q30" s="625"/>
      <c r="R30" s="625"/>
      <c r="S30" s="625"/>
      <c r="T30" s="625"/>
      <c r="U30" s="625"/>
      <c r="V30" s="625"/>
      <c r="W30" s="625"/>
      <c r="X30" s="625"/>
      <c r="Y30" s="625"/>
      <c r="Z30" s="625"/>
      <c r="AA30" s="709"/>
    </row>
    <row r="31" spans="2:27" s="523" customFormat="1" ht="20.149999999999999" customHeight="1">
      <c r="B31" s="607"/>
      <c r="C31" s="524"/>
      <c r="D31" s="525"/>
      <c r="E31" s="525"/>
      <c r="F31" s="525"/>
      <c r="G31" s="525"/>
      <c r="H31" s="525"/>
      <c r="I31" s="525"/>
      <c r="J31" s="525"/>
      <c r="K31" s="525"/>
      <c r="L31" s="525"/>
      <c r="M31" s="525"/>
      <c r="N31" s="525"/>
      <c r="O31" s="525"/>
      <c r="P31" s="525"/>
      <c r="Q31" s="525"/>
      <c r="R31" s="525"/>
      <c r="S31" s="525"/>
      <c r="T31" s="525"/>
      <c r="U31" s="525"/>
      <c r="V31" s="525"/>
      <c r="W31" s="525"/>
      <c r="X31" s="525"/>
      <c r="Y31" s="525"/>
      <c r="Z31" s="525"/>
      <c r="AA31" s="540"/>
    </row>
    <row r="32" spans="2:27" s="523" customFormat="1" ht="20.149999999999999" customHeight="1">
      <c r="B32" s="607"/>
      <c r="C32" s="624"/>
      <c r="D32" s="625"/>
      <c r="E32" s="625"/>
      <c r="F32" s="625"/>
      <c r="G32" s="625"/>
      <c r="H32" s="625"/>
      <c r="I32" s="625"/>
      <c r="J32" s="625"/>
      <c r="K32" s="625"/>
      <c r="L32" s="625"/>
      <c r="M32" s="625"/>
      <c r="N32" s="625"/>
      <c r="O32" s="625"/>
      <c r="P32" s="625"/>
      <c r="Q32" s="625"/>
      <c r="R32" s="625"/>
      <c r="S32" s="625"/>
      <c r="T32" s="625"/>
      <c r="U32" s="625"/>
      <c r="V32" s="625"/>
      <c r="W32" s="625"/>
      <c r="X32" s="625"/>
      <c r="Y32" s="625"/>
      <c r="Z32" s="625"/>
      <c r="AA32" s="709"/>
    </row>
    <row r="33" spans="2:27" s="523" customFormat="1" ht="20.149999999999999" customHeight="1">
      <c r="B33" s="607"/>
      <c r="C33" s="524"/>
      <c r="D33" s="525"/>
      <c r="E33" s="525"/>
      <c r="F33" s="525"/>
      <c r="G33" s="525"/>
      <c r="H33" s="525"/>
      <c r="I33" s="525"/>
      <c r="J33" s="525"/>
      <c r="K33" s="525"/>
      <c r="L33" s="525"/>
      <c r="M33" s="525"/>
      <c r="N33" s="525"/>
      <c r="O33" s="525"/>
      <c r="P33" s="525"/>
      <c r="Q33" s="525"/>
      <c r="R33" s="525"/>
      <c r="S33" s="525"/>
      <c r="T33" s="525"/>
      <c r="U33" s="525"/>
      <c r="V33" s="525"/>
      <c r="W33" s="525"/>
      <c r="X33" s="525"/>
      <c r="Y33" s="525"/>
      <c r="Z33" s="525"/>
      <c r="AA33" s="540"/>
    </row>
    <row r="34" spans="2:27" s="523" customFormat="1" ht="20.149999999999999" customHeight="1">
      <c r="B34" s="607"/>
      <c r="C34" s="624"/>
      <c r="D34" s="625"/>
      <c r="E34" s="625"/>
      <c r="F34" s="625"/>
      <c r="G34" s="625"/>
      <c r="H34" s="625"/>
      <c r="I34" s="625"/>
      <c r="J34" s="625"/>
      <c r="K34" s="625"/>
      <c r="L34" s="625"/>
      <c r="M34" s="625"/>
      <c r="N34" s="625"/>
      <c r="O34" s="625"/>
      <c r="P34" s="625"/>
      <c r="Q34" s="625"/>
      <c r="R34" s="625"/>
      <c r="S34" s="625"/>
      <c r="T34" s="625"/>
      <c r="U34" s="625"/>
      <c r="V34" s="625"/>
      <c r="W34" s="625"/>
      <c r="X34" s="625"/>
      <c r="Y34" s="625"/>
      <c r="Z34" s="625"/>
      <c r="AA34" s="709"/>
    </row>
    <row r="35" spans="2:27" s="523" customFormat="1" ht="20.149999999999999" customHeight="1">
      <c r="B35" s="607"/>
      <c r="C35" s="624"/>
      <c r="D35" s="625"/>
      <c r="E35" s="625"/>
      <c r="F35" s="625"/>
      <c r="G35" s="625"/>
      <c r="H35" s="625"/>
      <c r="I35" s="625"/>
      <c r="J35" s="625"/>
      <c r="K35" s="625"/>
      <c r="L35" s="625"/>
      <c r="M35" s="625"/>
      <c r="N35" s="625"/>
      <c r="O35" s="625"/>
      <c r="P35" s="625"/>
      <c r="Q35" s="625"/>
      <c r="R35" s="625"/>
      <c r="S35" s="625"/>
      <c r="T35" s="625"/>
      <c r="U35" s="625"/>
      <c r="V35" s="625"/>
      <c r="W35" s="625"/>
      <c r="X35" s="625"/>
      <c r="Y35" s="625"/>
      <c r="Z35" s="625"/>
      <c r="AA35" s="709"/>
    </row>
    <row r="36" spans="2:27" s="523" customFormat="1" ht="20.149999999999999" customHeight="1">
      <c r="B36" s="607"/>
      <c r="C36" s="624"/>
      <c r="D36" s="625"/>
      <c r="E36" s="625"/>
      <c r="F36" s="625"/>
      <c r="G36" s="625"/>
      <c r="H36" s="625"/>
      <c r="I36" s="625"/>
      <c r="J36" s="625"/>
      <c r="K36" s="625"/>
      <c r="L36" s="625"/>
      <c r="M36" s="625"/>
      <c r="N36" s="625"/>
      <c r="O36" s="625"/>
      <c r="P36" s="625"/>
      <c r="Q36" s="625"/>
      <c r="R36" s="625"/>
      <c r="S36" s="625"/>
      <c r="T36" s="625"/>
      <c r="U36" s="625"/>
      <c r="V36" s="625"/>
      <c r="W36" s="625"/>
      <c r="X36" s="625"/>
      <c r="Y36" s="625"/>
      <c r="Z36" s="625"/>
      <c r="AA36" s="709"/>
    </row>
    <row r="37" spans="2:27" s="523" customFormat="1" ht="20.149999999999999" customHeight="1">
      <c r="B37" s="607"/>
      <c r="C37" s="624"/>
      <c r="D37" s="625"/>
      <c r="E37" s="625"/>
      <c r="F37" s="625"/>
      <c r="G37" s="625"/>
      <c r="H37" s="625"/>
      <c r="I37" s="625"/>
      <c r="J37" s="625"/>
      <c r="K37" s="625"/>
      <c r="L37" s="625"/>
      <c r="M37" s="625"/>
      <c r="N37" s="625"/>
      <c r="O37" s="625"/>
      <c r="P37" s="625"/>
      <c r="Q37" s="625"/>
      <c r="R37" s="625"/>
      <c r="S37" s="625"/>
      <c r="T37" s="625"/>
      <c r="U37" s="625"/>
      <c r="V37" s="625"/>
      <c r="W37" s="625"/>
      <c r="X37" s="625"/>
      <c r="Y37" s="625"/>
      <c r="Z37" s="625"/>
      <c r="AA37" s="709"/>
    </row>
    <row r="38" spans="2:27" s="523" customFormat="1" ht="20.149999999999999" customHeight="1">
      <c r="B38" s="608"/>
      <c r="C38" s="627"/>
      <c r="D38" s="595"/>
      <c r="E38" s="595"/>
      <c r="F38" s="595"/>
      <c r="G38" s="595"/>
      <c r="H38" s="595"/>
      <c r="I38" s="595"/>
      <c r="J38" s="595"/>
      <c r="K38" s="595"/>
      <c r="L38" s="595"/>
      <c r="M38" s="595"/>
      <c r="N38" s="595"/>
      <c r="O38" s="595"/>
      <c r="P38" s="595"/>
      <c r="Q38" s="595"/>
      <c r="R38" s="595"/>
      <c r="S38" s="595"/>
      <c r="T38" s="595"/>
      <c r="U38" s="595"/>
      <c r="V38" s="595"/>
      <c r="W38" s="595"/>
      <c r="X38" s="595"/>
      <c r="Y38" s="595"/>
      <c r="Z38" s="595"/>
      <c r="AA38" s="710"/>
    </row>
    <row r="39" spans="2:27" s="523" customFormat="1" ht="20.149999999999999" customHeight="1">
      <c r="B39" s="622"/>
      <c r="C39" s="622"/>
      <c r="D39" s="622"/>
      <c r="E39" s="622"/>
      <c r="F39" s="622"/>
      <c r="G39" s="622"/>
      <c r="H39" s="622"/>
      <c r="I39" s="622"/>
      <c r="J39" s="622"/>
      <c r="K39" s="622"/>
      <c r="L39" s="622"/>
      <c r="M39" s="622"/>
      <c r="N39" s="622"/>
      <c r="O39" s="622"/>
      <c r="P39" s="622"/>
      <c r="Q39" s="622"/>
      <c r="R39" s="622"/>
      <c r="S39" s="622"/>
      <c r="T39" s="622"/>
      <c r="U39" s="622"/>
      <c r="V39" s="622"/>
      <c r="W39" s="622"/>
      <c r="X39" s="622"/>
      <c r="Y39" s="622"/>
      <c r="Z39" s="622"/>
      <c r="AA39" s="622"/>
    </row>
    <row r="40" spans="2:27" s="523" customFormat="1" ht="20.149999999999999" customHeight="1">
      <c r="B40" s="707"/>
      <c r="C40" s="707"/>
      <c r="D40" s="707"/>
      <c r="E40" s="707"/>
      <c r="F40" s="707"/>
      <c r="G40" s="707"/>
      <c r="H40" s="707"/>
      <c r="I40" s="707"/>
      <c r="J40" s="707"/>
      <c r="K40" s="707"/>
      <c r="L40" s="707"/>
      <c r="M40" s="711" t="s">
        <v>263</v>
      </c>
      <c r="N40" s="711"/>
      <c r="O40" s="711"/>
      <c r="P40" s="711"/>
      <c r="Q40" s="712" t="s">
        <v>332</v>
      </c>
      <c r="R40" s="712"/>
      <c r="S40" s="712"/>
      <c r="T40" s="712"/>
      <c r="U40" s="712"/>
      <c r="V40" s="712"/>
      <c r="W40" s="712"/>
      <c r="X40" s="712"/>
      <c r="Y40" s="712"/>
      <c r="Z40" s="712"/>
      <c r="AA40" s="712"/>
    </row>
    <row r="41" spans="2:27" s="523" customFormat="1" ht="20.149999999999999" customHeight="1">
      <c r="B41" s="707"/>
      <c r="C41" s="707"/>
      <c r="D41" s="707"/>
      <c r="E41" s="707"/>
      <c r="F41" s="707"/>
      <c r="G41" s="707"/>
      <c r="H41" s="707"/>
      <c r="I41" s="707"/>
      <c r="J41" s="707"/>
      <c r="K41" s="707"/>
      <c r="L41" s="707"/>
      <c r="M41" s="707"/>
      <c r="N41" s="707"/>
      <c r="O41" s="707"/>
      <c r="P41" s="707"/>
      <c r="Q41" s="707"/>
      <c r="R41" s="707"/>
      <c r="S41" s="707"/>
      <c r="T41" s="707"/>
      <c r="U41" s="707"/>
      <c r="V41" s="707"/>
      <c r="W41" s="707"/>
      <c r="X41" s="707"/>
      <c r="Y41" s="707"/>
      <c r="Z41" s="707"/>
      <c r="AA41" s="707"/>
    </row>
  </sheetData>
  <mergeCells count="90">
    <mergeCell ref="B41:AA41"/>
    <mergeCell ref="B27:B38"/>
    <mergeCell ref="C27:AA27"/>
    <mergeCell ref="C28:AA28"/>
    <mergeCell ref="C29:AA29"/>
    <mergeCell ref="C30:AA30"/>
    <mergeCell ref="C32:AA32"/>
    <mergeCell ref="C34:AA34"/>
    <mergeCell ref="C35:AA35"/>
    <mergeCell ref="C36:AA36"/>
    <mergeCell ref="C37:AA37"/>
    <mergeCell ref="C38:AA38"/>
    <mergeCell ref="B39:AA39"/>
    <mergeCell ref="B40:L40"/>
    <mergeCell ref="M40:P40"/>
    <mergeCell ref="Q40:AA40"/>
    <mergeCell ref="B26:AA26"/>
    <mergeCell ref="B23:E23"/>
    <mergeCell ref="G23:I23"/>
    <mergeCell ref="K23:N23"/>
    <mergeCell ref="O23:U23"/>
    <mergeCell ref="V23:AA23"/>
    <mergeCell ref="B24:E24"/>
    <mergeCell ref="G24:I24"/>
    <mergeCell ref="K24:AA24"/>
    <mergeCell ref="B25:E25"/>
    <mergeCell ref="G25:I25"/>
    <mergeCell ref="K25:P25"/>
    <mergeCell ref="Q25:U25"/>
    <mergeCell ref="V25:AA25"/>
    <mergeCell ref="S20:AA21"/>
    <mergeCell ref="C21:E21"/>
    <mergeCell ref="J21:K21"/>
    <mergeCell ref="Q21:R21"/>
    <mergeCell ref="J20:K20"/>
    <mergeCell ref="Q19:R19"/>
    <mergeCell ref="J18:K18"/>
    <mergeCell ref="L20:O21"/>
    <mergeCell ref="P20:P21"/>
    <mergeCell ref="Q20:R20"/>
    <mergeCell ref="C16:E16"/>
    <mergeCell ref="G16:AA16"/>
    <mergeCell ref="B18:B21"/>
    <mergeCell ref="C18:C19"/>
    <mergeCell ref="D18:E18"/>
    <mergeCell ref="F18:H19"/>
    <mergeCell ref="I18:I19"/>
    <mergeCell ref="C20:E20"/>
    <mergeCell ref="F20:H21"/>
    <mergeCell ref="I20:I21"/>
    <mergeCell ref="L18:O19"/>
    <mergeCell ref="P18:P19"/>
    <mergeCell ref="Q18:R18"/>
    <mergeCell ref="S18:AA19"/>
    <mergeCell ref="D19:E19"/>
    <mergeCell ref="J19:K19"/>
    <mergeCell ref="C13:E13"/>
    <mergeCell ref="G13:AA13"/>
    <mergeCell ref="C14:E14"/>
    <mergeCell ref="G14:AA14"/>
    <mergeCell ref="C15:E15"/>
    <mergeCell ref="G15:AA15"/>
    <mergeCell ref="B9:E9"/>
    <mergeCell ref="G9:AA9"/>
    <mergeCell ref="C11:E11"/>
    <mergeCell ref="G11:AA11"/>
    <mergeCell ref="C12:E12"/>
    <mergeCell ref="G12:AA12"/>
    <mergeCell ref="B10:AA10"/>
    <mergeCell ref="N4:N6"/>
    <mergeCell ref="O4:Q6"/>
    <mergeCell ref="R4:R6"/>
    <mergeCell ref="S4:U6"/>
    <mergeCell ref="V4:V6"/>
    <mergeCell ref="B7:AA7"/>
    <mergeCell ref="B8:E8"/>
    <mergeCell ref="G8:AA8"/>
    <mergeCell ref="AC3:AG3"/>
    <mergeCell ref="B2:H2"/>
    <mergeCell ref="I2:Q2"/>
    <mergeCell ref="R2:AA2"/>
    <mergeCell ref="B3:V3"/>
    <mergeCell ref="W3:AA3"/>
    <mergeCell ref="W4:AA6"/>
    <mergeCell ref="B4:B6"/>
    <mergeCell ref="C4:E6"/>
    <mergeCell ref="F4:F6"/>
    <mergeCell ref="G4:I6"/>
    <mergeCell ref="J4:J6"/>
    <mergeCell ref="K4:M6"/>
  </mergeCells>
  <phoneticPr fontId="51"/>
  <conditionalFormatting sqref="W3:AA3">
    <cfRule type="cellIs" dxfId="1" priority="2" operator="between">
      <formula>43586</formula>
      <formula>43830</formula>
    </cfRule>
  </conditionalFormatting>
  <conditionalFormatting sqref="AC3:AG3">
    <cfRule type="cellIs" dxfId="0" priority="1" operator="between">
      <formula>43586</formula>
      <formula>43830</formula>
    </cfRule>
  </conditionalFormatting>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sheetPr>
  <dimension ref="B1:Q40"/>
  <sheetViews>
    <sheetView view="pageBreakPreview" zoomScale="60" zoomScaleNormal="100" workbookViewId="0">
      <selection activeCell="H31" sqref="H31"/>
    </sheetView>
  </sheetViews>
  <sheetFormatPr defaultColWidth="15.296875" defaultRowHeight="12"/>
  <cols>
    <col min="1" max="1" width="2" style="22" customWidth="1"/>
    <col min="2" max="2" width="1.69921875" style="22" customWidth="1"/>
    <col min="3" max="3" width="4.296875" style="22" customWidth="1"/>
    <col min="4" max="4" width="18.69921875" style="22" customWidth="1"/>
    <col min="5" max="5" width="14.8984375" style="22" customWidth="1"/>
    <col min="6" max="6" width="8.69921875" style="22" customWidth="1"/>
    <col min="7" max="7" width="16.09765625" style="175" customWidth="1"/>
    <col min="8" max="8" width="13.296875" style="22" customWidth="1"/>
    <col min="9" max="9" width="10.3984375" style="22" customWidth="1"/>
    <col min="10" max="10" width="9.296875" style="22" customWidth="1"/>
    <col min="11" max="11" width="2.3984375" style="22" customWidth="1"/>
    <col min="12" max="12" width="1.3984375" style="22" customWidth="1"/>
    <col min="13" max="15" width="16.59765625" style="22" customWidth="1"/>
    <col min="16" max="16" width="15.296875" style="22"/>
    <col min="17" max="17" width="21" style="22" customWidth="1"/>
    <col min="18" max="16384" width="15.296875" style="22"/>
  </cols>
  <sheetData>
    <row r="1" spans="2:11" ht="9.75" customHeight="1" thickBot="1"/>
    <row r="2" spans="2:11" s="4" customFormat="1" ht="19.5" customHeight="1">
      <c r="B2" s="1"/>
      <c r="C2" s="2"/>
      <c r="D2" s="2"/>
      <c r="E2" s="2"/>
      <c r="F2" s="2"/>
      <c r="G2" s="168"/>
      <c r="H2" s="2"/>
      <c r="I2" s="2"/>
      <c r="J2" s="2"/>
      <c r="K2" s="3"/>
    </row>
    <row r="3" spans="2:11" s="4" customFormat="1" ht="19.5" customHeight="1">
      <c r="B3" s="5"/>
      <c r="G3" s="169"/>
      <c r="K3" s="6"/>
    </row>
    <row r="4" spans="2:11" s="4" customFormat="1" ht="19.5" customHeight="1">
      <c r="B4" s="7" t="s">
        <v>318</v>
      </c>
      <c r="C4" s="8"/>
      <c r="D4" s="8"/>
      <c r="E4" s="8"/>
      <c r="F4" s="9"/>
      <c r="G4" s="170"/>
      <c r="H4" s="8"/>
      <c r="I4" s="8"/>
      <c r="J4" s="8"/>
      <c r="K4" s="10"/>
    </row>
    <row r="5" spans="2:11" s="4" customFormat="1" ht="19.5" customHeight="1">
      <c r="B5" s="5"/>
      <c r="C5" s="11"/>
      <c r="D5" s="11"/>
      <c r="E5" s="11"/>
      <c r="F5" s="11"/>
      <c r="G5" s="172"/>
      <c r="H5" s="11"/>
      <c r="I5" s="11"/>
      <c r="J5" s="11"/>
      <c r="K5" s="6"/>
    </row>
    <row r="6" spans="2:11" s="4" customFormat="1" ht="19.5" customHeight="1">
      <c r="B6" s="5"/>
      <c r="C6" s="11"/>
      <c r="D6" s="455"/>
      <c r="E6" s="11"/>
      <c r="F6" s="11"/>
      <c r="G6" s="172"/>
      <c r="H6" s="11"/>
      <c r="I6" s="11"/>
      <c r="J6" s="11"/>
      <c r="K6" s="6"/>
    </row>
    <row r="7" spans="2:11" s="4" customFormat="1" ht="19.5" customHeight="1">
      <c r="B7" s="5"/>
      <c r="C7" s="11"/>
      <c r="D7" s="12" t="s">
        <v>16</v>
      </c>
      <c r="E7" s="713" t="str">
        <f>設計書!G8</f>
        <v>普天間高校普通教室棟(Ａ棟体育館側系統)　教室空調機更新工事</v>
      </c>
      <c r="F7" s="713"/>
      <c r="G7" s="713"/>
      <c r="H7" s="713"/>
      <c r="I7" s="713"/>
      <c r="J7" s="713"/>
      <c r="K7" s="6"/>
    </row>
    <row r="8" spans="2:11" s="4" customFormat="1" ht="19.5" customHeight="1">
      <c r="B8" s="5"/>
      <c r="C8" s="11"/>
      <c r="D8" s="455"/>
      <c r="E8" s="11"/>
      <c r="F8" s="11"/>
      <c r="G8" s="172"/>
      <c r="H8" s="11"/>
      <c r="I8" s="11"/>
      <c r="J8" s="11"/>
      <c r="K8" s="6"/>
    </row>
    <row r="9" spans="2:11" s="4" customFormat="1" ht="19.5" customHeight="1">
      <c r="B9" s="5"/>
      <c r="C9" s="11"/>
      <c r="D9" s="11"/>
      <c r="E9" s="11"/>
      <c r="F9" s="11"/>
      <c r="G9" s="172"/>
      <c r="H9" s="11"/>
      <c r="I9" s="11"/>
      <c r="J9" s="11"/>
      <c r="K9" s="6"/>
    </row>
    <row r="10" spans="2:11" s="4" customFormat="1" ht="19.5" customHeight="1">
      <c r="B10" s="5"/>
      <c r="C10" s="11"/>
      <c r="D10" s="436" t="s">
        <v>280</v>
      </c>
      <c r="E10" s="13"/>
      <c r="F10" s="541" t="s">
        <v>10</v>
      </c>
      <c r="G10" s="542"/>
      <c r="H10" s="13"/>
      <c r="I10" s="13"/>
      <c r="J10" s="13"/>
      <c r="K10" s="6"/>
    </row>
    <row r="11" spans="2:11" s="4" customFormat="1" ht="19.5" customHeight="1">
      <c r="B11" s="5"/>
      <c r="C11" s="11"/>
      <c r="D11" s="11"/>
      <c r="E11" s="11"/>
      <c r="F11" s="11"/>
      <c r="G11" s="172"/>
      <c r="H11" s="11"/>
      <c r="I11" s="11"/>
      <c r="J11" s="11"/>
      <c r="K11" s="6"/>
    </row>
    <row r="12" spans="2:11" s="4" customFormat="1" ht="19.5" customHeight="1">
      <c r="B12" s="5"/>
      <c r="C12" s="13"/>
      <c r="D12" s="13"/>
      <c r="E12" s="12" t="s">
        <v>17</v>
      </c>
      <c r="F12" s="13"/>
      <c r="G12" s="171"/>
      <c r="H12" s="13"/>
      <c r="I12" s="13"/>
      <c r="J12" s="13"/>
      <c r="K12" s="6"/>
    </row>
    <row r="13" spans="2:11" s="4" customFormat="1" ht="19.5" customHeight="1">
      <c r="B13" s="5"/>
      <c r="C13" s="14"/>
      <c r="D13" s="14"/>
      <c r="E13" s="11"/>
      <c r="F13" s="14"/>
      <c r="G13" s="172"/>
      <c r="H13" s="14"/>
      <c r="I13" s="11"/>
      <c r="J13" s="11"/>
      <c r="K13" s="15"/>
    </row>
    <row r="14" spans="2:11" s="4" customFormat="1" ht="19.5" customHeight="1">
      <c r="B14" s="5"/>
      <c r="C14" s="16"/>
      <c r="D14" s="17" t="s">
        <v>18</v>
      </c>
      <c r="E14" s="18"/>
      <c r="F14" s="17" t="s">
        <v>19</v>
      </c>
      <c r="G14" s="173"/>
      <c r="H14" s="17" t="s">
        <v>20</v>
      </c>
      <c r="I14" s="18"/>
      <c r="J14" s="18"/>
      <c r="K14" s="15"/>
    </row>
    <row r="15" spans="2:11" s="4" customFormat="1" ht="19.5" customHeight="1">
      <c r="B15" s="5"/>
      <c r="C15" s="462">
        <v>1</v>
      </c>
      <c r="D15" s="543" t="s">
        <v>317</v>
      </c>
      <c r="E15" s="13"/>
      <c r="F15" s="16"/>
      <c r="G15" s="544"/>
      <c r="H15" s="16"/>
      <c r="I15" s="13"/>
      <c r="J15" s="13"/>
      <c r="K15" s="15"/>
    </row>
    <row r="16" spans="2:11" s="4" customFormat="1" ht="19.5" customHeight="1">
      <c r="B16" s="5"/>
      <c r="C16" s="545"/>
      <c r="D16" s="543"/>
      <c r="E16" s="13"/>
      <c r="F16" s="16"/>
      <c r="G16" s="544"/>
      <c r="H16" s="16"/>
      <c r="I16" s="13"/>
      <c r="J16" s="13"/>
      <c r="K16" s="15"/>
    </row>
    <row r="17" spans="2:17" s="4" customFormat="1" ht="19.5" customHeight="1">
      <c r="B17" s="449"/>
      <c r="C17" s="546"/>
      <c r="D17" s="543"/>
      <c r="E17" s="547"/>
      <c r="F17" s="16"/>
      <c r="G17" s="544"/>
      <c r="H17" s="16"/>
      <c r="I17" s="13"/>
      <c r="J17" s="13"/>
      <c r="K17" s="15"/>
    </row>
    <row r="18" spans="2:17" s="4" customFormat="1" ht="19.5" customHeight="1">
      <c r="B18" s="449"/>
      <c r="C18" s="546"/>
      <c r="D18" s="543"/>
      <c r="E18" s="547"/>
      <c r="F18" s="16"/>
      <c r="G18" s="544"/>
      <c r="H18" s="16"/>
      <c r="I18" s="13"/>
      <c r="J18" s="13"/>
      <c r="K18" s="15"/>
    </row>
    <row r="19" spans="2:17" s="4" customFormat="1" ht="19.5" customHeight="1">
      <c r="B19" s="449"/>
      <c r="C19" s="546"/>
      <c r="D19" s="543"/>
      <c r="E19" s="547"/>
      <c r="F19" s="16"/>
      <c r="G19" s="548"/>
      <c r="H19" s="16"/>
      <c r="I19" s="13"/>
      <c r="J19" s="13"/>
      <c r="K19" s="15"/>
      <c r="M19" s="439"/>
      <c r="N19" s="439"/>
      <c r="O19" s="439"/>
      <c r="P19" s="439"/>
      <c r="Q19" s="440"/>
    </row>
    <row r="20" spans="2:17" s="4" customFormat="1" ht="19.5" customHeight="1">
      <c r="B20" s="449"/>
      <c r="C20" s="546"/>
      <c r="D20" s="543"/>
      <c r="E20" s="547"/>
      <c r="F20" s="16"/>
      <c r="G20" s="548"/>
      <c r="H20" s="16"/>
      <c r="I20" s="13"/>
      <c r="J20" s="13"/>
      <c r="K20" s="15"/>
      <c r="M20" s="439"/>
      <c r="N20" s="439"/>
      <c r="O20" s="439"/>
      <c r="P20" s="439"/>
      <c r="Q20" s="440"/>
    </row>
    <row r="21" spans="2:17" s="4" customFormat="1" ht="19.5" customHeight="1">
      <c r="B21" s="449"/>
      <c r="C21" s="546">
        <v>2</v>
      </c>
      <c r="D21" s="16" t="s">
        <v>375</v>
      </c>
      <c r="E21" s="547"/>
      <c r="F21" s="16"/>
      <c r="G21" s="548"/>
      <c r="H21" s="16"/>
      <c r="I21" s="549"/>
      <c r="J21" s="13"/>
      <c r="K21" s="15"/>
      <c r="M21" s="439"/>
      <c r="N21" s="439"/>
      <c r="O21" s="439"/>
      <c r="P21" s="439"/>
      <c r="Q21" s="440"/>
    </row>
    <row r="22" spans="2:17" s="4" customFormat="1" ht="19.5" customHeight="1">
      <c r="B22" s="449"/>
      <c r="C22" s="546"/>
      <c r="D22" s="543"/>
      <c r="E22" s="547"/>
      <c r="F22" s="16"/>
      <c r="G22" s="548"/>
      <c r="H22" s="16"/>
      <c r="I22" s="13"/>
      <c r="J22" s="13"/>
      <c r="K22" s="15"/>
      <c r="M22" s="439"/>
      <c r="N22" s="439"/>
      <c r="O22" s="439"/>
      <c r="P22" s="439"/>
      <c r="Q22" s="440"/>
    </row>
    <row r="23" spans="2:17" s="4" customFormat="1" ht="19.5" customHeight="1">
      <c r="B23" s="449"/>
      <c r="C23" s="546"/>
      <c r="D23" s="543"/>
      <c r="E23" s="547"/>
      <c r="F23" s="16"/>
      <c r="G23" s="548"/>
      <c r="H23" s="16"/>
      <c r="I23" s="13"/>
      <c r="J23" s="13"/>
      <c r="K23" s="15"/>
      <c r="M23" s="439"/>
      <c r="N23" s="439"/>
      <c r="O23" s="439"/>
      <c r="P23" s="439"/>
      <c r="Q23" s="440"/>
    </row>
    <row r="24" spans="2:17" s="4" customFormat="1" ht="19.5" customHeight="1">
      <c r="B24" s="449"/>
      <c r="C24" s="546"/>
      <c r="D24" s="543"/>
      <c r="E24" s="547"/>
      <c r="F24" s="16"/>
      <c r="G24" s="548"/>
      <c r="H24" s="16"/>
      <c r="I24" s="13"/>
      <c r="J24" s="13"/>
      <c r="K24" s="15"/>
      <c r="M24" s="439"/>
      <c r="N24" s="439"/>
      <c r="O24" s="439"/>
      <c r="P24" s="439"/>
      <c r="Q24" s="440"/>
    </row>
    <row r="25" spans="2:17" s="4" customFormat="1" ht="19.5" customHeight="1">
      <c r="B25" s="449"/>
      <c r="C25" s="546"/>
      <c r="D25" s="543"/>
      <c r="E25" s="547"/>
      <c r="F25" s="16"/>
      <c r="G25" s="548"/>
      <c r="H25" s="16" t="s">
        <v>331</v>
      </c>
      <c r="I25" s="13"/>
      <c r="J25" s="13"/>
      <c r="K25" s="15"/>
      <c r="M25" s="439"/>
      <c r="N25" s="439"/>
      <c r="O25" s="439"/>
      <c r="P25" s="439"/>
      <c r="Q25" s="440"/>
    </row>
    <row r="26" spans="2:17" s="4" customFormat="1" ht="19.5" customHeight="1">
      <c r="B26" s="5"/>
      <c r="C26" s="550"/>
      <c r="D26" s="551"/>
      <c r="E26" s="547"/>
      <c r="F26" s="16"/>
      <c r="G26" s="548"/>
      <c r="H26" s="16"/>
      <c r="I26" s="13"/>
      <c r="J26" s="13"/>
      <c r="K26" s="15"/>
      <c r="M26" s="439"/>
      <c r="N26" s="439"/>
      <c r="O26" s="439"/>
      <c r="P26" s="439"/>
      <c r="Q26" s="440"/>
    </row>
    <row r="27" spans="2:17" s="4" customFormat="1" ht="19.5" customHeight="1">
      <c r="B27" s="5"/>
      <c r="C27" s="545"/>
      <c r="D27" s="551"/>
      <c r="E27" s="547"/>
      <c r="F27" s="16"/>
      <c r="G27" s="544"/>
      <c r="H27" s="16"/>
      <c r="I27" s="13"/>
      <c r="J27" s="13"/>
      <c r="K27" s="15"/>
      <c r="M27" s="439"/>
      <c r="N27" s="439"/>
      <c r="O27" s="441"/>
      <c r="P27" s="442"/>
      <c r="Q27" s="439"/>
    </row>
    <row r="28" spans="2:17" s="4" customFormat="1" ht="19.5" customHeight="1">
      <c r="B28" s="5"/>
      <c r="C28" s="16"/>
      <c r="D28" s="551"/>
      <c r="E28" s="547"/>
      <c r="F28" s="16"/>
      <c r="G28" s="544"/>
      <c r="H28" s="16"/>
      <c r="I28" s="13"/>
      <c r="J28" s="13"/>
      <c r="K28" s="15"/>
      <c r="M28" s="443"/>
      <c r="N28" s="443"/>
      <c r="O28" s="443"/>
      <c r="P28" s="443"/>
      <c r="Q28" s="443"/>
    </row>
    <row r="29" spans="2:17" s="4" customFormat="1" ht="19.5" customHeight="1">
      <c r="B29" s="5"/>
      <c r="C29" s="16"/>
      <c r="D29" s="551"/>
      <c r="E29" s="547"/>
      <c r="F29" s="16"/>
      <c r="G29" s="548"/>
      <c r="H29" s="551" t="str">
        <f>IF(G30=0,"",IF(G30&lt;0,"","業者見積経費率採用"))</f>
        <v/>
      </c>
      <c r="I29" s="13"/>
      <c r="J29" s="13"/>
      <c r="K29" s="15"/>
      <c r="M29" s="439"/>
      <c r="N29" s="439"/>
      <c r="O29" s="439"/>
      <c r="P29" s="439"/>
      <c r="Q29" s="440"/>
    </row>
    <row r="30" spans="2:17" s="4" customFormat="1" ht="19.5" customHeight="1">
      <c r="B30" s="5"/>
      <c r="C30" s="545"/>
      <c r="D30" s="543"/>
      <c r="E30" s="552"/>
      <c r="F30" s="553"/>
      <c r="G30" s="548"/>
      <c r="H30" s="554"/>
      <c r="I30" s="555"/>
      <c r="J30" s="556"/>
      <c r="K30" s="15"/>
      <c r="M30" s="439"/>
      <c r="N30" s="444"/>
      <c r="O30" s="439"/>
      <c r="P30" s="445"/>
      <c r="Q30" s="445"/>
    </row>
    <row r="31" spans="2:17" s="4" customFormat="1" ht="19.5" customHeight="1">
      <c r="B31" s="5"/>
      <c r="C31" s="16"/>
      <c r="D31" s="543"/>
      <c r="E31" s="13"/>
      <c r="F31" s="16"/>
      <c r="G31" s="548"/>
      <c r="H31" s="16"/>
      <c r="I31" s="13"/>
      <c r="J31" s="13"/>
      <c r="K31" s="15"/>
      <c r="M31" s="439"/>
      <c r="N31" s="443"/>
      <c r="O31" s="439"/>
      <c r="P31" s="443"/>
      <c r="Q31" s="443"/>
    </row>
    <row r="32" spans="2:17" s="4" customFormat="1" ht="19.5" customHeight="1">
      <c r="B32" s="5"/>
      <c r="C32" s="16"/>
      <c r="D32" s="16"/>
      <c r="E32" s="13"/>
      <c r="F32" s="16"/>
      <c r="G32" s="548"/>
      <c r="H32" s="16"/>
      <c r="I32" s="13"/>
      <c r="J32" s="13"/>
      <c r="K32" s="15"/>
      <c r="N32" s="446"/>
    </row>
    <row r="33" spans="2:17" s="4" customFormat="1" ht="19.5" customHeight="1">
      <c r="B33" s="5"/>
      <c r="C33" s="16"/>
      <c r="D33" s="16"/>
      <c r="E33" s="13"/>
      <c r="F33" s="16"/>
      <c r="G33" s="548"/>
      <c r="H33" s="16"/>
      <c r="I33" s="13"/>
      <c r="J33" s="13"/>
      <c r="K33" s="15"/>
      <c r="O33" s="447"/>
      <c r="Q33" s="519"/>
    </row>
    <row r="34" spans="2:17" s="4" customFormat="1" ht="19.5" customHeight="1">
      <c r="B34" s="5"/>
      <c r="C34" s="16"/>
      <c r="D34" s="543"/>
      <c r="E34" s="13"/>
      <c r="F34" s="16"/>
      <c r="G34" s="548"/>
      <c r="H34" s="16"/>
      <c r="I34" s="13"/>
      <c r="J34" s="13"/>
      <c r="K34" s="15"/>
      <c r="Q34" s="437"/>
    </row>
    <row r="35" spans="2:17" s="4" customFormat="1" ht="19.5" customHeight="1">
      <c r="B35" s="5"/>
      <c r="C35" s="16"/>
      <c r="D35" s="551" t="s">
        <v>275</v>
      </c>
      <c r="E35" s="547"/>
      <c r="F35" s="16"/>
      <c r="G35" s="544"/>
      <c r="H35" s="16"/>
      <c r="I35" s="13"/>
      <c r="J35" s="13"/>
      <c r="K35" s="15"/>
    </row>
    <row r="36" spans="2:17" s="4" customFormat="1" ht="19.5" customHeight="1">
      <c r="B36" s="5"/>
      <c r="C36" s="16"/>
      <c r="D36" s="551"/>
      <c r="E36" s="547"/>
      <c r="F36" s="16"/>
      <c r="G36" s="548"/>
      <c r="H36" s="16"/>
      <c r="I36" s="13"/>
      <c r="J36" s="13"/>
      <c r="K36" s="15"/>
    </row>
    <row r="37" spans="2:17" s="4" customFormat="1" ht="19.5" customHeight="1">
      <c r="B37" s="5"/>
      <c r="C37" s="16"/>
      <c r="D37" s="551" t="s">
        <v>330</v>
      </c>
      <c r="E37" s="547"/>
      <c r="F37" s="16"/>
      <c r="G37" s="544"/>
      <c r="H37" s="16"/>
      <c r="I37" s="13"/>
      <c r="J37" s="13"/>
      <c r="K37" s="15"/>
    </row>
    <row r="38" spans="2:17" s="4" customFormat="1" ht="19.5" customHeight="1">
      <c r="B38" s="5"/>
      <c r="C38" s="16"/>
      <c r="D38" s="16"/>
      <c r="E38" s="13"/>
      <c r="F38" s="16"/>
      <c r="G38" s="548"/>
      <c r="H38" s="16"/>
      <c r="I38" s="13"/>
      <c r="J38" s="13"/>
      <c r="K38" s="15"/>
    </row>
    <row r="39" spans="2:17" s="4" customFormat="1" ht="19.5" customHeight="1">
      <c r="B39" s="5"/>
      <c r="C39" s="16"/>
      <c r="D39" s="543" t="s">
        <v>21</v>
      </c>
      <c r="E39" s="13"/>
      <c r="F39" s="16"/>
      <c r="G39" s="544"/>
      <c r="H39" s="16"/>
      <c r="I39" s="13"/>
      <c r="J39" s="13"/>
      <c r="K39" s="15"/>
    </row>
    <row r="40" spans="2:17" s="4" customFormat="1" ht="19.5" customHeight="1" thickBot="1">
      <c r="B40" s="19"/>
      <c r="C40" s="20"/>
      <c r="D40" s="20"/>
      <c r="E40" s="20"/>
      <c r="F40" s="20"/>
      <c r="G40" s="174"/>
      <c r="H40" s="20"/>
      <c r="I40" s="20"/>
      <c r="J40" s="20"/>
      <c r="K40" s="21"/>
    </row>
  </sheetData>
  <mergeCells count="1">
    <mergeCell ref="E7:J7"/>
  </mergeCells>
  <phoneticPr fontId="51"/>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AAAA1-AC72-4721-911F-4C0DCA66BC26}">
  <sheetPr>
    <tabColor theme="6" tint="0.39997558519241921"/>
    <pageSetUpPr fitToPage="1"/>
  </sheetPr>
  <dimension ref="A1:R88"/>
  <sheetViews>
    <sheetView view="pageBreakPreview" zoomScaleNormal="100" zoomScaleSheetLayoutView="100" workbookViewId="0">
      <selection activeCell="D10" sqref="D10"/>
    </sheetView>
  </sheetViews>
  <sheetFormatPr defaultColWidth="10.296875" defaultRowHeight="22" customHeight="1"/>
  <cols>
    <col min="1" max="1" width="2.59765625" style="41" customWidth="1"/>
    <col min="2" max="2" width="4.59765625" style="62" customWidth="1"/>
    <col min="3" max="3" width="23.09765625" style="427" customWidth="1"/>
    <col min="4" max="4" width="21.69921875" style="64" customWidth="1"/>
    <col min="5" max="5" width="6.09765625" style="41" customWidth="1"/>
    <col min="6" max="6" width="6.296875" style="62" customWidth="1"/>
    <col min="7" max="7" width="9.59765625" style="41" customWidth="1"/>
    <col min="8" max="8" width="9.59765625" style="65" customWidth="1"/>
    <col min="9" max="9" width="9.59765625" style="63" customWidth="1"/>
    <col min="10" max="10" width="11.8984375" style="41" customWidth="1"/>
    <col min="11" max="11" width="12.09765625" style="41" customWidth="1"/>
    <col min="12" max="12" width="11" style="41" customWidth="1"/>
    <col min="13" max="13" width="11.69921875" style="41" customWidth="1"/>
    <col min="14" max="16384" width="10.296875" style="41"/>
  </cols>
  <sheetData>
    <row r="1" spans="1:18" ht="6" customHeight="1"/>
    <row r="2" spans="1:18" ht="22.5" customHeight="1">
      <c r="B2" s="714" t="s">
        <v>316</v>
      </c>
      <c r="C2" s="715"/>
      <c r="D2" s="715"/>
      <c r="E2" s="715"/>
      <c r="F2" s="715"/>
      <c r="G2" s="715"/>
      <c r="H2" s="715"/>
      <c r="I2" s="716"/>
      <c r="K2" s="423"/>
      <c r="L2" s="167"/>
      <c r="M2" s="167"/>
    </row>
    <row r="3" spans="1:18" s="42" customFormat="1" ht="22" customHeight="1">
      <c r="A3" s="424"/>
      <c r="B3" s="176" t="s">
        <v>57</v>
      </c>
      <c r="C3" s="428" t="s">
        <v>277</v>
      </c>
      <c r="D3" s="178" t="s">
        <v>50</v>
      </c>
      <c r="E3" s="179" t="s">
        <v>51</v>
      </c>
      <c r="F3" s="179" t="s">
        <v>52</v>
      </c>
      <c r="G3" s="180" t="s">
        <v>53</v>
      </c>
      <c r="H3" s="181" t="s">
        <v>54</v>
      </c>
      <c r="I3" s="182" t="s">
        <v>55</v>
      </c>
      <c r="J3" s="717"/>
      <c r="K3" s="430"/>
      <c r="L3" s="718"/>
      <c r="M3" s="718"/>
      <c r="N3" s="719"/>
      <c r="O3" s="432"/>
      <c r="P3" s="432"/>
    </row>
    <row r="4" spans="1:18" ht="21.75" customHeight="1">
      <c r="A4" s="425"/>
      <c r="B4" s="464"/>
      <c r="C4" s="465" t="s">
        <v>418</v>
      </c>
      <c r="D4" s="466"/>
      <c r="E4" s="467"/>
      <c r="F4" s="468"/>
      <c r="G4" s="469"/>
      <c r="H4" s="470"/>
      <c r="I4" s="471"/>
      <c r="J4" s="717"/>
      <c r="K4" s="432"/>
      <c r="L4" s="431"/>
      <c r="M4" s="432"/>
      <c r="N4" s="720"/>
      <c r="O4" s="62"/>
      <c r="P4" s="432"/>
    </row>
    <row r="5" spans="1:18" ht="21.75" customHeight="1">
      <c r="A5" s="425"/>
      <c r="B5" s="472">
        <v>1</v>
      </c>
      <c r="C5" s="473" t="s">
        <v>411</v>
      </c>
      <c r="D5" s="474"/>
      <c r="E5" s="475"/>
      <c r="F5" s="468"/>
      <c r="G5" s="476"/>
      <c r="H5" s="470"/>
      <c r="I5" s="477"/>
      <c r="J5" s="717"/>
      <c r="K5" s="63"/>
      <c r="L5" s="433"/>
      <c r="M5" s="63"/>
      <c r="R5" s="432"/>
    </row>
    <row r="6" spans="1:18" ht="21.75" customHeight="1">
      <c r="A6" s="425"/>
      <c r="B6" s="478"/>
      <c r="C6" s="479" t="s">
        <v>413</v>
      </c>
      <c r="D6" s="474"/>
      <c r="E6" s="475"/>
      <c r="F6" s="468"/>
      <c r="G6" s="476"/>
      <c r="H6" s="470"/>
      <c r="I6" s="477"/>
      <c r="J6" s="717"/>
      <c r="L6" s="429"/>
      <c r="N6" s="429"/>
      <c r="P6" s="429"/>
      <c r="Q6" s="429"/>
      <c r="R6" s="429"/>
    </row>
    <row r="7" spans="1:18" ht="21.75" customHeight="1">
      <c r="A7" s="425"/>
      <c r="B7" s="478" t="s">
        <v>338</v>
      </c>
      <c r="C7" s="480" t="s">
        <v>334</v>
      </c>
      <c r="D7" s="474" t="s">
        <v>388</v>
      </c>
      <c r="E7" s="475">
        <v>1</v>
      </c>
      <c r="F7" s="468" t="s">
        <v>336</v>
      </c>
      <c r="G7" s="476"/>
      <c r="H7" s="470"/>
      <c r="I7" s="477"/>
      <c r="J7" s="717"/>
      <c r="L7" s="429"/>
      <c r="N7" s="429"/>
      <c r="P7" s="429"/>
      <c r="Q7" s="429"/>
      <c r="R7" s="429"/>
    </row>
    <row r="8" spans="1:18" ht="21.75" customHeight="1">
      <c r="A8" s="425"/>
      <c r="B8" s="481" t="s">
        <v>339</v>
      </c>
      <c r="C8" s="482" t="s">
        <v>335</v>
      </c>
      <c r="D8" s="483" t="s">
        <v>389</v>
      </c>
      <c r="E8" s="475">
        <v>1</v>
      </c>
      <c r="F8" s="468" t="s">
        <v>336</v>
      </c>
      <c r="G8" s="476"/>
      <c r="H8" s="484"/>
      <c r="I8" s="477"/>
      <c r="J8" s="438"/>
      <c r="L8" s="429"/>
      <c r="N8" s="429"/>
      <c r="P8" s="429"/>
      <c r="Q8" s="429"/>
      <c r="R8" s="429"/>
    </row>
    <row r="9" spans="1:18" ht="21.75" customHeight="1">
      <c r="A9" s="425"/>
      <c r="B9" s="485" t="s">
        <v>340</v>
      </c>
      <c r="C9" s="482" t="s">
        <v>390</v>
      </c>
      <c r="D9" s="486" t="s">
        <v>391</v>
      </c>
      <c r="E9" s="475">
        <v>1</v>
      </c>
      <c r="F9" s="468" t="s">
        <v>337</v>
      </c>
      <c r="G9" s="469"/>
      <c r="H9" s="470"/>
      <c r="I9" s="477"/>
      <c r="J9" s="434"/>
      <c r="L9" s="435"/>
      <c r="N9" s="435"/>
      <c r="P9" s="429"/>
      <c r="Q9" s="429"/>
      <c r="R9" s="429"/>
    </row>
    <row r="10" spans="1:18" ht="21.75" customHeight="1">
      <c r="A10" s="425"/>
      <c r="B10" s="478"/>
      <c r="C10" s="482"/>
      <c r="D10" s="474"/>
      <c r="E10" s="475"/>
      <c r="F10" s="468"/>
      <c r="G10" s="487" t="s">
        <v>344</v>
      </c>
      <c r="H10" s="470"/>
      <c r="I10" s="477"/>
      <c r="J10" s="434"/>
      <c r="L10" s="429"/>
      <c r="N10" s="429"/>
      <c r="P10" s="429"/>
      <c r="Q10" s="429"/>
      <c r="R10" s="429"/>
    </row>
    <row r="11" spans="1:18" ht="21.75" customHeight="1">
      <c r="A11" s="425"/>
      <c r="B11" s="478"/>
      <c r="C11" s="482" t="s">
        <v>345</v>
      </c>
      <c r="D11" s="474"/>
      <c r="E11" s="475"/>
      <c r="F11" s="468"/>
      <c r="G11" s="476"/>
      <c r="H11" s="470"/>
      <c r="I11" s="477"/>
      <c r="J11" s="434"/>
      <c r="L11" s="429"/>
      <c r="N11" s="429"/>
      <c r="P11" s="429"/>
      <c r="Q11" s="429"/>
      <c r="R11" s="429"/>
    </row>
    <row r="12" spans="1:18" ht="21.75" customHeight="1">
      <c r="A12" s="425"/>
      <c r="B12" s="478" t="s">
        <v>338</v>
      </c>
      <c r="C12" s="482" t="s">
        <v>392</v>
      </c>
      <c r="D12" s="474" t="s">
        <v>393</v>
      </c>
      <c r="E12" s="475">
        <v>12</v>
      </c>
      <c r="F12" s="468" t="s">
        <v>353</v>
      </c>
      <c r="G12" s="476"/>
      <c r="H12" s="470"/>
      <c r="I12" s="488"/>
      <c r="J12" s="434"/>
      <c r="L12" s="429"/>
      <c r="N12" s="435"/>
      <c r="P12" s="429"/>
      <c r="Q12" s="429"/>
      <c r="R12" s="429"/>
    </row>
    <row r="13" spans="1:18" ht="21.75" customHeight="1">
      <c r="A13" s="425"/>
      <c r="B13" s="481" t="s">
        <v>339</v>
      </c>
      <c r="C13" s="482" t="s">
        <v>348</v>
      </c>
      <c r="D13" s="486" t="s">
        <v>394</v>
      </c>
      <c r="E13" s="475">
        <v>13</v>
      </c>
      <c r="F13" s="468" t="s">
        <v>353</v>
      </c>
      <c r="G13" s="476"/>
      <c r="H13" s="470"/>
      <c r="I13" s="477"/>
      <c r="J13" s="434"/>
      <c r="L13" s="429"/>
      <c r="N13" s="429"/>
      <c r="P13" s="429"/>
      <c r="Q13" s="429"/>
      <c r="R13" s="429"/>
    </row>
    <row r="14" spans="1:18" ht="21.75" customHeight="1">
      <c r="A14" s="425"/>
      <c r="B14" s="485" t="s">
        <v>340</v>
      </c>
      <c r="C14" s="482" t="s">
        <v>395</v>
      </c>
      <c r="D14" s="486" t="s">
        <v>356</v>
      </c>
      <c r="E14" s="475">
        <v>12</v>
      </c>
      <c r="F14" s="487" t="s">
        <v>353</v>
      </c>
      <c r="G14" s="476"/>
      <c r="H14" s="484"/>
      <c r="I14" s="477"/>
      <c r="J14" s="438"/>
      <c r="L14" s="429"/>
      <c r="N14" s="429"/>
      <c r="P14" s="429"/>
      <c r="Q14" s="429"/>
      <c r="R14" s="429"/>
    </row>
    <row r="15" spans="1:18" ht="21.75" customHeight="1">
      <c r="A15" s="425"/>
      <c r="B15" s="485" t="s">
        <v>341</v>
      </c>
      <c r="C15" s="482" t="s">
        <v>349</v>
      </c>
      <c r="D15" s="486" t="s">
        <v>352</v>
      </c>
      <c r="E15" s="475">
        <v>5</v>
      </c>
      <c r="F15" s="468" t="s">
        <v>353</v>
      </c>
      <c r="G15" s="469"/>
      <c r="H15" s="470"/>
      <c r="I15" s="477"/>
      <c r="J15" s="434"/>
      <c r="L15" s="429"/>
      <c r="N15" s="429"/>
      <c r="P15" s="429"/>
      <c r="Q15" s="429"/>
      <c r="R15" s="429"/>
    </row>
    <row r="16" spans="1:18" ht="21.75" customHeight="1">
      <c r="A16" s="425"/>
      <c r="B16" s="478" t="s">
        <v>346</v>
      </c>
      <c r="C16" s="482" t="s">
        <v>350</v>
      </c>
      <c r="D16" s="474" t="s">
        <v>396</v>
      </c>
      <c r="E16" s="475">
        <v>7</v>
      </c>
      <c r="F16" s="468" t="s">
        <v>353</v>
      </c>
      <c r="G16" s="476"/>
      <c r="H16" s="470"/>
      <c r="I16" s="477"/>
      <c r="J16" s="434"/>
      <c r="L16" s="429"/>
      <c r="N16" s="429"/>
      <c r="P16" s="429"/>
      <c r="Q16" s="429"/>
      <c r="R16" s="429"/>
    </row>
    <row r="17" spans="1:18" ht="21.75" customHeight="1">
      <c r="A17" s="425"/>
      <c r="B17" s="478" t="s">
        <v>347</v>
      </c>
      <c r="C17" s="482" t="s">
        <v>351</v>
      </c>
      <c r="D17" s="474"/>
      <c r="E17" s="475">
        <v>1</v>
      </c>
      <c r="F17" s="468" t="s">
        <v>342</v>
      </c>
      <c r="G17" s="476"/>
      <c r="H17" s="470"/>
      <c r="I17" s="477"/>
      <c r="J17" s="434"/>
      <c r="L17" s="429"/>
      <c r="N17" s="429"/>
      <c r="P17" s="429"/>
      <c r="Q17" s="429"/>
      <c r="R17" s="429"/>
    </row>
    <row r="18" spans="1:18" ht="21.75" customHeight="1">
      <c r="A18" s="425"/>
      <c r="B18" s="478"/>
      <c r="C18" s="482"/>
      <c r="D18" s="474"/>
      <c r="E18" s="475"/>
      <c r="F18" s="468"/>
      <c r="G18" s="487" t="s">
        <v>344</v>
      </c>
      <c r="H18" s="470"/>
      <c r="I18" s="477"/>
      <c r="J18" s="434"/>
      <c r="L18" s="429"/>
      <c r="N18" s="429"/>
      <c r="P18" s="429"/>
      <c r="Q18" s="429"/>
      <c r="R18" s="429"/>
    </row>
    <row r="19" spans="1:18" ht="21.75" customHeight="1">
      <c r="A19" s="425"/>
      <c r="B19" s="478"/>
      <c r="C19" s="482"/>
      <c r="D19" s="474"/>
      <c r="E19" s="475"/>
      <c r="F19" s="468"/>
      <c r="G19" s="487" t="s">
        <v>354</v>
      </c>
      <c r="H19" s="470"/>
      <c r="I19" s="477"/>
      <c r="J19" s="434"/>
      <c r="L19" s="429"/>
      <c r="N19" s="429"/>
      <c r="P19" s="429"/>
      <c r="Q19" s="429"/>
      <c r="R19" s="429"/>
    </row>
    <row r="20" spans="1:18" ht="21.75" customHeight="1">
      <c r="A20" s="425"/>
      <c r="B20" s="472">
        <v>2</v>
      </c>
      <c r="C20" s="489" t="s">
        <v>412</v>
      </c>
      <c r="D20" s="474"/>
      <c r="E20" s="475"/>
      <c r="F20" s="468"/>
      <c r="G20" s="476"/>
      <c r="H20" s="470"/>
      <c r="I20" s="477"/>
      <c r="J20" s="434"/>
      <c r="L20" s="429"/>
      <c r="N20" s="429"/>
      <c r="P20" s="429"/>
      <c r="Q20" s="429"/>
      <c r="R20" s="429"/>
    </row>
    <row r="21" spans="1:18" ht="21.75" customHeight="1">
      <c r="A21" s="425"/>
      <c r="B21" s="478"/>
      <c r="C21" s="479" t="s">
        <v>413</v>
      </c>
      <c r="D21" s="474"/>
      <c r="E21" s="475"/>
      <c r="F21" s="468"/>
      <c r="G21" s="476"/>
      <c r="H21" s="470"/>
      <c r="I21" s="477"/>
      <c r="J21" s="434"/>
      <c r="L21" s="429"/>
      <c r="N21" s="429"/>
      <c r="P21" s="429"/>
      <c r="Q21" s="429"/>
      <c r="R21" s="429"/>
    </row>
    <row r="22" spans="1:18" ht="21.75" customHeight="1">
      <c r="A22" s="425"/>
      <c r="B22" s="478" t="s">
        <v>338</v>
      </c>
      <c r="C22" s="482" t="s">
        <v>334</v>
      </c>
      <c r="D22" s="474" t="s">
        <v>397</v>
      </c>
      <c r="E22" s="475">
        <v>2</v>
      </c>
      <c r="F22" s="468" t="s">
        <v>336</v>
      </c>
      <c r="G22" s="476"/>
      <c r="H22" s="470"/>
      <c r="I22" s="477"/>
      <c r="J22" s="434"/>
      <c r="L22" s="429"/>
      <c r="N22" s="429"/>
      <c r="P22" s="429"/>
      <c r="Q22" s="429"/>
      <c r="R22" s="429"/>
    </row>
    <row r="23" spans="1:18" ht="21.75" customHeight="1">
      <c r="A23" s="425"/>
      <c r="B23" s="481" t="s">
        <v>339</v>
      </c>
      <c r="C23" s="479" t="s">
        <v>335</v>
      </c>
      <c r="D23" s="474" t="s">
        <v>398</v>
      </c>
      <c r="E23" s="475">
        <v>2</v>
      </c>
      <c r="F23" s="468" t="s">
        <v>336</v>
      </c>
      <c r="G23" s="476"/>
      <c r="H23" s="470"/>
      <c r="I23" s="477"/>
      <c r="J23" s="434"/>
      <c r="L23" s="429"/>
      <c r="N23" s="429"/>
      <c r="P23" s="429"/>
      <c r="Q23" s="429"/>
      <c r="R23" s="429"/>
    </row>
    <row r="24" spans="1:18" ht="21.75" customHeight="1">
      <c r="A24" s="425"/>
      <c r="B24" s="485" t="s">
        <v>340</v>
      </c>
      <c r="C24" s="479" t="s">
        <v>390</v>
      </c>
      <c r="D24" s="486" t="s">
        <v>391</v>
      </c>
      <c r="E24" s="475">
        <v>2</v>
      </c>
      <c r="F24" s="468" t="s">
        <v>337</v>
      </c>
      <c r="G24" s="469"/>
      <c r="H24" s="470"/>
      <c r="I24" s="477"/>
      <c r="J24" s="434"/>
      <c r="L24" s="429"/>
      <c r="N24" s="429"/>
      <c r="P24" s="429"/>
      <c r="Q24" s="429"/>
      <c r="R24" s="429"/>
    </row>
    <row r="25" spans="1:18" ht="21.75" customHeight="1">
      <c r="A25" s="425"/>
      <c r="B25" s="478"/>
      <c r="C25" s="480"/>
      <c r="D25" s="483"/>
      <c r="E25" s="475"/>
      <c r="F25" s="468"/>
      <c r="G25" s="487" t="s">
        <v>344</v>
      </c>
      <c r="H25" s="470"/>
      <c r="I25" s="477"/>
      <c r="J25" s="434"/>
      <c r="L25" s="429"/>
      <c r="N25" s="429"/>
      <c r="P25" s="429"/>
      <c r="Q25" s="429"/>
      <c r="R25" s="429"/>
    </row>
    <row r="26" spans="1:18" ht="21.75" customHeight="1">
      <c r="A26" s="425"/>
      <c r="B26" s="478"/>
      <c r="C26" s="482" t="s">
        <v>345</v>
      </c>
      <c r="D26" s="490"/>
      <c r="E26" s="475"/>
      <c r="F26" s="468"/>
      <c r="G26" s="487"/>
      <c r="H26" s="484"/>
      <c r="I26" s="477"/>
      <c r="J26" s="434"/>
      <c r="L26" s="429"/>
      <c r="N26" s="429"/>
      <c r="P26" s="429"/>
      <c r="Q26" s="429"/>
      <c r="R26" s="429"/>
    </row>
    <row r="27" spans="1:18" ht="21.75" customHeight="1">
      <c r="A27" s="425"/>
      <c r="B27" s="478" t="s">
        <v>338</v>
      </c>
      <c r="C27" s="491" t="s">
        <v>392</v>
      </c>
      <c r="D27" s="486" t="s">
        <v>393</v>
      </c>
      <c r="E27" s="475">
        <v>12</v>
      </c>
      <c r="F27" s="468" t="s">
        <v>353</v>
      </c>
      <c r="G27" s="469"/>
      <c r="H27" s="470"/>
      <c r="I27" s="488"/>
      <c r="J27" s="434"/>
      <c r="L27" s="429"/>
      <c r="N27" s="429"/>
      <c r="P27" s="429"/>
      <c r="Q27" s="429"/>
      <c r="R27" s="429"/>
    </row>
    <row r="28" spans="1:18" ht="21.75" customHeight="1">
      <c r="A28" s="425"/>
      <c r="B28" s="481" t="s">
        <v>339</v>
      </c>
      <c r="C28" s="479" t="s">
        <v>348</v>
      </c>
      <c r="D28" s="474" t="s">
        <v>394</v>
      </c>
      <c r="E28" s="475">
        <v>14</v>
      </c>
      <c r="F28" s="468" t="s">
        <v>353</v>
      </c>
      <c r="G28" s="476"/>
      <c r="H28" s="470"/>
      <c r="I28" s="477"/>
      <c r="J28" s="434"/>
      <c r="L28" s="429"/>
      <c r="N28" s="429"/>
      <c r="P28" s="429"/>
      <c r="Q28" s="429"/>
      <c r="R28" s="429"/>
    </row>
    <row r="29" spans="1:18" ht="21.75" customHeight="1">
      <c r="A29" s="425"/>
      <c r="B29" s="485" t="s">
        <v>340</v>
      </c>
      <c r="C29" s="479" t="s">
        <v>395</v>
      </c>
      <c r="D29" s="486" t="s">
        <v>356</v>
      </c>
      <c r="E29" s="475">
        <v>10</v>
      </c>
      <c r="F29" s="468" t="s">
        <v>353</v>
      </c>
      <c r="G29" s="476"/>
      <c r="H29" s="470"/>
      <c r="I29" s="477"/>
      <c r="J29" s="434"/>
      <c r="L29" s="429"/>
      <c r="N29" s="429"/>
      <c r="P29" s="429"/>
      <c r="Q29" s="429"/>
      <c r="R29" s="429"/>
    </row>
    <row r="30" spans="1:18" ht="21.75" customHeight="1">
      <c r="A30" s="425"/>
      <c r="B30" s="485" t="s">
        <v>341</v>
      </c>
      <c r="C30" s="480" t="s">
        <v>349</v>
      </c>
      <c r="D30" s="483" t="s">
        <v>352</v>
      </c>
      <c r="E30" s="475">
        <v>10</v>
      </c>
      <c r="F30" s="468" t="s">
        <v>353</v>
      </c>
      <c r="G30" s="476"/>
      <c r="H30" s="470"/>
      <c r="I30" s="477"/>
      <c r="J30" s="434"/>
      <c r="L30" s="429"/>
      <c r="N30" s="429"/>
      <c r="P30" s="429"/>
      <c r="Q30" s="429"/>
      <c r="R30" s="429"/>
    </row>
    <row r="31" spans="1:18" ht="21.75" customHeight="1">
      <c r="B31" s="478" t="s">
        <v>346</v>
      </c>
      <c r="C31" s="480" t="s">
        <v>350</v>
      </c>
      <c r="D31" s="490" t="s">
        <v>396</v>
      </c>
      <c r="E31" s="475">
        <v>12</v>
      </c>
      <c r="F31" s="487" t="s">
        <v>353</v>
      </c>
      <c r="G31" s="476"/>
      <c r="H31" s="484"/>
      <c r="I31" s="477"/>
      <c r="J31" s="434"/>
      <c r="L31" s="429"/>
      <c r="N31" s="429"/>
      <c r="P31" s="429"/>
      <c r="Q31" s="429"/>
      <c r="R31" s="429"/>
    </row>
    <row r="32" spans="1:18" ht="21.75" customHeight="1">
      <c r="A32" s="425"/>
      <c r="B32" s="478" t="s">
        <v>347</v>
      </c>
      <c r="C32" s="491" t="s">
        <v>351</v>
      </c>
      <c r="D32" s="486"/>
      <c r="E32" s="475">
        <v>1</v>
      </c>
      <c r="F32" s="468" t="s">
        <v>342</v>
      </c>
      <c r="G32" s="469"/>
      <c r="H32" s="470"/>
      <c r="I32" s="477"/>
      <c r="J32" s="434"/>
      <c r="L32" s="429"/>
      <c r="N32" s="429"/>
      <c r="P32" s="429"/>
      <c r="Q32" s="429"/>
      <c r="R32" s="429"/>
    </row>
    <row r="33" spans="1:18" ht="21.75" customHeight="1">
      <c r="A33" s="425"/>
      <c r="B33" s="478"/>
      <c r="C33" s="479"/>
      <c r="D33" s="474"/>
      <c r="E33" s="475"/>
      <c r="F33" s="468"/>
      <c r="G33" s="487" t="s">
        <v>344</v>
      </c>
      <c r="H33" s="470"/>
      <c r="I33" s="477"/>
      <c r="J33" s="434"/>
      <c r="L33" s="429"/>
      <c r="N33" s="429"/>
      <c r="P33" s="429"/>
      <c r="Q33" s="429"/>
      <c r="R33" s="429"/>
    </row>
    <row r="34" spans="1:18" ht="21.75" customHeight="1">
      <c r="A34" s="425"/>
      <c r="B34" s="478"/>
      <c r="C34" s="479"/>
      <c r="D34" s="474"/>
      <c r="E34" s="475"/>
      <c r="F34" s="468"/>
      <c r="G34" s="487" t="s">
        <v>355</v>
      </c>
      <c r="H34" s="470"/>
      <c r="I34" s="477"/>
      <c r="J34" s="434"/>
      <c r="L34" s="429"/>
      <c r="N34" s="429"/>
      <c r="P34" s="429"/>
      <c r="Q34" s="429"/>
      <c r="R34" s="429"/>
    </row>
    <row r="35" spans="1:18" ht="21.75" customHeight="1">
      <c r="B35" s="492"/>
      <c r="C35" s="493"/>
      <c r="D35" s="494"/>
      <c r="E35" s="495"/>
      <c r="F35" s="496"/>
      <c r="G35" s="497"/>
      <c r="H35" s="498"/>
      <c r="I35" s="499"/>
      <c r="J35" s="434"/>
      <c r="L35" s="429"/>
      <c r="N35" s="429"/>
      <c r="P35" s="429"/>
      <c r="Q35" s="429"/>
      <c r="R35" s="429"/>
    </row>
    <row r="36" spans="1:18" ht="21.75" customHeight="1">
      <c r="B36" s="500">
        <v>3</v>
      </c>
      <c r="C36" s="501" t="s">
        <v>414</v>
      </c>
      <c r="D36" s="502"/>
      <c r="E36" s="503"/>
      <c r="F36" s="504"/>
      <c r="G36" s="505"/>
      <c r="H36" s="506"/>
      <c r="I36" s="507"/>
    </row>
    <row r="37" spans="1:18" ht="21.75" customHeight="1">
      <c r="B37" s="478"/>
      <c r="C37" s="479" t="s">
        <v>413</v>
      </c>
      <c r="D37" s="474"/>
      <c r="E37" s="475"/>
      <c r="F37" s="468"/>
      <c r="G37" s="476"/>
      <c r="H37" s="470"/>
      <c r="I37" s="477"/>
    </row>
    <row r="38" spans="1:18" ht="21.75" customHeight="1">
      <c r="B38" s="478" t="s">
        <v>338</v>
      </c>
      <c r="C38" s="480" t="s">
        <v>334</v>
      </c>
      <c r="D38" s="474" t="s">
        <v>397</v>
      </c>
      <c r="E38" s="475">
        <v>3</v>
      </c>
      <c r="F38" s="468" t="s">
        <v>336</v>
      </c>
      <c r="G38" s="476"/>
      <c r="H38" s="470"/>
      <c r="I38" s="477"/>
    </row>
    <row r="39" spans="1:18" ht="21.75" customHeight="1">
      <c r="B39" s="481" t="s">
        <v>339</v>
      </c>
      <c r="C39" s="482" t="s">
        <v>335</v>
      </c>
      <c r="D39" s="483" t="s">
        <v>398</v>
      </c>
      <c r="E39" s="475">
        <v>3</v>
      </c>
      <c r="F39" s="468" t="s">
        <v>336</v>
      </c>
      <c r="G39" s="476"/>
      <c r="H39" s="484"/>
      <c r="I39" s="477"/>
    </row>
    <row r="40" spans="1:18" ht="21.75" customHeight="1">
      <c r="B40" s="485" t="s">
        <v>340</v>
      </c>
      <c r="C40" s="482" t="s">
        <v>390</v>
      </c>
      <c r="D40" s="486" t="s">
        <v>391</v>
      </c>
      <c r="E40" s="475">
        <v>3</v>
      </c>
      <c r="F40" s="468" t="s">
        <v>337</v>
      </c>
      <c r="G40" s="469"/>
      <c r="H40" s="470"/>
      <c r="I40" s="477"/>
    </row>
    <row r="41" spans="1:18" ht="21.75" customHeight="1">
      <c r="B41" s="478"/>
      <c r="C41" s="482"/>
      <c r="D41" s="474"/>
      <c r="E41" s="475"/>
      <c r="F41" s="468"/>
      <c r="G41" s="487"/>
      <c r="H41" s="470"/>
      <c r="I41" s="477"/>
    </row>
    <row r="42" spans="1:18" ht="21.75" customHeight="1">
      <c r="B42" s="478"/>
      <c r="C42" s="482" t="s">
        <v>345</v>
      </c>
      <c r="D42" s="490"/>
      <c r="E42" s="475"/>
      <c r="F42" s="468"/>
      <c r="G42" s="476"/>
      <c r="H42" s="470"/>
      <c r="I42" s="477"/>
    </row>
    <row r="43" spans="1:18" ht="21.75" customHeight="1">
      <c r="B43" s="478" t="s">
        <v>338</v>
      </c>
      <c r="C43" s="482" t="s">
        <v>392</v>
      </c>
      <c r="D43" s="474" t="s">
        <v>393</v>
      </c>
      <c r="E43" s="475">
        <v>18</v>
      </c>
      <c r="F43" s="468" t="s">
        <v>353</v>
      </c>
      <c r="G43" s="476"/>
      <c r="H43" s="470"/>
      <c r="I43" s="488"/>
    </row>
    <row r="44" spans="1:18" ht="21.75" customHeight="1">
      <c r="B44" s="481" t="s">
        <v>339</v>
      </c>
      <c r="C44" s="482" t="s">
        <v>348</v>
      </c>
      <c r="D44" s="486" t="s">
        <v>394</v>
      </c>
      <c r="E44" s="475">
        <v>21</v>
      </c>
      <c r="F44" s="468" t="s">
        <v>353</v>
      </c>
      <c r="G44" s="476"/>
      <c r="H44" s="470"/>
      <c r="I44" s="477"/>
    </row>
    <row r="45" spans="1:18" ht="21.75" customHeight="1">
      <c r="B45" s="485" t="s">
        <v>340</v>
      </c>
      <c r="C45" s="482" t="s">
        <v>395</v>
      </c>
      <c r="D45" s="486" t="s">
        <v>356</v>
      </c>
      <c r="E45" s="475">
        <v>15</v>
      </c>
      <c r="F45" s="487" t="s">
        <v>353</v>
      </c>
      <c r="G45" s="476"/>
      <c r="H45" s="484"/>
      <c r="I45" s="477"/>
    </row>
    <row r="46" spans="1:18" ht="21.75" customHeight="1">
      <c r="B46" s="485" t="s">
        <v>341</v>
      </c>
      <c r="C46" s="482" t="s">
        <v>349</v>
      </c>
      <c r="D46" s="486" t="s">
        <v>352</v>
      </c>
      <c r="E46" s="475">
        <v>15</v>
      </c>
      <c r="F46" s="468" t="s">
        <v>353</v>
      </c>
      <c r="G46" s="469"/>
      <c r="H46" s="470"/>
      <c r="I46" s="477"/>
    </row>
    <row r="47" spans="1:18" ht="21.75" customHeight="1">
      <c r="B47" s="478" t="s">
        <v>346</v>
      </c>
      <c r="C47" s="482" t="s">
        <v>350</v>
      </c>
      <c r="D47" s="474" t="s">
        <v>396</v>
      </c>
      <c r="E47" s="475">
        <v>18</v>
      </c>
      <c r="F47" s="468" t="s">
        <v>353</v>
      </c>
      <c r="G47" s="476"/>
      <c r="H47" s="470"/>
      <c r="I47" s="477"/>
    </row>
    <row r="48" spans="1:18" ht="21.75" customHeight="1">
      <c r="B48" s="478" t="s">
        <v>347</v>
      </c>
      <c r="C48" s="482" t="s">
        <v>351</v>
      </c>
      <c r="D48" s="474"/>
      <c r="E48" s="475">
        <v>1</v>
      </c>
      <c r="F48" s="468" t="s">
        <v>342</v>
      </c>
      <c r="G48" s="476"/>
      <c r="H48" s="470"/>
      <c r="I48" s="477"/>
    </row>
    <row r="49" spans="2:9" ht="21.75" customHeight="1">
      <c r="B49" s="478"/>
      <c r="C49" s="482"/>
      <c r="D49" s="474"/>
      <c r="E49" s="475"/>
      <c r="F49" s="468"/>
      <c r="G49" s="487" t="s">
        <v>344</v>
      </c>
      <c r="H49" s="470"/>
      <c r="I49" s="477"/>
    </row>
    <row r="50" spans="2:9" ht="21.75" customHeight="1">
      <c r="B50" s="478"/>
      <c r="C50" s="482"/>
      <c r="D50" s="474"/>
      <c r="E50" s="475"/>
      <c r="F50" s="468"/>
      <c r="G50" s="487" t="s">
        <v>357</v>
      </c>
      <c r="H50" s="470"/>
      <c r="I50" s="477"/>
    </row>
    <row r="51" spans="2:9" ht="21.75" customHeight="1">
      <c r="B51" s="472">
        <v>4</v>
      </c>
      <c r="C51" s="489" t="s">
        <v>415</v>
      </c>
      <c r="D51" s="474"/>
      <c r="E51" s="475"/>
      <c r="F51" s="468"/>
      <c r="G51" s="476"/>
      <c r="H51" s="470"/>
      <c r="I51" s="477"/>
    </row>
    <row r="52" spans="2:9" ht="21.75" customHeight="1">
      <c r="B52" s="478"/>
      <c r="C52" s="479" t="s">
        <v>413</v>
      </c>
      <c r="D52" s="474"/>
      <c r="E52" s="475"/>
      <c r="F52" s="468"/>
      <c r="G52" s="476"/>
      <c r="H52" s="470"/>
      <c r="I52" s="477"/>
    </row>
    <row r="53" spans="2:9" ht="21.75" customHeight="1">
      <c r="B53" s="478" t="s">
        <v>338</v>
      </c>
      <c r="C53" s="482" t="s">
        <v>334</v>
      </c>
      <c r="D53" s="474" t="s">
        <v>397</v>
      </c>
      <c r="E53" s="475">
        <v>3</v>
      </c>
      <c r="F53" s="468" t="s">
        <v>336</v>
      </c>
      <c r="G53" s="476"/>
      <c r="H53" s="470"/>
      <c r="I53" s="477"/>
    </row>
    <row r="54" spans="2:9" ht="21.75" customHeight="1">
      <c r="B54" s="481" t="s">
        <v>339</v>
      </c>
      <c r="C54" s="479" t="s">
        <v>335</v>
      </c>
      <c r="D54" s="474" t="s">
        <v>398</v>
      </c>
      <c r="E54" s="475">
        <v>3</v>
      </c>
      <c r="F54" s="468" t="s">
        <v>336</v>
      </c>
      <c r="G54" s="476"/>
      <c r="H54" s="470"/>
      <c r="I54" s="477"/>
    </row>
    <row r="55" spans="2:9" ht="21.75" customHeight="1">
      <c r="B55" s="485" t="s">
        <v>340</v>
      </c>
      <c r="C55" s="479" t="s">
        <v>390</v>
      </c>
      <c r="D55" s="486" t="s">
        <v>391</v>
      </c>
      <c r="E55" s="475">
        <v>3</v>
      </c>
      <c r="F55" s="468" t="s">
        <v>337</v>
      </c>
      <c r="G55" s="469"/>
      <c r="H55" s="470"/>
      <c r="I55" s="477"/>
    </row>
    <row r="56" spans="2:9" ht="21.75" customHeight="1">
      <c r="B56" s="478"/>
      <c r="C56" s="480"/>
      <c r="D56" s="483"/>
      <c r="E56" s="475"/>
      <c r="F56" s="468"/>
      <c r="G56" s="487"/>
      <c r="H56" s="470"/>
      <c r="I56" s="477"/>
    </row>
    <row r="57" spans="2:9" ht="21.75" customHeight="1">
      <c r="B57" s="478"/>
      <c r="C57" s="482" t="s">
        <v>345</v>
      </c>
      <c r="D57" s="490"/>
      <c r="E57" s="475"/>
      <c r="F57" s="468"/>
      <c r="G57" s="487"/>
      <c r="H57" s="484"/>
      <c r="I57" s="477"/>
    </row>
    <row r="58" spans="2:9" ht="21.75" customHeight="1">
      <c r="B58" s="478" t="s">
        <v>338</v>
      </c>
      <c r="C58" s="491" t="s">
        <v>392</v>
      </c>
      <c r="D58" s="486" t="s">
        <v>393</v>
      </c>
      <c r="E58" s="475">
        <v>18</v>
      </c>
      <c r="F58" s="468" t="s">
        <v>353</v>
      </c>
      <c r="G58" s="469"/>
      <c r="H58" s="470"/>
      <c r="I58" s="488"/>
    </row>
    <row r="59" spans="2:9" ht="21.75" customHeight="1">
      <c r="B59" s="481" t="s">
        <v>339</v>
      </c>
      <c r="C59" s="479" t="s">
        <v>348</v>
      </c>
      <c r="D59" s="474" t="s">
        <v>394</v>
      </c>
      <c r="E59" s="475">
        <v>21</v>
      </c>
      <c r="F59" s="468" t="s">
        <v>353</v>
      </c>
      <c r="G59" s="476"/>
      <c r="H59" s="470"/>
      <c r="I59" s="477"/>
    </row>
    <row r="60" spans="2:9" ht="21.75" customHeight="1">
      <c r="B60" s="485" t="s">
        <v>340</v>
      </c>
      <c r="C60" s="479" t="s">
        <v>395</v>
      </c>
      <c r="D60" s="486" t="s">
        <v>356</v>
      </c>
      <c r="E60" s="475">
        <v>15</v>
      </c>
      <c r="F60" s="468" t="s">
        <v>353</v>
      </c>
      <c r="G60" s="476"/>
      <c r="H60" s="470"/>
      <c r="I60" s="477"/>
    </row>
    <row r="61" spans="2:9" ht="21.75" customHeight="1">
      <c r="B61" s="485" t="s">
        <v>341</v>
      </c>
      <c r="C61" s="480" t="s">
        <v>349</v>
      </c>
      <c r="D61" s="483" t="s">
        <v>352</v>
      </c>
      <c r="E61" s="475">
        <v>15</v>
      </c>
      <c r="F61" s="468" t="s">
        <v>353</v>
      </c>
      <c r="G61" s="476"/>
      <c r="H61" s="470"/>
      <c r="I61" s="477"/>
    </row>
    <row r="62" spans="2:9" ht="21.75" customHeight="1">
      <c r="B62" s="478" t="s">
        <v>346</v>
      </c>
      <c r="C62" s="480" t="s">
        <v>350</v>
      </c>
      <c r="D62" s="490" t="s">
        <v>396</v>
      </c>
      <c r="E62" s="475">
        <v>18</v>
      </c>
      <c r="F62" s="487" t="s">
        <v>353</v>
      </c>
      <c r="G62" s="487"/>
      <c r="H62" s="484"/>
      <c r="I62" s="477"/>
    </row>
    <row r="63" spans="2:9" ht="21.75" customHeight="1">
      <c r="B63" s="478" t="s">
        <v>347</v>
      </c>
      <c r="C63" s="521" t="s">
        <v>351</v>
      </c>
      <c r="D63" s="474"/>
      <c r="E63" s="475">
        <v>1</v>
      </c>
      <c r="F63" s="487" t="s">
        <v>342</v>
      </c>
      <c r="G63" s="487"/>
      <c r="H63" s="484"/>
      <c r="I63" s="477"/>
    </row>
    <row r="64" spans="2:9" ht="21.75" customHeight="1">
      <c r="B64" s="478"/>
      <c r="C64" s="491"/>
      <c r="D64" s="486"/>
      <c r="E64" s="475"/>
      <c r="F64" s="468"/>
      <c r="G64" s="487" t="s">
        <v>344</v>
      </c>
      <c r="H64" s="470"/>
      <c r="I64" s="477"/>
    </row>
    <row r="65" spans="2:9" ht="21.75" customHeight="1">
      <c r="B65" s="478"/>
      <c r="C65" s="479"/>
      <c r="D65" s="474"/>
      <c r="E65" s="475"/>
      <c r="F65" s="468"/>
      <c r="G65" s="487" t="s">
        <v>358</v>
      </c>
      <c r="H65" s="470"/>
      <c r="I65" s="477"/>
    </row>
    <row r="66" spans="2:9" ht="21.75" customHeight="1">
      <c r="B66" s="492"/>
      <c r="C66" s="493"/>
      <c r="D66" s="494"/>
      <c r="E66" s="495"/>
      <c r="F66" s="496"/>
      <c r="G66" s="497"/>
      <c r="H66" s="498"/>
      <c r="I66" s="499"/>
    </row>
    <row r="67" spans="2:9" ht="21.75" customHeight="1">
      <c r="B67" s="500">
        <v>5</v>
      </c>
      <c r="C67" s="501" t="s">
        <v>359</v>
      </c>
      <c r="D67" s="502"/>
      <c r="E67" s="503"/>
      <c r="F67" s="504"/>
      <c r="G67" s="505"/>
      <c r="H67" s="506"/>
      <c r="I67" s="507"/>
    </row>
    <row r="68" spans="2:9" ht="21.75" customHeight="1">
      <c r="B68" s="478" t="s">
        <v>338</v>
      </c>
      <c r="C68" s="480" t="s">
        <v>364</v>
      </c>
      <c r="D68" s="557" t="s">
        <v>400</v>
      </c>
      <c r="E68" s="475">
        <v>1</v>
      </c>
      <c r="F68" s="468" t="s">
        <v>368</v>
      </c>
      <c r="G68" s="476"/>
      <c r="H68" s="470"/>
      <c r="I68" s="477"/>
    </row>
    <row r="69" spans="2:9" ht="21.75" customHeight="1">
      <c r="B69" s="481" t="s">
        <v>339</v>
      </c>
      <c r="C69" s="482" t="s">
        <v>365</v>
      </c>
      <c r="D69" s="557" t="s">
        <v>401</v>
      </c>
      <c r="E69" s="475">
        <v>1</v>
      </c>
      <c r="F69" s="468" t="s">
        <v>368</v>
      </c>
      <c r="G69" s="476"/>
      <c r="H69" s="484"/>
      <c r="I69" s="477"/>
    </row>
    <row r="70" spans="2:9" ht="21.75" customHeight="1">
      <c r="B70" s="485" t="s">
        <v>340</v>
      </c>
      <c r="C70" s="482" t="s">
        <v>366</v>
      </c>
      <c r="D70" s="557" t="s">
        <v>402</v>
      </c>
      <c r="E70" s="475">
        <v>45</v>
      </c>
      <c r="F70" s="468" t="s">
        <v>353</v>
      </c>
      <c r="G70" s="469"/>
      <c r="H70" s="470"/>
      <c r="I70" s="477"/>
    </row>
    <row r="71" spans="2:9" ht="21.75" customHeight="1">
      <c r="B71" s="478" t="s">
        <v>341</v>
      </c>
      <c r="C71" s="482" t="s">
        <v>366</v>
      </c>
      <c r="D71" s="557" t="s">
        <v>403</v>
      </c>
      <c r="E71" s="475">
        <v>10</v>
      </c>
      <c r="F71" s="468" t="s">
        <v>353</v>
      </c>
      <c r="G71" s="476"/>
      <c r="H71" s="470"/>
      <c r="I71" s="477"/>
    </row>
    <row r="72" spans="2:9" ht="21.75" customHeight="1">
      <c r="B72" s="478" t="s">
        <v>346</v>
      </c>
      <c r="C72" s="482" t="s">
        <v>366</v>
      </c>
      <c r="D72" s="557" t="s">
        <v>404</v>
      </c>
      <c r="E72" s="475">
        <v>120</v>
      </c>
      <c r="F72" s="468" t="s">
        <v>353</v>
      </c>
      <c r="G72" s="476"/>
      <c r="H72" s="470"/>
      <c r="I72" s="488"/>
    </row>
    <row r="73" spans="2:9" ht="21.75" customHeight="1">
      <c r="B73" s="478" t="s">
        <v>347</v>
      </c>
      <c r="C73" s="482" t="s">
        <v>369</v>
      </c>
      <c r="D73" s="557" t="s">
        <v>405</v>
      </c>
      <c r="E73" s="475">
        <v>47</v>
      </c>
      <c r="F73" s="468" t="s">
        <v>353</v>
      </c>
      <c r="G73" s="476"/>
      <c r="H73" s="470"/>
      <c r="I73" s="488"/>
    </row>
    <row r="74" spans="2:9" ht="21.75" customHeight="1">
      <c r="B74" s="481" t="s">
        <v>360</v>
      </c>
      <c r="C74" s="482" t="s">
        <v>369</v>
      </c>
      <c r="D74" s="557" t="s">
        <v>406</v>
      </c>
      <c r="E74" s="475">
        <v>12</v>
      </c>
      <c r="F74" s="468" t="s">
        <v>353</v>
      </c>
      <c r="G74" s="158"/>
      <c r="H74" s="470"/>
      <c r="I74" s="477"/>
    </row>
    <row r="75" spans="2:9" ht="21.75" customHeight="1">
      <c r="B75" s="485" t="s">
        <v>361</v>
      </c>
      <c r="C75" s="482" t="s">
        <v>369</v>
      </c>
      <c r="D75" s="557" t="s">
        <v>407</v>
      </c>
      <c r="E75" s="475">
        <v>130</v>
      </c>
      <c r="F75" s="487" t="s">
        <v>353</v>
      </c>
      <c r="G75" s="476"/>
      <c r="H75" s="484"/>
      <c r="I75" s="477"/>
    </row>
    <row r="76" spans="2:9" ht="21.75" customHeight="1">
      <c r="B76" s="485" t="s">
        <v>362</v>
      </c>
      <c r="C76" s="482" t="s">
        <v>367</v>
      </c>
      <c r="D76" s="557" t="s">
        <v>408</v>
      </c>
      <c r="E76" s="475">
        <v>47</v>
      </c>
      <c r="F76" s="468" t="s">
        <v>353</v>
      </c>
      <c r="G76" s="469"/>
      <c r="H76" s="470"/>
      <c r="I76" s="477"/>
    </row>
    <row r="77" spans="2:9" ht="21.75" customHeight="1">
      <c r="B77" s="478" t="s">
        <v>363</v>
      </c>
      <c r="C77" s="482" t="s">
        <v>367</v>
      </c>
      <c r="D77" s="557" t="s">
        <v>409</v>
      </c>
      <c r="E77" s="475">
        <v>12</v>
      </c>
      <c r="F77" s="468" t="s">
        <v>353</v>
      </c>
      <c r="G77" s="476"/>
      <c r="H77" s="470"/>
      <c r="I77" s="477"/>
    </row>
    <row r="78" spans="2:9" ht="21.75" customHeight="1">
      <c r="B78" s="478" t="s">
        <v>399</v>
      </c>
      <c r="C78" s="482" t="s">
        <v>367</v>
      </c>
      <c r="D78" s="558" t="s">
        <v>410</v>
      </c>
      <c r="E78" s="475">
        <v>130</v>
      </c>
      <c r="F78" s="468" t="s">
        <v>353</v>
      </c>
      <c r="G78" s="476"/>
      <c r="H78" s="470"/>
      <c r="I78" s="477"/>
    </row>
    <row r="79" spans="2:9" ht="21.75" customHeight="1">
      <c r="B79" s="485"/>
      <c r="C79" s="479"/>
      <c r="D79" s="486"/>
      <c r="E79" s="475"/>
      <c r="F79" s="468"/>
      <c r="G79" s="487" t="s">
        <v>370</v>
      </c>
      <c r="H79" s="470"/>
      <c r="I79" s="477"/>
    </row>
    <row r="80" spans="2:9" ht="21.75" customHeight="1">
      <c r="B80" s="478"/>
      <c r="C80" s="480"/>
      <c r="D80" s="483"/>
      <c r="E80" s="475"/>
      <c r="F80" s="468"/>
      <c r="G80" s="487"/>
      <c r="H80" s="470"/>
      <c r="I80" s="477"/>
    </row>
    <row r="81" spans="1:18" ht="21.75" customHeight="1">
      <c r="B81" s="478"/>
      <c r="C81" s="482"/>
      <c r="D81" s="490"/>
      <c r="E81" s="475"/>
      <c r="F81" s="468"/>
      <c r="G81" s="487" t="s">
        <v>371</v>
      </c>
      <c r="H81" s="484"/>
      <c r="I81" s="477"/>
    </row>
    <row r="82" spans="1:18" ht="21.75" customHeight="1">
      <c r="B82" s="478"/>
      <c r="C82" s="491"/>
      <c r="D82" s="486"/>
      <c r="E82" s="475"/>
      <c r="F82" s="468"/>
      <c r="G82" s="469"/>
      <c r="H82" s="470"/>
      <c r="I82" s="477"/>
    </row>
    <row r="83" spans="1:18" ht="21.75" customHeight="1">
      <c r="A83" s="425"/>
      <c r="B83" s="464"/>
      <c r="C83" s="465" t="s">
        <v>418</v>
      </c>
      <c r="D83" s="466"/>
      <c r="E83" s="467"/>
      <c r="F83" s="468"/>
      <c r="G83" s="469"/>
      <c r="H83" s="470"/>
      <c r="I83" s="471"/>
      <c r="K83" s="432"/>
      <c r="L83" s="431"/>
      <c r="M83" s="432"/>
      <c r="O83" s="62"/>
      <c r="P83" s="432"/>
    </row>
    <row r="84" spans="1:18" ht="21.75" customHeight="1">
      <c r="A84" s="425"/>
      <c r="B84" s="478">
        <v>1</v>
      </c>
      <c r="C84" s="479" t="s">
        <v>372</v>
      </c>
      <c r="D84" s="474"/>
      <c r="E84" s="475">
        <v>1</v>
      </c>
      <c r="F84" s="468" t="s">
        <v>343</v>
      </c>
      <c r="G84" s="476"/>
      <c r="H84" s="470"/>
      <c r="I84" s="477"/>
      <c r="K84" s="63"/>
      <c r="L84" s="433"/>
      <c r="M84" s="63"/>
      <c r="R84" s="432"/>
    </row>
    <row r="85" spans="1:18" ht="21.75" customHeight="1">
      <c r="A85" s="425"/>
      <c r="B85" s="478">
        <v>2</v>
      </c>
      <c r="C85" s="479" t="s">
        <v>373</v>
      </c>
      <c r="D85" s="474"/>
      <c r="E85" s="475">
        <v>1</v>
      </c>
      <c r="F85" s="468" t="s">
        <v>343</v>
      </c>
      <c r="G85" s="476"/>
      <c r="H85" s="470"/>
      <c r="I85" s="477"/>
      <c r="L85" s="429"/>
      <c r="N85" s="429"/>
      <c r="P85" s="429"/>
      <c r="Q85" s="429"/>
      <c r="R85" s="429"/>
    </row>
    <row r="86" spans="1:18" ht="21.75" customHeight="1">
      <c r="A86" s="425"/>
      <c r="B86" s="478">
        <v>3</v>
      </c>
      <c r="C86" s="480" t="s">
        <v>374</v>
      </c>
      <c r="D86" s="474"/>
      <c r="E86" s="475">
        <v>1</v>
      </c>
      <c r="F86" s="468" t="s">
        <v>343</v>
      </c>
      <c r="G86" s="476"/>
      <c r="H86" s="470"/>
      <c r="I86" s="477"/>
      <c r="L86" s="429"/>
      <c r="N86" s="429"/>
      <c r="P86" s="429"/>
      <c r="Q86" s="429"/>
      <c r="R86" s="429"/>
    </row>
    <row r="87" spans="1:18" ht="21.75" customHeight="1">
      <c r="A87" s="425"/>
      <c r="B87" s="510"/>
      <c r="C87" s="482"/>
      <c r="D87" s="483"/>
      <c r="E87" s="475"/>
      <c r="F87" s="468"/>
      <c r="G87" s="487" t="s">
        <v>377</v>
      </c>
      <c r="H87" s="484"/>
      <c r="I87" s="477"/>
      <c r="J87" s="438"/>
      <c r="L87" s="429"/>
      <c r="N87" s="429"/>
      <c r="P87" s="429"/>
      <c r="Q87" s="429"/>
      <c r="R87" s="429"/>
    </row>
    <row r="88" spans="1:18" ht="20.149999999999999" customHeight="1">
      <c r="B88" s="492"/>
      <c r="C88" s="493"/>
      <c r="D88" s="494"/>
      <c r="E88" s="495"/>
      <c r="F88" s="496"/>
      <c r="G88" s="509"/>
      <c r="H88" s="498"/>
      <c r="I88" s="499"/>
    </row>
  </sheetData>
  <mergeCells count="4">
    <mergeCell ref="B2:I2"/>
    <mergeCell ref="J3:J7"/>
    <mergeCell ref="L3:M3"/>
    <mergeCell ref="N3:N4"/>
  </mergeCells>
  <phoneticPr fontId="51"/>
  <dataValidations count="1">
    <dataValidation type="list" allowBlank="1" showInputMessage="1" showErrorMessage="1" sqref="K2" xr:uid="{802A731E-5CBF-41BD-88A9-64C12750EEE5}">
      <formula1>"1,0.9"</formula1>
    </dataValidation>
  </dataValidations>
  <printOptions horizontalCentered="1"/>
  <pageMargins left="0.59055118110236227" right="0.19685039370078741" top="0.39370078740157483" bottom="0.39370078740157483" header="0.23622047244094491" footer="0.23622047244094491"/>
  <pageSetup paperSize="9" fitToHeight="0" orientation="portrait" r:id="rId1"/>
  <headerFooter alignWithMargins="0"/>
  <rowBreaks count="2" manualBreakCount="2">
    <brk id="35" max="8" man="1"/>
    <brk id="66" max="8" man="1"/>
  </rowBreaks>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45575-E6C0-4F00-B8E1-748A300ADC57}">
  <sheetPr>
    <tabColor theme="8" tint="0.59999389629810485"/>
  </sheetPr>
  <dimension ref="A1:R44"/>
  <sheetViews>
    <sheetView tabSelected="1" view="pageBreakPreview" zoomScaleNormal="100" zoomScaleSheetLayoutView="100" workbookViewId="0">
      <selection activeCell="I7" sqref="I7"/>
    </sheetView>
  </sheetViews>
  <sheetFormatPr defaultColWidth="10.296875" defaultRowHeight="22" customHeight="1"/>
  <cols>
    <col min="1" max="1" width="2.59765625" style="41" customWidth="1"/>
    <col min="2" max="2" width="5.69921875" style="62" customWidth="1"/>
    <col min="3" max="3" width="28.8984375" style="427" customWidth="1"/>
    <col min="4" max="4" width="17.69921875" style="64" customWidth="1"/>
    <col min="5" max="5" width="7.09765625" style="41" customWidth="1"/>
    <col min="6" max="6" width="6.8984375" style="62" customWidth="1"/>
    <col min="7" max="7" width="11.296875" style="41" customWidth="1"/>
    <col min="8" max="8" width="11.296875" style="65" customWidth="1"/>
    <col min="9" max="9" width="22.3984375" style="63" customWidth="1"/>
    <col min="10" max="10" width="11.8984375" style="41" customWidth="1"/>
    <col min="11" max="11" width="12.09765625" style="41" customWidth="1"/>
    <col min="12" max="12" width="11" style="41" customWidth="1"/>
    <col min="13" max="13" width="11.69921875" style="41" customWidth="1"/>
    <col min="14" max="16384" width="10.296875" style="41"/>
  </cols>
  <sheetData>
    <row r="1" spans="1:18" ht="35.25" customHeight="1"/>
    <row r="2" spans="1:18" ht="15.75" customHeight="1">
      <c r="B2" s="721" t="s">
        <v>376</v>
      </c>
      <c r="C2" s="722"/>
      <c r="D2" s="722"/>
      <c r="E2" s="722"/>
      <c r="F2" s="722"/>
      <c r="G2" s="722"/>
      <c r="H2" s="722"/>
      <c r="I2" s="723"/>
      <c r="K2" s="423"/>
      <c r="L2" s="167"/>
      <c r="M2" s="167"/>
    </row>
    <row r="3" spans="1:18" ht="9.75" customHeight="1">
      <c r="B3" s="724"/>
      <c r="C3" s="725"/>
      <c r="D3" s="725"/>
      <c r="E3" s="725"/>
      <c r="F3" s="725"/>
      <c r="G3" s="725"/>
      <c r="H3" s="725"/>
      <c r="I3" s="726"/>
      <c r="K3" s="423"/>
      <c r="L3" s="167"/>
      <c r="M3" s="167"/>
    </row>
    <row r="4" spans="1:18" s="42" customFormat="1" ht="22" customHeight="1">
      <c r="A4" s="424"/>
      <c r="B4" s="176" t="s">
        <v>57</v>
      </c>
      <c r="C4" s="428" t="s">
        <v>277</v>
      </c>
      <c r="D4" s="178" t="s">
        <v>50</v>
      </c>
      <c r="E4" s="179" t="s">
        <v>51</v>
      </c>
      <c r="F4" s="179" t="s">
        <v>52</v>
      </c>
      <c r="G4" s="180" t="s">
        <v>53</v>
      </c>
      <c r="H4" s="181" t="s">
        <v>54</v>
      </c>
      <c r="I4" s="182" t="s">
        <v>55</v>
      </c>
      <c r="J4" s="717"/>
      <c r="K4" s="430"/>
      <c r="L4" s="718"/>
      <c r="M4" s="718"/>
      <c r="N4" s="719"/>
      <c r="O4" s="432"/>
      <c r="P4" s="432"/>
    </row>
    <row r="5" spans="1:18" ht="22" customHeight="1">
      <c r="A5" s="425"/>
      <c r="B5" s="464"/>
      <c r="C5" s="465" t="s">
        <v>420</v>
      </c>
      <c r="D5" s="466"/>
      <c r="E5" s="467"/>
      <c r="F5" s="468"/>
      <c r="G5" s="469"/>
      <c r="H5" s="470"/>
      <c r="I5" s="471"/>
      <c r="J5" s="717"/>
      <c r="K5" s="432"/>
      <c r="L5" s="431"/>
      <c r="M5" s="432"/>
      <c r="N5" s="720"/>
      <c r="O5" s="62"/>
      <c r="P5" s="432"/>
    </row>
    <row r="6" spans="1:18" ht="22" customHeight="1">
      <c r="A6" s="425"/>
      <c r="B6" s="478">
        <v>1</v>
      </c>
      <c r="C6" s="479" t="s">
        <v>372</v>
      </c>
      <c r="D6" s="474"/>
      <c r="E6" s="475">
        <v>1</v>
      </c>
      <c r="F6" s="468" t="s">
        <v>343</v>
      </c>
      <c r="G6" s="476"/>
      <c r="H6" s="470"/>
      <c r="I6" s="477"/>
      <c r="J6" s="717"/>
      <c r="K6" s="63"/>
      <c r="L6" s="433"/>
      <c r="M6" s="63"/>
      <c r="R6" s="432"/>
    </row>
    <row r="7" spans="1:18" ht="22" customHeight="1">
      <c r="A7" s="425"/>
      <c r="B7" s="478">
        <v>2</v>
      </c>
      <c r="C7" s="479" t="s">
        <v>373</v>
      </c>
      <c r="D7" s="474"/>
      <c r="E7" s="475">
        <v>1</v>
      </c>
      <c r="F7" s="468" t="s">
        <v>343</v>
      </c>
      <c r="G7" s="476"/>
      <c r="H7" s="470"/>
      <c r="I7" s="477"/>
      <c r="J7" s="717"/>
      <c r="L7" s="429"/>
      <c r="N7" s="429"/>
      <c r="P7" s="429"/>
      <c r="Q7" s="429"/>
      <c r="R7" s="429"/>
    </row>
    <row r="8" spans="1:18" ht="22" customHeight="1">
      <c r="A8" s="425"/>
      <c r="B8" s="478">
        <v>3</v>
      </c>
      <c r="C8" s="480" t="s">
        <v>374</v>
      </c>
      <c r="D8" s="474"/>
      <c r="E8" s="475">
        <v>1</v>
      </c>
      <c r="F8" s="468" t="s">
        <v>343</v>
      </c>
      <c r="G8" s="476"/>
      <c r="H8" s="470"/>
      <c r="I8" s="477"/>
      <c r="J8" s="717"/>
      <c r="L8" s="429"/>
      <c r="N8" s="429"/>
      <c r="P8" s="429"/>
      <c r="Q8" s="429"/>
      <c r="R8" s="429"/>
    </row>
    <row r="9" spans="1:18" ht="22" customHeight="1">
      <c r="A9" s="425"/>
      <c r="B9" s="510"/>
      <c r="C9" s="482"/>
      <c r="D9" s="483"/>
      <c r="E9" s="475"/>
      <c r="F9" s="468"/>
      <c r="G9" s="487" t="s">
        <v>377</v>
      </c>
      <c r="H9" s="484"/>
      <c r="I9" s="477"/>
      <c r="J9" s="438"/>
      <c r="L9" s="429"/>
      <c r="N9" s="429"/>
      <c r="P9" s="429"/>
      <c r="Q9" s="429"/>
      <c r="R9" s="429"/>
    </row>
    <row r="10" spans="1:18" ht="22" customHeight="1">
      <c r="A10" s="425"/>
      <c r="B10" s="464"/>
      <c r="C10" s="482"/>
      <c r="D10" s="486"/>
      <c r="E10" s="475"/>
      <c r="F10" s="468"/>
      <c r="G10" s="469"/>
      <c r="H10" s="470"/>
      <c r="I10" s="477"/>
      <c r="J10" s="434"/>
      <c r="L10" s="435"/>
      <c r="N10" s="435"/>
      <c r="P10" s="429"/>
      <c r="Q10" s="429"/>
      <c r="R10" s="429"/>
    </row>
    <row r="11" spans="1:18" ht="22" customHeight="1">
      <c r="A11" s="425"/>
      <c r="B11" s="478"/>
      <c r="C11" s="482"/>
      <c r="D11" s="474"/>
      <c r="E11" s="475"/>
      <c r="F11" s="468"/>
      <c r="G11" s="476"/>
      <c r="H11" s="470"/>
      <c r="I11" s="477"/>
      <c r="J11" s="434"/>
      <c r="L11" s="429"/>
      <c r="N11" s="429"/>
      <c r="P11" s="429"/>
      <c r="Q11" s="429"/>
      <c r="R11" s="429"/>
    </row>
    <row r="12" spans="1:18" ht="22" customHeight="1">
      <c r="A12" s="425"/>
      <c r="B12" s="478"/>
      <c r="C12" s="482"/>
      <c r="D12" s="474"/>
      <c r="E12" s="475"/>
      <c r="F12" s="468"/>
      <c r="G12" s="476"/>
      <c r="H12" s="470"/>
      <c r="I12" s="477"/>
      <c r="J12" s="434"/>
      <c r="L12" s="429"/>
      <c r="N12" s="429"/>
      <c r="P12" s="429"/>
      <c r="Q12" s="429"/>
      <c r="R12" s="429"/>
    </row>
    <row r="13" spans="1:18" ht="22" customHeight="1">
      <c r="A13" s="425"/>
      <c r="B13" s="478"/>
      <c r="C13" s="482"/>
      <c r="D13" s="474"/>
      <c r="E13" s="475"/>
      <c r="F13" s="468"/>
      <c r="G13" s="476"/>
      <c r="H13" s="470"/>
      <c r="I13" s="477"/>
      <c r="J13" s="434"/>
      <c r="L13" s="429"/>
      <c r="N13" s="435"/>
      <c r="P13" s="429"/>
      <c r="Q13" s="429"/>
      <c r="R13" s="429"/>
    </row>
    <row r="14" spans="1:18" ht="22" customHeight="1">
      <c r="A14" s="425"/>
      <c r="B14" s="478"/>
      <c r="C14" s="482"/>
      <c r="D14" s="486"/>
      <c r="E14" s="475"/>
      <c r="F14" s="468"/>
      <c r="G14" s="476"/>
      <c r="H14" s="470"/>
      <c r="I14" s="477"/>
      <c r="J14" s="434"/>
      <c r="L14" s="429"/>
      <c r="N14" s="429"/>
      <c r="P14" s="429"/>
      <c r="Q14" s="429"/>
      <c r="R14" s="429"/>
    </row>
    <row r="15" spans="1:18" ht="22" customHeight="1">
      <c r="A15" s="425"/>
      <c r="B15" s="508"/>
      <c r="C15" s="482"/>
      <c r="D15" s="486"/>
      <c r="E15" s="475"/>
      <c r="F15" s="487"/>
      <c r="G15" s="487"/>
      <c r="H15" s="484"/>
      <c r="I15" s="477"/>
      <c r="J15" s="438"/>
      <c r="L15" s="429"/>
      <c r="N15" s="429"/>
      <c r="P15" s="429"/>
      <c r="Q15" s="429"/>
      <c r="R15" s="429"/>
    </row>
    <row r="16" spans="1:18" ht="22" customHeight="1">
      <c r="A16" s="425"/>
      <c r="B16" s="464"/>
      <c r="C16" s="482"/>
      <c r="D16" s="486"/>
      <c r="E16" s="475"/>
      <c r="F16" s="468"/>
      <c r="G16" s="469"/>
      <c r="H16" s="470"/>
      <c r="I16" s="477"/>
      <c r="J16" s="434"/>
      <c r="L16" s="429"/>
      <c r="N16" s="429"/>
      <c r="P16" s="429"/>
      <c r="Q16" s="429"/>
      <c r="R16" s="429"/>
    </row>
    <row r="17" spans="1:18" ht="22" customHeight="1">
      <c r="A17" s="425"/>
      <c r="B17" s="478"/>
      <c r="C17" s="482"/>
      <c r="D17" s="474"/>
      <c r="E17" s="475"/>
      <c r="F17" s="468"/>
      <c r="G17" s="476"/>
      <c r="H17" s="470"/>
      <c r="I17" s="477"/>
      <c r="J17" s="434"/>
      <c r="L17" s="429"/>
      <c r="N17" s="429"/>
      <c r="P17" s="429"/>
      <c r="Q17" s="429"/>
      <c r="R17" s="429"/>
    </row>
    <row r="18" spans="1:18" ht="22" customHeight="1">
      <c r="A18" s="425"/>
      <c r="B18" s="478"/>
      <c r="C18" s="482"/>
      <c r="D18" s="474"/>
      <c r="E18" s="475"/>
      <c r="F18" s="468"/>
      <c r="G18" s="476"/>
      <c r="H18" s="470"/>
      <c r="I18" s="477"/>
      <c r="J18" s="434"/>
      <c r="L18" s="429"/>
      <c r="N18" s="429"/>
      <c r="P18" s="429"/>
      <c r="Q18" s="429"/>
      <c r="R18" s="429"/>
    </row>
    <row r="19" spans="1:18" ht="22" customHeight="1">
      <c r="A19" s="425"/>
      <c r="B19" s="478"/>
      <c r="C19" s="482"/>
      <c r="D19" s="474"/>
      <c r="E19" s="475"/>
      <c r="F19" s="468"/>
      <c r="G19" s="476"/>
      <c r="H19" s="470"/>
      <c r="I19" s="477"/>
      <c r="J19" s="434"/>
      <c r="L19" s="429"/>
      <c r="N19" s="429"/>
      <c r="P19" s="429"/>
      <c r="Q19" s="429"/>
      <c r="R19" s="429"/>
    </row>
    <row r="20" spans="1:18" ht="22" customHeight="1">
      <c r="A20" s="425"/>
      <c r="B20" s="478"/>
      <c r="C20" s="482"/>
      <c r="D20" s="474"/>
      <c r="E20" s="475"/>
      <c r="F20" s="468"/>
      <c r="G20" s="476"/>
      <c r="H20" s="470"/>
      <c r="I20" s="477"/>
      <c r="J20" s="434"/>
      <c r="L20" s="429"/>
      <c r="N20" s="429"/>
      <c r="P20" s="429"/>
      <c r="Q20" s="429"/>
      <c r="R20" s="429"/>
    </row>
    <row r="21" spans="1:18" ht="22" customHeight="1">
      <c r="A21" s="425"/>
      <c r="B21" s="478"/>
      <c r="C21" s="482"/>
      <c r="D21" s="474"/>
      <c r="E21" s="475"/>
      <c r="F21" s="468"/>
      <c r="G21" s="476"/>
      <c r="H21" s="470"/>
      <c r="I21" s="477"/>
      <c r="J21" s="434"/>
      <c r="L21" s="429"/>
      <c r="N21" s="429"/>
      <c r="P21" s="429"/>
      <c r="Q21" s="429"/>
      <c r="R21" s="429"/>
    </row>
    <row r="22" spans="1:18" ht="22" customHeight="1">
      <c r="A22" s="425"/>
      <c r="B22" s="478"/>
      <c r="C22" s="482"/>
      <c r="D22" s="474"/>
      <c r="E22" s="475"/>
      <c r="F22" s="468"/>
      <c r="G22" s="476"/>
      <c r="H22" s="470"/>
      <c r="I22" s="477"/>
      <c r="J22" s="434"/>
      <c r="L22" s="429"/>
      <c r="N22" s="429"/>
      <c r="P22" s="429"/>
      <c r="Q22" s="429"/>
      <c r="R22" s="429"/>
    </row>
    <row r="23" spans="1:18" ht="22" customHeight="1">
      <c r="A23" s="425"/>
      <c r="B23" s="478"/>
      <c r="C23" s="482"/>
      <c r="D23" s="474"/>
      <c r="E23" s="475"/>
      <c r="F23" s="468"/>
      <c r="G23" s="476"/>
      <c r="H23" s="470"/>
      <c r="I23" s="477"/>
      <c r="J23" s="434"/>
      <c r="L23" s="429"/>
      <c r="N23" s="429"/>
      <c r="P23" s="429"/>
      <c r="Q23" s="429"/>
      <c r="R23" s="429"/>
    </row>
    <row r="24" spans="1:18" ht="22" customHeight="1">
      <c r="A24" s="425"/>
      <c r="B24" s="478"/>
      <c r="C24" s="479"/>
      <c r="D24" s="474"/>
      <c r="E24" s="475"/>
      <c r="F24" s="468"/>
      <c r="G24" s="476"/>
      <c r="H24" s="470"/>
      <c r="I24" s="477"/>
      <c r="J24" s="434"/>
      <c r="L24" s="429"/>
      <c r="N24" s="429"/>
      <c r="P24" s="429"/>
      <c r="Q24" s="429"/>
      <c r="R24" s="429"/>
    </row>
    <row r="25" spans="1:18" ht="22" customHeight="1">
      <c r="A25" s="425"/>
      <c r="B25" s="478"/>
      <c r="C25" s="479"/>
      <c r="D25" s="486"/>
      <c r="E25" s="475"/>
      <c r="F25" s="468"/>
      <c r="G25" s="476"/>
      <c r="H25" s="470"/>
      <c r="I25" s="477"/>
      <c r="J25" s="434"/>
      <c r="L25" s="429"/>
      <c r="N25" s="429"/>
      <c r="P25" s="429"/>
      <c r="Q25" s="429"/>
      <c r="R25" s="429"/>
    </row>
    <row r="26" spans="1:18" ht="22" customHeight="1">
      <c r="A26" s="425"/>
      <c r="B26" s="478"/>
      <c r="C26" s="480"/>
      <c r="D26" s="483"/>
      <c r="E26" s="475"/>
      <c r="F26" s="468"/>
      <c r="G26" s="476"/>
      <c r="H26" s="470"/>
      <c r="I26" s="477"/>
      <c r="J26" s="434"/>
      <c r="L26" s="429"/>
      <c r="N26" s="429"/>
      <c r="P26" s="429"/>
      <c r="Q26" s="429"/>
      <c r="R26" s="429"/>
    </row>
    <row r="27" spans="1:18" ht="22" customHeight="1">
      <c r="A27" s="425"/>
      <c r="B27" s="478"/>
      <c r="C27" s="480"/>
      <c r="D27" s="490"/>
      <c r="E27" s="475"/>
      <c r="F27" s="468"/>
      <c r="G27" s="487"/>
      <c r="H27" s="484"/>
      <c r="I27" s="477"/>
      <c r="J27" s="434"/>
      <c r="L27" s="429"/>
      <c r="N27" s="429"/>
      <c r="P27" s="429"/>
      <c r="Q27" s="429"/>
      <c r="R27" s="429"/>
    </row>
    <row r="28" spans="1:18" ht="22" customHeight="1">
      <c r="A28" s="425"/>
      <c r="B28" s="464"/>
      <c r="C28" s="491"/>
      <c r="D28" s="486"/>
      <c r="E28" s="475"/>
      <c r="F28" s="468"/>
      <c r="G28" s="469"/>
      <c r="H28" s="470"/>
      <c r="I28" s="477"/>
      <c r="J28" s="434"/>
      <c r="L28" s="429"/>
      <c r="N28" s="429"/>
      <c r="P28" s="429"/>
      <c r="Q28" s="429"/>
      <c r="R28" s="429"/>
    </row>
    <row r="29" spans="1:18" ht="22" customHeight="1">
      <c r="A29" s="425"/>
      <c r="B29" s="478"/>
      <c r="C29" s="479"/>
      <c r="D29" s="474"/>
      <c r="E29" s="475"/>
      <c r="F29" s="468"/>
      <c r="G29" s="476"/>
      <c r="H29" s="470"/>
      <c r="I29" s="477"/>
      <c r="J29" s="434"/>
      <c r="L29" s="429"/>
      <c r="N29" s="429"/>
      <c r="P29" s="429"/>
      <c r="Q29" s="429"/>
      <c r="R29" s="429"/>
    </row>
    <row r="30" spans="1:18" ht="22" customHeight="1">
      <c r="A30" s="425"/>
      <c r="B30" s="478"/>
      <c r="C30" s="479"/>
      <c r="D30" s="486"/>
      <c r="E30" s="475"/>
      <c r="F30" s="468"/>
      <c r="G30" s="476"/>
      <c r="H30" s="470"/>
      <c r="I30" s="477"/>
      <c r="J30" s="434"/>
      <c r="L30" s="429"/>
      <c r="N30" s="429"/>
      <c r="P30" s="429"/>
      <c r="Q30" s="429"/>
      <c r="R30" s="429"/>
    </row>
    <row r="31" spans="1:18" ht="22" customHeight="1">
      <c r="A31" s="425"/>
      <c r="B31" s="478"/>
      <c r="C31" s="480"/>
      <c r="D31" s="483"/>
      <c r="E31" s="475"/>
      <c r="F31" s="468"/>
      <c r="G31" s="476"/>
      <c r="H31" s="470"/>
      <c r="I31" s="477"/>
      <c r="J31" s="434"/>
      <c r="L31" s="429"/>
      <c r="N31" s="429"/>
      <c r="P31" s="429"/>
      <c r="Q31" s="429"/>
      <c r="R31" s="429"/>
    </row>
    <row r="32" spans="1:18" ht="22" customHeight="1">
      <c r="B32" s="508"/>
      <c r="C32" s="511"/>
      <c r="D32" s="490"/>
      <c r="E32" s="475"/>
      <c r="F32" s="469"/>
      <c r="G32" s="487"/>
      <c r="H32" s="484"/>
      <c r="I32" s="477"/>
      <c r="J32" s="434"/>
      <c r="L32" s="429"/>
      <c r="N32" s="429"/>
      <c r="P32" s="429"/>
      <c r="Q32" s="429"/>
      <c r="R32" s="429"/>
    </row>
    <row r="33" spans="1:18" ht="22" customHeight="1">
      <c r="A33" s="425"/>
      <c r="B33" s="485"/>
      <c r="C33" s="491"/>
      <c r="D33" s="486"/>
      <c r="E33" s="475"/>
      <c r="F33" s="468"/>
      <c r="G33" s="469"/>
      <c r="H33" s="470"/>
      <c r="I33" s="477"/>
      <c r="J33" s="434"/>
      <c r="L33" s="429"/>
      <c r="N33" s="429"/>
      <c r="P33" s="429"/>
      <c r="Q33" s="429"/>
      <c r="R33" s="429"/>
    </row>
    <row r="34" spans="1:18" ht="22" customHeight="1">
      <c r="A34" s="425"/>
      <c r="B34" s="478"/>
      <c r="C34" s="479"/>
      <c r="D34" s="474"/>
      <c r="E34" s="475"/>
      <c r="F34" s="468"/>
      <c r="G34" s="476"/>
      <c r="H34" s="470"/>
      <c r="I34" s="477"/>
      <c r="J34" s="434"/>
      <c r="L34" s="429"/>
      <c r="N34" s="429"/>
      <c r="P34" s="429"/>
      <c r="Q34" s="429"/>
      <c r="R34" s="429"/>
    </row>
    <row r="35" spans="1:18" ht="22" customHeight="1">
      <c r="A35" s="425"/>
      <c r="B35" s="478"/>
      <c r="C35" s="479"/>
      <c r="D35" s="474"/>
      <c r="E35" s="475"/>
      <c r="F35" s="468"/>
      <c r="G35" s="476"/>
      <c r="H35" s="470"/>
      <c r="I35" s="477"/>
      <c r="J35" s="434"/>
      <c r="L35" s="429"/>
      <c r="N35" s="429"/>
      <c r="P35" s="429"/>
      <c r="Q35" s="429"/>
      <c r="R35" s="429"/>
    </row>
    <row r="36" spans="1:18" ht="22" customHeight="1">
      <c r="A36" s="425"/>
      <c r="B36" s="478"/>
      <c r="C36" s="480"/>
      <c r="D36" s="483"/>
      <c r="E36" s="475"/>
      <c r="F36" s="468"/>
      <c r="G36" s="476"/>
      <c r="H36" s="470"/>
      <c r="I36" s="477"/>
      <c r="J36" s="434"/>
      <c r="L36" s="429"/>
      <c r="N36" s="429"/>
      <c r="P36" s="429"/>
      <c r="Q36" s="429"/>
      <c r="R36" s="429"/>
    </row>
    <row r="37" spans="1:18" ht="22" customHeight="1">
      <c r="B37" s="508"/>
      <c r="C37" s="480"/>
      <c r="D37" s="490"/>
      <c r="E37" s="475"/>
      <c r="F37" s="469"/>
      <c r="G37" s="487"/>
      <c r="H37" s="484"/>
      <c r="I37" s="477"/>
      <c r="J37" s="438"/>
    </row>
    <row r="38" spans="1:18" ht="22" customHeight="1">
      <c r="A38" s="425"/>
      <c r="B38" s="464"/>
      <c r="C38" s="491"/>
      <c r="D38" s="486"/>
      <c r="E38" s="475"/>
      <c r="F38" s="468"/>
      <c r="G38" s="469"/>
      <c r="H38" s="470"/>
      <c r="I38" s="477"/>
      <c r="J38" s="434"/>
      <c r="L38" s="429"/>
      <c r="N38" s="429"/>
      <c r="P38" s="429"/>
      <c r="Q38" s="429"/>
      <c r="R38" s="429"/>
    </row>
    <row r="39" spans="1:18" ht="22" customHeight="1">
      <c r="A39" s="425"/>
      <c r="B39" s="478"/>
      <c r="C39" s="479"/>
      <c r="D39" s="474"/>
      <c r="E39" s="475"/>
      <c r="F39" s="468"/>
      <c r="G39" s="476"/>
      <c r="H39" s="470"/>
      <c r="I39" s="477"/>
      <c r="J39" s="434"/>
      <c r="L39" s="429"/>
      <c r="N39" s="429"/>
      <c r="P39" s="429"/>
      <c r="Q39" s="429"/>
      <c r="R39" s="429"/>
    </row>
    <row r="40" spans="1:18" ht="22" customHeight="1">
      <c r="A40" s="425"/>
      <c r="B40" s="478"/>
      <c r="C40" s="479"/>
      <c r="D40" s="474"/>
      <c r="E40" s="475"/>
      <c r="F40" s="468"/>
      <c r="G40" s="476"/>
      <c r="H40" s="470"/>
      <c r="I40" s="477"/>
      <c r="J40" s="434"/>
      <c r="L40" s="429"/>
      <c r="N40" s="429"/>
      <c r="P40" s="429"/>
      <c r="Q40" s="429"/>
      <c r="R40" s="429"/>
    </row>
    <row r="41" spans="1:18" ht="22" customHeight="1">
      <c r="A41" s="425"/>
      <c r="B41" s="478"/>
      <c r="C41" s="479"/>
      <c r="D41" s="474"/>
      <c r="E41" s="475"/>
      <c r="F41" s="468"/>
      <c r="G41" s="476"/>
      <c r="H41" s="470"/>
      <c r="I41" s="477"/>
      <c r="J41" s="434"/>
      <c r="L41" s="429"/>
      <c r="N41" s="429"/>
      <c r="P41" s="429"/>
      <c r="Q41" s="429"/>
      <c r="R41" s="429"/>
    </row>
    <row r="42" spans="1:18" ht="22" customHeight="1">
      <c r="A42" s="426"/>
      <c r="B42" s="478"/>
      <c r="C42" s="480"/>
      <c r="D42" s="483"/>
      <c r="E42" s="475"/>
      <c r="F42" s="468"/>
      <c r="G42" s="476"/>
      <c r="H42" s="470"/>
      <c r="I42" s="477"/>
      <c r="J42" s="434"/>
      <c r="L42" s="429"/>
      <c r="N42" s="429"/>
      <c r="P42" s="429"/>
      <c r="Q42" s="429"/>
      <c r="R42" s="429"/>
    </row>
    <row r="43" spans="1:18" ht="22" customHeight="1">
      <c r="B43" s="512"/>
      <c r="C43" s="513"/>
      <c r="D43" s="494"/>
      <c r="E43" s="495"/>
      <c r="F43" s="514"/>
      <c r="G43" s="497"/>
      <c r="H43" s="515"/>
      <c r="I43" s="499"/>
      <c r="J43" s="438"/>
    </row>
    <row r="44" spans="1:18" ht="22" customHeight="1">
      <c r="I44" s="450"/>
    </row>
  </sheetData>
  <mergeCells count="4">
    <mergeCell ref="B2:I3"/>
    <mergeCell ref="J4:J8"/>
    <mergeCell ref="L4:M4"/>
    <mergeCell ref="N4:N5"/>
  </mergeCells>
  <phoneticPr fontId="51"/>
  <dataValidations count="2">
    <dataValidation type="list" allowBlank="1" showInputMessage="1" showErrorMessage="1" sqref="K2" xr:uid="{6E922B96-C557-4F61-B43A-5F3B44C31ABA}">
      <formula1>"1,0.9"</formula1>
    </dataValidation>
    <dataValidation type="list" allowBlank="1" showInputMessage="1" showErrorMessage="1" sqref="K3" xr:uid="{C057662E-CA98-4898-B8B7-AA003649DB1B}">
      <formula1>"1,0.8"</formula1>
    </dataValidation>
  </dataValidations>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syncVertical="1" syncRef="D7" transitionEvaluation="1" transitionEntry="1"/>
  <dimension ref="A1:AC120"/>
  <sheetViews>
    <sheetView workbookViewId="0"/>
  </sheetViews>
  <sheetFormatPr defaultColWidth="15.296875" defaultRowHeight="16.5"/>
  <cols>
    <col min="1" max="1" width="9" style="183" customWidth="1"/>
    <col min="2" max="2" width="29.59765625" style="183" customWidth="1"/>
    <col min="3" max="3" width="18.09765625" style="188" customWidth="1"/>
    <col min="4" max="7" width="13.8984375" style="188" customWidth="1"/>
    <col min="8" max="8" width="15.296875" style="183" customWidth="1"/>
    <col min="9" max="9" width="15.296875" style="278" customWidth="1"/>
    <col min="10" max="13" width="11.69921875" style="183" customWidth="1"/>
    <col min="14" max="14" width="11" style="186" customWidth="1"/>
    <col min="15" max="15" width="15.3984375" style="183" bestFit="1" customWidth="1"/>
    <col min="16" max="17" width="15.3984375" style="183" customWidth="1"/>
    <col min="18" max="20" width="15.296875" style="183"/>
    <col min="21" max="21" width="15.3984375" style="183" bestFit="1" customWidth="1"/>
    <col min="22" max="22" width="19.59765625" style="183" customWidth="1"/>
    <col min="23" max="23" width="6.69921875" style="183" customWidth="1"/>
    <col min="24" max="26" width="16.59765625" style="183" bestFit="1" customWidth="1"/>
    <col min="27" max="16384" width="15.296875" style="183"/>
  </cols>
  <sheetData>
    <row r="1" spans="1:28">
      <c r="B1" s="184"/>
      <c r="C1" s="185"/>
      <c r="D1" s="185"/>
      <c r="E1" s="185"/>
      <c r="F1" s="185"/>
      <c r="G1" s="185"/>
      <c r="I1" s="183"/>
      <c r="W1" s="184"/>
    </row>
    <row r="2" spans="1:28" ht="23.5">
      <c r="B2" s="187" t="s">
        <v>122</v>
      </c>
      <c r="G2" s="189" t="s">
        <v>47</v>
      </c>
      <c r="H2" s="190" t="s">
        <v>213</v>
      </c>
      <c r="I2" s="191"/>
      <c r="J2" s="192"/>
      <c r="K2" s="192"/>
      <c r="L2" s="192"/>
      <c r="M2" s="192"/>
      <c r="N2" s="186" t="s">
        <v>177</v>
      </c>
      <c r="W2" s="184"/>
    </row>
    <row r="3" spans="1:28" ht="17" thickBot="1">
      <c r="B3" s="193"/>
      <c r="C3" s="194"/>
      <c r="D3" s="194"/>
      <c r="E3" s="194"/>
      <c r="F3" s="194"/>
      <c r="G3" s="194"/>
      <c r="H3" s="195"/>
      <c r="I3" s="196"/>
      <c r="J3" s="193"/>
      <c r="K3" s="193"/>
      <c r="L3" s="193"/>
      <c r="M3" s="193"/>
      <c r="N3" s="193"/>
      <c r="O3" s="193"/>
      <c r="P3" s="193"/>
      <c r="Q3" s="193"/>
      <c r="R3" s="193"/>
      <c r="S3" s="193"/>
      <c r="T3" s="193"/>
      <c r="U3" s="193"/>
      <c r="V3" s="197" t="s">
        <v>48</v>
      </c>
      <c r="W3" s="184"/>
    </row>
    <row r="4" spans="1:28">
      <c r="B4" s="198"/>
      <c r="C4" s="199"/>
      <c r="D4" s="200"/>
      <c r="H4" s="200" t="s">
        <v>104</v>
      </c>
      <c r="I4" s="201" t="s">
        <v>103</v>
      </c>
      <c r="J4" s="199" t="s">
        <v>105</v>
      </c>
      <c r="K4" s="199" t="s">
        <v>106</v>
      </c>
      <c r="L4" s="199" t="s">
        <v>107</v>
      </c>
      <c r="M4" s="199" t="s">
        <v>108</v>
      </c>
      <c r="N4" s="202" t="s">
        <v>140</v>
      </c>
      <c r="P4" s="202" t="s">
        <v>178</v>
      </c>
      <c r="R4" s="199"/>
      <c r="S4" s="199"/>
      <c r="T4" s="199"/>
      <c r="U4" s="199" t="s">
        <v>110</v>
      </c>
      <c r="V4" s="198"/>
      <c r="W4" s="203"/>
    </row>
    <row r="5" spans="1:28">
      <c r="B5" s="200" t="s">
        <v>111</v>
      </c>
      <c r="C5" s="199" t="s">
        <v>112</v>
      </c>
      <c r="D5" s="727" t="s">
        <v>188</v>
      </c>
      <c r="E5" s="728"/>
      <c r="F5" s="728"/>
      <c r="G5" s="729"/>
      <c r="H5" s="198"/>
      <c r="I5" s="204"/>
      <c r="J5" s="205"/>
      <c r="K5" s="205"/>
      <c r="L5" s="205"/>
      <c r="M5" s="199" t="s">
        <v>142</v>
      </c>
      <c r="N5" s="206">
        <v>12300</v>
      </c>
      <c r="O5" s="192">
        <f>1.1*N5</f>
        <v>13530.000000000002</v>
      </c>
      <c r="P5" s="206">
        <v>13600</v>
      </c>
      <c r="Q5" s="192">
        <f>1.1*P5</f>
        <v>14960.000000000002</v>
      </c>
      <c r="R5" s="199"/>
      <c r="S5" s="199" t="s">
        <v>144</v>
      </c>
      <c r="T5" s="199" t="s">
        <v>179</v>
      </c>
      <c r="U5" s="205"/>
      <c r="V5" s="200" t="s">
        <v>113</v>
      </c>
      <c r="W5" s="203"/>
    </row>
    <row r="6" spans="1:28" ht="17" thickBot="1">
      <c r="B6" s="207"/>
      <c r="C6" s="208"/>
      <c r="D6" s="209"/>
      <c r="E6" s="194"/>
      <c r="F6" s="194"/>
      <c r="G6" s="194"/>
      <c r="H6" s="209" t="s">
        <v>114</v>
      </c>
      <c r="I6" s="210" t="s">
        <v>192</v>
      </c>
      <c r="J6" s="208" t="s">
        <v>191</v>
      </c>
      <c r="K6" s="208" t="s">
        <v>190</v>
      </c>
      <c r="L6" s="208" t="s">
        <v>141</v>
      </c>
      <c r="M6" s="208" t="s">
        <v>143</v>
      </c>
      <c r="N6" s="211" t="s">
        <v>117</v>
      </c>
      <c r="O6" s="208" t="s">
        <v>189</v>
      </c>
      <c r="P6" s="211" t="s">
        <v>117</v>
      </c>
      <c r="Q6" s="208" t="s">
        <v>189</v>
      </c>
      <c r="R6" s="208" t="s">
        <v>119</v>
      </c>
      <c r="S6" s="208" t="s">
        <v>143</v>
      </c>
      <c r="T6" s="208" t="s">
        <v>180</v>
      </c>
      <c r="U6" s="208"/>
      <c r="V6" s="209" t="s">
        <v>121</v>
      </c>
      <c r="W6" s="203"/>
      <c r="AB6" s="213"/>
    </row>
    <row r="7" spans="1:28">
      <c r="B7" s="369"/>
      <c r="C7" s="370"/>
      <c r="D7" s="371"/>
      <c r="E7" s="372"/>
      <c r="F7" s="373"/>
      <c r="G7" s="374"/>
      <c r="H7" s="218"/>
      <c r="I7" s="265"/>
      <c r="J7" s="220"/>
      <c r="K7" s="220"/>
      <c r="L7" s="281"/>
      <c r="M7" s="221"/>
      <c r="N7" s="222"/>
      <c r="O7" s="220"/>
      <c r="P7" s="220"/>
      <c r="Q7" s="220"/>
      <c r="R7" s="219">
        <v>0.16</v>
      </c>
      <c r="S7" s="282"/>
      <c r="T7" s="282"/>
      <c r="U7" s="245"/>
      <c r="V7" s="224"/>
      <c r="W7" s="203"/>
      <c r="AB7" s="213"/>
    </row>
    <row r="8" spans="1:28">
      <c r="A8" s="183">
        <v>1</v>
      </c>
      <c r="B8" s="375"/>
      <c r="C8" s="376"/>
      <c r="D8" s="377"/>
      <c r="E8" s="378"/>
      <c r="F8" s="379"/>
      <c r="G8" s="380"/>
      <c r="H8" s="228">
        <f>MIN(D8:G8)</f>
        <v>0</v>
      </c>
      <c r="I8" s="236" t="str">
        <f>IF(I7=0,"",TRUNC(H8*I7))</f>
        <v/>
      </c>
      <c r="J8" s="236" t="str">
        <f>IF(J7=0,"",TRUNC(H8*J7))</f>
        <v/>
      </c>
      <c r="K8" s="236" t="str">
        <f>IF(K7=0,"",TRUNC(H8*K7))</f>
        <v/>
      </c>
      <c r="L8" s="236" t="str">
        <f>IF(L7=0,"",TRUNC(I8*L7))</f>
        <v/>
      </c>
      <c r="M8" s="236">
        <f>SUM(I8,L8)</f>
        <v>0</v>
      </c>
      <c r="N8" s="237"/>
      <c r="O8" s="236" t="str">
        <f>IF(N8=0,"",TRUNC(+$O$5*N8))</f>
        <v/>
      </c>
      <c r="P8" s="237"/>
      <c r="Q8" s="236" t="str">
        <f>IF(P8=0,"",TRUNC(+$Q$5*P8))</f>
        <v/>
      </c>
      <c r="R8" s="236" t="str">
        <f>IF(O8=0,"",TRUNC(O8*R7))</f>
        <v/>
      </c>
      <c r="S8" s="236">
        <f>O8+Q8+R8</f>
        <v>0</v>
      </c>
      <c r="T8" s="236">
        <f>S8*T7</f>
        <v>0</v>
      </c>
      <c r="U8" s="236">
        <f>M8+S8+T8</f>
        <v>0</v>
      </c>
      <c r="V8" s="238" t="str">
        <f>IF(U8=0,"",IF(U8&gt;1000000,ROUND(U8,-3),IF(U8&gt;10000,ROUND(U8,-3),IF(U8&gt;100,ROUND(U8,-1),ROUND(U8,-2)))))</f>
        <v/>
      </c>
      <c r="W8" s="203"/>
      <c r="AB8" s="213"/>
    </row>
    <row r="9" spans="1:28">
      <c r="B9" s="369"/>
      <c r="C9" s="370"/>
      <c r="D9" s="381"/>
      <c r="E9" s="382"/>
      <c r="F9" s="383"/>
      <c r="G9" s="384"/>
      <c r="H9" s="246"/>
      <c r="I9" s="265"/>
      <c r="J9" s="242"/>
      <c r="K9" s="242"/>
      <c r="L9" s="265"/>
      <c r="M9" s="242"/>
      <c r="N9" s="244"/>
      <c r="O9" s="287"/>
      <c r="P9" s="269"/>
      <c r="Q9" s="269"/>
      <c r="R9" s="265">
        <v>0.16</v>
      </c>
      <c r="S9" s="283"/>
      <c r="T9" s="283"/>
      <c r="U9" s="245"/>
      <c r="V9" s="198"/>
      <c r="W9" s="203"/>
      <c r="AB9" s="213"/>
    </row>
    <row r="10" spans="1:28">
      <c r="A10" s="183">
        <v>2</v>
      </c>
      <c r="B10" s="375"/>
      <c r="C10" s="385"/>
      <c r="D10" s="377"/>
      <c r="E10" s="378"/>
      <c r="F10" s="386"/>
      <c r="G10" s="387"/>
      <c r="H10" s="228">
        <f>MIN(D10:G10)</f>
        <v>0</v>
      </c>
      <c r="I10" s="236" t="str">
        <f>IF(I9=0,"",TRUNC(H10*I9))</f>
        <v/>
      </c>
      <c r="J10" s="236" t="str">
        <f>IF(J9=0,"",TRUNC(H10*J9))</f>
        <v/>
      </c>
      <c r="K10" s="236" t="str">
        <f>IF(K9=0,"",TRUNC(H10*K9))</f>
        <v/>
      </c>
      <c r="L10" s="236" t="str">
        <f>IF(L9=0,"",TRUNC(I10*L9))</f>
        <v/>
      </c>
      <c r="M10" s="236">
        <f>SUM(I10,L10)</f>
        <v>0</v>
      </c>
      <c r="N10" s="237"/>
      <c r="O10" s="236" t="str">
        <f>IF(N10=0,"",TRUNC(+$O$5*N10))</f>
        <v/>
      </c>
      <c r="P10" s="237"/>
      <c r="Q10" s="236" t="str">
        <f>IF(P10=0,"",TRUNC(+$Q$5*P10))</f>
        <v/>
      </c>
      <c r="R10" s="236" t="str">
        <f>IF(O10=0,"",TRUNC(O10*R9))</f>
        <v/>
      </c>
      <c r="S10" s="236">
        <f>O10+Q10+R10</f>
        <v>0</v>
      </c>
      <c r="T10" s="236">
        <f>S10*T9</f>
        <v>0</v>
      </c>
      <c r="U10" s="236">
        <f>M10+S10+T10</f>
        <v>0</v>
      </c>
      <c r="V10" s="228" t="str">
        <f>IF(U10=0,"",IF(U10&gt;100000,ROUND(U10,-2),IF(U10&gt;10000,ROUND(U10,-2),IF(U10&gt;100,ROUND(U10,-1),ROUND(U10,-2)))))</f>
        <v/>
      </c>
      <c r="W10" s="203"/>
      <c r="AB10" s="213"/>
    </row>
    <row r="11" spans="1:28">
      <c r="B11" s="369"/>
      <c r="C11" s="370"/>
      <c r="D11" s="388"/>
      <c r="E11" s="382"/>
      <c r="F11" s="383"/>
      <c r="G11" s="384"/>
      <c r="H11" s="246"/>
      <c r="I11" s="265"/>
      <c r="J11" s="242"/>
      <c r="K11" s="242"/>
      <c r="L11" s="265"/>
      <c r="M11" s="242"/>
      <c r="N11" s="244"/>
      <c r="O11" s="287"/>
      <c r="P11" s="269"/>
      <c r="Q11" s="269"/>
      <c r="R11" s="265">
        <v>0.16</v>
      </c>
      <c r="S11" s="283"/>
      <c r="T11" s="283"/>
      <c r="U11" s="245"/>
      <c r="V11" s="198"/>
      <c r="W11" s="203"/>
      <c r="AB11" s="213"/>
    </row>
    <row r="12" spans="1:28">
      <c r="A12" s="183">
        <v>3</v>
      </c>
      <c r="B12" s="375"/>
      <c r="C12" s="376"/>
      <c r="D12" s="377"/>
      <c r="E12" s="378"/>
      <c r="F12" s="386"/>
      <c r="G12" s="387"/>
      <c r="H12" s="228">
        <f>MIN(D12:G12)</f>
        <v>0</v>
      </c>
      <c r="I12" s="236" t="str">
        <f>IF(I11=0,"",TRUNC(H12*I11))</f>
        <v/>
      </c>
      <c r="J12" s="236" t="str">
        <f>IF(J11=0,"",TRUNC(H12*J11))</f>
        <v/>
      </c>
      <c r="K12" s="236" t="str">
        <f>IF(K11=0,"",TRUNC(H12*K11))</f>
        <v/>
      </c>
      <c r="L12" s="236" t="str">
        <f>IF(L11=0,"",TRUNC(I12*L11))</f>
        <v/>
      </c>
      <c r="M12" s="236">
        <f>SUM(I12,L12)</f>
        <v>0</v>
      </c>
      <c r="N12" s="237"/>
      <c r="O12" s="236" t="str">
        <f>IF(N12=0,"",TRUNC(+$O$5*N12))</f>
        <v/>
      </c>
      <c r="P12" s="237"/>
      <c r="Q12" s="236" t="str">
        <f>IF(P12=0,"",TRUNC(+$Q$5*P12))</f>
        <v/>
      </c>
      <c r="R12" s="236" t="str">
        <f>IF(O12=0,"",TRUNC(O12*R11))</f>
        <v/>
      </c>
      <c r="S12" s="236">
        <f>O12+Q12+R12</f>
        <v>0</v>
      </c>
      <c r="T12" s="236">
        <f>S12*T11</f>
        <v>0</v>
      </c>
      <c r="U12" s="236">
        <f>M12+S12+T12</f>
        <v>0</v>
      </c>
      <c r="V12" s="228" t="str">
        <f>IF(U12=0,"",IF(U12&gt;100000,ROUND(U12,-2),IF(U12&gt;10000,ROUND(U12,-2),IF(U12&gt;100,ROUND(U12,-1),ROUND(U12,-2)))))</f>
        <v/>
      </c>
      <c r="W12" s="203"/>
      <c r="AB12" s="213"/>
    </row>
    <row r="13" spans="1:28">
      <c r="B13" s="369"/>
      <c r="C13" s="370"/>
      <c r="D13" s="381"/>
      <c r="E13" s="389"/>
      <c r="F13" s="390"/>
      <c r="G13" s="384"/>
      <c r="H13" s="246"/>
      <c r="I13" s="265"/>
      <c r="J13" s="242"/>
      <c r="K13" s="242"/>
      <c r="L13" s="265"/>
      <c r="M13" s="242"/>
      <c r="N13" s="244"/>
      <c r="O13" s="287"/>
      <c r="P13" s="269"/>
      <c r="Q13" s="269"/>
      <c r="R13" s="265"/>
      <c r="S13" s="283"/>
      <c r="T13" s="283"/>
      <c r="U13" s="245"/>
      <c r="V13" s="198"/>
      <c r="W13" s="203"/>
      <c r="AB13" s="213"/>
    </row>
    <row r="14" spans="1:28">
      <c r="A14" s="183">
        <v>4</v>
      </c>
      <c r="B14" s="375"/>
      <c r="C14" s="376"/>
      <c r="D14" s="377"/>
      <c r="E14" s="378"/>
      <c r="F14" s="391"/>
      <c r="G14" s="387"/>
      <c r="H14" s="228">
        <f>MIN(D14:G14)</f>
        <v>0</v>
      </c>
      <c r="I14" s="236" t="str">
        <f>IF(I13=0,"",TRUNC(H14*I13))</f>
        <v/>
      </c>
      <c r="J14" s="236" t="str">
        <f>IF(J13=0,"",TRUNC(H14*J13))</f>
        <v/>
      </c>
      <c r="K14" s="236" t="str">
        <f>IF(K13=0,"",TRUNC(H14*K13))</f>
        <v/>
      </c>
      <c r="L14" s="236" t="str">
        <f>IF(L13=0,"",TRUNC(I14*L13))</f>
        <v/>
      </c>
      <c r="M14" s="236">
        <f>SUM(I14,L14)</f>
        <v>0</v>
      </c>
      <c r="N14" s="237"/>
      <c r="O14" s="236" t="str">
        <f>IF(N14=0,"",TRUNC(+$O$5*N14))</f>
        <v/>
      </c>
      <c r="P14" s="237"/>
      <c r="Q14" s="236" t="str">
        <f>IF(P14=0,"",TRUNC(+$Q$5*P14))</f>
        <v/>
      </c>
      <c r="R14" s="236" t="str">
        <f>IF(O14=0,"",TRUNC(O14*R13))</f>
        <v/>
      </c>
      <c r="S14" s="236">
        <f>O14+Q14+R14</f>
        <v>0</v>
      </c>
      <c r="T14" s="236">
        <f>S14*T13</f>
        <v>0</v>
      </c>
      <c r="U14" s="236">
        <f>M14+S14+T14</f>
        <v>0</v>
      </c>
      <c r="V14" s="228" t="str">
        <f>IF(U14=0,"",IF(U14&gt;100000,ROUND(U14,-2),IF(U14&gt;10000,ROUND(U14,-2),IF(U14&gt;100,ROUND(U14,-1),ROUND(U14,-2)))))</f>
        <v/>
      </c>
      <c r="W14" s="203"/>
      <c r="AB14" s="213"/>
    </row>
    <row r="15" spans="1:28">
      <c r="B15" s="369"/>
      <c r="C15" s="370"/>
      <c r="D15" s="381"/>
      <c r="E15" s="389"/>
      <c r="F15" s="383"/>
      <c r="G15" s="384"/>
      <c r="H15" s="246"/>
      <c r="I15" s="265"/>
      <c r="J15" s="242"/>
      <c r="K15" s="242"/>
      <c r="L15" s="265"/>
      <c r="M15" s="242"/>
      <c r="N15" s="244"/>
      <c r="O15" s="287"/>
      <c r="P15" s="269"/>
      <c r="Q15" s="269"/>
      <c r="R15" s="265"/>
      <c r="S15" s="283"/>
      <c r="T15" s="283"/>
      <c r="U15" s="245"/>
      <c r="V15" s="198"/>
      <c r="W15" s="203"/>
      <c r="AB15" s="213"/>
    </row>
    <row r="16" spans="1:28">
      <c r="A16" s="183">
        <v>5</v>
      </c>
      <c r="B16" s="375"/>
      <c r="C16" s="376"/>
      <c r="D16" s="392"/>
      <c r="E16" s="378"/>
      <c r="F16" s="386"/>
      <c r="G16" s="387"/>
      <c r="H16" s="228">
        <f>MIN(D16:G16)</f>
        <v>0</v>
      </c>
      <c r="I16" s="236" t="str">
        <f>IF(I15=0,"",TRUNC(H16*I15))</f>
        <v/>
      </c>
      <c r="J16" s="236" t="str">
        <f>IF(J15=0,"",TRUNC(H16*J15))</f>
        <v/>
      </c>
      <c r="K16" s="236" t="str">
        <f>IF(K15=0,"",TRUNC(H16*K15))</f>
        <v/>
      </c>
      <c r="L16" s="236" t="str">
        <f>IF(L15=0,"",TRUNC(I16*L15))</f>
        <v/>
      </c>
      <c r="M16" s="236">
        <f>SUM(I16,L16)</f>
        <v>0</v>
      </c>
      <c r="N16" s="237"/>
      <c r="O16" s="236" t="str">
        <f>IF(N16=0,"",TRUNC(+$O$5*N16))</f>
        <v/>
      </c>
      <c r="P16" s="236"/>
      <c r="Q16" s="236"/>
      <c r="R16" s="236" t="str">
        <f>IF(O16=0,"",TRUNC(O16*R15))</f>
        <v/>
      </c>
      <c r="S16" s="236">
        <f>O16+Q16+R16</f>
        <v>0</v>
      </c>
      <c r="T16" s="236">
        <f>S16*T15</f>
        <v>0</v>
      </c>
      <c r="U16" s="236">
        <f>M16+S16+T16</f>
        <v>0</v>
      </c>
      <c r="V16" s="228" t="str">
        <f>IF(U16=0,"",IF(U16&gt;100000,ROUND(U16,-2),IF(U16&gt;10000,ROUND(U16,-2),IF(U16&gt;100,ROUND(U16,-1),ROUND(U16,-2)))))</f>
        <v/>
      </c>
      <c r="W16" s="203"/>
      <c r="AB16" s="213"/>
    </row>
    <row r="17" spans="1:29">
      <c r="B17" s="369"/>
      <c r="C17" s="370"/>
      <c r="D17" s="388"/>
      <c r="E17" s="389"/>
      <c r="F17" s="390"/>
      <c r="G17" s="393"/>
      <c r="H17" s="246"/>
      <c r="I17" s="265"/>
      <c r="J17" s="242"/>
      <c r="K17" s="242"/>
      <c r="L17" s="265"/>
      <c r="M17" s="242"/>
      <c r="N17" s="244"/>
      <c r="O17" s="287"/>
      <c r="P17" s="269"/>
      <c r="Q17" s="269"/>
      <c r="R17" s="265"/>
      <c r="S17" s="283"/>
      <c r="T17" s="283"/>
      <c r="U17" s="245"/>
      <c r="V17" s="198"/>
      <c r="W17" s="203"/>
      <c r="AB17" s="213"/>
    </row>
    <row r="18" spans="1:29">
      <c r="A18" s="183">
        <v>6</v>
      </c>
      <c r="B18" s="375"/>
      <c r="C18" s="376"/>
      <c r="D18" s="377"/>
      <c r="E18" s="378"/>
      <c r="F18" s="391"/>
      <c r="G18" s="380"/>
      <c r="H18" s="228">
        <f>MIN(D18:G18)</f>
        <v>0</v>
      </c>
      <c r="I18" s="236" t="str">
        <f>IF(I17=0,"",TRUNC(H18*I17))</f>
        <v/>
      </c>
      <c r="J18" s="236" t="str">
        <f>IF(J17=0,"",TRUNC(H18*J17))</f>
        <v/>
      </c>
      <c r="K18" s="236" t="str">
        <f>IF(K17=0,"",TRUNC(H18*K17))</f>
        <v/>
      </c>
      <c r="L18" s="236" t="str">
        <f>IF(L17=0,"",TRUNC(I18*L17))</f>
        <v/>
      </c>
      <c r="M18" s="236">
        <f>SUM(I18,L18)</f>
        <v>0</v>
      </c>
      <c r="N18" s="237"/>
      <c r="O18" s="236" t="str">
        <f>IF(N18=0,"",TRUNC(+$O$5*N18))</f>
        <v/>
      </c>
      <c r="P18" s="236"/>
      <c r="Q18" s="236"/>
      <c r="R18" s="236" t="str">
        <f>IF(O18=0,"",TRUNC(O18*R17))</f>
        <v/>
      </c>
      <c r="S18" s="236">
        <f>O18+Q18+R18</f>
        <v>0</v>
      </c>
      <c r="T18" s="236">
        <f>S18*T17</f>
        <v>0</v>
      </c>
      <c r="U18" s="236">
        <f>M18+S18+T18</f>
        <v>0</v>
      </c>
      <c r="V18" s="228" t="str">
        <f>IF(U18=0,"",IF(U18&gt;100000,ROUND(U18,-2),IF(U18&gt;10000,ROUND(U18,-2),IF(U18&gt;100,ROUND(U18,-1),ROUND(U18,0)))))</f>
        <v/>
      </c>
      <c r="W18" s="203"/>
      <c r="AB18" s="213"/>
    </row>
    <row r="19" spans="1:29">
      <c r="B19" s="369"/>
      <c r="C19" s="370"/>
      <c r="D19" s="381"/>
      <c r="E19" s="389"/>
      <c r="F19" s="383"/>
      <c r="G19" s="384"/>
      <c r="H19" s="246"/>
      <c r="I19" s="265"/>
      <c r="J19" s="242"/>
      <c r="K19" s="242"/>
      <c r="L19" s="265"/>
      <c r="M19" s="242"/>
      <c r="N19" s="244"/>
      <c r="O19" s="287"/>
      <c r="P19" s="269"/>
      <c r="Q19" s="269"/>
      <c r="R19" s="265"/>
      <c r="S19" s="283"/>
      <c r="T19" s="283"/>
      <c r="U19" s="245"/>
      <c r="V19" s="198"/>
      <c r="W19" s="203"/>
      <c r="AB19" s="213"/>
    </row>
    <row r="20" spans="1:29">
      <c r="A20" s="183">
        <v>7</v>
      </c>
      <c r="B20" s="375"/>
      <c r="C20" s="376"/>
      <c r="D20" s="377"/>
      <c r="E20" s="378"/>
      <c r="F20" s="386"/>
      <c r="G20" s="387"/>
      <c r="H20" s="228">
        <f>MIN(D20:G20)</f>
        <v>0</v>
      </c>
      <c r="I20" s="236" t="str">
        <f>IF(I19=0,"",TRUNC(H20*I19))</f>
        <v/>
      </c>
      <c r="J20" s="236" t="str">
        <f>IF(J19=0,"",TRUNC(H20*J19))</f>
        <v/>
      </c>
      <c r="K20" s="236" t="str">
        <f>IF(K19=0,"",TRUNC(H20*K19))</f>
        <v/>
      </c>
      <c r="L20" s="236" t="str">
        <f>IF(L19=0,"",TRUNC(I20*L19))</f>
        <v/>
      </c>
      <c r="M20" s="236">
        <f>SUM(I20,L20)</f>
        <v>0</v>
      </c>
      <c r="N20" s="237"/>
      <c r="O20" s="236" t="str">
        <f>IF(N20=0,"",TRUNC(+$O$5*N20))</f>
        <v/>
      </c>
      <c r="P20" s="236"/>
      <c r="Q20" s="236"/>
      <c r="R20" s="236" t="str">
        <f>IF(O20=0,"",TRUNC(O20*R19))</f>
        <v/>
      </c>
      <c r="S20" s="236">
        <f>O20+Q20+R20</f>
        <v>0</v>
      </c>
      <c r="T20" s="236">
        <f>S20*T19</f>
        <v>0</v>
      </c>
      <c r="U20" s="236">
        <f>M20+S20+T20</f>
        <v>0</v>
      </c>
      <c r="V20" s="228" t="str">
        <f>IF(U20=0,"",IF(U20&gt;100000,ROUND(U20,-2),IF(U20&gt;10000,ROUND(U20,-2),IF(U20&gt;100,ROUND(U20,-1),ROUND(U20,0)))))</f>
        <v/>
      </c>
      <c r="W20" s="203"/>
      <c r="AB20" s="213"/>
    </row>
    <row r="21" spans="1:29">
      <c r="B21" s="369"/>
      <c r="C21" s="370"/>
      <c r="D21" s="388"/>
      <c r="E21" s="389"/>
      <c r="F21" s="390"/>
      <c r="G21" s="393"/>
      <c r="H21" s="246"/>
      <c r="I21" s="265"/>
      <c r="J21" s="242"/>
      <c r="K21" s="242"/>
      <c r="L21" s="265"/>
      <c r="M21" s="242"/>
      <c r="N21" s="244"/>
      <c r="O21" s="287"/>
      <c r="P21" s="269"/>
      <c r="Q21" s="269"/>
      <c r="R21" s="265"/>
      <c r="S21" s="283"/>
      <c r="T21" s="283"/>
      <c r="U21" s="245"/>
      <c r="V21" s="198"/>
      <c r="W21" s="203"/>
      <c r="AB21" s="213"/>
    </row>
    <row r="22" spans="1:29">
      <c r="A22" s="183">
        <v>8</v>
      </c>
      <c r="B22" s="375"/>
      <c r="C22" s="376"/>
      <c r="D22" s="377"/>
      <c r="E22" s="378"/>
      <c r="F22" s="391"/>
      <c r="G22" s="380"/>
      <c r="H22" s="228">
        <f>MIN(D22:G22)</f>
        <v>0</v>
      </c>
      <c r="I22" s="236" t="str">
        <f>IF(I21=0,"",TRUNC(H22*I21))</f>
        <v/>
      </c>
      <c r="J22" s="236" t="str">
        <f>IF(J21=0,"",TRUNC(H22*J21))</f>
        <v/>
      </c>
      <c r="K22" s="236" t="str">
        <f>IF(K21=0,"",TRUNC(H22*K21))</f>
        <v/>
      </c>
      <c r="L22" s="236" t="str">
        <f>IF(L21=0,"",TRUNC(I22*L21))</f>
        <v/>
      </c>
      <c r="M22" s="236">
        <f>SUM(I22,L22)</f>
        <v>0</v>
      </c>
      <c r="N22" s="237"/>
      <c r="O22" s="236" t="str">
        <f>IF(N22=0,"",TRUNC(+$O$5*N22))</f>
        <v/>
      </c>
      <c r="P22" s="236"/>
      <c r="Q22" s="236"/>
      <c r="R22" s="236" t="str">
        <f>IF(O22=0,"",TRUNC(O22*R21))</f>
        <v/>
      </c>
      <c r="S22" s="236">
        <f>O22+Q22+R22</f>
        <v>0</v>
      </c>
      <c r="T22" s="236">
        <f>S22*T21</f>
        <v>0</v>
      </c>
      <c r="U22" s="236">
        <f>M22+S22+T22</f>
        <v>0</v>
      </c>
      <c r="V22" s="228" t="str">
        <f>IF(U22=0,"",IF(U22&gt;100000,ROUND(U22,-2),IF(U22&gt;10000,ROUND(U22,-2),IF(U22&gt;100,ROUND(U22,-1),ROUND(U22,-2)))))</f>
        <v/>
      </c>
      <c r="W22" s="203"/>
      <c r="AB22" s="213"/>
    </row>
    <row r="23" spans="1:29">
      <c r="B23" s="369"/>
      <c r="C23" s="370"/>
      <c r="D23" s="381"/>
      <c r="E23" s="394"/>
      <c r="F23" s="390"/>
      <c r="G23" s="393"/>
      <c r="H23" s="246"/>
      <c r="I23" s="265"/>
      <c r="J23" s="242"/>
      <c r="K23" s="242"/>
      <c r="L23" s="265"/>
      <c r="M23" s="242"/>
      <c r="N23" s="292"/>
      <c r="O23" s="287"/>
      <c r="P23" s="287"/>
      <c r="Q23" s="242"/>
      <c r="R23" s="265"/>
      <c r="S23" s="283"/>
      <c r="T23" s="283"/>
      <c r="U23" s="245"/>
      <c r="V23" s="198"/>
      <c r="W23" s="203"/>
      <c r="AB23" s="213"/>
      <c r="AC23" s="213"/>
    </row>
    <row r="24" spans="1:29">
      <c r="A24" s="183">
        <v>9</v>
      </c>
      <c r="B24" s="375"/>
      <c r="C24" s="376"/>
      <c r="D24" s="377"/>
      <c r="E24" s="378"/>
      <c r="F24" s="391"/>
      <c r="G24" s="380"/>
      <c r="H24" s="228">
        <f>MIN(D24:G24)</f>
        <v>0</v>
      </c>
      <c r="I24" s="236" t="str">
        <f>IF(I23=0,"",TRUNC(H24*I23))</f>
        <v/>
      </c>
      <c r="J24" s="236" t="str">
        <f>IF(J23=0,"",TRUNC(H24*J23))</f>
        <v/>
      </c>
      <c r="K24" s="236" t="str">
        <f>IF(K23=0,"",TRUNC(H24*K23))</f>
        <v/>
      </c>
      <c r="L24" s="236" t="str">
        <f>IF(L23=0,"",TRUNC(I24*L23))</f>
        <v/>
      </c>
      <c r="M24" s="236">
        <f>SUM(I24,L24)</f>
        <v>0</v>
      </c>
      <c r="N24" s="237"/>
      <c r="O24" s="236" t="str">
        <f>IF(N24=0,"",TRUNC(+$O$5*N24))</f>
        <v/>
      </c>
      <c r="P24" s="237"/>
      <c r="Q24" s="236"/>
      <c r="R24" s="236" t="str">
        <f>IF(O24=0,"",TRUNC(O24*R23))</f>
        <v/>
      </c>
      <c r="S24" s="236">
        <f>O24+Q24+R24</f>
        <v>0</v>
      </c>
      <c r="T24" s="236">
        <f>S24*T23</f>
        <v>0</v>
      </c>
      <c r="U24" s="236">
        <f>M24+S24+T24</f>
        <v>0</v>
      </c>
      <c r="V24" s="228" t="str">
        <f>IF(U24=0,"",IF(U24&gt;100000,ROUND(U24,-2),IF(U24&gt;10000,ROUND(U24,-2),IF(U24&gt;100,ROUND(U24,-1),ROUND(U24,-2)))))</f>
        <v/>
      </c>
      <c r="W24" s="203"/>
      <c r="AC24" s="213"/>
    </row>
    <row r="25" spans="1:29">
      <c r="B25" s="369"/>
      <c r="C25" s="370"/>
      <c r="D25" s="381"/>
      <c r="E25" s="382"/>
      <c r="F25" s="390"/>
      <c r="G25" s="393"/>
      <c r="H25" s="246"/>
      <c r="I25" s="265"/>
      <c r="J25" s="242"/>
      <c r="K25" s="242"/>
      <c r="L25" s="265"/>
      <c r="M25" s="242"/>
      <c r="N25" s="244"/>
      <c r="O25" s="287"/>
      <c r="P25" s="242"/>
      <c r="Q25" s="242"/>
      <c r="R25" s="265"/>
      <c r="S25" s="283"/>
      <c r="T25" s="283"/>
      <c r="U25" s="245"/>
      <c r="V25" s="198"/>
      <c r="W25" s="203"/>
      <c r="AC25" s="213"/>
    </row>
    <row r="26" spans="1:29">
      <c r="A26" s="183">
        <v>10</v>
      </c>
      <c r="B26" s="375"/>
      <c r="C26" s="376"/>
      <c r="D26" s="392"/>
      <c r="E26" s="378"/>
      <c r="F26" s="391"/>
      <c r="G26" s="380"/>
      <c r="H26" s="228">
        <f>MIN(D26:G26)</f>
        <v>0</v>
      </c>
      <c r="I26" s="236" t="str">
        <f>IF(I25=0,"",TRUNC(H26*I25))</f>
        <v/>
      </c>
      <c r="J26" s="236" t="str">
        <f>IF(J25=0,"",TRUNC(H26*J25))</f>
        <v/>
      </c>
      <c r="K26" s="236" t="str">
        <f>IF(K25=0,"",TRUNC(H26*K25))</f>
        <v/>
      </c>
      <c r="L26" s="236" t="str">
        <f>IF(L25=0,"",TRUNC(I26*L25))</f>
        <v/>
      </c>
      <c r="M26" s="236">
        <f>SUM(I26,L26)</f>
        <v>0</v>
      </c>
      <c r="N26" s="237"/>
      <c r="O26" s="236" t="str">
        <f>IF(N26=0,"",TRUNC(+$O$5*N26))</f>
        <v/>
      </c>
      <c r="P26" s="237"/>
      <c r="Q26" s="236" t="str">
        <f>IF(N26=0,"",TRUNC(+$Q$5*P26))</f>
        <v/>
      </c>
      <c r="R26" s="236" t="str">
        <f>IF(O26=0,"",TRUNC(O26*R25))</f>
        <v/>
      </c>
      <c r="S26" s="236">
        <f>O26+Q26+R26</f>
        <v>0</v>
      </c>
      <c r="T26" s="236">
        <f>S26*T25</f>
        <v>0</v>
      </c>
      <c r="U26" s="236">
        <f>M26+S26+T26</f>
        <v>0</v>
      </c>
      <c r="V26" s="228" t="str">
        <f>IF(U26=0,"",IF(U26&gt;100000,ROUND(U26,-2),IF(U26&gt;10000,ROUND(U26,-2),IF(U26&gt;100,ROUND(U26,-1),ROUND(U26,-2)))))</f>
        <v/>
      </c>
      <c r="W26" s="203"/>
    </row>
    <row r="27" spans="1:29">
      <c r="B27" s="369"/>
      <c r="C27" s="370"/>
      <c r="D27" s="388"/>
      <c r="E27" s="389"/>
      <c r="F27" s="383"/>
      <c r="G27" s="384"/>
      <c r="H27" s="246"/>
      <c r="I27" s="265"/>
      <c r="J27" s="242"/>
      <c r="K27" s="242"/>
      <c r="L27" s="265"/>
      <c r="M27" s="242"/>
      <c r="N27" s="254"/>
      <c r="O27" s="287"/>
      <c r="P27" s="244"/>
      <c r="Q27" s="242"/>
      <c r="R27" s="265"/>
      <c r="S27" s="283"/>
      <c r="T27" s="283"/>
      <c r="U27" s="245"/>
      <c r="V27" s="198"/>
      <c r="W27" s="203"/>
      <c r="AB27" s="213"/>
      <c r="AC27" s="213"/>
    </row>
    <row r="28" spans="1:29">
      <c r="A28" s="183">
        <v>11</v>
      </c>
      <c r="B28" s="375"/>
      <c r="C28" s="376"/>
      <c r="D28" s="377"/>
      <c r="E28" s="378"/>
      <c r="F28" s="386"/>
      <c r="G28" s="387"/>
      <c r="H28" s="228">
        <f>MIN(D28:G28)</f>
        <v>0</v>
      </c>
      <c r="I28" s="236" t="str">
        <f>IF(I27=0,"",TRUNC(H28*I27))</f>
        <v/>
      </c>
      <c r="J28" s="236" t="str">
        <f>IF(J27=0,"",TRUNC(H28*J27))</f>
        <v/>
      </c>
      <c r="K28" s="236" t="str">
        <f>IF(K27=0,"",TRUNC(H28*K27))</f>
        <v/>
      </c>
      <c r="L28" s="236" t="str">
        <f>IF(L27=0,"",TRUNC(I28*L27))</f>
        <v/>
      </c>
      <c r="M28" s="236">
        <f>SUM(I28,L28)</f>
        <v>0</v>
      </c>
      <c r="N28" s="237"/>
      <c r="O28" s="236" t="str">
        <f>IF(N28=0,"",TRUNC(+$O$5*N28))</f>
        <v/>
      </c>
      <c r="P28" s="237"/>
      <c r="Q28" s="236" t="str">
        <f>IF(N28=0,"",TRUNC(+$Q$5*P28))</f>
        <v/>
      </c>
      <c r="R28" s="236" t="str">
        <f>IF(O28=0,"",TRUNC(O28*R27))</f>
        <v/>
      </c>
      <c r="S28" s="236">
        <f>O28+Q28+R28</f>
        <v>0</v>
      </c>
      <c r="T28" s="236">
        <f>S28*T27</f>
        <v>0</v>
      </c>
      <c r="U28" s="236">
        <f>M28+S28+T28</f>
        <v>0</v>
      </c>
      <c r="V28" s="228" t="str">
        <f>IF(U28=0,"",IF(U28&gt;100000,ROUND(U28,-2),IF(U28&gt;10000,ROUND(U28,-2),IF(U28&gt;100,ROUND(U28,-1),ROUND(U28,-2)))))</f>
        <v/>
      </c>
      <c r="W28" s="203"/>
      <c r="AC28" s="213"/>
    </row>
    <row r="29" spans="1:29">
      <c r="B29" s="369"/>
      <c r="C29" s="370"/>
      <c r="D29" s="381"/>
      <c r="E29" s="389"/>
      <c r="F29" s="383"/>
      <c r="G29" s="384"/>
      <c r="H29" s="246"/>
      <c r="I29" s="265"/>
      <c r="J29" s="242"/>
      <c r="K29" s="242"/>
      <c r="L29" s="265"/>
      <c r="M29" s="242"/>
      <c r="N29" s="244"/>
      <c r="O29" s="287"/>
      <c r="P29" s="242"/>
      <c r="Q29" s="242"/>
      <c r="R29" s="265"/>
      <c r="S29" s="283"/>
      <c r="T29" s="283"/>
      <c r="U29" s="245"/>
      <c r="V29" s="198"/>
      <c r="W29" s="203"/>
    </row>
    <row r="30" spans="1:29">
      <c r="A30" s="183">
        <v>12</v>
      </c>
      <c r="B30" s="375"/>
      <c r="C30" s="376"/>
      <c r="D30" s="377"/>
      <c r="E30" s="378"/>
      <c r="F30" s="386"/>
      <c r="G30" s="387"/>
      <c r="H30" s="228">
        <f>MIN(D30:G30)</f>
        <v>0</v>
      </c>
      <c r="I30" s="236" t="str">
        <f>IF(I29=0,"",TRUNC(H30*I29))</f>
        <v/>
      </c>
      <c r="J30" s="236" t="str">
        <f>IF(J29=0,"",TRUNC(H30*J29))</f>
        <v/>
      </c>
      <c r="K30" s="236" t="str">
        <f>IF(K29=0,"",TRUNC(H30*K29))</f>
        <v/>
      </c>
      <c r="L30" s="236" t="str">
        <f>IF(L29=0,"",TRUNC(I30*L29))</f>
        <v/>
      </c>
      <c r="M30" s="236">
        <f>SUM(I30,L30)</f>
        <v>0</v>
      </c>
      <c r="N30" s="237"/>
      <c r="O30" s="236" t="str">
        <f>IF(N30=0,"",TRUNC(+$O$5*N30))</f>
        <v/>
      </c>
      <c r="P30" s="237"/>
      <c r="Q30" s="236"/>
      <c r="R30" s="236" t="str">
        <f>IF(O30=0,"",TRUNC(O30*R29))</f>
        <v/>
      </c>
      <c r="S30" s="236">
        <f>O30+Q30+R30</f>
        <v>0</v>
      </c>
      <c r="T30" s="236">
        <f>S30*T29</f>
        <v>0</v>
      </c>
      <c r="U30" s="236">
        <f>M30+S30+T30</f>
        <v>0</v>
      </c>
      <c r="V30" s="228" t="str">
        <f>IF(U30=0,"",IF(U30&gt;100000,ROUND(U30,-2),IF(U30&gt;10000,ROUND(U30,-2),IF(U30&gt;100,ROUND(U30,-1),ROUND(U30,-2)))))</f>
        <v/>
      </c>
      <c r="W30" s="203"/>
    </row>
    <row r="31" spans="1:29">
      <c r="B31" s="369"/>
      <c r="C31" s="370"/>
      <c r="D31" s="388"/>
      <c r="E31" s="382"/>
      <c r="F31" s="383"/>
      <c r="G31" s="384"/>
      <c r="H31" s="246"/>
      <c r="I31" s="265"/>
      <c r="J31" s="242"/>
      <c r="K31" s="242"/>
      <c r="L31" s="265"/>
      <c r="M31" s="242"/>
      <c r="N31" s="244"/>
      <c r="O31" s="287"/>
      <c r="P31" s="269"/>
      <c r="Q31" s="269"/>
      <c r="R31" s="265"/>
      <c r="S31" s="283"/>
      <c r="T31" s="283"/>
      <c r="U31" s="245"/>
      <c r="V31" s="198"/>
      <c r="W31" s="203"/>
      <c r="AB31" s="213"/>
    </row>
    <row r="32" spans="1:29">
      <c r="A32" s="183">
        <v>13</v>
      </c>
      <c r="B32" s="375"/>
      <c r="C32" s="376"/>
      <c r="D32" s="377"/>
      <c r="E32" s="378"/>
      <c r="F32" s="386"/>
      <c r="G32" s="387"/>
      <c r="H32" s="228">
        <f>MIN(D32:G32)</f>
        <v>0</v>
      </c>
      <c r="I32" s="236" t="str">
        <f>IF(I31=0,"",TRUNC(H32*I31))</f>
        <v/>
      </c>
      <c r="J32" s="236" t="str">
        <f>IF(J31=0,"",TRUNC(H32*J31))</f>
        <v/>
      </c>
      <c r="K32" s="236" t="str">
        <f>IF(K31=0,"",TRUNC(H32*K31))</f>
        <v/>
      </c>
      <c r="L32" s="236" t="str">
        <f>IF(L31=0,"",TRUNC(I32*L31))</f>
        <v/>
      </c>
      <c r="M32" s="236">
        <f>SUM(I32,L32)</f>
        <v>0</v>
      </c>
      <c r="N32" s="237"/>
      <c r="O32" s="236" t="str">
        <f>IF(N32=0,"",TRUNC(+$O$5*N32))</f>
        <v/>
      </c>
      <c r="P32" s="236"/>
      <c r="Q32" s="236"/>
      <c r="R32" s="236" t="str">
        <f>IF(O32=0,"",TRUNC(O32*R31))</f>
        <v/>
      </c>
      <c r="S32" s="236">
        <f>O32+Q32+R32</f>
        <v>0</v>
      </c>
      <c r="T32" s="236">
        <f>S32*T31</f>
        <v>0</v>
      </c>
      <c r="U32" s="236">
        <f>M32+S32+T32</f>
        <v>0</v>
      </c>
      <c r="V32" s="228" t="str">
        <f>IF(U32=0,"",IF(U32&gt;100000,ROUND(U32,-2),IF(U32&gt;10000,ROUND(U32,-2),IF(U32&gt;100,ROUND(U32,-1),ROUND(U32,-2)))))</f>
        <v/>
      </c>
      <c r="W32" s="203"/>
      <c r="AB32" s="188"/>
    </row>
    <row r="33" spans="1:28">
      <c r="B33" s="369"/>
      <c r="C33" s="370"/>
      <c r="D33" s="381"/>
      <c r="E33" s="389"/>
      <c r="F33" s="383"/>
      <c r="G33" s="384"/>
      <c r="H33" s="246"/>
      <c r="I33" s="265"/>
      <c r="J33" s="242"/>
      <c r="K33" s="242"/>
      <c r="L33" s="265"/>
      <c r="M33" s="242"/>
      <c r="N33" s="244"/>
      <c r="O33" s="287"/>
      <c r="P33" s="269"/>
      <c r="Q33" s="269"/>
      <c r="R33" s="265"/>
      <c r="S33" s="283"/>
      <c r="T33" s="283"/>
      <c r="U33" s="245"/>
      <c r="V33" s="198"/>
      <c r="W33" s="203"/>
      <c r="AB33" s="213"/>
    </row>
    <row r="34" spans="1:28">
      <c r="A34" s="183">
        <v>14</v>
      </c>
      <c r="B34" s="375"/>
      <c r="C34" s="376"/>
      <c r="D34" s="377"/>
      <c r="E34" s="378"/>
      <c r="F34" s="386"/>
      <c r="G34" s="387"/>
      <c r="H34" s="228">
        <f>MIN(D34:G34)</f>
        <v>0</v>
      </c>
      <c r="I34" s="236" t="str">
        <f>IF(I33=0,"",TRUNC(H34*I33))</f>
        <v/>
      </c>
      <c r="J34" s="236" t="str">
        <f>IF(J33=0,"",TRUNC(H34*J33))</f>
        <v/>
      </c>
      <c r="K34" s="236" t="str">
        <f>IF(K33=0,"",TRUNC(H34*K33))</f>
        <v/>
      </c>
      <c r="L34" s="236" t="str">
        <f>IF(L33=0,"",TRUNC(I34*L33))</f>
        <v/>
      </c>
      <c r="M34" s="236">
        <f>SUM(I34,L34)</f>
        <v>0</v>
      </c>
      <c r="N34" s="237"/>
      <c r="O34" s="236" t="str">
        <f>IF(N34=0,"",TRUNC(+$O$5*N34))</f>
        <v/>
      </c>
      <c r="P34" s="236"/>
      <c r="Q34" s="236"/>
      <c r="R34" s="236" t="str">
        <f>IF(O34=0,"",TRUNC(O34*R33))</f>
        <v/>
      </c>
      <c r="S34" s="236">
        <f>O34+Q34+R34</f>
        <v>0</v>
      </c>
      <c r="T34" s="236">
        <f>S34*T33</f>
        <v>0</v>
      </c>
      <c r="U34" s="236">
        <f>M34+S34+T34</f>
        <v>0</v>
      </c>
      <c r="V34" s="228" t="str">
        <f>IF(U34=0,"",IF(U34&gt;100000,ROUND(U34,-2),IF(U34&gt;10000,ROUND(U34,-2),IF(U34&gt;100,ROUND(U34,-1),ROUND(U34,-2)))))</f>
        <v/>
      </c>
      <c r="W34" s="203"/>
      <c r="AB34" s="188"/>
    </row>
    <row r="35" spans="1:28">
      <c r="B35" s="369"/>
      <c r="C35" s="370"/>
      <c r="D35" s="381"/>
      <c r="E35" s="389"/>
      <c r="F35" s="383"/>
      <c r="G35" s="384"/>
      <c r="H35" s="246"/>
      <c r="I35" s="265"/>
      <c r="J35" s="242"/>
      <c r="K35" s="242"/>
      <c r="L35" s="243"/>
      <c r="M35" s="242"/>
      <c r="N35" s="244"/>
      <c r="O35" s="269"/>
      <c r="P35" s="269"/>
      <c r="Q35" s="269"/>
      <c r="R35" s="265"/>
      <c r="S35" s="283"/>
      <c r="T35" s="283"/>
      <c r="U35" s="245"/>
      <c r="V35" s="198"/>
      <c r="W35" s="203"/>
      <c r="AB35" s="213"/>
    </row>
    <row r="36" spans="1:28">
      <c r="A36" s="183">
        <v>15</v>
      </c>
      <c r="B36" s="375"/>
      <c r="C36" s="376"/>
      <c r="D36" s="392"/>
      <c r="E36" s="378"/>
      <c r="F36" s="386"/>
      <c r="G36" s="387"/>
      <c r="H36" s="228" t="str">
        <f>IF(D36+E36+G36=0,"",MIN(X36:Z36))</f>
        <v/>
      </c>
      <c r="I36" s="236" t="str">
        <f>IF(I35=0,"",TRUNC(H36*I35))</f>
        <v/>
      </c>
      <c r="J36" s="236" t="str">
        <f>IF(J35=0,"",TRUNC(H36*J35))</f>
        <v/>
      </c>
      <c r="K36" s="236" t="str">
        <f>IF(K35=0,"",TRUNC(H36*K35))</f>
        <v/>
      </c>
      <c r="L36" s="236" t="str">
        <f>IF(L35=0,"",TRUNC(H36*L35))</f>
        <v/>
      </c>
      <c r="M36" s="236" t="str">
        <f>IF(M35=0,"",TRUNC(O36*M35))</f>
        <v/>
      </c>
      <c r="N36" s="237"/>
      <c r="O36" s="236" t="str">
        <f>IF(N35=0,"",TRUNC(+$O$5*N35))</f>
        <v/>
      </c>
      <c r="P36" s="236"/>
      <c r="Q36" s="236"/>
      <c r="R36" s="236" t="str">
        <f>IF(O36=0,"",TRUNC(O36*R35))</f>
        <v/>
      </c>
      <c r="S36" s="236"/>
      <c r="T36" s="236"/>
      <c r="U36" s="236" t="str">
        <f>IF(O36=0,"",SUM(I36:R36))</f>
        <v/>
      </c>
      <c r="V36" s="228" t="str">
        <f>IF(U36=0,"",IF(U36&gt;100000,ROUND(U36,-2),IF(U36&gt;10000,ROUND(U36,-2),IF(U36&gt;100,ROUND(U36,-1),ROUND(U36,-2)))))</f>
        <v/>
      </c>
      <c r="W36" s="203"/>
      <c r="AB36" s="188"/>
    </row>
    <row r="37" spans="1:28">
      <c r="B37" s="369"/>
      <c r="C37" s="370"/>
      <c r="D37" s="388"/>
      <c r="E37" s="389"/>
      <c r="F37" s="383"/>
      <c r="G37" s="384"/>
      <c r="H37" s="246"/>
      <c r="I37" s="265"/>
      <c r="J37" s="242"/>
      <c r="K37" s="242"/>
      <c r="L37" s="243"/>
      <c r="M37" s="242"/>
      <c r="N37" s="244"/>
      <c r="O37" s="269"/>
      <c r="P37" s="269"/>
      <c r="Q37" s="269"/>
      <c r="R37" s="265"/>
      <c r="S37" s="283"/>
      <c r="T37" s="283"/>
      <c r="U37" s="245"/>
      <c r="V37" s="198"/>
      <c r="W37" s="203"/>
      <c r="AB37" s="213"/>
    </row>
    <row r="38" spans="1:28">
      <c r="A38" s="183">
        <v>16</v>
      </c>
      <c r="B38" s="375"/>
      <c r="C38" s="376"/>
      <c r="D38" s="377"/>
      <c r="E38" s="378"/>
      <c r="F38" s="386"/>
      <c r="G38" s="387"/>
      <c r="H38" s="228" t="str">
        <f>IF(D38+E38+G38=0,"",MIN(X38:Z38))</f>
        <v/>
      </c>
      <c r="I38" s="236" t="str">
        <f>IF(I37=0,"",TRUNC(H38*I37))</f>
        <v/>
      </c>
      <c r="J38" s="236" t="str">
        <f>IF(J37=0,"",TRUNC(H38*J37))</f>
        <v/>
      </c>
      <c r="K38" s="236" t="str">
        <f>IF(K37=0,"",TRUNC(H38*K37))</f>
        <v/>
      </c>
      <c r="L38" s="236" t="str">
        <f>IF(L37=0,"",TRUNC(H38*L37))</f>
        <v/>
      </c>
      <c r="M38" s="236" t="str">
        <f>IF(M37=0,"",TRUNC(O38*M37))</f>
        <v/>
      </c>
      <c r="N38" s="237"/>
      <c r="O38" s="236" t="str">
        <f>IF(N37=0,"",TRUNC(+$O$5*N37))</f>
        <v/>
      </c>
      <c r="P38" s="236"/>
      <c r="Q38" s="236"/>
      <c r="R38" s="236" t="str">
        <f>IF(O38=0,"",TRUNC(O38*R37))</f>
        <v/>
      </c>
      <c r="S38" s="236"/>
      <c r="T38" s="236"/>
      <c r="U38" s="236" t="str">
        <f>IF(O38=0,"",SUM(I38:R38))</f>
        <v/>
      </c>
      <c r="V38" s="228" t="str">
        <f>IF(U38=0,"",IF(U38&gt;100000,ROUND(U38,-2),IF(U38&gt;10000,ROUND(U38,-2),IF(U38&gt;100,ROUND(U38,-1),ROUND(U38,-2)))))</f>
        <v/>
      </c>
      <c r="W38" s="203"/>
      <c r="AB38" s="188"/>
    </row>
    <row r="39" spans="1:28">
      <c r="B39" s="395"/>
      <c r="C39" s="370"/>
      <c r="D39" s="381"/>
      <c r="E39" s="389"/>
      <c r="F39" s="383"/>
      <c r="G39" s="384"/>
      <c r="H39" s="246"/>
      <c r="I39" s="265"/>
      <c r="J39" s="242"/>
      <c r="K39" s="242"/>
      <c r="L39" s="243"/>
      <c r="M39" s="242"/>
      <c r="N39" s="244"/>
      <c r="O39" s="269"/>
      <c r="P39" s="269"/>
      <c r="Q39" s="269"/>
      <c r="R39" s="265"/>
      <c r="S39" s="283"/>
      <c r="T39" s="283"/>
      <c r="U39" s="245"/>
      <c r="V39" s="198"/>
      <c r="W39" s="203"/>
    </row>
    <row r="40" spans="1:28">
      <c r="A40" s="183">
        <v>17</v>
      </c>
      <c r="B40" s="396"/>
      <c r="C40" s="376"/>
      <c r="D40" s="377"/>
      <c r="E40" s="378"/>
      <c r="F40" s="386"/>
      <c r="G40" s="387"/>
      <c r="H40" s="228" t="str">
        <f>IF(D40+E40+G40=0,"",MIN(X40:Z40))</f>
        <v/>
      </c>
      <c r="I40" s="236" t="str">
        <f>IF(I39=0,"",TRUNC(H40*I39))</f>
        <v/>
      </c>
      <c r="J40" s="236" t="str">
        <f>IF(J39=0,"",TRUNC(H40*J39))</f>
        <v/>
      </c>
      <c r="K40" s="236" t="str">
        <f>IF(K39=0,"",TRUNC(H40*K39))</f>
        <v/>
      </c>
      <c r="L40" s="236" t="str">
        <f>IF(L39=0,"",TRUNC(H40*L39))</f>
        <v/>
      </c>
      <c r="M40" s="236" t="str">
        <f>IF(M39=0,"",TRUNC(O40*M39))</f>
        <v/>
      </c>
      <c r="N40" s="237"/>
      <c r="O40" s="236" t="str">
        <f>IF(N39=0,"",TRUNC(+$O$5*N39))</f>
        <v/>
      </c>
      <c r="P40" s="236"/>
      <c r="Q40" s="236"/>
      <c r="R40" s="236" t="str">
        <f>IF(O40=0,"",TRUNC(O40*R39))</f>
        <v/>
      </c>
      <c r="S40" s="236"/>
      <c r="T40" s="236"/>
      <c r="U40" s="236" t="str">
        <f>IF(O40=0,"",SUM(I40:R40))</f>
        <v/>
      </c>
      <c r="V40" s="228" t="str">
        <f>IF(U40=0,"",IF(U40&gt;100000,ROUND(U40,-2),IF(U40&gt;10000,ROUND(U40,-2),IF(U40&gt;100,ROUND(U40,-1),ROUND(U40,-2)))))</f>
        <v/>
      </c>
      <c r="W40" s="203"/>
    </row>
    <row r="41" spans="1:28">
      <c r="B41" s="395"/>
      <c r="C41" s="370"/>
      <c r="D41" s="388"/>
      <c r="E41" s="389"/>
      <c r="F41" s="383"/>
      <c r="G41" s="384"/>
      <c r="H41" s="246"/>
      <c r="I41" s="265"/>
      <c r="J41" s="242"/>
      <c r="K41" s="242"/>
      <c r="L41" s="243"/>
      <c r="M41" s="242"/>
      <c r="N41" s="244"/>
      <c r="O41" s="269"/>
      <c r="P41" s="269"/>
      <c r="Q41" s="269"/>
      <c r="R41" s="265"/>
      <c r="S41" s="283"/>
      <c r="T41" s="283"/>
      <c r="U41" s="245"/>
      <c r="V41" s="198"/>
      <c r="W41" s="203"/>
    </row>
    <row r="42" spans="1:28">
      <c r="A42" s="183">
        <v>18</v>
      </c>
      <c r="B42" s="396"/>
      <c r="C42" s="376"/>
      <c r="D42" s="377"/>
      <c r="E42" s="378"/>
      <c r="F42" s="386"/>
      <c r="G42" s="387"/>
      <c r="H42" s="228" t="str">
        <f>IF(D42+E42+G42=0,"",MIN(X42:Z42))</f>
        <v/>
      </c>
      <c r="I42" s="236" t="str">
        <f>IF(I41=0,"",TRUNC(H42*I41))</f>
        <v/>
      </c>
      <c r="J42" s="236" t="str">
        <f>IF(J41=0,"",TRUNC(H42*J41))</f>
        <v/>
      </c>
      <c r="K42" s="236" t="str">
        <f>IF(K41=0,"",TRUNC(H42*K41))</f>
        <v/>
      </c>
      <c r="L42" s="236" t="str">
        <f>IF(L41=0,"",TRUNC(H42*L41))</f>
        <v/>
      </c>
      <c r="M42" s="236" t="str">
        <f>IF(M41=0,"",TRUNC(O42*M41))</f>
        <v/>
      </c>
      <c r="N42" s="237"/>
      <c r="O42" s="236" t="str">
        <f>IF(N41=0,"",TRUNC(+$O$5*N41))</f>
        <v/>
      </c>
      <c r="P42" s="236"/>
      <c r="Q42" s="236"/>
      <c r="R42" s="236" t="str">
        <f>IF(O42=0,"",TRUNC(O42*R41))</f>
        <v/>
      </c>
      <c r="S42" s="236"/>
      <c r="T42" s="236"/>
      <c r="U42" s="236" t="str">
        <f>IF(O42=0,"",SUM(I42:R42))</f>
        <v/>
      </c>
      <c r="V42" s="228" t="str">
        <f>IF(U42=0,"",IF(U42&gt;100000,ROUND(U42,-2),IF(U42&gt;10000,ROUND(U42,-2),IF(U42&gt;100,ROUND(U42,-1),ROUND(U42,-2)))))</f>
        <v/>
      </c>
      <c r="W42" s="203"/>
    </row>
    <row r="43" spans="1:28">
      <c r="B43" s="397"/>
      <c r="C43" s="370"/>
      <c r="D43" s="381"/>
      <c r="E43" s="389"/>
      <c r="F43" s="390"/>
      <c r="G43" s="393"/>
      <c r="H43" s="246"/>
      <c r="I43" s="265"/>
      <c r="J43" s="242"/>
      <c r="K43" s="242"/>
      <c r="L43" s="243"/>
      <c r="M43" s="242"/>
      <c r="N43" s="244"/>
      <c r="O43" s="269"/>
      <c r="P43" s="269"/>
      <c r="Q43" s="269"/>
      <c r="R43" s="265"/>
      <c r="S43" s="283"/>
      <c r="T43" s="283"/>
      <c r="U43" s="245"/>
      <c r="V43" s="198"/>
      <c r="W43" s="203"/>
    </row>
    <row r="44" spans="1:28">
      <c r="A44" s="183">
        <v>19</v>
      </c>
      <c r="B44" s="396"/>
      <c r="C44" s="376"/>
      <c r="D44" s="377"/>
      <c r="E44" s="378"/>
      <c r="F44" s="391"/>
      <c r="G44" s="380"/>
      <c r="H44" s="228" t="str">
        <f>IF(D44+E44+G44=0,"",MIN(X44:Z44))</f>
        <v/>
      </c>
      <c r="I44" s="236" t="str">
        <f>IF(I43=0,"",TRUNC(H44*I43))</f>
        <v/>
      </c>
      <c r="J44" s="236" t="str">
        <f>IF(J43=0,"",TRUNC(H44*J43))</f>
        <v/>
      </c>
      <c r="K44" s="236" t="str">
        <f>IF(K43=0,"",TRUNC(H44*K43))</f>
        <v/>
      </c>
      <c r="L44" s="236" t="str">
        <f>IF(L43=0,"",TRUNC(H44*L43))</f>
        <v/>
      </c>
      <c r="M44" s="236" t="str">
        <f>IF(M43=0,"",TRUNC(O44*M43))</f>
        <v/>
      </c>
      <c r="N44" s="237"/>
      <c r="O44" s="236" t="str">
        <f>IF(N43=0,"",TRUNC(+$O$5*N43))</f>
        <v/>
      </c>
      <c r="P44" s="236"/>
      <c r="Q44" s="236"/>
      <c r="R44" s="236" t="str">
        <f>IF(O44=0,"",TRUNC(O44*R43))</f>
        <v/>
      </c>
      <c r="S44" s="236"/>
      <c r="T44" s="236"/>
      <c r="U44" s="236" t="str">
        <f>IF(O44=0,"",SUM(I44:R44))</f>
        <v/>
      </c>
      <c r="V44" s="228" t="str">
        <f>IF(U44=0,"",IF(U44&gt;100000,ROUND(U44,-2),IF(U44&gt;10000,ROUND(U44,-2),IF(U44&gt;100,ROUND(U44,-1),ROUND(U44,-2)))))</f>
        <v/>
      </c>
      <c r="W44" s="203"/>
    </row>
    <row r="45" spans="1:28">
      <c r="B45" s="397"/>
      <c r="C45" s="370"/>
      <c r="D45" s="381"/>
      <c r="E45" s="389"/>
      <c r="F45" s="383"/>
      <c r="G45" s="384"/>
      <c r="H45" s="246"/>
      <c r="I45" s="265"/>
      <c r="J45" s="242"/>
      <c r="K45" s="242"/>
      <c r="L45" s="242"/>
      <c r="M45" s="242"/>
      <c r="N45" s="244"/>
      <c r="O45" s="242"/>
      <c r="P45" s="242"/>
      <c r="Q45" s="242"/>
      <c r="R45" s="265"/>
      <c r="S45" s="283"/>
      <c r="T45" s="283"/>
      <c r="U45" s="245"/>
      <c r="V45" s="198"/>
      <c r="W45" s="203"/>
    </row>
    <row r="46" spans="1:28">
      <c r="A46" s="183">
        <v>20</v>
      </c>
      <c r="B46" s="396"/>
      <c r="C46" s="376"/>
      <c r="D46" s="392"/>
      <c r="E46" s="378"/>
      <c r="F46" s="386"/>
      <c r="G46" s="387"/>
      <c r="H46" s="228" t="str">
        <f>IF(D46+E46+G46=0,"",MIN(X46:Z46))</f>
        <v/>
      </c>
      <c r="I46" s="236" t="str">
        <f>IF(I45=0,"",TRUNC(H46*I45))</f>
        <v/>
      </c>
      <c r="J46" s="236" t="str">
        <f>IF(J45=0,"",TRUNC(H46*J45))</f>
        <v/>
      </c>
      <c r="K46" s="236" t="str">
        <f>IF(K45=0,"",TRUNC(H46*K45))</f>
        <v/>
      </c>
      <c r="L46" s="236" t="str">
        <f>IF(L45=0,"",TRUNC(H46*L45))</f>
        <v/>
      </c>
      <c r="M46" s="236" t="str">
        <f>IF(M45=0,"",TRUNC(O46*M45))</f>
        <v/>
      </c>
      <c r="N46" s="237"/>
      <c r="O46" s="236" t="str">
        <f>IF(N45=0,"",TRUNC(+$O$5*N45))</f>
        <v/>
      </c>
      <c r="P46" s="236"/>
      <c r="Q46" s="236"/>
      <c r="R46" s="236" t="str">
        <f>IF(O46=0,"",TRUNC(O46*R45))</f>
        <v/>
      </c>
      <c r="S46" s="236"/>
      <c r="T46" s="236"/>
      <c r="U46" s="236" t="str">
        <f>IF(O46=0,"",SUM(I46:R46))</f>
        <v/>
      </c>
      <c r="V46" s="228" t="str">
        <f>IF(H46=0,"",IF(U46&gt;100000,ROUND(U46,-2),IF(U46&gt;10000,ROUND(U46,-2),IF(U46&gt;100,ROUND(U46,-1),ROUND(U46,-2)))))</f>
        <v/>
      </c>
      <c r="W46" s="203"/>
    </row>
    <row r="47" spans="1:28">
      <c r="B47" s="397"/>
      <c r="C47" s="370"/>
      <c r="D47" s="388"/>
      <c r="E47" s="389"/>
      <c r="F47" s="390"/>
      <c r="G47" s="393"/>
      <c r="H47" s="246"/>
      <c r="I47" s="265"/>
      <c r="J47" s="242"/>
      <c r="K47" s="242"/>
      <c r="L47" s="242"/>
      <c r="M47" s="242"/>
      <c r="N47" s="244"/>
      <c r="O47" s="242"/>
      <c r="P47" s="242"/>
      <c r="Q47" s="242"/>
      <c r="R47" s="265"/>
      <c r="S47" s="283"/>
      <c r="T47" s="283"/>
      <c r="U47" s="245"/>
      <c r="V47" s="198"/>
      <c r="W47" s="203"/>
    </row>
    <row r="48" spans="1:28">
      <c r="A48" s="183">
        <v>21</v>
      </c>
      <c r="B48" s="396"/>
      <c r="C48" s="376"/>
      <c r="D48" s="377"/>
      <c r="E48" s="378"/>
      <c r="F48" s="391"/>
      <c r="G48" s="380"/>
      <c r="H48" s="228" t="str">
        <f>IF(D48+E48+G48=0,"",MIN(X48:Z48))</f>
        <v/>
      </c>
      <c r="I48" s="236" t="str">
        <f>IF(I47=0,"",TRUNC(H48*I47))</f>
        <v/>
      </c>
      <c r="J48" s="236" t="str">
        <f>IF(J47=0,"",TRUNC(H48*J47))</f>
        <v/>
      </c>
      <c r="K48" s="236" t="str">
        <f>IF(K47=0,"",TRUNC(H48*K47))</f>
        <v/>
      </c>
      <c r="L48" s="236" t="str">
        <f>IF(L47=0,"",TRUNC(H48*L47))</f>
        <v/>
      </c>
      <c r="M48" s="236" t="str">
        <f>IF(M47=0,"",TRUNC(O48*M47))</f>
        <v/>
      </c>
      <c r="N48" s="237"/>
      <c r="O48" s="236" t="str">
        <f>IF(N47=0,"",TRUNC(+$O$5*N47))</f>
        <v/>
      </c>
      <c r="P48" s="236"/>
      <c r="Q48" s="236"/>
      <c r="R48" s="236" t="str">
        <f>IF(O48=0,"",TRUNC(O48*R47))</f>
        <v/>
      </c>
      <c r="S48" s="236"/>
      <c r="T48" s="236"/>
      <c r="U48" s="236" t="str">
        <f>IF(O48=0,"",SUM(I48:R48))</f>
        <v/>
      </c>
      <c r="V48" s="228" t="str">
        <f>IF(H48=0,"",IF(U48&gt;100000,ROUND(U48,-2),IF(U48&gt;10000,ROUND(U48,-2),IF(U48&gt;100,ROUND(U48,-1),ROUND(U48,-2)))))</f>
        <v/>
      </c>
      <c r="W48" s="203"/>
    </row>
    <row r="49" spans="1:23">
      <c r="B49" s="397"/>
      <c r="C49" s="370"/>
      <c r="D49" s="381"/>
      <c r="E49" s="389"/>
      <c r="F49" s="390"/>
      <c r="G49" s="393"/>
      <c r="H49" s="246"/>
      <c r="I49" s="265"/>
      <c r="J49" s="242"/>
      <c r="K49" s="242"/>
      <c r="L49" s="242"/>
      <c r="M49" s="242"/>
      <c r="N49" s="244"/>
      <c r="O49" s="242"/>
      <c r="P49" s="242"/>
      <c r="Q49" s="242"/>
      <c r="R49" s="265"/>
      <c r="S49" s="283"/>
      <c r="T49" s="283"/>
      <c r="U49" s="245"/>
      <c r="V49" s="198"/>
      <c r="W49" s="203"/>
    </row>
    <row r="50" spans="1:23">
      <c r="A50" s="183">
        <v>22</v>
      </c>
      <c r="B50" s="396"/>
      <c r="C50" s="376"/>
      <c r="D50" s="377"/>
      <c r="E50" s="378"/>
      <c r="F50" s="391"/>
      <c r="G50" s="380"/>
      <c r="H50" s="228" t="str">
        <f>IF(D50+E50+G50=0,"",MIN(X50:Z50))</f>
        <v/>
      </c>
      <c r="I50" s="236" t="str">
        <f>IF(I49=0,"",TRUNC(H50*I49))</f>
        <v/>
      </c>
      <c r="J50" s="236" t="str">
        <f>IF(J49=0,"",TRUNC(H50*J49))</f>
        <v/>
      </c>
      <c r="K50" s="236" t="str">
        <f>IF(K49=0,"",TRUNC(H50*K49))</f>
        <v/>
      </c>
      <c r="L50" s="236" t="str">
        <f>IF(L49=0,"",TRUNC(H50*L49))</f>
        <v/>
      </c>
      <c r="M50" s="236" t="str">
        <f>IF(M49=0,"",TRUNC(O50*M49))</f>
        <v/>
      </c>
      <c r="N50" s="237"/>
      <c r="O50" s="236" t="str">
        <f>IF(N49=0,"",TRUNC(+$O$5*N49))</f>
        <v/>
      </c>
      <c r="P50" s="236"/>
      <c r="Q50" s="236"/>
      <c r="R50" s="236" t="str">
        <f>IF(O50=0,"",TRUNC(O50*R49))</f>
        <v/>
      </c>
      <c r="S50" s="236"/>
      <c r="T50" s="236"/>
      <c r="U50" s="236" t="str">
        <f>IF(O50=0,"",SUM(I50:R50))</f>
        <v/>
      </c>
      <c r="V50" s="228" t="str">
        <f>IF(H50=0,"",IF(U50&gt;100000,ROUND(U50,-2),IF(U50&gt;10000,ROUND(U50,-2),IF(U50&gt;100,ROUND(U50,-1),ROUND(U50,-2)))))</f>
        <v/>
      </c>
      <c r="W50" s="203"/>
    </row>
    <row r="51" spans="1:23">
      <c r="B51" s="397"/>
      <c r="C51" s="370"/>
      <c r="D51" s="388"/>
      <c r="E51" s="389"/>
      <c r="F51" s="390"/>
      <c r="G51" s="393"/>
      <c r="H51" s="246"/>
      <c r="I51" s="265"/>
      <c r="J51" s="242"/>
      <c r="K51" s="242"/>
      <c r="L51" s="242"/>
      <c r="M51" s="242"/>
      <c r="N51" s="244"/>
      <c r="O51" s="242"/>
      <c r="P51" s="242"/>
      <c r="Q51" s="242"/>
      <c r="R51" s="265"/>
      <c r="S51" s="283"/>
      <c r="T51" s="283"/>
      <c r="U51" s="245"/>
      <c r="V51" s="198"/>
      <c r="W51" s="203"/>
    </row>
    <row r="52" spans="1:23">
      <c r="A52" s="183">
        <v>23</v>
      </c>
      <c r="B52" s="396"/>
      <c r="C52" s="376"/>
      <c r="D52" s="377"/>
      <c r="E52" s="378"/>
      <c r="F52" s="391"/>
      <c r="G52" s="380"/>
      <c r="H52" s="228" t="str">
        <f>IF(D52+E52+G52=0,"",MIN(X52:Z52))</f>
        <v/>
      </c>
      <c r="I52" s="236" t="str">
        <f>IF(I51=0,"",TRUNC(H52*I51))</f>
        <v/>
      </c>
      <c r="J52" s="236" t="str">
        <f>IF(J51=0,"",TRUNC(H52*J51))</f>
        <v/>
      </c>
      <c r="K52" s="236" t="str">
        <f>IF(K51=0,"",TRUNC(H52*K51))</f>
        <v/>
      </c>
      <c r="L52" s="236" t="str">
        <f>IF(L51=0,"",TRUNC(H52*L51))</f>
        <v/>
      </c>
      <c r="M52" s="236" t="str">
        <f>IF(M51=0,"",TRUNC(O52*M51))</f>
        <v/>
      </c>
      <c r="N52" s="237"/>
      <c r="O52" s="236" t="str">
        <f>IF(N51=0,"",TRUNC(+$O$5*N51))</f>
        <v/>
      </c>
      <c r="P52" s="236"/>
      <c r="Q52" s="236"/>
      <c r="R52" s="236" t="str">
        <f>IF(O52=0,"",TRUNC(O52*R51))</f>
        <v/>
      </c>
      <c r="S52" s="236"/>
      <c r="T52" s="236"/>
      <c r="U52" s="236" t="str">
        <f>IF(O52=0,"",SUM(I52:R52))</f>
        <v/>
      </c>
      <c r="V52" s="228" t="str">
        <f>IF(H52=0,"",IF(U52&gt;100000,ROUND(U52,-2),IF(U52&gt;10000,ROUND(U52,-2),IF(U52&gt;100,ROUND(U52,-1),ROUND(U52,-2)))))</f>
        <v/>
      </c>
      <c r="W52" s="203"/>
    </row>
    <row r="53" spans="1:23">
      <c r="B53" s="397"/>
      <c r="C53" s="370"/>
      <c r="D53" s="381"/>
      <c r="E53" s="389"/>
      <c r="F53" s="390"/>
      <c r="G53" s="384"/>
      <c r="H53" s="246"/>
      <c r="I53" s="265"/>
      <c r="J53" s="242"/>
      <c r="K53" s="242"/>
      <c r="L53" s="242"/>
      <c r="M53" s="242"/>
      <c r="N53" s="244"/>
      <c r="O53" s="242"/>
      <c r="P53" s="242"/>
      <c r="Q53" s="242"/>
      <c r="R53" s="265"/>
      <c r="S53" s="283"/>
      <c r="T53" s="283"/>
      <c r="U53" s="245"/>
      <c r="V53" s="198"/>
      <c r="W53" s="203"/>
    </row>
    <row r="54" spans="1:23">
      <c r="A54" s="183">
        <v>24</v>
      </c>
      <c r="B54" s="396"/>
      <c r="C54" s="376"/>
      <c r="D54" s="377"/>
      <c r="E54" s="378"/>
      <c r="F54" s="391"/>
      <c r="G54" s="387"/>
      <c r="H54" s="228" t="str">
        <f>IF(D54+E54+G54=0,"",MIN(X54:Z54))</f>
        <v/>
      </c>
      <c r="I54" s="236" t="str">
        <f>IF(I53=0,"",TRUNC(H54*I53))</f>
        <v/>
      </c>
      <c r="J54" s="236" t="str">
        <f>IF(J53=0,"",TRUNC(H54*J53))</f>
        <v/>
      </c>
      <c r="K54" s="236" t="str">
        <f>IF(K53=0,"",TRUNC(H54*K53))</f>
        <v/>
      </c>
      <c r="L54" s="236" t="str">
        <f>IF(L53=0,"",TRUNC(H54*L53))</f>
        <v/>
      </c>
      <c r="M54" s="236" t="str">
        <f>IF(M53=0,"",TRUNC(O54*M53))</f>
        <v/>
      </c>
      <c r="N54" s="237"/>
      <c r="O54" s="236" t="str">
        <f>IF(N53=0,"",TRUNC(+$O$5*N53))</f>
        <v/>
      </c>
      <c r="P54" s="236"/>
      <c r="Q54" s="236"/>
      <c r="R54" s="236" t="str">
        <f>IF(O54=0,"",TRUNC(O54*R53))</f>
        <v/>
      </c>
      <c r="S54" s="236"/>
      <c r="T54" s="236"/>
      <c r="U54" s="236" t="str">
        <f>IF(O54=0,"",SUM(I54:R54))</f>
        <v/>
      </c>
      <c r="V54" s="238" t="str">
        <f>IF(H54=0,"",IF(U54&gt;100000,ROUND(U54,-2),IF(U54&gt;10000,ROUND(U54,-2),IF(U54&gt;100,ROUND(U54,-1),ROUND(U54,-2)))))</f>
        <v/>
      </c>
      <c r="W54" s="203"/>
    </row>
    <row r="55" spans="1:23">
      <c r="B55" s="397"/>
      <c r="C55" s="370"/>
      <c r="D55" s="381"/>
      <c r="E55" s="389"/>
      <c r="F55" s="383"/>
      <c r="G55" s="384"/>
      <c r="H55" s="246"/>
      <c r="I55" s="265"/>
      <c r="J55" s="242"/>
      <c r="K55" s="242"/>
      <c r="L55" s="242"/>
      <c r="M55" s="242"/>
      <c r="N55" s="244"/>
      <c r="O55" s="242"/>
      <c r="P55" s="242"/>
      <c r="Q55" s="242"/>
      <c r="R55" s="265"/>
      <c r="S55" s="283"/>
      <c r="T55" s="283"/>
      <c r="U55" s="245"/>
      <c r="V55" s="198"/>
      <c r="W55" s="203"/>
    </row>
    <row r="56" spans="1:23">
      <c r="A56" s="183">
        <v>25</v>
      </c>
      <c r="B56" s="396"/>
      <c r="C56" s="376"/>
      <c r="D56" s="392"/>
      <c r="E56" s="378"/>
      <c r="F56" s="386"/>
      <c r="G56" s="387"/>
      <c r="H56" s="228" t="str">
        <f>IF(D56+E56+G56=0,"",MIN(X56:Z56))</f>
        <v/>
      </c>
      <c r="I56" s="236" t="str">
        <f>IF(I55=0,"",TRUNC(H56*I55))</f>
        <v/>
      </c>
      <c r="J56" s="236" t="str">
        <f>IF(J55=0,"",TRUNC(H56*J55))</f>
        <v/>
      </c>
      <c r="K56" s="236" t="str">
        <f>IF(K55=0,"",TRUNC(H56*K55))</f>
        <v/>
      </c>
      <c r="L56" s="236" t="str">
        <f>IF(L55=0,"",TRUNC(H56*L55))</f>
        <v/>
      </c>
      <c r="M56" s="236" t="str">
        <f>IF(M55=0,"",TRUNC(O56*M55))</f>
        <v/>
      </c>
      <c r="N56" s="237"/>
      <c r="O56" s="236" t="str">
        <f>IF(N55=0,"",TRUNC(+$O$5*N55))</f>
        <v/>
      </c>
      <c r="P56" s="236"/>
      <c r="Q56" s="236"/>
      <c r="R56" s="236" t="str">
        <f>IF(O56=0,"",TRUNC(O56*R55))</f>
        <v/>
      </c>
      <c r="S56" s="236"/>
      <c r="T56" s="236"/>
      <c r="U56" s="236" t="str">
        <f>IF(O56=0,"",SUM(I56:R56))</f>
        <v/>
      </c>
      <c r="V56" s="238" t="str">
        <f>IF(H56=0,"",IF(U56&gt;100000,ROUND(U56,-2),IF(U56&gt;10000,ROUND(U56,-2),IF(U56&gt;100,ROUND(U56,-1),ROUND(U56,-2)))))</f>
        <v/>
      </c>
      <c r="W56" s="203"/>
    </row>
    <row r="57" spans="1:23">
      <c r="B57" s="397"/>
      <c r="C57" s="370"/>
      <c r="D57" s="388"/>
      <c r="E57" s="389"/>
      <c r="F57" s="383"/>
      <c r="G57" s="384"/>
      <c r="H57" s="246"/>
      <c r="I57" s="265"/>
      <c r="J57" s="242"/>
      <c r="K57" s="242"/>
      <c r="L57" s="242"/>
      <c r="M57" s="242"/>
      <c r="N57" s="244"/>
      <c r="O57" s="242"/>
      <c r="P57" s="242"/>
      <c r="Q57" s="242"/>
      <c r="R57" s="265"/>
      <c r="S57" s="283"/>
      <c r="T57" s="283"/>
      <c r="U57" s="245"/>
      <c r="V57" s="198"/>
      <c r="W57" s="203"/>
    </row>
    <row r="58" spans="1:23">
      <c r="A58" s="183">
        <v>26</v>
      </c>
      <c r="B58" s="396"/>
      <c r="C58" s="376"/>
      <c r="D58" s="377"/>
      <c r="E58" s="378"/>
      <c r="F58" s="386"/>
      <c r="G58" s="387"/>
      <c r="H58" s="228" t="str">
        <f>IF(D58+E58+G58=0,"",MIN(X58:Z58))</f>
        <v/>
      </c>
      <c r="I58" s="236" t="str">
        <f>IF(I57=0,"",TRUNC(H58*I57))</f>
        <v/>
      </c>
      <c r="J58" s="236" t="str">
        <f>IF(J57=0,"",TRUNC(H58*J57))</f>
        <v/>
      </c>
      <c r="K58" s="236" t="str">
        <f>IF(K57=0,"",TRUNC(H58*K57))</f>
        <v/>
      </c>
      <c r="L58" s="236" t="str">
        <f>IF(L57=0,"",TRUNC(H58*L57))</f>
        <v/>
      </c>
      <c r="M58" s="236" t="str">
        <f>IF(M57=0,"",TRUNC(O58*M57))</f>
        <v/>
      </c>
      <c r="N58" s="237"/>
      <c r="O58" s="236" t="str">
        <f>IF(N57=0,"",TRUNC(+$O$5*N57))</f>
        <v/>
      </c>
      <c r="P58" s="236"/>
      <c r="Q58" s="236"/>
      <c r="R58" s="236" t="str">
        <f>IF(O58=0,"",TRUNC(O58*R57))</f>
        <v/>
      </c>
      <c r="S58" s="236"/>
      <c r="T58" s="236"/>
      <c r="U58" s="236" t="str">
        <f>IF(O58=0,"",SUM(I58:R58))</f>
        <v/>
      </c>
      <c r="V58" s="238" t="str">
        <f>IF(H58=0,"",IF(U58&gt;100000,ROUND(U58,-2),IF(U58&gt;10000,ROUND(U58,-2),IF(U58&gt;100,ROUND(U58,-1),ROUND(U58,-2)))))</f>
        <v/>
      </c>
      <c r="W58" s="203"/>
    </row>
    <row r="59" spans="1:23">
      <c r="B59" s="397"/>
      <c r="C59" s="370"/>
      <c r="D59" s="388"/>
      <c r="E59" s="389"/>
      <c r="F59" s="383"/>
      <c r="G59" s="384"/>
      <c r="H59" s="246"/>
      <c r="I59" s="265"/>
      <c r="J59" s="242"/>
      <c r="K59" s="242"/>
      <c r="L59" s="242"/>
      <c r="M59" s="242"/>
      <c r="N59" s="244"/>
      <c r="O59" s="242"/>
      <c r="P59" s="242"/>
      <c r="Q59" s="242"/>
      <c r="R59" s="265"/>
      <c r="S59" s="283"/>
      <c r="T59" s="283"/>
      <c r="U59" s="245"/>
      <c r="V59" s="198"/>
      <c r="W59" s="203"/>
    </row>
    <row r="60" spans="1:23" ht="17" thickBot="1">
      <c r="B60" s="398"/>
      <c r="C60" s="399"/>
      <c r="D60" s="400"/>
      <c r="E60" s="401"/>
      <c r="F60" s="402"/>
      <c r="G60" s="403"/>
      <c r="H60" s="207" t="str">
        <f>IF(D60+E60+G60=0,"",MIN(X60:Z60))</f>
        <v/>
      </c>
      <c r="I60" s="276" t="str">
        <f>IF(I59=0,"",TRUNC(H60*I59))</f>
        <v/>
      </c>
      <c r="J60" s="276" t="str">
        <f>IF(J59=0,"",TRUNC(H60*J59))</f>
        <v/>
      </c>
      <c r="K60" s="276" t="str">
        <f>IF(K59=0,"",TRUNC(H60*K59))</f>
        <v/>
      </c>
      <c r="L60" s="276" t="str">
        <f>IF(L59=0,"",TRUNC(H60*L59))</f>
        <v/>
      </c>
      <c r="M60" s="276" t="str">
        <f>IF(M59=0,"",TRUNC(O60*M59))</f>
        <v/>
      </c>
      <c r="N60" s="277"/>
      <c r="O60" s="276" t="str">
        <f>IF(N59=0,"",TRUNC(+$O$5*N59))</f>
        <v/>
      </c>
      <c r="P60" s="276"/>
      <c r="Q60" s="276"/>
      <c r="R60" s="276" t="str">
        <f>IF(O60=0,"",TRUNC(O60*R59))</f>
        <v/>
      </c>
      <c r="S60" s="276"/>
      <c r="T60" s="276"/>
      <c r="U60" s="276" t="str">
        <f>IF(O60=0,"",SUM(I60:R60))</f>
        <v/>
      </c>
      <c r="V60" s="207" t="str">
        <f>IF(H60=0,"",IF(U60&gt;100000,ROUND(U60,-2),IF(U60&gt;10000,ROUND(U60,-2),IF(U60&gt;100,ROUND(U60,-1),ROUND(U60,-2)))))</f>
        <v/>
      </c>
      <c r="W60" s="203"/>
    </row>
    <row r="61" spans="1:23">
      <c r="B61" s="184"/>
      <c r="C61" s="185"/>
      <c r="D61" s="185"/>
      <c r="E61" s="185"/>
      <c r="F61" s="185"/>
      <c r="G61" s="185"/>
      <c r="I61" s="183"/>
      <c r="W61" s="184"/>
    </row>
    <row r="62" spans="1:23" ht="23.5">
      <c r="B62" s="187" t="s">
        <v>122</v>
      </c>
      <c r="G62" s="189" t="s">
        <v>47</v>
      </c>
      <c r="H62" s="190" t="str">
        <f>H2</f>
        <v>知念高校防球ネット設置工事その１</v>
      </c>
      <c r="I62" s="191"/>
      <c r="J62" s="192"/>
      <c r="K62" s="192"/>
      <c r="L62" s="192"/>
      <c r="M62" s="192"/>
      <c r="N62" s="186" t="s">
        <v>181</v>
      </c>
      <c r="W62" s="184"/>
    </row>
    <row r="63" spans="1:23" ht="17" thickBot="1">
      <c r="B63" s="193"/>
      <c r="C63" s="194"/>
      <c r="D63" s="194"/>
      <c r="E63" s="194"/>
      <c r="F63" s="194"/>
      <c r="G63" s="194"/>
      <c r="H63" s="195"/>
      <c r="I63" s="196"/>
      <c r="J63" s="193"/>
      <c r="K63" s="193"/>
      <c r="L63" s="193"/>
      <c r="M63" s="193"/>
      <c r="N63" s="193"/>
      <c r="O63" s="193"/>
      <c r="P63" s="193"/>
      <c r="Q63" s="193"/>
      <c r="R63" s="193"/>
      <c r="S63" s="193"/>
      <c r="T63" s="193"/>
      <c r="U63" s="193"/>
      <c r="V63" s="197" t="s">
        <v>48</v>
      </c>
      <c r="W63" s="184"/>
    </row>
    <row r="64" spans="1:23">
      <c r="B64" s="198"/>
      <c r="C64" s="199"/>
      <c r="D64" s="200"/>
      <c r="H64" s="200" t="s">
        <v>104</v>
      </c>
      <c r="I64" s="201" t="s">
        <v>103</v>
      </c>
      <c r="J64" s="199" t="s">
        <v>105</v>
      </c>
      <c r="K64" s="199" t="s">
        <v>106</v>
      </c>
      <c r="L64" s="199" t="s">
        <v>107</v>
      </c>
      <c r="M64" s="199" t="s">
        <v>108</v>
      </c>
      <c r="N64" s="202" t="s">
        <v>140</v>
      </c>
      <c r="P64" s="202" t="s">
        <v>145</v>
      </c>
      <c r="R64" s="199"/>
      <c r="S64" s="199"/>
      <c r="T64" s="199"/>
      <c r="U64" s="199" t="s">
        <v>110</v>
      </c>
      <c r="V64" s="198"/>
      <c r="W64" s="203"/>
    </row>
    <row r="65" spans="1:28">
      <c r="B65" s="200" t="s">
        <v>111</v>
      </c>
      <c r="C65" s="199" t="s">
        <v>112</v>
      </c>
      <c r="D65" s="727" t="s">
        <v>188</v>
      </c>
      <c r="E65" s="728"/>
      <c r="F65" s="728"/>
      <c r="G65" s="729"/>
      <c r="H65" s="198"/>
      <c r="I65" s="204"/>
      <c r="J65" s="205"/>
      <c r="K65" s="205"/>
      <c r="L65" s="205"/>
      <c r="M65" s="199" t="s">
        <v>142</v>
      </c>
      <c r="N65" s="206">
        <v>12900</v>
      </c>
      <c r="O65" s="192">
        <f>1.1*N65</f>
        <v>14190.000000000002</v>
      </c>
      <c r="P65" s="206">
        <v>12600</v>
      </c>
      <c r="Q65" s="192">
        <f>1.1*P65</f>
        <v>13860.000000000002</v>
      </c>
      <c r="R65" s="199"/>
      <c r="S65" s="199" t="s">
        <v>144</v>
      </c>
      <c r="T65" s="199"/>
      <c r="U65" s="205"/>
      <c r="V65" s="200" t="s">
        <v>113</v>
      </c>
      <c r="W65" s="203"/>
    </row>
    <row r="66" spans="1:28" ht="17" thickBot="1">
      <c r="B66" s="207"/>
      <c r="C66" s="208"/>
      <c r="D66" s="209"/>
      <c r="E66" s="194"/>
      <c r="F66" s="194"/>
      <c r="G66" s="194"/>
      <c r="H66" s="209" t="s">
        <v>114</v>
      </c>
      <c r="I66" s="210" t="s">
        <v>187</v>
      </c>
      <c r="J66" s="208" t="s">
        <v>186</v>
      </c>
      <c r="K66" s="208" t="s">
        <v>185</v>
      </c>
      <c r="L66" s="208" t="s">
        <v>141</v>
      </c>
      <c r="M66" s="208" t="s">
        <v>143</v>
      </c>
      <c r="N66" s="211" t="s">
        <v>117</v>
      </c>
      <c r="O66" s="208" t="s">
        <v>184</v>
      </c>
      <c r="P66" s="211" t="s">
        <v>117</v>
      </c>
      <c r="Q66" s="208" t="s">
        <v>184</v>
      </c>
      <c r="R66" s="208" t="s">
        <v>119</v>
      </c>
      <c r="S66" s="208" t="s">
        <v>143</v>
      </c>
      <c r="T66" s="208"/>
      <c r="U66" s="208"/>
      <c r="V66" s="209" t="s">
        <v>121</v>
      </c>
      <c r="W66" s="203"/>
      <c r="AB66" s="213"/>
    </row>
    <row r="67" spans="1:28">
      <c r="B67" s="395"/>
      <c r="C67" s="370"/>
      <c r="D67" s="215"/>
      <c r="E67" s="216"/>
      <c r="F67" s="404"/>
      <c r="G67" s="217"/>
      <c r="H67" s="218"/>
      <c r="I67" s="219"/>
      <c r="J67" s="220"/>
      <c r="K67" s="220"/>
      <c r="L67" s="281"/>
      <c r="M67" s="221"/>
      <c r="N67" s="222"/>
      <c r="O67" s="220"/>
      <c r="P67" s="220"/>
      <c r="Q67" s="220"/>
      <c r="R67" s="219"/>
      <c r="S67" s="282"/>
      <c r="T67" s="282"/>
      <c r="U67" s="223"/>
      <c r="V67" s="224"/>
      <c r="W67" s="203"/>
      <c r="AB67" s="213"/>
    </row>
    <row r="68" spans="1:28">
      <c r="A68" s="183">
        <v>27</v>
      </c>
      <c r="B68" s="396"/>
      <c r="C68" s="376"/>
      <c r="D68" s="405"/>
      <c r="E68" s="234"/>
      <c r="F68" s="226"/>
      <c r="G68" s="235"/>
      <c r="H68" s="228"/>
      <c r="I68" s="229"/>
      <c r="J68" s="236" t="str">
        <f>IF(J67=0,"",TRUNC(H68*J67))</f>
        <v/>
      </c>
      <c r="K68" s="236" t="str">
        <f>IF(K67=0,"",TRUNC(H68*K67))</f>
        <v/>
      </c>
      <c r="L68" s="236" t="str">
        <f>IF(L67=0,"",TRUNC(I68*L67))</f>
        <v/>
      </c>
      <c r="M68" s="236"/>
      <c r="N68" s="237"/>
      <c r="O68" s="236"/>
      <c r="P68" s="237"/>
      <c r="Q68" s="236"/>
      <c r="R68" s="236"/>
      <c r="S68" s="236"/>
      <c r="T68" s="236"/>
      <c r="U68" s="236" t="str">
        <f>IF(O68=0,"",SUM(M68,S68))</f>
        <v/>
      </c>
      <c r="V68" s="238" t="str">
        <f>IF(U68=0,"",IF(U68&gt;100000,ROUND(U68,-2),IF(U68&gt;10000,ROUND(U68,-2),IF(U68&gt;100,ROUND(U68,-1),ROUND(U68,-2)))))</f>
        <v/>
      </c>
      <c r="W68" s="203"/>
      <c r="AB68" s="213"/>
    </row>
    <row r="69" spans="1:28">
      <c r="B69" s="369"/>
      <c r="C69" s="370"/>
      <c r="D69" s="239"/>
      <c r="E69" s="230"/>
      <c r="F69" s="406"/>
      <c r="G69" s="241"/>
      <c r="H69" s="246"/>
      <c r="I69" s="265"/>
      <c r="J69" s="242"/>
      <c r="K69" s="242"/>
      <c r="L69" s="243"/>
      <c r="M69" s="242"/>
      <c r="N69" s="244"/>
      <c r="O69" s="287"/>
      <c r="P69" s="269"/>
      <c r="Q69" s="269"/>
      <c r="R69" s="265"/>
      <c r="S69" s="283"/>
      <c r="T69" s="283"/>
      <c r="U69" s="245"/>
      <c r="V69" s="198"/>
      <c r="W69" s="203"/>
      <c r="AB69" s="213"/>
    </row>
    <row r="70" spans="1:28">
      <c r="A70" s="183">
        <v>28</v>
      </c>
      <c r="B70" s="375"/>
      <c r="C70" s="385"/>
      <c r="D70" s="405"/>
      <c r="E70" s="234"/>
      <c r="F70" s="226"/>
      <c r="G70" s="235"/>
      <c r="H70" s="228"/>
      <c r="I70" s="236" t="str">
        <f>IF(I69=0,"",TRUNC(H70*I69))</f>
        <v/>
      </c>
      <c r="J70" s="236"/>
      <c r="K70" s="236"/>
      <c r="L70" s="236"/>
      <c r="M70" s="236">
        <f>SUM(I70,L70)</f>
        <v>0</v>
      </c>
      <c r="N70" s="237"/>
      <c r="O70" s="236" t="str">
        <f>IF(N70=0,"",TRUNC(+$O$5*N70))</f>
        <v/>
      </c>
      <c r="P70" s="236"/>
      <c r="Q70" s="236"/>
      <c r="R70" s="236"/>
      <c r="S70" s="236">
        <f>O70+Q70+R70</f>
        <v>0</v>
      </c>
      <c r="T70" s="236"/>
      <c r="U70" s="236">
        <f>M70+S70</f>
        <v>0</v>
      </c>
      <c r="V70" s="228" t="str">
        <f>IF(U70=0,"",IF(U70&gt;100000,ROUND(U70,-2),IF(U70&gt;10000,ROUND(U70,-2),IF(U70&gt;100,ROUND(U70,-1),ROUND(U70,-2)))))</f>
        <v/>
      </c>
      <c r="W70" s="203"/>
      <c r="AB70" s="213"/>
    </row>
    <row r="71" spans="1:28">
      <c r="B71" s="369"/>
      <c r="C71" s="370"/>
      <c r="D71" s="239"/>
      <c r="E71" s="230"/>
      <c r="F71" s="406"/>
      <c r="G71" s="241"/>
      <c r="H71" s="246"/>
      <c r="I71" s="265"/>
      <c r="J71" s="242"/>
      <c r="K71" s="242"/>
      <c r="L71" s="265"/>
      <c r="M71" s="242"/>
      <c r="N71" s="244"/>
      <c r="O71" s="287"/>
      <c r="P71" s="242"/>
      <c r="Q71" s="242"/>
      <c r="R71" s="265"/>
      <c r="S71" s="283"/>
      <c r="T71" s="283"/>
      <c r="U71" s="245"/>
      <c r="V71" s="198"/>
      <c r="W71" s="203"/>
      <c r="AB71" s="213"/>
    </row>
    <row r="72" spans="1:28">
      <c r="A72" s="183">
        <v>29</v>
      </c>
      <c r="B72" s="375"/>
      <c r="C72" s="376"/>
      <c r="D72" s="405"/>
      <c r="E72" s="234"/>
      <c r="F72" s="226"/>
      <c r="G72" s="235"/>
      <c r="H72" s="228"/>
      <c r="I72" s="236" t="str">
        <f>IF(I71=0,"",TRUNC(H72*I71))</f>
        <v/>
      </c>
      <c r="J72" s="236"/>
      <c r="K72" s="236"/>
      <c r="L72" s="236" t="str">
        <f>IF(L71=0,"",TRUNC(I72*L71))</f>
        <v/>
      </c>
      <c r="M72" s="236">
        <f>SUM(I72,L72)</f>
        <v>0</v>
      </c>
      <c r="N72" s="237"/>
      <c r="O72" s="236" t="str">
        <f>IF(N72=0,"",TRUNC(+$O$5*N72))</f>
        <v/>
      </c>
      <c r="P72" s="237"/>
      <c r="Q72" s="236"/>
      <c r="R72" s="236" t="str">
        <f>IF(O72=0,"",TRUNC(O72*R71))</f>
        <v/>
      </c>
      <c r="S72" s="236">
        <f>O72+Q72+R72</f>
        <v>0</v>
      </c>
      <c r="T72" s="236"/>
      <c r="U72" s="236">
        <f>M72+S72</f>
        <v>0</v>
      </c>
      <c r="V72" s="238" t="str">
        <f>IF(U72=0,"",IF(U72&gt;100000,ROUND(U72,-2),IF(U72&gt;10000,ROUND(U72,-2),IF(U72&gt;100,ROUND(U72,-1),ROUND(U72,-2)))))</f>
        <v/>
      </c>
      <c r="W72" s="203"/>
      <c r="AB72" s="213"/>
    </row>
    <row r="73" spans="1:28">
      <c r="B73" s="369"/>
      <c r="C73" s="370"/>
      <c r="D73" s="239"/>
      <c r="E73" s="240"/>
      <c r="F73" s="406"/>
      <c r="G73" s="241"/>
      <c r="H73" s="246"/>
      <c r="I73" s="265"/>
      <c r="J73" s="242"/>
      <c r="K73" s="242"/>
      <c r="L73" s="265"/>
      <c r="M73" s="242"/>
      <c r="N73" s="244"/>
      <c r="O73" s="287"/>
      <c r="P73" s="242"/>
      <c r="Q73" s="242"/>
      <c r="R73" s="265"/>
      <c r="S73" s="283"/>
      <c r="T73" s="283"/>
      <c r="U73" s="245"/>
      <c r="V73" s="198"/>
      <c r="W73" s="203"/>
      <c r="AB73" s="213"/>
    </row>
    <row r="74" spans="1:28">
      <c r="A74" s="183">
        <v>30</v>
      </c>
      <c r="B74" s="375"/>
      <c r="C74" s="376"/>
      <c r="D74" s="405"/>
      <c r="E74" s="234"/>
      <c r="F74" s="226"/>
      <c r="G74" s="235"/>
      <c r="H74" s="228"/>
      <c r="I74" s="236"/>
      <c r="J74" s="236"/>
      <c r="K74" s="236"/>
      <c r="L74" s="236"/>
      <c r="M74" s="236"/>
      <c r="N74" s="237"/>
      <c r="O74" s="236"/>
      <c r="P74" s="237"/>
      <c r="Q74" s="236"/>
      <c r="R74" s="236"/>
      <c r="S74" s="236"/>
      <c r="T74" s="236"/>
      <c r="U74" s="236"/>
      <c r="V74" s="238"/>
      <c r="W74" s="203"/>
      <c r="AB74" s="213"/>
    </row>
    <row r="75" spans="1:28">
      <c r="B75" s="369"/>
      <c r="C75" s="370"/>
      <c r="D75" s="239"/>
      <c r="E75" s="240"/>
      <c r="F75" s="406"/>
      <c r="G75" s="241"/>
      <c r="H75" s="246"/>
      <c r="I75" s="265"/>
      <c r="J75" s="242"/>
      <c r="K75" s="242"/>
      <c r="L75" s="265"/>
      <c r="M75" s="242"/>
      <c r="N75" s="244"/>
      <c r="O75" s="269"/>
      <c r="P75" s="269"/>
      <c r="Q75" s="269"/>
      <c r="R75" s="265"/>
      <c r="S75" s="283"/>
      <c r="T75" s="283"/>
      <c r="U75" s="245"/>
      <c r="V75" s="198"/>
      <c r="W75" s="203"/>
      <c r="AB75" s="213"/>
    </row>
    <row r="76" spans="1:28">
      <c r="A76" s="183">
        <v>31</v>
      </c>
      <c r="B76" s="375"/>
      <c r="C76" s="407"/>
      <c r="D76" s="405"/>
      <c r="E76" s="234"/>
      <c r="F76" s="226"/>
      <c r="G76" s="235"/>
      <c r="H76" s="228"/>
      <c r="I76" s="236"/>
      <c r="J76" s="236"/>
      <c r="K76" s="236"/>
      <c r="L76" s="236"/>
      <c r="M76" s="236"/>
      <c r="N76" s="237"/>
      <c r="O76" s="236"/>
      <c r="P76" s="236"/>
      <c r="Q76" s="236"/>
      <c r="R76" s="236"/>
      <c r="S76" s="236"/>
      <c r="T76" s="236"/>
      <c r="U76" s="236"/>
      <c r="V76" s="238"/>
      <c r="W76" s="203"/>
      <c r="AB76" s="213"/>
    </row>
    <row r="77" spans="1:28">
      <c r="B77" s="369"/>
      <c r="C77" s="370"/>
      <c r="D77" s="239"/>
      <c r="E77" s="240"/>
      <c r="F77" s="406"/>
      <c r="G77" s="241"/>
      <c r="H77" s="246"/>
      <c r="I77" s="265"/>
      <c r="J77" s="242"/>
      <c r="K77" s="242"/>
      <c r="L77" s="265"/>
      <c r="M77" s="242"/>
      <c r="N77" s="244"/>
      <c r="O77" s="287"/>
      <c r="P77" s="269"/>
      <c r="Q77" s="269"/>
      <c r="R77" s="265"/>
      <c r="S77" s="283"/>
      <c r="T77" s="283"/>
      <c r="U77" s="245"/>
      <c r="V77" s="198"/>
      <c r="W77" s="203"/>
      <c r="AB77" s="213"/>
    </row>
    <row r="78" spans="1:28">
      <c r="A78" s="183">
        <v>32</v>
      </c>
      <c r="B78" s="375"/>
      <c r="C78" s="376"/>
      <c r="D78" s="405"/>
      <c r="E78" s="234"/>
      <c r="F78" s="226"/>
      <c r="G78" s="235"/>
      <c r="H78" s="228"/>
      <c r="I78" s="236"/>
      <c r="J78" s="236"/>
      <c r="K78" s="236"/>
      <c r="L78" s="236"/>
      <c r="M78" s="236"/>
      <c r="N78" s="237"/>
      <c r="O78" s="236"/>
      <c r="P78" s="236"/>
      <c r="Q78" s="236"/>
      <c r="R78" s="236"/>
      <c r="S78" s="236"/>
      <c r="T78" s="236"/>
      <c r="U78" s="236"/>
      <c r="V78" s="238"/>
      <c r="W78" s="203"/>
      <c r="AB78" s="213"/>
    </row>
    <row r="79" spans="1:28">
      <c r="B79" s="369"/>
      <c r="C79" s="370"/>
      <c r="D79" s="239"/>
      <c r="E79" s="240"/>
      <c r="F79" s="406"/>
      <c r="G79" s="241"/>
      <c r="H79" s="246"/>
      <c r="I79" s="265"/>
      <c r="J79" s="242"/>
      <c r="K79" s="242"/>
      <c r="L79" s="265"/>
      <c r="M79" s="242"/>
      <c r="N79" s="244"/>
      <c r="O79" s="269"/>
      <c r="P79" s="269"/>
      <c r="Q79" s="269"/>
      <c r="R79" s="265"/>
      <c r="S79" s="283"/>
      <c r="T79" s="283"/>
      <c r="U79" s="245"/>
      <c r="V79" s="198"/>
      <c r="W79" s="203"/>
      <c r="AB79" s="213"/>
    </row>
    <row r="80" spans="1:28">
      <c r="A80" s="183">
        <v>33</v>
      </c>
      <c r="B80" s="375"/>
      <c r="C80" s="376"/>
      <c r="D80" s="405"/>
      <c r="E80" s="234"/>
      <c r="F80" s="226"/>
      <c r="G80" s="235"/>
      <c r="H80" s="228"/>
      <c r="I80" s="236"/>
      <c r="J80" s="236"/>
      <c r="K80" s="236"/>
      <c r="L80" s="236"/>
      <c r="M80" s="236"/>
      <c r="N80" s="237"/>
      <c r="O80" s="236"/>
      <c r="P80" s="236"/>
      <c r="Q80" s="236"/>
      <c r="R80" s="236"/>
      <c r="S80" s="236"/>
      <c r="T80" s="236"/>
      <c r="U80" s="236"/>
      <c r="V80" s="238"/>
      <c r="W80" s="203"/>
      <c r="AB80" s="213"/>
    </row>
    <row r="81" spans="1:29">
      <c r="B81" s="369"/>
      <c r="C81" s="370"/>
      <c r="D81" s="239"/>
      <c r="E81" s="240"/>
      <c r="F81" s="406"/>
      <c r="G81" s="241"/>
      <c r="H81" s="246"/>
      <c r="I81" s="265"/>
      <c r="J81" s="242"/>
      <c r="K81" s="242"/>
      <c r="L81" s="265"/>
      <c r="M81" s="242"/>
      <c r="N81" s="244"/>
      <c r="O81" s="269"/>
      <c r="P81" s="269"/>
      <c r="Q81" s="269"/>
      <c r="R81" s="265"/>
      <c r="S81" s="283"/>
      <c r="T81" s="283"/>
      <c r="U81" s="245"/>
      <c r="V81" s="198"/>
      <c r="W81" s="203"/>
      <c r="AB81" s="213"/>
    </row>
    <row r="82" spans="1:29">
      <c r="A82" s="183">
        <v>34</v>
      </c>
      <c r="B82" s="375"/>
      <c r="C82" s="376"/>
      <c r="D82" s="405"/>
      <c r="E82" s="234"/>
      <c r="F82" s="226"/>
      <c r="G82" s="235"/>
      <c r="H82" s="228"/>
      <c r="I82" s="236"/>
      <c r="J82" s="236"/>
      <c r="K82" s="236"/>
      <c r="L82" s="236"/>
      <c r="M82" s="236"/>
      <c r="N82" s="237"/>
      <c r="O82" s="236"/>
      <c r="P82" s="236"/>
      <c r="Q82" s="236"/>
      <c r="R82" s="236"/>
      <c r="S82" s="236"/>
      <c r="T82" s="236"/>
      <c r="U82" s="236"/>
      <c r="V82" s="238"/>
      <c r="W82" s="203"/>
      <c r="AB82" s="213"/>
    </row>
    <row r="83" spans="1:29">
      <c r="B83" s="369"/>
      <c r="C83" s="370"/>
      <c r="D83" s="239"/>
      <c r="E83" s="297"/>
      <c r="F83" s="243"/>
      <c r="G83" s="241"/>
      <c r="H83" s="246"/>
      <c r="I83" s="265"/>
      <c r="J83" s="242"/>
      <c r="K83" s="242"/>
      <c r="L83" s="265"/>
      <c r="M83" s="242"/>
      <c r="N83" s="292"/>
      <c r="O83" s="287"/>
      <c r="P83" s="287"/>
      <c r="Q83" s="242"/>
      <c r="R83" s="265"/>
      <c r="S83" s="283"/>
      <c r="T83" s="283"/>
      <c r="U83" s="245"/>
      <c r="V83" s="198"/>
      <c r="W83" s="203"/>
      <c r="AB83" s="213"/>
      <c r="AC83" s="213"/>
    </row>
    <row r="84" spans="1:29">
      <c r="A84" s="183">
        <v>35</v>
      </c>
      <c r="B84" s="375"/>
      <c r="C84" s="376"/>
      <c r="D84" s="405"/>
      <c r="E84" s="234"/>
      <c r="F84" s="226"/>
      <c r="G84" s="235"/>
      <c r="H84" s="228"/>
      <c r="I84" s="236"/>
      <c r="J84" s="236"/>
      <c r="K84" s="236"/>
      <c r="L84" s="236"/>
      <c r="M84" s="236"/>
      <c r="N84" s="237"/>
      <c r="O84" s="236"/>
      <c r="P84" s="237"/>
      <c r="Q84" s="236"/>
      <c r="R84" s="236"/>
      <c r="S84" s="236"/>
      <c r="T84" s="236"/>
      <c r="U84" s="236"/>
      <c r="V84" s="238"/>
      <c r="W84" s="203"/>
      <c r="AC84" s="213"/>
    </row>
    <row r="85" spans="1:29">
      <c r="B85" s="369"/>
      <c r="C85" s="370"/>
      <c r="D85" s="239"/>
      <c r="E85" s="230"/>
      <c r="F85" s="406"/>
      <c r="G85" s="241"/>
      <c r="H85" s="246"/>
      <c r="I85" s="265"/>
      <c r="J85" s="242"/>
      <c r="K85" s="242"/>
      <c r="L85" s="265"/>
      <c r="M85" s="242"/>
      <c r="N85" s="244"/>
      <c r="O85" s="287"/>
      <c r="P85" s="242"/>
      <c r="Q85" s="242"/>
      <c r="R85" s="265"/>
      <c r="S85" s="283"/>
      <c r="T85" s="283"/>
      <c r="U85" s="245"/>
      <c r="V85" s="198"/>
      <c r="W85" s="203"/>
      <c r="AC85" s="213"/>
    </row>
    <row r="86" spans="1:29">
      <c r="A86" s="183">
        <v>36</v>
      </c>
      <c r="B86" s="375"/>
      <c r="C86" s="407"/>
      <c r="D86" s="405"/>
      <c r="E86" s="234"/>
      <c r="F86" s="226"/>
      <c r="G86" s="235"/>
      <c r="H86" s="228"/>
      <c r="I86" s="236"/>
      <c r="J86" s="236"/>
      <c r="K86" s="236"/>
      <c r="L86" s="236"/>
      <c r="M86" s="236"/>
      <c r="N86" s="237"/>
      <c r="O86" s="236"/>
      <c r="P86" s="237"/>
      <c r="Q86" s="236"/>
      <c r="R86" s="236"/>
      <c r="S86" s="236"/>
      <c r="T86" s="236"/>
      <c r="U86" s="236"/>
      <c r="V86" s="238"/>
      <c r="W86" s="203"/>
    </row>
    <row r="87" spans="1:29">
      <c r="B87" s="369"/>
      <c r="C87" s="408"/>
      <c r="D87" s="239"/>
      <c r="E87" s="240"/>
      <c r="F87" s="406"/>
      <c r="G87" s="241"/>
      <c r="H87" s="246"/>
      <c r="I87" s="265"/>
      <c r="J87" s="242"/>
      <c r="K87" s="242"/>
      <c r="L87" s="265"/>
      <c r="M87" s="242"/>
      <c r="N87" s="254"/>
      <c r="O87" s="287"/>
      <c r="P87" s="244"/>
      <c r="Q87" s="244"/>
      <c r="R87" s="265"/>
      <c r="S87" s="283"/>
      <c r="T87" s="283"/>
      <c r="U87" s="245"/>
      <c r="V87" s="198"/>
      <c r="W87" s="203"/>
      <c r="AB87" s="213"/>
      <c r="AC87" s="213"/>
    </row>
    <row r="88" spans="1:29">
      <c r="A88" s="183">
        <v>37</v>
      </c>
      <c r="B88" s="375"/>
      <c r="C88" s="407"/>
      <c r="D88" s="233"/>
      <c r="E88" s="234"/>
      <c r="F88" s="226"/>
      <c r="G88" s="235"/>
      <c r="H88" s="228"/>
      <c r="I88" s="236"/>
      <c r="J88" s="236"/>
      <c r="K88" s="236"/>
      <c r="L88" s="236"/>
      <c r="M88" s="236"/>
      <c r="N88" s="237"/>
      <c r="O88" s="236"/>
      <c r="P88" s="237"/>
      <c r="Q88" s="236"/>
      <c r="R88" s="236"/>
      <c r="S88" s="236"/>
      <c r="T88" s="236"/>
      <c r="U88" s="236"/>
      <c r="V88" s="238"/>
      <c r="W88" s="203"/>
      <c r="AC88" s="213"/>
    </row>
    <row r="89" spans="1:29">
      <c r="B89" s="369"/>
      <c r="C89" s="408"/>
      <c r="D89" s="239"/>
      <c r="E89" s="240"/>
      <c r="F89" s="406"/>
      <c r="G89" s="241"/>
      <c r="H89" s="246"/>
      <c r="I89" s="265"/>
      <c r="J89" s="242"/>
      <c r="K89" s="242"/>
      <c r="L89" s="265"/>
      <c r="M89" s="242"/>
      <c r="N89" s="244"/>
      <c r="O89" s="287"/>
      <c r="P89" s="242"/>
      <c r="Q89" s="242"/>
      <c r="R89" s="265"/>
      <c r="S89" s="283"/>
      <c r="T89" s="283"/>
      <c r="U89" s="245"/>
      <c r="V89" s="198"/>
      <c r="W89" s="203"/>
    </row>
    <row r="90" spans="1:29">
      <c r="A90" s="183">
        <v>38</v>
      </c>
      <c r="B90" s="375"/>
      <c r="C90" s="376"/>
      <c r="D90" s="233"/>
      <c r="E90" s="234"/>
      <c r="F90" s="226"/>
      <c r="G90" s="235"/>
      <c r="H90" s="228"/>
      <c r="I90" s="236"/>
      <c r="J90" s="236"/>
      <c r="K90" s="236"/>
      <c r="L90" s="236"/>
      <c r="M90" s="236"/>
      <c r="N90" s="237"/>
      <c r="O90" s="236"/>
      <c r="P90" s="237"/>
      <c r="Q90" s="236"/>
      <c r="R90" s="236"/>
      <c r="S90" s="236"/>
      <c r="T90" s="236"/>
      <c r="U90" s="236"/>
      <c r="V90" s="238"/>
      <c r="W90" s="203"/>
    </row>
    <row r="91" spans="1:29">
      <c r="B91" s="369"/>
      <c r="C91" s="370"/>
      <c r="D91" s="285"/>
      <c r="E91" s="230"/>
      <c r="F91" s="406"/>
      <c r="G91" s="241"/>
      <c r="H91" s="246"/>
      <c r="I91" s="265"/>
      <c r="J91" s="242"/>
      <c r="K91" s="242"/>
      <c r="L91" s="243"/>
      <c r="M91" s="242"/>
      <c r="N91" s="244"/>
      <c r="O91" s="287"/>
      <c r="P91" s="269"/>
      <c r="Q91" s="269"/>
      <c r="R91" s="265"/>
      <c r="S91" s="283"/>
      <c r="T91" s="283"/>
      <c r="U91" s="245"/>
      <c r="V91" s="198"/>
      <c r="W91" s="203"/>
      <c r="AB91" s="213"/>
    </row>
    <row r="92" spans="1:29">
      <c r="B92" s="375"/>
      <c r="C92" s="407"/>
      <c r="D92" s="233"/>
      <c r="E92" s="234"/>
      <c r="F92" s="226"/>
      <c r="G92" s="235"/>
      <c r="H92" s="228"/>
      <c r="I92" s="236"/>
      <c r="J92" s="236"/>
      <c r="K92" s="236"/>
      <c r="L92" s="236"/>
      <c r="M92" s="236"/>
      <c r="N92" s="237"/>
      <c r="O92" s="236"/>
      <c r="P92" s="236"/>
      <c r="Q92" s="236"/>
      <c r="R92" s="236"/>
      <c r="S92" s="236"/>
      <c r="T92" s="236"/>
      <c r="U92" s="236"/>
      <c r="V92" s="228"/>
      <c r="W92" s="203"/>
      <c r="AB92" s="188"/>
    </row>
    <row r="93" spans="1:29">
      <c r="B93" s="369"/>
      <c r="C93" s="370"/>
      <c r="D93" s="239"/>
      <c r="E93" s="240"/>
      <c r="F93" s="406"/>
      <c r="G93" s="241"/>
      <c r="H93" s="246"/>
      <c r="I93" s="265"/>
      <c r="J93" s="242"/>
      <c r="K93" s="242"/>
      <c r="L93" s="243"/>
      <c r="M93" s="242"/>
      <c r="N93" s="244"/>
      <c r="O93" s="269"/>
      <c r="P93" s="269"/>
      <c r="Q93" s="269"/>
      <c r="R93" s="265"/>
      <c r="S93" s="283"/>
      <c r="T93" s="283"/>
      <c r="U93" s="245"/>
      <c r="V93" s="198"/>
      <c r="W93" s="203"/>
      <c r="AB93" s="213"/>
    </row>
    <row r="94" spans="1:29">
      <c r="B94" s="375"/>
      <c r="C94" s="376"/>
      <c r="D94" s="233"/>
      <c r="E94" s="234"/>
      <c r="F94" s="226"/>
      <c r="G94" s="235"/>
      <c r="H94" s="228"/>
      <c r="I94" s="236"/>
      <c r="J94" s="236"/>
      <c r="K94" s="236"/>
      <c r="L94" s="236"/>
      <c r="M94" s="236"/>
      <c r="N94" s="237"/>
      <c r="O94" s="236"/>
      <c r="P94" s="236"/>
      <c r="Q94" s="236"/>
      <c r="R94" s="236"/>
      <c r="S94" s="236"/>
      <c r="T94" s="236"/>
      <c r="U94" s="236"/>
      <c r="V94" s="228" t="str">
        <f>IF(U94=0,"",IF(U94&gt;100000,ROUND(U94,-2),IF(U94&gt;10000,ROUND(U94,-2),IF(U94&gt;100,ROUND(U94,-1),ROUND(U94,-2)))))</f>
        <v/>
      </c>
      <c r="W94" s="203"/>
      <c r="AB94" s="188"/>
    </row>
    <row r="95" spans="1:29">
      <c r="B95" s="369"/>
      <c r="C95" s="370"/>
      <c r="D95" s="239"/>
      <c r="E95" s="240"/>
      <c r="F95" s="406"/>
      <c r="G95" s="241"/>
      <c r="H95" s="246"/>
      <c r="I95" s="265"/>
      <c r="J95" s="242"/>
      <c r="K95" s="242"/>
      <c r="L95" s="243"/>
      <c r="M95" s="242"/>
      <c r="N95" s="244"/>
      <c r="O95" s="269"/>
      <c r="P95" s="269"/>
      <c r="Q95" s="269"/>
      <c r="R95" s="265"/>
      <c r="S95" s="283"/>
      <c r="T95" s="283"/>
      <c r="U95" s="245"/>
      <c r="V95" s="198"/>
      <c r="W95" s="203"/>
      <c r="AB95" s="213"/>
    </row>
    <row r="96" spans="1:29">
      <c r="B96" s="375"/>
      <c r="C96" s="376"/>
      <c r="D96" s="233"/>
      <c r="E96" s="234"/>
      <c r="F96" s="226"/>
      <c r="G96" s="235"/>
      <c r="H96" s="228" t="str">
        <f>IF(D96+E96+G96=0,"",MIN(X96:Z96))</f>
        <v/>
      </c>
      <c r="I96" s="236" t="str">
        <f>IF(I95=0,"",TRUNC(H96*I95))</f>
        <v/>
      </c>
      <c r="J96" s="236" t="str">
        <f>IF(J95=0,"",TRUNC(H96*J95))</f>
        <v/>
      </c>
      <c r="K96" s="236" t="str">
        <f>IF(K95=0,"",TRUNC(H96*K95))</f>
        <v/>
      </c>
      <c r="L96" s="236" t="str">
        <f>IF(L95=0,"",TRUNC(H96*L95))</f>
        <v/>
      </c>
      <c r="M96" s="236" t="str">
        <f>IF(M95=0,"",TRUNC(O96*M95))</f>
        <v/>
      </c>
      <c r="N96" s="237"/>
      <c r="O96" s="236" t="str">
        <f>IF(N95=0,"",TRUNC(+$O$5*N95))</f>
        <v/>
      </c>
      <c r="P96" s="236"/>
      <c r="Q96" s="236"/>
      <c r="R96" s="236" t="str">
        <f>IF(O96=0,"",TRUNC(O96*R95))</f>
        <v/>
      </c>
      <c r="S96" s="236"/>
      <c r="T96" s="236"/>
      <c r="U96" s="236" t="str">
        <f>IF(O96=0,"",SUM(I96:R96))</f>
        <v/>
      </c>
      <c r="V96" s="228" t="str">
        <f>IF(U96=0,"",IF(U96&gt;100000,ROUND(U96,-2),IF(U96&gt;10000,ROUND(U96,-2),IF(U96&gt;100,ROUND(U96,-1),ROUND(U96,-2)))))</f>
        <v/>
      </c>
      <c r="W96" s="203"/>
      <c r="AB96" s="188"/>
    </row>
    <row r="97" spans="2:28">
      <c r="B97" s="369"/>
      <c r="C97" s="370"/>
      <c r="D97" s="239"/>
      <c r="E97" s="240"/>
      <c r="F97" s="406"/>
      <c r="G97" s="241"/>
      <c r="H97" s="246"/>
      <c r="I97" s="265"/>
      <c r="J97" s="242"/>
      <c r="K97" s="242"/>
      <c r="L97" s="243"/>
      <c r="M97" s="242"/>
      <c r="N97" s="244"/>
      <c r="O97" s="269"/>
      <c r="P97" s="269"/>
      <c r="Q97" s="269"/>
      <c r="R97" s="265"/>
      <c r="S97" s="283"/>
      <c r="T97" s="283"/>
      <c r="U97" s="245"/>
      <c r="V97" s="198"/>
      <c r="W97" s="203"/>
      <c r="AB97" s="213"/>
    </row>
    <row r="98" spans="2:28">
      <c r="B98" s="375"/>
      <c r="C98" s="376"/>
      <c r="D98" s="233"/>
      <c r="E98" s="234"/>
      <c r="F98" s="226"/>
      <c r="G98" s="235"/>
      <c r="H98" s="228" t="str">
        <f>IF(D98+E98+G98=0,"",MIN(X98:Z98))</f>
        <v/>
      </c>
      <c r="I98" s="236" t="str">
        <f>IF(I97=0,"",TRUNC(H98*I97))</f>
        <v/>
      </c>
      <c r="J98" s="236" t="str">
        <f>IF(J97=0,"",TRUNC(H98*J97))</f>
        <v/>
      </c>
      <c r="K98" s="236" t="str">
        <f>IF(K97=0,"",TRUNC(H98*K97))</f>
        <v/>
      </c>
      <c r="L98" s="236" t="str">
        <f>IF(L97=0,"",TRUNC(H98*L97))</f>
        <v/>
      </c>
      <c r="M98" s="236" t="str">
        <f>IF(M97=0,"",TRUNC(O98*M97))</f>
        <v/>
      </c>
      <c r="N98" s="237"/>
      <c r="O98" s="236" t="str">
        <f>IF(N97=0,"",TRUNC(+$O$5*N97))</f>
        <v/>
      </c>
      <c r="P98" s="236"/>
      <c r="Q98" s="236"/>
      <c r="R98" s="236" t="str">
        <f>IF(O98=0,"",TRUNC(O98*R97))</f>
        <v/>
      </c>
      <c r="S98" s="236"/>
      <c r="T98" s="236"/>
      <c r="U98" s="236" t="str">
        <f>IF(O98=0,"",SUM(I98:R98))</f>
        <v/>
      </c>
      <c r="V98" s="228" t="str">
        <f>IF(U98=0,"",IF(U98&gt;100000,ROUND(U98,-2),IF(U98&gt;10000,ROUND(U98,-2),IF(U98&gt;100,ROUND(U98,-1),ROUND(U98,-2)))))</f>
        <v/>
      </c>
      <c r="W98" s="203"/>
      <c r="AB98" s="188"/>
    </row>
    <row r="99" spans="2:28">
      <c r="B99" s="369"/>
      <c r="C99" s="370"/>
      <c r="D99" s="239"/>
      <c r="E99" s="240"/>
      <c r="F99" s="406"/>
      <c r="G99" s="241"/>
      <c r="H99" s="246"/>
      <c r="I99" s="265"/>
      <c r="J99" s="242"/>
      <c r="K99" s="242"/>
      <c r="L99" s="243"/>
      <c r="M99" s="242"/>
      <c r="N99" s="244"/>
      <c r="O99" s="269"/>
      <c r="P99" s="269"/>
      <c r="Q99" s="269"/>
      <c r="R99" s="265"/>
      <c r="S99" s="283"/>
      <c r="T99" s="283"/>
      <c r="U99" s="245"/>
      <c r="V99" s="198"/>
      <c r="W99" s="203"/>
    </row>
    <row r="100" spans="2:28">
      <c r="B100" s="375"/>
      <c r="C100" s="376"/>
      <c r="D100" s="233"/>
      <c r="E100" s="234"/>
      <c r="F100" s="226"/>
      <c r="G100" s="235"/>
      <c r="H100" s="228" t="str">
        <f>IF(D100+E100+G100=0,"",MIN(X100:Z100))</f>
        <v/>
      </c>
      <c r="I100" s="236" t="str">
        <f>IF(I99=0,"",TRUNC(H100*I99))</f>
        <v/>
      </c>
      <c r="J100" s="236" t="str">
        <f>IF(J99=0,"",TRUNC(H100*J99))</f>
        <v/>
      </c>
      <c r="K100" s="236" t="str">
        <f>IF(K99=0,"",TRUNC(H100*K99))</f>
        <v/>
      </c>
      <c r="L100" s="236" t="str">
        <f>IF(L99=0,"",TRUNC(H100*L99))</f>
        <v/>
      </c>
      <c r="M100" s="236" t="str">
        <f>IF(M99=0,"",TRUNC(O100*M99))</f>
        <v/>
      </c>
      <c r="N100" s="237"/>
      <c r="O100" s="236" t="str">
        <f>IF(N99=0,"",TRUNC(+$O$5*N99))</f>
        <v/>
      </c>
      <c r="P100" s="236"/>
      <c r="Q100" s="236"/>
      <c r="R100" s="236" t="str">
        <f>IF(O100=0,"",TRUNC(O100*R99))</f>
        <v/>
      </c>
      <c r="S100" s="236"/>
      <c r="T100" s="236"/>
      <c r="U100" s="236" t="str">
        <f>IF(O100=0,"",SUM(I100:R100))</f>
        <v/>
      </c>
      <c r="V100" s="228" t="str">
        <f>IF(U100=0,"",IF(U100&gt;100000,ROUND(U100,-2),IF(U100&gt;10000,ROUND(U100,-2),IF(U100&gt;100,ROUND(U100,-1),ROUND(U100,-2)))))</f>
        <v/>
      </c>
      <c r="W100" s="203"/>
    </row>
    <row r="101" spans="2:28">
      <c r="B101" s="395"/>
      <c r="C101" s="370"/>
      <c r="D101" s="239"/>
      <c r="E101" s="240"/>
      <c r="F101" s="406"/>
      <c r="G101" s="241"/>
      <c r="H101" s="246"/>
      <c r="I101" s="265"/>
      <c r="J101" s="242"/>
      <c r="K101" s="242"/>
      <c r="L101" s="243"/>
      <c r="M101" s="242"/>
      <c r="N101" s="244"/>
      <c r="O101" s="269"/>
      <c r="P101" s="269"/>
      <c r="Q101" s="269"/>
      <c r="R101" s="265"/>
      <c r="S101" s="283"/>
      <c r="T101" s="283"/>
      <c r="U101" s="245"/>
      <c r="V101" s="198"/>
      <c r="W101" s="203"/>
    </row>
    <row r="102" spans="2:28">
      <c r="B102" s="396"/>
      <c r="C102" s="376"/>
      <c r="D102" s="233"/>
      <c r="E102" s="234"/>
      <c r="F102" s="226"/>
      <c r="G102" s="235"/>
      <c r="H102" s="228" t="str">
        <f>IF(D102+E102+G102=0,"",MIN(X102:Z102))</f>
        <v/>
      </c>
      <c r="I102" s="236" t="str">
        <f>IF(I101=0,"",TRUNC(H102*I101))</f>
        <v/>
      </c>
      <c r="J102" s="236" t="str">
        <f>IF(J101=0,"",TRUNC(H102*J101))</f>
        <v/>
      </c>
      <c r="K102" s="236" t="str">
        <f>IF(K101=0,"",TRUNC(H102*K101))</f>
        <v/>
      </c>
      <c r="L102" s="236" t="str">
        <f>IF(L101=0,"",TRUNC(H102*L101))</f>
        <v/>
      </c>
      <c r="M102" s="236" t="str">
        <f>IF(M101=0,"",TRUNC(O102*M101))</f>
        <v/>
      </c>
      <c r="N102" s="237"/>
      <c r="O102" s="236" t="str">
        <f>IF(N101=0,"",TRUNC(+$O$5*N101))</f>
        <v/>
      </c>
      <c r="P102" s="236"/>
      <c r="Q102" s="236"/>
      <c r="R102" s="236" t="str">
        <f>IF(O102=0,"",TRUNC(O102*R101))</f>
        <v/>
      </c>
      <c r="S102" s="236"/>
      <c r="T102" s="236"/>
      <c r="U102" s="236" t="str">
        <f>IF(O102=0,"",SUM(I102:R102))</f>
        <v/>
      </c>
      <c r="V102" s="228" t="str">
        <f>IF(U102=0,"",IF(U102&gt;100000,ROUND(U102,-2),IF(U102&gt;10000,ROUND(U102,-2),IF(U102&gt;100,ROUND(U102,-1),ROUND(U102,-2)))))</f>
        <v/>
      </c>
      <c r="W102" s="203"/>
    </row>
    <row r="103" spans="2:28">
      <c r="B103" s="395"/>
      <c r="C103" s="370"/>
      <c r="D103" s="239"/>
      <c r="E103" s="240"/>
      <c r="F103" s="406"/>
      <c r="G103" s="241"/>
      <c r="H103" s="246"/>
      <c r="I103" s="265"/>
      <c r="J103" s="242"/>
      <c r="K103" s="242"/>
      <c r="L103" s="243"/>
      <c r="M103" s="242"/>
      <c r="N103" s="244"/>
      <c r="O103" s="269"/>
      <c r="P103" s="269"/>
      <c r="Q103" s="269"/>
      <c r="R103" s="265"/>
      <c r="S103" s="283"/>
      <c r="T103" s="283"/>
      <c r="U103" s="245"/>
      <c r="V103" s="198"/>
      <c r="W103" s="203"/>
    </row>
    <row r="104" spans="2:28">
      <c r="B104" s="396"/>
      <c r="C104" s="376"/>
      <c r="D104" s="233"/>
      <c r="E104" s="234"/>
      <c r="F104" s="226"/>
      <c r="G104" s="235"/>
      <c r="H104" s="228" t="str">
        <f>IF(D104+E104+G104=0,"",MIN(X104:Z104))</f>
        <v/>
      </c>
      <c r="I104" s="236" t="str">
        <f>IF(I103=0,"",TRUNC(H104*I103))</f>
        <v/>
      </c>
      <c r="J104" s="236" t="str">
        <f>IF(J103=0,"",TRUNC(H104*J103))</f>
        <v/>
      </c>
      <c r="K104" s="236" t="str">
        <f>IF(K103=0,"",TRUNC(H104*K103))</f>
        <v/>
      </c>
      <c r="L104" s="236" t="str">
        <f>IF(L103=0,"",TRUNC(H104*L103))</f>
        <v/>
      </c>
      <c r="M104" s="236" t="str">
        <f>IF(M103=0,"",TRUNC(O104*M103))</f>
        <v/>
      </c>
      <c r="N104" s="237"/>
      <c r="O104" s="236" t="str">
        <f>IF(N103=0,"",TRUNC(+$O$5*N103))</f>
        <v/>
      </c>
      <c r="P104" s="236"/>
      <c r="Q104" s="236"/>
      <c r="R104" s="236" t="str">
        <f>IF(O104=0,"",TRUNC(O104*R103))</f>
        <v/>
      </c>
      <c r="S104" s="236"/>
      <c r="T104" s="236"/>
      <c r="U104" s="236" t="str">
        <f>IF(O104=0,"",SUM(I104:R104))</f>
        <v/>
      </c>
      <c r="V104" s="228" t="str">
        <f>IF(U104=0,"",IF(U104&gt;100000,ROUND(U104,-2),IF(U104&gt;10000,ROUND(U104,-2),IF(U104&gt;100,ROUND(U104,-1),ROUND(U104,-2)))))</f>
        <v/>
      </c>
      <c r="W104" s="203"/>
    </row>
    <row r="105" spans="2:28">
      <c r="B105" s="397"/>
      <c r="C105" s="370"/>
      <c r="D105" s="239"/>
      <c r="E105" s="240"/>
      <c r="F105" s="406"/>
      <c r="G105" s="241"/>
      <c r="H105" s="246"/>
      <c r="I105" s="265"/>
      <c r="J105" s="242"/>
      <c r="K105" s="242"/>
      <c r="L105" s="242"/>
      <c r="M105" s="242"/>
      <c r="N105" s="244"/>
      <c r="O105" s="242"/>
      <c r="P105" s="242"/>
      <c r="Q105" s="242"/>
      <c r="R105" s="265"/>
      <c r="S105" s="283"/>
      <c r="T105" s="283"/>
      <c r="U105" s="245"/>
      <c r="V105" s="198"/>
      <c r="W105" s="203"/>
    </row>
    <row r="106" spans="2:28">
      <c r="B106" s="396"/>
      <c r="C106" s="376"/>
      <c r="D106" s="233"/>
      <c r="E106" s="234"/>
      <c r="F106" s="226"/>
      <c r="G106" s="235"/>
      <c r="H106" s="228" t="str">
        <f>IF(D106+E106+G106=0,"",MIN(X106:Z106))</f>
        <v/>
      </c>
      <c r="I106" s="236" t="str">
        <f>IF(I105=0,"",TRUNC(H106*I105))</f>
        <v/>
      </c>
      <c r="J106" s="236" t="str">
        <f>IF(J105=0,"",TRUNC(H106*J105))</f>
        <v/>
      </c>
      <c r="K106" s="236" t="str">
        <f>IF(K105=0,"",TRUNC(H106*K105))</f>
        <v/>
      </c>
      <c r="L106" s="236" t="str">
        <f>IF(L105=0,"",TRUNC(H106*L105))</f>
        <v/>
      </c>
      <c r="M106" s="236" t="str">
        <f>IF(M105=0,"",TRUNC(O106*M105))</f>
        <v/>
      </c>
      <c r="N106" s="237"/>
      <c r="O106" s="236" t="str">
        <f>IF(N105=0,"",TRUNC(+$O$5*N105))</f>
        <v/>
      </c>
      <c r="P106" s="236"/>
      <c r="Q106" s="236"/>
      <c r="R106" s="236" t="str">
        <f>IF(O106=0,"",TRUNC(O106*R105))</f>
        <v/>
      </c>
      <c r="S106" s="236"/>
      <c r="T106" s="236"/>
      <c r="U106" s="236" t="str">
        <f>IF(O106=0,"",SUM(I106:R106))</f>
        <v/>
      </c>
      <c r="V106" s="228" t="str">
        <f>IF(H106=0,"",IF(U106&gt;100000,ROUND(U106,-2),IF(U106&gt;10000,ROUND(U106,-2),IF(U106&gt;100,ROUND(U106,-1),ROUND(U106,-2)))))</f>
        <v/>
      </c>
      <c r="W106" s="203"/>
    </row>
    <row r="107" spans="2:28">
      <c r="B107" s="397"/>
      <c r="C107" s="370"/>
      <c r="D107" s="239"/>
      <c r="E107" s="240"/>
      <c r="F107" s="406"/>
      <c r="G107" s="241"/>
      <c r="H107" s="246"/>
      <c r="I107" s="265"/>
      <c r="J107" s="242"/>
      <c r="K107" s="242"/>
      <c r="L107" s="242"/>
      <c r="M107" s="242"/>
      <c r="N107" s="244"/>
      <c r="O107" s="242"/>
      <c r="P107" s="242"/>
      <c r="Q107" s="242"/>
      <c r="R107" s="265"/>
      <c r="S107" s="283"/>
      <c r="T107" s="283"/>
      <c r="U107" s="245"/>
      <c r="V107" s="198"/>
      <c r="W107" s="203"/>
    </row>
    <row r="108" spans="2:28">
      <c r="B108" s="396"/>
      <c r="C108" s="376"/>
      <c r="D108" s="233"/>
      <c r="E108" s="234"/>
      <c r="F108" s="226"/>
      <c r="G108" s="235"/>
      <c r="H108" s="228" t="str">
        <f>IF(D108+E108+G108=0,"",MIN(X108:Z108))</f>
        <v/>
      </c>
      <c r="I108" s="236" t="str">
        <f>IF(I107=0,"",TRUNC(H108*I107))</f>
        <v/>
      </c>
      <c r="J108" s="236" t="str">
        <f>IF(J107=0,"",TRUNC(H108*J107))</f>
        <v/>
      </c>
      <c r="K108" s="236" t="str">
        <f>IF(K107=0,"",TRUNC(H108*K107))</f>
        <v/>
      </c>
      <c r="L108" s="236" t="str">
        <f>IF(L107=0,"",TRUNC(H108*L107))</f>
        <v/>
      </c>
      <c r="M108" s="236" t="str">
        <f>IF(M107=0,"",TRUNC(O108*M107))</f>
        <v/>
      </c>
      <c r="N108" s="237"/>
      <c r="O108" s="236" t="str">
        <f>IF(N107=0,"",TRUNC(+$O$5*N107))</f>
        <v/>
      </c>
      <c r="P108" s="236"/>
      <c r="Q108" s="236"/>
      <c r="R108" s="236" t="str">
        <f>IF(O108=0,"",TRUNC(O108*R107))</f>
        <v/>
      </c>
      <c r="S108" s="236"/>
      <c r="T108" s="236"/>
      <c r="U108" s="236" t="str">
        <f>IF(O108=0,"",SUM(I108:R108))</f>
        <v/>
      </c>
      <c r="V108" s="228" t="str">
        <f>IF(H108=0,"",IF(U108&gt;100000,ROUND(U108,-2),IF(U108&gt;10000,ROUND(U108,-2),IF(U108&gt;100,ROUND(U108,-1),ROUND(U108,-2)))))</f>
        <v/>
      </c>
      <c r="W108" s="203"/>
    </row>
    <row r="109" spans="2:28">
      <c r="B109" s="397"/>
      <c r="C109" s="370"/>
      <c r="D109" s="239"/>
      <c r="E109" s="240"/>
      <c r="F109" s="406"/>
      <c r="G109" s="241"/>
      <c r="H109" s="246"/>
      <c r="I109" s="265"/>
      <c r="J109" s="242"/>
      <c r="K109" s="242"/>
      <c r="L109" s="242"/>
      <c r="M109" s="242"/>
      <c r="N109" s="244"/>
      <c r="O109" s="242"/>
      <c r="P109" s="242"/>
      <c r="Q109" s="242"/>
      <c r="R109" s="265"/>
      <c r="S109" s="283"/>
      <c r="T109" s="283"/>
      <c r="U109" s="245"/>
      <c r="V109" s="198"/>
      <c r="W109" s="203"/>
    </row>
    <row r="110" spans="2:28">
      <c r="B110" s="396"/>
      <c r="C110" s="376"/>
      <c r="D110" s="233"/>
      <c r="E110" s="234"/>
      <c r="F110" s="226"/>
      <c r="G110" s="235"/>
      <c r="H110" s="228" t="str">
        <f>IF(D110+E110+G110=0,"",MIN(X110:Z110))</f>
        <v/>
      </c>
      <c r="I110" s="236" t="str">
        <f>IF(I109=0,"",TRUNC(H110*I109))</f>
        <v/>
      </c>
      <c r="J110" s="236" t="str">
        <f>IF(J109=0,"",TRUNC(H110*J109))</f>
        <v/>
      </c>
      <c r="K110" s="236" t="str">
        <f>IF(K109=0,"",TRUNC(H110*K109))</f>
        <v/>
      </c>
      <c r="L110" s="236" t="str">
        <f>IF(L109=0,"",TRUNC(H110*L109))</f>
        <v/>
      </c>
      <c r="M110" s="236" t="str">
        <f>IF(M109=0,"",TRUNC(O110*M109))</f>
        <v/>
      </c>
      <c r="N110" s="237"/>
      <c r="O110" s="236" t="str">
        <f>IF(N109=0,"",TRUNC(+$O$5*N109))</f>
        <v/>
      </c>
      <c r="P110" s="236"/>
      <c r="Q110" s="236"/>
      <c r="R110" s="236" t="str">
        <f>IF(O110=0,"",TRUNC(O110*R109))</f>
        <v/>
      </c>
      <c r="S110" s="236"/>
      <c r="T110" s="236"/>
      <c r="U110" s="236" t="str">
        <f>IF(O110=0,"",SUM(I110:R110))</f>
        <v/>
      </c>
      <c r="V110" s="228" t="str">
        <f>IF(H110=0,"",IF(U110&gt;100000,ROUND(U110,-2),IF(U110&gt;10000,ROUND(U110,-2),IF(U110&gt;100,ROUND(U110,-1),ROUND(U110,-2)))))</f>
        <v/>
      </c>
      <c r="W110" s="203"/>
    </row>
    <row r="111" spans="2:28">
      <c r="B111" s="397"/>
      <c r="C111" s="370"/>
      <c r="D111" s="239"/>
      <c r="E111" s="240"/>
      <c r="F111" s="406"/>
      <c r="G111" s="241"/>
      <c r="H111" s="246"/>
      <c r="I111" s="265"/>
      <c r="J111" s="242"/>
      <c r="K111" s="242"/>
      <c r="L111" s="242"/>
      <c r="M111" s="242"/>
      <c r="N111" s="244"/>
      <c r="O111" s="242"/>
      <c r="P111" s="242"/>
      <c r="Q111" s="242"/>
      <c r="R111" s="265"/>
      <c r="S111" s="283"/>
      <c r="T111" s="283"/>
      <c r="U111" s="245"/>
      <c r="V111" s="198"/>
      <c r="W111" s="203"/>
    </row>
    <row r="112" spans="2:28">
      <c r="B112" s="396"/>
      <c r="C112" s="376"/>
      <c r="D112" s="233"/>
      <c r="E112" s="234"/>
      <c r="F112" s="226"/>
      <c r="G112" s="235"/>
      <c r="H112" s="228" t="str">
        <f>IF(D112+E112+G112=0,"",MIN(X112:Z112))</f>
        <v/>
      </c>
      <c r="I112" s="236" t="str">
        <f>IF(I111=0,"",TRUNC(H112*I111))</f>
        <v/>
      </c>
      <c r="J112" s="236" t="str">
        <f>IF(J111=0,"",TRUNC(H112*J111))</f>
        <v/>
      </c>
      <c r="K112" s="236" t="str">
        <f>IF(K111=0,"",TRUNC(H112*K111))</f>
        <v/>
      </c>
      <c r="L112" s="236" t="str">
        <f>IF(L111=0,"",TRUNC(H112*L111))</f>
        <v/>
      </c>
      <c r="M112" s="236" t="str">
        <f>IF(M111=0,"",TRUNC(O112*M111))</f>
        <v/>
      </c>
      <c r="N112" s="237"/>
      <c r="O112" s="236" t="str">
        <f>IF(N111=0,"",TRUNC(+$O$5*N111))</f>
        <v/>
      </c>
      <c r="P112" s="236"/>
      <c r="Q112" s="236"/>
      <c r="R112" s="236" t="str">
        <f>IF(O112=0,"",TRUNC(O112*R111))</f>
        <v/>
      </c>
      <c r="S112" s="236"/>
      <c r="T112" s="236"/>
      <c r="U112" s="236" t="str">
        <f>IF(O112=0,"",SUM(I112:R112))</f>
        <v/>
      </c>
      <c r="V112" s="228" t="str">
        <f>IF(H112=0,"",IF(U112&gt;100000,ROUND(U112,-2),IF(U112&gt;10000,ROUND(U112,-2),IF(U112&gt;100,ROUND(U112,-1),ROUND(U112,-2)))))</f>
        <v/>
      </c>
      <c r="W112" s="203"/>
    </row>
    <row r="113" spans="2:23">
      <c r="B113" s="397"/>
      <c r="C113" s="370"/>
      <c r="D113" s="239"/>
      <c r="E113" s="240"/>
      <c r="F113" s="406"/>
      <c r="G113" s="241"/>
      <c r="H113" s="246"/>
      <c r="I113" s="265"/>
      <c r="J113" s="242"/>
      <c r="K113" s="242"/>
      <c r="L113" s="242"/>
      <c r="M113" s="242"/>
      <c r="N113" s="244"/>
      <c r="O113" s="242"/>
      <c r="P113" s="242"/>
      <c r="Q113" s="242"/>
      <c r="R113" s="265"/>
      <c r="S113" s="283"/>
      <c r="T113" s="283"/>
      <c r="U113" s="245"/>
      <c r="V113" s="198"/>
      <c r="W113" s="203"/>
    </row>
    <row r="114" spans="2:23">
      <c r="B114" s="396"/>
      <c r="C114" s="376"/>
      <c r="D114" s="233"/>
      <c r="E114" s="234"/>
      <c r="F114" s="226"/>
      <c r="G114" s="235"/>
      <c r="H114" s="228" t="str">
        <f>IF(D114+E114+G114=0,"",MIN(X114:Z114))</f>
        <v/>
      </c>
      <c r="I114" s="236" t="str">
        <f>IF(I113=0,"",TRUNC(H114*I113))</f>
        <v/>
      </c>
      <c r="J114" s="236" t="str">
        <f>IF(J113=0,"",TRUNC(H114*J113))</f>
        <v/>
      </c>
      <c r="K114" s="236" t="str">
        <f>IF(K113=0,"",TRUNC(H114*K113))</f>
        <v/>
      </c>
      <c r="L114" s="236" t="str">
        <f>IF(L113=0,"",TRUNC(H114*L113))</f>
        <v/>
      </c>
      <c r="M114" s="236" t="str">
        <f>IF(M113=0,"",TRUNC(O114*M113))</f>
        <v/>
      </c>
      <c r="N114" s="237"/>
      <c r="O114" s="236" t="str">
        <f>IF(N113=0,"",TRUNC(+$O$5*N113))</f>
        <v/>
      </c>
      <c r="P114" s="236"/>
      <c r="Q114" s="236"/>
      <c r="R114" s="236" t="str">
        <f>IF(O114=0,"",TRUNC(O114*R113))</f>
        <v/>
      </c>
      <c r="S114" s="236"/>
      <c r="T114" s="236"/>
      <c r="U114" s="236" t="str">
        <f>IF(O114=0,"",SUM(I114:R114))</f>
        <v/>
      </c>
      <c r="V114" s="238" t="str">
        <f>IF(H114=0,"",IF(U114&gt;100000,ROUND(U114,-2),IF(U114&gt;10000,ROUND(U114,-2),IF(U114&gt;100,ROUND(U114,-1),ROUND(U114,-2)))))</f>
        <v/>
      </c>
      <c r="W114" s="203"/>
    </row>
    <row r="115" spans="2:23">
      <c r="B115" s="397"/>
      <c r="C115" s="370"/>
      <c r="D115" s="239"/>
      <c r="E115" s="240"/>
      <c r="F115" s="406"/>
      <c r="G115" s="241"/>
      <c r="H115" s="246"/>
      <c r="I115" s="265"/>
      <c r="J115" s="242"/>
      <c r="K115" s="242"/>
      <c r="L115" s="242"/>
      <c r="M115" s="242"/>
      <c r="N115" s="244"/>
      <c r="O115" s="242"/>
      <c r="P115" s="242"/>
      <c r="Q115" s="242"/>
      <c r="R115" s="265"/>
      <c r="S115" s="283"/>
      <c r="T115" s="283"/>
      <c r="U115" s="245"/>
      <c r="V115" s="198"/>
      <c r="W115" s="203"/>
    </row>
    <row r="116" spans="2:23">
      <c r="B116" s="396"/>
      <c r="C116" s="376"/>
      <c r="D116" s="233"/>
      <c r="E116" s="234"/>
      <c r="F116" s="226"/>
      <c r="G116" s="235"/>
      <c r="H116" s="228" t="str">
        <f>IF(D116+E116+G116=0,"",MIN(X116:Z116))</f>
        <v/>
      </c>
      <c r="I116" s="236" t="str">
        <f>IF(I115=0,"",TRUNC(H116*I115))</f>
        <v/>
      </c>
      <c r="J116" s="236" t="str">
        <f>IF(J115=0,"",TRUNC(H116*J115))</f>
        <v/>
      </c>
      <c r="K116" s="236" t="str">
        <f>IF(K115=0,"",TRUNC(H116*K115))</f>
        <v/>
      </c>
      <c r="L116" s="236" t="str">
        <f>IF(L115=0,"",TRUNC(H116*L115))</f>
        <v/>
      </c>
      <c r="M116" s="236" t="str">
        <f>IF(M115=0,"",TRUNC(O116*M115))</f>
        <v/>
      </c>
      <c r="N116" s="237"/>
      <c r="O116" s="236" t="str">
        <f>IF(N115=0,"",TRUNC(+$O$5*N115))</f>
        <v/>
      </c>
      <c r="P116" s="236"/>
      <c r="Q116" s="236"/>
      <c r="R116" s="236" t="str">
        <f>IF(O116=0,"",TRUNC(O116*R115))</f>
        <v/>
      </c>
      <c r="S116" s="236"/>
      <c r="T116" s="236"/>
      <c r="U116" s="236" t="str">
        <f>IF(O116=0,"",SUM(I116:R116))</f>
        <v/>
      </c>
      <c r="V116" s="238" t="str">
        <f>IF(H116=0,"",IF(U116&gt;100000,ROUND(U116,-2),IF(U116&gt;10000,ROUND(U116,-2),IF(U116&gt;100,ROUND(U116,-1),ROUND(U116,-2)))))</f>
        <v/>
      </c>
      <c r="W116" s="203"/>
    </row>
    <row r="117" spans="2:23">
      <c r="B117" s="397"/>
      <c r="C117" s="370"/>
      <c r="D117" s="239"/>
      <c r="E117" s="240"/>
      <c r="F117" s="406"/>
      <c r="G117" s="241"/>
      <c r="H117" s="246"/>
      <c r="I117" s="265"/>
      <c r="J117" s="242"/>
      <c r="K117" s="242"/>
      <c r="L117" s="242"/>
      <c r="M117" s="242"/>
      <c r="N117" s="244"/>
      <c r="O117" s="242"/>
      <c r="P117" s="242"/>
      <c r="Q117" s="242"/>
      <c r="R117" s="265"/>
      <c r="S117" s="283"/>
      <c r="T117" s="283"/>
      <c r="U117" s="245"/>
      <c r="V117" s="198"/>
      <c r="W117" s="203"/>
    </row>
    <row r="118" spans="2:23">
      <c r="B118" s="409"/>
      <c r="C118" s="376"/>
      <c r="D118" s="233"/>
      <c r="E118" s="234"/>
      <c r="F118" s="226"/>
      <c r="G118" s="235"/>
      <c r="H118" s="228" t="str">
        <f>IF(D118+E118+G118=0,"",MIN(X118:Z118))</f>
        <v/>
      </c>
      <c r="I118" s="236" t="str">
        <f>IF(I117=0,"",TRUNC(H118*I117))</f>
        <v/>
      </c>
      <c r="J118" s="236" t="str">
        <f>IF(J117=0,"",TRUNC(H118*J117))</f>
        <v/>
      </c>
      <c r="K118" s="236" t="str">
        <f>IF(K117=0,"",TRUNC(H118*K117))</f>
        <v/>
      </c>
      <c r="L118" s="236" t="str">
        <f>IF(L117=0,"",TRUNC(H118*L117))</f>
        <v/>
      </c>
      <c r="M118" s="236" t="str">
        <f>IF(M117=0,"",TRUNC(O118*M117))</f>
        <v/>
      </c>
      <c r="N118" s="237"/>
      <c r="O118" s="236" t="str">
        <f>IF(N117=0,"",TRUNC(+$O$5*N117))</f>
        <v/>
      </c>
      <c r="P118" s="236"/>
      <c r="Q118" s="236"/>
      <c r="R118" s="236" t="str">
        <f>IF(O118=0,"",TRUNC(O118*R117))</f>
        <v/>
      </c>
      <c r="S118" s="236"/>
      <c r="T118" s="236"/>
      <c r="U118" s="236" t="str">
        <f>IF(O118=0,"",SUM(I118:R118))</f>
        <v/>
      </c>
      <c r="V118" s="238" t="str">
        <f>IF(H118=0,"",IF(U118&gt;100000,ROUND(U118,-2),IF(U118&gt;10000,ROUND(U118,-2),IF(U118&gt;100,ROUND(U118,-1),ROUND(U118,-2)))))</f>
        <v/>
      </c>
      <c r="W118" s="203"/>
    </row>
    <row r="119" spans="2:23">
      <c r="B119" s="397"/>
      <c r="C119" s="370"/>
      <c r="D119" s="239"/>
      <c r="E119" s="240"/>
      <c r="F119" s="406"/>
      <c r="G119" s="241"/>
      <c r="H119" s="246"/>
      <c r="I119" s="265"/>
      <c r="J119" s="242"/>
      <c r="K119" s="242"/>
      <c r="L119" s="242"/>
      <c r="M119" s="242"/>
      <c r="N119" s="244"/>
      <c r="O119" s="242"/>
      <c r="P119" s="242"/>
      <c r="Q119" s="242"/>
      <c r="R119" s="265"/>
      <c r="S119" s="283"/>
      <c r="T119" s="283"/>
      <c r="U119" s="245"/>
      <c r="V119" s="198"/>
      <c r="W119" s="203"/>
    </row>
    <row r="120" spans="2:23" ht="17" thickBot="1">
      <c r="B120" s="398"/>
      <c r="C120" s="399"/>
      <c r="D120" s="273"/>
      <c r="E120" s="274"/>
      <c r="F120" s="272"/>
      <c r="G120" s="275"/>
      <c r="H120" s="207" t="str">
        <f>IF(D120+E120+G120=0,"",MIN(X120:Z120))</f>
        <v/>
      </c>
      <c r="I120" s="276" t="str">
        <f>IF(I119=0,"",TRUNC(H120*I119))</f>
        <v/>
      </c>
      <c r="J120" s="276" t="str">
        <f>IF(J119=0,"",TRUNC(H120*J119))</f>
        <v/>
      </c>
      <c r="K120" s="276" t="str">
        <f>IF(K119=0,"",TRUNC(H120*K119))</f>
        <v/>
      </c>
      <c r="L120" s="276" t="str">
        <f>IF(L119=0,"",TRUNC(H120*L119))</f>
        <v/>
      </c>
      <c r="M120" s="276" t="str">
        <f>IF(M119=0,"",TRUNC(O120*M119))</f>
        <v/>
      </c>
      <c r="N120" s="277"/>
      <c r="O120" s="276" t="str">
        <f>IF(N119=0,"",TRUNC(+$O$5*N119))</f>
        <v/>
      </c>
      <c r="P120" s="276"/>
      <c r="Q120" s="276"/>
      <c r="R120" s="276" t="str">
        <f>IF(O120=0,"",TRUNC(O120*R119))</f>
        <v/>
      </c>
      <c r="S120" s="276"/>
      <c r="T120" s="276"/>
      <c r="U120" s="276" t="str">
        <f>IF(O120=0,"",SUM(I120:R120))</f>
        <v/>
      </c>
      <c r="V120" s="207" t="str">
        <f>IF(H120=0,"",IF(U120&gt;100000,ROUND(U120,-2),IF(U120&gt;10000,ROUND(U120,-2),IF(U120&gt;100,ROUND(U120,-1),ROUND(U120,-2)))))</f>
        <v/>
      </c>
      <c r="W120" s="203"/>
    </row>
  </sheetData>
  <mergeCells count="2">
    <mergeCell ref="D5:G5"/>
    <mergeCell ref="D65:G65"/>
  </mergeCells>
  <phoneticPr fontId="51"/>
  <pageMargins left="0.47" right="0.47" top="0.52" bottom="0.84" header="0.14000000000000001" footer="0.19685039370078741"/>
  <pageSetup paperSize="9" scale="45" orientation="landscape" horizontalDpi="4294967293" r:id="rId1"/>
  <headerFooter alignWithMargins="0"/>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U220"/>
  <sheetViews>
    <sheetView workbookViewId="0"/>
  </sheetViews>
  <sheetFormatPr defaultColWidth="9.09765625" defaultRowHeight="13"/>
  <cols>
    <col min="1" max="1" width="3.296875" style="304" customWidth="1"/>
    <col min="2" max="2" width="20.59765625" style="304" customWidth="1"/>
    <col min="3" max="3" width="8.69921875" style="304" customWidth="1"/>
    <col min="4" max="4" width="3.8984375" style="304" customWidth="1"/>
    <col min="5" max="5" width="3.59765625" style="304" customWidth="1"/>
    <col min="6" max="6" width="8.3984375" style="304" customWidth="1"/>
    <col min="7" max="7" width="6.59765625" style="304" customWidth="1"/>
    <col min="8" max="8" width="10.8984375" style="304" customWidth="1"/>
    <col min="9" max="9" width="12.09765625" style="304" customWidth="1"/>
    <col min="10" max="10" width="3.59765625" style="308" customWidth="1"/>
    <col min="11" max="11" width="4" style="308" customWidth="1"/>
    <col min="12" max="12" width="7.09765625" style="308" customWidth="1"/>
    <col min="13" max="13" width="6.296875" style="308" customWidth="1"/>
    <col min="14" max="14" width="9.59765625" style="304" customWidth="1"/>
    <col min="15" max="15" width="4.3984375" style="304" customWidth="1"/>
    <col min="16" max="16384" width="9.09765625" style="304"/>
  </cols>
  <sheetData>
    <row r="1" spans="2:15" ht="15.75" customHeight="1">
      <c r="B1" s="298"/>
      <c r="C1" s="299"/>
      <c r="D1" s="299"/>
      <c r="E1" s="299"/>
      <c r="F1" s="299"/>
      <c r="G1" s="299"/>
      <c r="H1" s="300"/>
      <c r="I1" s="299"/>
      <c r="J1" s="301"/>
      <c r="K1" s="301"/>
      <c r="L1" s="301"/>
      <c r="M1" s="301"/>
      <c r="N1" s="302"/>
      <c r="O1" s="303"/>
    </row>
    <row r="2" spans="2:15" ht="15.75" customHeight="1">
      <c r="B2" s="305" t="s">
        <v>210</v>
      </c>
      <c r="C2" s="306"/>
      <c r="F2" s="307"/>
      <c r="N2" s="309"/>
      <c r="O2" s="303"/>
    </row>
    <row r="3" spans="2:15" ht="15.75" customHeight="1">
      <c r="B3" s="310"/>
      <c r="C3" s="311"/>
      <c r="D3" s="311"/>
      <c r="E3" s="311"/>
      <c r="F3" s="312"/>
      <c r="G3" s="311"/>
      <c r="H3" s="313"/>
      <c r="I3" s="311"/>
      <c r="J3" s="314" t="s">
        <v>206</v>
      </c>
      <c r="K3" s="314"/>
      <c r="L3" s="314"/>
      <c r="M3" s="314"/>
      <c r="N3" s="315"/>
    </row>
    <row r="4" spans="2:15" ht="37.5" customHeight="1">
      <c r="B4" s="316" t="s">
        <v>162</v>
      </c>
      <c r="C4" s="317" t="s">
        <v>163</v>
      </c>
      <c r="D4" s="318"/>
      <c r="E4" s="319"/>
      <c r="F4" s="320" t="s">
        <v>164</v>
      </c>
      <c r="G4" s="321" t="s">
        <v>165</v>
      </c>
      <c r="H4" s="320" t="s">
        <v>166</v>
      </c>
      <c r="I4" s="322" t="s">
        <v>167</v>
      </c>
      <c r="J4" s="756" t="s">
        <v>168</v>
      </c>
      <c r="K4" s="757"/>
      <c r="L4" s="757"/>
      <c r="M4" s="757"/>
      <c r="N4" s="758"/>
    </row>
    <row r="5" spans="2:15" ht="17.149999999999999" customHeight="1">
      <c r="B5" s="323"/>
      <c r="C5" s="747"/>
      <c r="D5" s="748"/>
      <c r="E5" s="748"/>
      <c r="F5" s="324"/>
      <c r="G5" s="325"/>
      <c r="H5" s="326"/>
      <c r="I5" s="327"/>
      <c r="J5" s="337"/>
      <c r="K5" s="329"/>
      <c r="L5" s="329"/>
      <c r="M5" s="329"/>
      <c r="N5" s="330"/>
    </row>
    <row r="6" spans="2:15" ht="17.149999999999999" customHeight="1">
      <c r="B6" s="338"/>
      <c r="C6" s="752"/>
      <c r="D6" s="753"/>
      <c r="E6" s="759"/>
      <c r="F6" s="332"/>
      <c r="G6" s="333"/>
      <c r="H6" s="339"/>
      <c r="I6" s="334">
        <f>INT(F6*H6)</f>
        <v>0</v>
      </c>
      <c r="J6" s="335"/>
      <c r="K6" s="314"/>
      <c r="L6" s="314"/>
      <c r="M6" s="314"/>
      <c r="N6" s="336"/>
    </row>
    <row r="7" spans="2:15" ht="17.149999999999999" customHeight="1">
      <c r="B7" s="340"/>
      <c r="C7" s="747"/>
      <c r="D7" s="748"/>
      <c r="E7" s="748"/>
      <c r="F7" s="324"/>
      <c r="G7" s="325"/>
      <c r="H7" s="326"/>
      <c r="I7" s="327"/>
      <c r="J7" s="341"/>
      <c r="K7" s="329"/>
      <c r="L7" s="329"/>
      <c r="M7" s="329"/>
      <c r="N7" s="330"/>
    </row>
    <row r="8" spans="2:15" ht="17.149999999999999" customHeight="1">
      <c r="B8" s="338"/>
      <c r="C8" s="749"/>
      <c r="D8" s="750"/>
      <c r="E8" s="751"/>
      <c r="F8" s="332"/>
      <c r="G8" s="333"/>
      <c r="H8" s="342"/>
      <c r="I8" s="334">
        <f>INT(F8*H8)</f>
        <v>0</v>
      </c>
      <c r="J8" s="335"/>
      <c r="K8" s="311"/>
      <c r="L8" s="311"/>
      <c r="M8" s="314"/>
      <c r="N8" s="336"/>
    </row>
    <row r="9" spans="2:15" ht="17.149999999999999" customHeight="1">
      <c r="B9" s="323"/>
      <c r="C9" s="747"/>
      <c r="D9" s="748"/>
      <c r="E9" s="748"/>
      <c r="F9" s="324"/>
      <c r="G9" s="325"/>
      <c r="H9" s="326"/>
      <c r="I9" s="327"/>
      <c r="J9" s="328"/>
      <c r="K9" s="329"/>
      <c r="L9" s="329"/>
      <c r="M9" s="329"/>
      <c r="N9" s="330"/>
    </row>
    <row r="10" spans="2:15" ht="17.149999999999999" customHeight="1">
      <c r="B10" s="331"/>
      <c r="C10" s="749"/>
      <c r="D10" s="750"/>
      <c r="E10" s="751"/>
      <c r="F10" s="332"/>
      <c r="G10" s="333"/>
      <c r="H10" s="358"/>
      <c r="I10" s="334">
        <f>INT(F10*H10)</f>
        <v>0</v>
      </c>
      <c r="J10" s="335"/>
      <c r="K10" s="311"/>
      <c r="L10" s="311"/>
      <c r="M10" s="311"/>
      <c r="N10" s="336"/>
    </row>
    <row r="11" spans="2:15" ht="17.149999999999999" customHeight="1">
      <c r="B11" s="340"/>
      <c r="C11" s="754"/>
      <c r="D11" s="755"/>
      <c r="E11" s="755"/>
      <c r="F11" s="324"/>
      <c r="G11" s="325"/>
      <c r="H11" s="326"/>
      <c r="I11" s="327"/>
      <c r="J11" s="341"/>
      <c r="N11" s="343"/>
    </row>
    <row r="12" spans="2:15" ht="17.149999999999999" customHeight="1">
      <c r="B12" s="338"/>
      <c r="C12" s="344"/>
      <c r="D12" s="345"/>
      <c r="E12" s="346"/>
      <c r="F12" s="332"/>
      <c r="G12" s="333"/>
      <c r="H12" s="342"/>
      <c r="I12" s="334">
        <f>F12*H12</f>
        <v>0</v>
      </c>
      <c r="J12" s="335"/>
      <c r="K12" s="314"/>
      <c r="L12" s="314"/>
      <c r="M12" s="314"/>
      <c r="N12" s="336"/>
    </row>
    <row r="13" spans="2:15" ht="17.149999999999999" customHeight="1">
      <c r="B13" s="323"/>
      <c r="C13" s="733"/>
      <c r="D13" s="734"/>
      <c r="E13" s="734"/>
      <c r="F13" s="324"/>
      <c r="G13" s="325"/>
      <c r="H13" s="348"/>
      <c r="I13" s="327"/>
      <c r="J13" s="328"/>
      <c r="K13" s="329"/>
      <c r="L13" s="329"/>
      <c r="M13" s="329"/>
      <c r="N13" s="330"/>
    </row>
    <row r="14" spans="2:15" ht="17.149999999999999" customHeight="1">
      <c r="B14" s="338"/>
      <c r="C14" s="752"/>
      <c r="D14" s="753"/>
      <c r="E14" s="753"/>
      <c r="F14" s="332"/>
      <c r="G14" s="333"/>
      <c r="H14" s="350"/>
      <c r="I14" s="334">
        <f>INT(F14*H14)</f>
        <v>0</v>
      </c>
      <c r="J14" s="335"/>
      <c r="K14" s="311"/>
      <c r="L14" s="311"/>
      <c r="M14" s="311"/>
      <c r="N14" s="336"/>
    </row>
    <row r="15" spans="2:15" ht="17.149999999999999" customHeight="1">
      <c r="B15" s="323"/>
      <c r="C15" s="733"/>
      <c r="D15" s="734"/>
      <c r="E15" s="734"/>
      <c r="F15" s="324"/>
      <c r="G15" s="325"/>
      <c r="H15" s="351"/>
      <c r="I15" s="348"/>
      <c r="J15" s="328"/>
      <c r="K15" s="329"/>
      <c r="L15" s="329"/>
      <c r="M15" s="329"/>
      <c r="N15" s="330"/>
    </row>
    <row r="16" spans="2:15" ht="17.149999999999999" customHeight="1">
      <c r="B16" s="338"/>
      <c r="C16" s="752"/>
      <c r="D16" s="753"/>
      <c r="E16" s="753"/>
      <c r="F16" s="332"/>
      <c r="G16" s="333"/>
      <c r="H16" s="350"/>
      <c r="I16" s="334"/>
      <c r="J16" s="335"/>
      <c r="K16" s="311"/>
      <c r="L16" s="311"/>
      <c r="M16" s="311"/>
      <c r="N16" s="336"/>
    </row>
    <row r="17" spans="2:15" ht="17.149999999999999" customHeight="1">
      <c r="B17" s="347"/>
      <c r="C17" s="733"/>
      <c r="D17" s="734"/>
      <c r="E17" s="734"/>
      <c r="F17" s="324"/>
      <c r="G17" s="325"/>
      <c r="H17" s="348"/>
      <c r="I17" s="348"/>
      <c r="J17" s="341"/>
      <c r="N17" s="343"/>
    </row>
    <row r="18" spans="2:15" ht="17.149999999999999" customHeight="1">
      <c r="B18" s="338"/>
      <c r="C18" s="344"/>
      <c r="D18" s="345"/>
      <c r="E18" s="346"/>
      <c r="F18" s="332"/>
      <c r="G18" s="333"/>
      <c r="H18" s="349"/>
      <c r="I18" s="334"/>
      <c r="J18" s="335"/>
      <c r="K18" s="314"/>
      <c r="L18" s="314"/>
      <c r="M18" s="314"/>
      <c r="N18" s="336"/>
    </row>
    <row r="19" spans="2:15" ht="17.149999999999999" customHeight="1">
      <c r="B19" s="352"/>
      <c r="C19" s="733"/>
      <c r="D19" s="734"/>
      <c r="E19" s="734"/>
      <c r="F19" s="324"/>
      <c r="G19" s="325"/>
      <c r="H19" s="348"/>
      <c r="I19" s="348"/>
      <c r="J19" s="328"/>
      <c r="N19" s="343"/>
    </row>
    <row r="20" spans="2:15" ht="17.149999999999999" customHeight="1">
      <c r="B20" s="338" t="s">
        <v>153</v>
      </c>
      <c r="C20" s="353"/>
      <c r="D20" s="354"/>
      <c r="E20" s="355"/>
      <c r="F20" s="332"/>
      <c r="G20" s="333"/>
      <c r="H20" s="349"/>
      <c r="I20" s="334">
        <f>SUM(I5:I18)</f>
        <v>0</v>
      </c>
      <c r="J20" s="335"/>
      <c r="K20" s="314"/>
      <c r="L20" s="314"/>
      <c r="M20" s="314"/>
      <c r="N20" s="336"/>
    </row>
    <row r="21" spans="2:15" ht="17.149999999999999" customHeight="1">
      <c r="B21" s="352"/>
      <c r="C21" s="736"/>
      <c r="D21" s="737"/>
      <c r="E21" s="737"/>
      <c r="F21" s="324"/>
      <c r="G21" s="325"/>
      <c r="H21" s="348"/>
      <c r="I21" s="348"/>
      <c r="J21" s="328"/>
      <c r="N21" s="343"/>
    </row>
    <row r="22" spans="2:15" ht="17.149999999999999" customHeight="1" thickBot="1">
      <c r="B22" s="323"/>
      <c r="C22" s="738"/>
      <c r="D22" s="739"/>
      <c r="E22" s="740"/>
      <c r="F22" s="324"/>
      <c r="G22" s="325"/>
      <c r="H22" s="356" t="s">
        <v>193</v>
      </c>
      <c r="I22" s="357">
        <f>ROUND(I20,-2)</f>
        <v>0</v>
      </c>
      <c r="J22" s="337"/>
      <c r="N22" s="343"/>
    </row>
    <row r="23" spans="2:15" ht="15.75" customHeight="1">
      <c r="B23" s="298"/>
      <c r="C23" s="299"/>
      <c r="D23" s="299"/>
      <c r="E23" s="299"/>
      <c r="F23" s="299"/>
      <c r="G23" s="299"/>
      <c r="H23" s="300"/>
      <c r="I23" s="299"/>
      <c r="J23" s="301"/>
      <c r="K23" s="301"/>
      <c r="L23" s="301"/>
      <c r="M23" s="301"/>
      <c r="N23" s="302"/>
      <c r="O23" s="303"/>
    </row>
    <row r="24" spans="2:15" ht="15.75" customHeight="1">
      <c r="B24" s="305" t="s">
        <v>215</v>
      </c>
      <c r="C24" s="306"/>
      <c r="F24" s="307"/>
      <c r="N24" s="309"/>
      <c r="O24" s="303"/>
    </row>
    <row r="25" spans="2:15" ht="15.75" customHeight="1">
      <c r="B25" s="310"/>
      <c r="C25" s="311"/>
      <c r="D25" s="311"/>
      <c r="E25" s="311"/>
      <c r="F25" s="312"/>
      <c r="G25" s="311"/>
      <c r="H25" s="313"/>
      <c r="I25" s="311"/>
      <c r="J25" s="314" t="s">
        <v>172</v>
      </c>
      <c r="K25" s="314"/>
      <c r="L25" s="314"/>
      <c r="M25" s="314"/>
      <c r="N25" s="315"/>
    </row>
    <row r="26" spans="2:15" ht="37.5" customHeight="1">
      <c r="B26" s="316" t="s">
        <v>162</v>
      </c>
      <c r="C26" s="317" t="s">
        <v>163</v>
      </c>
      <c r="D26" s="318"/>
      <c r="E26" s="319"/>
      <c r="F26" s="320" t="s">
        <v>164</v>
      </c>
      <c r="G26" s="321" t="s">
        <v>165</v>
      </c>
      <c r="H26" s="320" t="s">
        <v>166</v>
      </c>
      <c r="I26" s="322" t="s">
        <v>167</v>
      </c>
      <c r="J26" s="756" t="s">
        <v>168</v>
      </c>
      <c r="K26" s="757"/>
      <c r="L26" s="757"/>
      <c r="M26" s="757"/>
      <c r="N26" s="758"/>
    </row>
    <row r="27" spans="2:15" ht="17.149999999999999" customHeight="1">
      <c r="B27" s="323"/>
      <c r="C27" s="747"/>
      <c r="D27" s="748"/>
      <c r="E27" s="748"/>
      <c r="F27" s="324"/>
      <c r="G27" s="325"/>
      <c r="H27" s="326"/>
      <c r="I27" s="327"/>
      <c r="J27" s="337"/>
      <c r="K27" s="329"/>
      <c r="L27" s="329"/>
      <c r="M27" s="329"/>
      <c r="N27" s="330"/>
    </row>
    <row r="28" spans="2:15" ht="17.149999999999999" customHeight="1">
      <c r="B28" s="338"/>
      <c r="C28" s="749"/>
      <c r="D28" s="750"/>
      <c r="E28" s="751"/>
      <c r="F28" s="332"/>
      <c r="G28" s="333"/>
      <c r="H28" s="339"/>
      <c r="I28" s="334">
        <f>INT(F28*H28)</f>
        <v>0</v>
      </c>
      <c r="J28" s="335"/>
      <c r="K28" s="314"/>
      <c r="L28" s="314"/>
      <c r="M28" s="314"/>
      <c r="N28" s="336"/>
    </row>
    <row r="29" spans="2:15" ht="17.149999999999999" customHeight="1">
      <c r="B29" s="340"/>
      <c r="C29" s="747"/>
      <c r="D29" s="748"/>
      <c r="E29" s="748"/>
      <c r="F29" s="324"/>
      <c r="G29" s="325"/>
      <c r="H29" s="326"/>
      <c r="I29" s="327"/>
      <c r="J29" s="341"/>
      <c r="K29" s="329"/>
      <c r="L29" s="329"/>
      <c r="M29" s="329"/>
      <c r="N29" s="330"/>
    </row>
    <row r="30" spans="2:15" ht="17.149999999999999" customHeight="1">
      <c r="B30" s="338"/>
      <c r="C30" s="749"/>
      <c r="D30" s="750"/>
      <c r="E30" s="751"/>
      <c r="F30" s="332"/>
      <c r="G30" s="333"/>
      <c r="H30" s="342"/>
      <c r="I30" s="334">
        <f>INT(F30*H30)</f>
        <v>0</v>
      </c>
      <c r="J30" s="335"/>
      <c r="K30" s="311"/>
      <c r="L30" s="311"/>
      <c r="M30" s="314"/>
      <c r="N30" s="336"/>
    </row>
    <row r="31" spans="2:15" ht="17.149999999999999" customHeight="1">
      <c r="B31" s="323"/>
      <c r="C31" s="747"/>
      <c r="D31" s="748"/>
      <c r="E31" s="748"/>
      <c r="F31" s="324"/>
      <c r="G31" s="325"/>
      <c r="H31" s="326"/>
      <c r="I31" s="327"/>
      <c r="J31" s="328"/>
      <c r="K31" s="329"/>
      <c r="L31" s="329"/>
      <c r="M31" s="329"/>
      <c r="N31" s="330"/>
    </row>
    <row r="32" spans="2:15" ht="17.149999999999999" customHeight="1">
      <c r="B32" s="331"/>
      <c r="C32" s="749"/>
      <c r="D32" s="750"/>
      <c r="E32" s="751"/>
      <c r="F32" s="332"/>
      <c r="G32" s="333"/>
      <c r="H32" s="358"/>
      <c r="I32" s="334">
        <f>INT(F32*H32)</f>
        <v>0</v>
      </c>
      <c r="J32" s="335"/>
      <c r="K32" s="311"/>
      <c r="L32" s="311"/>
      <c r="M32" s="311"/>
      <c r="N32" s="336"/>
    </row>
    <row r="33" spans="2:15" ht="17.149999999999999" customHeight="1">
      <c r="B33" s="323"/>
      <c r="C33" s="733"/>
      <c r="D33" s="734"/>
      <c r="E33" s="734"/>
      <c r="F33" s="324"/>
      <c r="G33" s="325"/>
      <c r="H33" s="348"/>
      <c r="I33" s="327"/>
      <c r="J33" s="328"/>
      <c r="K33" s="329"/>
      <c r="L33" s="329"/>
      <c r="M33" s="329"/>
      <c r="N33" s="330"/>
    </row>
    <row r="34" spans="2:15" ht="17.149999999999999" customHeight="1">
      <c r="B34" s="338"/>
      <c r="C34" s="752"/>
      <c r="D34" s="753"/>
      <c r="E34" s="753"/>
      <c r="F34" s="332"/>
      <c r="G34" s="333"/>
      <c r="H34" s="350"/>
      <c r="I34" s="334">
        <f>INT(F34*H34)</f>
        <v>0</v>
      </c>
      <c r="J34" s="335"/>
      <c r="K34" s="311"/>
      <c r="L34" s="311"/>
      <c r="M34" s="311"/>
      <c r="N34" s="336"/>
    </row>
    <row r="35" spans="2:15" ht="17.149999999999999" customHeight="1">
      <c r="B35" s="340"/>
      <c r="C35" s="754"/>
      <c r="D35" s="755"/>
      <c r="E35" s="755"/>
      <c r="F35" s="324"/>
      <c r="G35" s="325"/>
      <c r="H35" s="326"/>
      <c r="I35" s="327"/>
      <c r="J35" s="341"/>
      <c r="N35" s="343"/>
    </row>
    <row r="36" spans="2:15" ht="17.149999999999999" customHeight="1">
      <c r="B36" s="338"/>
      <c r="C36" s="344"/>
      <c r="D36" s="345"/>
      <c r="E36" s="346"/>
      <c r="F36" s="332"/>
      <c r="G36" s="333"/>
      <c r="H36" s="342"/>
      <c r="I36" s="334">
        <f>F36*H36</f>
        <v>0</v>
      </c>
      <c r="J36" s="335"/>
      <c r="K36" s="314"/>
      <c r="L36" s="314"/>
      <c r="M36" s="314"/>
      <c r="N36" s="336"/>
    </row>
    <row r="37" spans="2:15" ht="17.149999999999999" customHeight="1">
      <c r="B37" s="323"/>
      <c r="C37" s="733"/>
      <c r="D37" s="734"/>
      <c r="E37" s="734"/>
      <c r="F37" s="324"/>
      <c r="G37" s="325"/>
      <c r="H37" s="351"/>
      <c r="I37" s="348"/>
      <c r="J37" s="328"/>
      <c r="K37" s="329"/>
      <c r="L37" s="329"/>
      <c r="M37" s="329"/>
      <c r="N37" s="330"/>
    </row>
    <row r="38" spans="2:15" ht="17.149999999999999" customHeight="1">
      <c r="B38" s="338"/>
      <c r="C38" s="752"/>
      <c r="D38" s="753"/>
      <c r="E38" s="753"/>
      <c r="F38" s="332"/>
      <c r="G38" s="333"/>
      <c r="H38" s="350"/>
      <c r="I38" s="334"/>
      <c r="J38" s="335"/>
      <c r="K38" s="311"/>
      <c r="L38" s="311"/>
      <c r="M38" s="311"/>
      <c r="N38" s="336"/>
    </row>
    <row r="39" spans="2:15" ht="17.149999999999999" customHeight="1">
      <c r="B39" s="347"/>
      <c r="C39" s="733"/>
      <c r="D39" s="734"/>
      <c r="E39" s="734"/>
      <c r="F39" s="324"/>
      <c r="G39" s="325"/>
      <c r="H39" s="348"/>
      <c r="I39" s="348"/>
      <c r="J39" s="341"/>
      <c r="N39" s="343"/>
    </row>
    <row r="40" spans="2:15" ht="17.149999999999999" customHeight="1">
      <c r="B40" s="338"/>
      <c r="C40" s="344"/>
      <c r="D40" s="345"/>
      <c r="E40" s="346"/>
      <c r="F40" s="332"/>
      <c r="G40" s="333"/>
      <c r="H40" s="349"/>
      <c r="I40" s="334"/>
      <c r="J40" s="335"/>
      <c r="K40" s="314"/>
      <c r="L40" s="314"/>
      <c r="M40" s="314"/>
      <c r="N40" s="336"/>
    </row>
    <row r="41" spans="2:15" ht="17.149999999999999" customHeight="1">
      <c r="B41" s="352"/>
      <c r="C41" s="733"/>
      <c r="D41" s="734"/>
      <c r="E41" s="734"/>
      <c r="F41" s="324"/>
      <c r="G41" s="325"/>
      <c r="H41" s="348"/>
      <c r="I41" s="348"/>
      <c r="J41" s="328"/>
      <c r="N41" s="343"/>
    </row>
    <row r="42" spans="2:15" ht="17.149999999999999" customHeight="1">
      <c r="B42" s="338" t="s">
        <v>153</v>
      </c>
      <c r="C42" s="353"/>
      <c r="D42" s="354"/>
      <c r="E42" s="355"/>
      <c r="F42" s="332"/>
      <c r="G42" s="333"/>
      <c r="H42" s="349"/>
      <c r="I42" s="334">
        <f>SUM(I27:I40)</f>
        <v>0</v>
      </c>
      <c r="J42" s="335"/>
      <c r="K42" s="314"/>
      <c r="L42" s="314"/>
      <c r="M42" s="314"/>
      <c r="N42" s="336"/>
    </row>
    <row r="43" spans="2:15" ht="17.149999999999999" customHeight="1">
      <c r="B43" s="352"/>
      <c r="C43" s="736"/>
      <c r="D43" s="737"/>
      <c r="E43" s="737"/>
      <c r="F43" s="324"/>
      <c r="G43" s="325"/>
      <c r="H43" s="348"/>
      <c r="I43" s="348"/>
      <c r="J43" s="328"/>
      <c r="N43" s="343"/>
    </row>
    <row r="44" spans="2:15" ht="17.149999999999999" customHeight="1" thickBot="1">
      <c r="B44" s="323"/>
      <c r="C44" s="738"/>
      <c r="D44" s="739"/>
      <c r="E44" s="740"/>
      <c r="F44" s="324"/>
      <c r="G44" s="325"/>
      <c r="H44" s="356" t="s">
        <v>199</v>
      </c>
      <c r="I44" s="357">
        <f>ROUND(I42,-1)</f>
        <v>0</v>
      </c>
      <c r="J44" s="337"/>
      <c r="N44" s="343"/>
    </row>
    <row r="45" spans="2:15" ht="15.75" customHeight="1">
      <c r="B45" s="298"/>
      <c r="C45" s="299"/>
      <c r="D45" s="299"/>
      <c r="E45" s="299"/>
      <c r="F45" s="299"/>
      <c r="G45" s="299"/>
      <c r="H45" s="300"/>
      <c r="I45" s="299"/>
      <c r="J45" s="301"/>
      <c r="K45" s="301"/>
      <c r="L45" s="301"/>
      <c r="M45" s="301"/>
      <c r="N45" s="302"/>
      <c r="O45" s="303"/>
    </row>
    <row r="46" spans="2:15" ht="15.75" customHeight="1">
      <c r="B46" s="305" t="s">
        <v>216</v>
      </c>
      <c r="C46" s="306" t="s">
        <v>203</v>
      </c>
      <c r="F46" s="307"/>
      <c r="N46" s="309"/>
      <c r="O46" s="303"/>
    </row>
    <row r="47" spans="2:15" ht="15.75" customHeight="1">
      <c r="B47" s="310"/>
      <c r="C47" s="311"/>
      <c r="D47" s="311"/>
      <c r="E47" s="311"/>
      <c r="F47" s="312"/>
      <c r="G47" s="311"/>
      <c r="H47" s="313"/>
      <c r="I47" s="311"/>
      <c r="J47" s="314"/>
      <c r="K47" s="314"/>
      <c r="L47" s="314"/>
      <c r="M47" s="314"/>
      <c r="N47" s="315"/>
    </row>
    <row r="48" spans="2:15" ht="37.5" customHeight="1">
      <c r="B48" s="316" t="s">
        <v>162</v>
      </c>
      <c r="C48" s="317" t="s">
        <v>163</v>
      </c>
      <c r="D48" s="318"/>
      <c r="E48" s="319"/>
      <c r="F48" s="320" t="s">
        <v>164</v>
      </c>
      <c r="G48" s="321" t="s">
        <v>165</v>
      </c>
      <c r="H48" s="320" t="s">
        <v>166</v>
      </c>
      <c r="I48" s="322" t="s">
        <v>167</v>
      </c>
      <c r="J48" s="756" t="s">
        <v>168</v>
      </c>
      <c r="K48" s="757"/>
      <c r="L48" s="757"/>
      <c r="M48" s="757"/>
      <c r="N48" s="758"/>
    </row>
    <row r="49" spans="2:14" ht="17.149999999999999" customHeight="1">
      <c r="B49" s="323"/>
      <c r="C49" s="747"/>
      <c r="D49" s="748"/>
      <c r="E49" s="748"/>
      <c r="F49" s="324"/>
      <c r="G49" s="325"/>
      <c r="H49" s="326"/>
      <c r="I49" s="327"/>
      <c r="J49" s="337"/>
      <c r="K49" s="329"/>
      <c r="L49" s="329"/>
      <c r="M49" s="329"/>
      <c r="N49" s="330"/>
    </row>
    <row r="50" spans="2:14" ht="17.149999999999999" customHeight="1">
      <c r="B50" s="338"/>
      <c r="C50" s="749"/>
      <c r="D50" s="750"/>
      <c r="E50" s="751"/>
      <c r="F50" s="332"/>
      <c r="G50" s="333"/>
      <c r="H50" s="339"/>
      <c r="I50" s="334">
        <f>INT(F50*H50)</f>
        <v>0</v>
      </c>
      <c r="J50" s="335"/>
      <c r="K50" s="314"/>
      <c r="L50" s="314"/>
      <c r="M50" s="314"/>
      <c r="N50" s="336"/>
    </row>
    <row r="51" spans="2:14" ht="17.149999999999999" customHeight="1">
      <c r="B51" s="340"/>
      <c r="C51" s="747"/>
      <c r="D51" s="748"/>
      <c r="E51" s="748"/>
      <c r="F51" s="324"/>
      <c r="G51" s="325"/>
      <c r="H51" s="326"/>
      <c r="I51" s="327"/>
      <c r="J51" s="341"/>
      <c r="K51" s="329"/>
      <c r="L51" s="329"/>
      <c r="M51" s="329"/>
      <c r="N51" s="330"/>
    </row>
    <row r="52" spans="2:14" ht="17.149999999999999" customHeight="1">
      <c r="B52" s="338"/>
      <c r="C52" s="749"/>
      <c r="D52" s="750"/>
      <c r="E52" s="751"/>
      <c r="F52" s="332"/>
      <c r="G52" s="333"/>
      <c r="H52" s="342"/>
      <c r="I52" s="334">
        <f>INT(F52*H52)</f>
        <v>0</v>
      </c>
      <c r="J52" s="335"/>
      <c r="K52" s="311"/>
      <c r="L52" s="311"/>
      <c r="M52" s="314"/>
      <c r="N52" s="336"/>
    </row>
    <row r="53" spans="2:14" ht="17.149999999999999" customHeight="1">
      <c r="B53" s="340"/>
      <c r="C53" s="754"/>
      <c r="D53" s="755"/>
      <c r="E53" s="755"/>
      <c r="F53" s="324"/>
      <c r="G53" s="325"/>
      <c r="H53" s="326"/>
      <c r="I53" s="327"/>
      <c r="J53" s="341"/>
      <c r="N53" s="343"/>
    </row>
    <row r="54" spans="2:14" ht="17.149999999999999" customHeight="1">
      <c r="B54" s="338"/>
      <c r="C54" s="344"/>
      <c r="D54" s="345"/>
      <c r="E54" s="346"/>
      <c r="F54" s="332"/>
      <c r="G54" s="333"/>
      <c r="H54" s="342"/>
      <c r="I54" s="334">
        <f>F54*H54</f>
        <v>0</v>
      </c>
      <c r="J54" s="335"/>
      <c r="K54" s="314"/>
      <c r="L54" s="314"/>
      <c r="M54" s="314"/>
      <c r="N54" s="336"/>
    </row>
    <row r="55" spans="2:14" ht="17.149999999999999" customHeight="1">
      <c r="B55" s="323"/>
      <c r="C55" s="733"/>
      <c r="D55" s="734"/>
      <c r="E55" s="734"/>
      <c r="F55" s="324"/>
      <c r="G55" s="325"/>
      <c r="H55" s="351"/>
      <c r="I55" s="348"/>
      <c r="J55" s="328"/>
      <c r="K55" s="329"/>
      <c r="L55" s="329"/>
      <c r="M55" s="329"/>
      <c r="N55" s="330"/>
    </row>
    <row r="56" spans="2:14" ht="17.149999999999999" customHeight="1">
      <c r="B56" s="338"/>
      <c r="C56" s="752"/>
      <c r="D56" s="753"/>
      <c r="E56" s="753"/>
      <c r="F56" s="332"/>
      <c r="G56" s="333"/>
      <c r="H56" s="350"/>
      <c r="I56" s="334"/>
      <c r="J56" s="335"/>
      <c r="K56" s="311"/>
      <c r="L56" s="311"/>
      <c r="M56" s="311"/>
      <c r="N56" s="336"/>
    </row>
    <row r="57" spans="2:14" ht="17.149999999999999" customHeight="1">
      <c r="B57" s="323"/>
      <c r="C57" s="747"/>
      <c r="D57" s="748"/>
      <c r="E57" s="748"/>
      <c r="F57" s="324"/>
      <c r="G57" s="325"/>
      <c r="H57" s="326"/>
      <c r="I57" s="327"/>
      <c r="J57" s="328"/>
      <c r="K57" s="329"/>
      <c r="L57" s="329"/>
      <c r="M57" s="329"/>
      <c r="N57" s="330"/>
    </row>
    <row r="58" spans="2:14" ht="17.149999999999999" customHeight="1">
      <c r="B58" s="331"/>
      <c r="C58" s="749"/>
      <c r="D58" s="750"/>
      <c r="E58" s="751"/>
      <c r="F58" s="332"/>
      <c r="G58" s="333"/>
      <c r="H58" s="358"/>
      <c r="I58" s="334">
        <f>INT(F58*H58)</f>
        <v>0</v>
      </c>
      <c r="J58" s="335"/>
      <c r="K58" s="311"/>
      <c r="L58" s="311"/>
      <c r="M58" s="311"/>
      <c r="N58" s="336"/>
    </row>
    <row r="59" spans="2:14" ht="17.149999999999999" customHeight="1">
      <c r="B59" s="323"/>
      <c r="C59" s="733"/>
      <c r="D59" s="734"/>
      <c r="E59" s="734"/>
      <c r="F59" s="324"/>
      <c r="G59" s="325"/>
      <c r="H59" s="348"/>
      <c r="I59" s="327"/>
      <c r="J59" s="328"/>
      <c r="K59" s="329"/>
      <c r="L59" s="329"/>
      <c r="M59" s="329"/>
      <c r="N59" s="330"/>
    </row>
    <row r="60" spans="2:14" ht="17.149999999999999" customHeight="1">
      <c r="B60" s="338"/>
      <c r="C60" s="752"/>
      <c r="D60" s="753"/>
      <c r="E60" s="753"/>
      <c r="F60" s="332"/>
      <c r="G60" s="333"/>
      <c r="H60" s="350"/>
      <c r="I60" s="334">
        <f>INT(F60*H60)</f>
        <v>0</v>
      </c>
      <c r="J60" s="335"/>
      <c r="K60" s="311"/>
      <c r="L60" s="311"/>
      <c r="M60" s="311"/>
      <c r="N60" s="336"/>
    </row>
    <row r="61" spans="2:14" ht="17.149999999999999" customHeight="1">
      <c r="B61" s="347"/>
      <c r="C61" s="733"/>
      <c r="D61" s="734"/>
      <c r="E61" s="734"/>
      <c r="F61" s="324"/>
      <c r="G61" s="325"/>
      <c r="H61" s="348"/>
      <c r="I61" s="348"/>
      <c r="J61" s="341"/>
      <c r="N61" s="343"/>
    </row>
    <row r="62" spans="2:14" ht="17.149999999999999" customHeight="1">
      <c r="B62" s="338"/>
      <c r="C62" s="344"/>
      <c r="D62" s="345"/>
      <c r="E62" s="346"/>
      <c r="F62" s="332"/>
      <c r="G62" s="333"/>
      <c r="H62" s="349"/>
      <c r="I62" s="334"/>
      <c r="J62" s="335"/>
      <c r="K62" s="314"/>
      <c r="L62" s="314"/>
      <c r="M62" s="314"/>
      <c r="N62" s="336"/>
    </row>
    <row r="63" spans="2:14" ht="17.149999999999999" customHeight="1">
      <c r="B63" s="352"/>
      <c r="C63" s="733"/>
      <c r="D63" s="734"/>
      <c r="E63" s="734"/>
      <c r="F63" s="324"/>
      <c r="G63" s="325"/>
      <c r="H63" s="348"/>
      <c r="I63" s="348"/>
      <c r="J63" s="328"/>
      <c r="N63" s="343"/>
    </row>
    <row r="64" spans="2:14" ht="17.149999999999999" customHeight="1">
      <c r="B64" s="338" t="s">
        <v>153</v>
      </c>
      <c r="C64" s="353"/>
      <c r="D64" s="354"/>
      <c r="E64" s="355"/>
      <c r="F64" s="332"/>
      <c r="G64" s="333"/>
      <c r="H64" s="349"/>
      <c r="I64" s="334">
        <f>SUM(I49:I62)</f>
        <v>0</v>
      </c>
      <c r="J64" s="335"/>
      <c r="K64" s="314"/>
      <c r="L64" s="314"/>
      <c r="M64" s="314"/>
      <c r="N64" s="336"/>
    </row>
    <row r="65" spans="2:15" ht="17.149999999999999" customHeight="1">
      <c r="B65" s="352"/>
      <c r="C65" s="736"/>
      <c r="D65" s="737"/>
      <c r="E65" s="737"/>
      <c r="F65" s="324"/>
      <c r="G65" s="325"/>
      <c r="H65" s="348"/>
      <c r="I65" s="348"/>
      <c r="J65" s="328"/>
      <c r="N65" s="343"/>
    </row>
    <row r="66" spans="2:15" ht="17.149999999999999" customHeight="1" thickBot="1">
      <c r="B66" s="323"/>
      <c r="C66" s="738"/>
      <c r="D66" s="739"/>
      <c r="E66" s="740"/>
      <c r="F66" s="324"/>
      <c r="G66" s="325"/>
      <c r="H66" s="356" t="s">
        <v>202</v>
      </c>
      <c r="I66" s="357">
        <f>ROUND(I64,-1)</f>
        <v>0</v>
      </c>
      <c r="J66" s="337"/>
      <c r="N66" s="343"/>
    </row>
    <row r="67" spans="2:15" ht="15.75" customHeight="1">
      <c r="B67" s="298"/>
      <c r="C67" s="299"/>
      <c r="D67" s="299"/>
      <c r="E67" s="299"/>
      <c r="F67" s="299"/>
      <c r="G67" s="299"/>
      <c r="H67" s="300"/>
      <c r="I67" s="299"/>
      <c r="J67" s="301"/>
      <c r="K67" s="301"/>
      <c r="L67" s="301"/>
      <c r="M67" s="301"/>
      <c r="N67" s="302"/>
      <c r="O67" s="303"/>
    </row>
    <row r="68" spans="2:15" ht="15.75" customHeight="1">
      <c r="B68" s="305" t="s">
        <v>217</v>
      </c>
      <c r="C68" s="306" t="s">
        <v>201</v>
      </c>
      <c r="F68" s="307"/>
      <c r="N68" s="309"/>
      <c r="O68" s="303"/>
    </row>
    <row r="69" spans="2:15" ht="15.75" customHeight="1">
      <c r="B69" s="310"/>
      <c r="C69" s="311" t="s">
        <v>174</v>
      </c>
      <c r="D69" s="311"/>
      <c r="E69" s="311"/>
      <c r="F69" s="312"/>
      <c r="G69" s="311"/>
      <c r="H69" s="313"/>
      <c r="I69" s="311"/>
      <c r="J69" s="314" t="s">
        <v>175</v>
      </c>
      <c r="K69" s="314"/>
      <c r="L69" s="314"/>
      <c r="M69" s="314"/>
      <c r="N69" s="315"/>
    </row>
    <row r="70" spans="2:15" ht="37.5" customHeight="1">
      <c r="B70" s="316" t="s">
        <v>162</v>
      </c>
      <c r="C70" s="317" t="s">
        <v>163</v>
      </c>
      <c r="D70" s="318"/>
      <c r="E70" s="319"/>
      <c r="F70" s="320" t="s">
        <v>164</v>
      </c>
      <c r="G70" s="321" t="s">
        <v>165</v>
      </c>
      <c r="H70" s="320" t="s">
        <v>166</v>
      </c>
      <c r="I70" s="322" t="s">
        <v>167</v>
      </c>
      <c r="J70" s="756" t="s">
        <v>168</v>
      </c>
      <c r="K70" s="757"/>
      <c r="L70" s="757"/>
      <c r="M70" s="757"/>
      <c r="N70" s="758"/>
    </row>
    <row r="71" spans="2:15" ht="17.149999999999999" customHeight="1">
      <c r="B71" s="323"/>
      <c r="C71" s="747"/>
      <c r="D71" s="748"/>
      <c r="E71" s="748"/>
      <c r="F71" s="324"/>
      <c r="G71" s="325"/>
      <c r="H71" s="326"/>
      <c r="I71" s="327"/>
      <c r="J71" s="337"/>
      <c r="K71" s="329"/>
      <c r="L71" s="329"/>
      <c r="M71" s="329"/>
      <c r="N71" s="330"/>
    </row>
    <row r="72" spans="2:15" ht="17.149999999999999" customHeight="1">
      <c r="B72" s="338"/>
      <c r="C72" s="749"/>
      <c r="D72" s="750"/>
      <c r="E72" s="751"/>
      <c r="F72" s="332"/>
      <c r="G72" s="333"/>
      <c r="H72" s="339"/>
      <c r="I72" s="334">
        <f>INT(F72*H72)</f>
        <v>0</v>
      </c>
      <c r="J72" s="335"/>
      <c r="K72" s="314"/>
      <c r="L72" s="314"/>
      <c r="M72" s="314"/>
      <c r="N72" s="336"/>
    </row>
    <row r="73" spans="2:15" ht="17.149999999999999" customHeight="1">
      <c r="B73" s="340"/>
      <c r="C73" s="747"/>
      <c r="D73" s="748"/>
      <c r="E73" s="748"/>
      <c r="F73" s="324"/>
      <c r="G73" s="325"/>
      <c r="H73" s="326"/>
      <c r="I73" s="327"/>
      <c r="J73" s="341"/>
      <c r="K73" s="329"/>
      <c r="L73" s="329"/>
      <c r="M73" s="329"/>
      <c r="N73" s="330"/>
    </row>
    <row r="74" spans="2:15" ht="17.149999999999999" customHeight="1">
      <c r="B74" s="338"/>
      <c r="C74" s="749"/>
      <c r="D74" s="750"/>
      <c r="E74" s="751"/>
      <c r="F74" s="332"/>
      <c r="G74" s="333"/>
      <c r="H74" s="342"/>
      <c r="I74" s="334">
        <f>INT(F74*H74)</f>
        <v>0</v>
      </c>
      <c r="J74" s="335"/>
      <c r="K74" s="311"/>
      <c r="L74" s="311"/>
      <c r="M74" s="314"/>
      <c r="N74" s="336"/>
    </row>
    <row r="75" spans="2:15" ht="17.149999999999999" customHeight="1">
      <c r="B75" s="323"/>
      <c r="C75" s="747"/>
      <c r="D75" s="748"/>
      <c r="E75" s="748"/>
      <c r="F75" s="324"/>
      <c r="G75" s="325"/>
      <c r="H75" s="326"/>
      <c r="I75" s="327"/>
      <c r="J75" s="328"/>
      <c r="K75" s="329"/>
      <c r="L75" s="329"/>
      <c r="M75" s="329"/>
      <c r="N75" s="330"/>
    </row>
    <row r="76" spans="2:15" ht="17.149999999999999" customHeight="1">
      <c r="B76" s="331"/>
      <c r="C76" s="749"/>
      <c r="D76" s="750"/>
      <c r="E76" s="751"/>
      <c r="F76" s="332"/>
      <c r="G76" s="333"/>
      <c r="H76" s="358"/>
      <c r="I76" s="334">
        <f>INT(F76*H76)</f>
        <v>0</v>
      </c>
      <c r="J76" s="335"/>
      <c r="K76" s="311"/>
      <c r="L76" s="311"/>
      <c r="M76" s="311"/>
      <c r="N76" s="336"/>
    </row>
    <row r="77" spans="2:15" ht="17.149999999999999" customHeight="1">
      <c r="B77" s="323"/>
      <c r="C77" s="733"/>
      <c r="D77" s="734"/>
      <c r="E77" s="734"/>
      <c r="F77" s="324"/>
      <c r="G77" s="325"/>
      <c r="H77" s="348"/>
      <c r="I77" s="327"/>
      <c r="J77" s="328"/>
      <c r="K77" s="329"/>
      <c r="L77" s="329"/>
      <c r="M77" s="329"/>
      <c r="N77" s="330"/>
    </row>
    <row r="78" spans="2:15" ht="17.149999999999999" customHeight="1">
      <c r="B78" s="338"/>
      <c r="C78" s="752"/>
      <c r="D78" s="753"/>
      <c r="E78" s="753"/>
      <c r="F78" s="332"/>
      <c r="G78" s="333"/>
      <c r="H78" s="350"/>
      <c r="I78" s="334">
        <f>INT(F78*H78)</f>
        <v>0</v>
      </c>
      <c r="J78" s="335"/>
      <c r="K78" s="311"/>
      <c r="L78" s="311"/>
      <c r="M78" s="311"/>
      <c r="N78" s="336"/>
    </row>
    <row r="79" spans="2:15" ht="17.149999999999999" customHeight="1">
      <c r="B79" s="340"/>
      <c r="C79" s="754"/>
      <c r="D79" s="755"/>
      <c r="E79" s="755"/>
      <c r="F79" s="324"/>
      <c r="G79" s="325"/>
      <c r="H79" s="326"/>
      <c r="I79" s="327"/>
      <c r="J79" s="341"/>
      <c r="N79" s="343"/>
    </row>
    <row r="80" spans="2:15" ht="17.149999999999999" customHeight="1">
      <c r="B80" s="338"/>
      <c r="C80" s="344"/>
      <c r="D80" s="345"/>
      <c r="E80" s="346"/>
      <c r="F80" s="332"/>
      <c r="G80" s="333"/>
      <c r="H80" s="342"/>
      <c r="I80" s="334">
        <f>F80*H80</f>
        <v>0</v>
      </c>
      <c r="J80" s="335"/>
      <c r="K80" s="314"/>
      <c r="L80" s="314"/>
      <c r="M80" s="314"/>
      <c r="N80" s="336"/>
    </row>
    <row r="81" spans="2:15" ht="17.149999999999999" customHeight="1">
      <c r="B81" s="323"/>
      <c r="C81" s="733"/>
      <c r="D81" s="734"/>
      <c r="E81" s="734"/>
      <c r="F81" s="324"/>
      <c r="G81" s="325"/>
      <c r="H81" s="351"/>
      <c r="I81" s="348"/>
      <c r="J81" s="328"/>
      <c r="K81" s="329"/>
      <c r="L81" s="329"/>
      <c r="M81" s="329"/>
      <c r="N81" s="330"/>
    </row>
    <row r="82" spans="2:15" ht="17.149999999999999" customHeight="1">
      <c r="B82" s="338"/>
      <c r="C82" s="752"/>
      <c r="D82" s="753"/>
      <c r="E82" s="753"/>
      <c r="F82" s="332"/>
      <c r="G82" s="333"/>
      <c r="H82" s="350"/>
      <c r="I82" s="334"/>
      <c r="J82" s="335"/>
      <c r="K82" s="311"/>
      <c r="L82" s="311"/>
      <c r="M82" s="311"/>
      <c r="N82" s="336"/>
    </row>
    <row r="83" spans="2:15" ht="17.149999999999999" customHeight="1">
      <c r="B83" s="347"/>
      <c r="C83" s="733"/>
      <c r="D83" s="734"/>
      <c r="E83" s="734"/>
      <c r="F83" s="324"/>
      <c r="G83" s="325"/>
      <c r="H83" s="348"/>
      <c r="I83" s="348"/>
      <c r="J83" s="341"/>
      <c r="N83" s="343"/>
    </row>
    <row r="84" spans="2:15" ht="17.149999999999999" customHeight="1">
      <c r="B84" s="338"/>
      <c r="C84" s="344"/>
      <c r="D84" s="345"/>
      <c r="E84" s="346"/>
      <c r="F84" s="332"/>
      <c r="G84" s="333"/>
      <c r="H84" s="349"/>
      <c r="I84" s="334"/>
      <c r="J84" s="335"/>
      <c r="K84" s="314"/>
      <c r="L84" s="314"/>
      <c r="M84" s="314"/>
      <c r="N84" s="336"/>
    </row>
    <row r="85" spans="2:15" ht="17.149999999999999" customHeight="1">
      <c r="B85" s="352"/>
      <c r="C85" s="733"/>
      <c r="D85" s="734"/>
      <c r="E85" s="734"/>
      <c r="F85" s="324"/>
      <c r="G85" s="325"/>
      <c r="H85" s="348"/>
      <c r="I85" s="348"/>
      <c r="J85" s="328"/>
      <c r="N85" s="343"/>
    </row>
    <row r="86" spans="2:15" ht="17.149999999999999" customHeight="1">
      <c r="B86" s="338" t="s">
        <v>153</v>
      </c>
      <c r="C86" s="353"/>
      <c r="D86" s="354"/>
      <c r="E86" s="355"/>
      <c r="F86" s="332"/>
      <c r="G86" s="333"/>
      <c r="H86" s="349"/>
      <c r="I86" s="334">
        <f>SUM(I71:I84)</f>
        <v>0</v>
      </c>
      <c r="J86" s="335"/>
      <c r="K86" s="314"/>
      <c r="L86" s="314"/>
      <c r="M86" s="314"/>
      <c r="N86" s="336"/>
    </row>
    <row r="87" spans="2:15" ht="17.149999999999999" customHeight="1">
      <c r="B87" s="352"/>
      <c r="C87" s="736"/>
      <c r="D87" s="737"/>
      <c r="E87" s="737"/>
      <c r="F87" s="324"/>
      <c r="G87" s="325"/>
      <c r="H87" s="348"/>
      <c r="I87" s="348"/>
      <c r="J87" s="328"/>
      <c r="N87" s="343"/>
    </row>
    <row r="88" spans="2:15" ht="17.149999999999999" customHeight="1" thickBot="1">
      <c r="B88" s="323"/>
      <c r="C88" s="738"/>
      <c r="D88" s="739"/>
      <c r="E88" s="740"/>
      <c r="F88" s="324"/>
      <c r="G88" s="325"/>
      <c r="H88" s="356" t="s">
        <v>200</v>
      </c>
      <c r="I88" s="357">
        <f>ROUND(I86,-1)</f>
        <v>0</v>
      </c>
      <c r="J88" s="337"/>
      <c r="N88" s="343"/>
    </row>
    <row r="89" spans="2:15" ht="15.75" customHeight="1">
      <c r="B89" s="298"/>
      <c r="C89" s="299"/>
      <c r="D89" s="299"/>
      <c r="E89" s="299"/>
      <c r="F89" s="299"/>
      <c r="G89" s="299"/>
      <c r="H89" s="300"/>
      <c r="I89" s="299"/>
      <c r="J89" s="301"/>
      <c r="K89" s="301"/>
      <c r="L89" s="301"/>
      <c r="M89" s="301"/>
      <c r="N89" s="302"/>
      <c r="O89" s="303"/>
    </row>
    <row r="90" spans="2:15" ht="15.75" customHeight="1">
      <c r="B90" s="305" t="s">
        <v>218</v>
      </c>
      <c r="C90" s="306" t="s">
        <v>183</v>
      </c>
      <c r="F90" s="307"/>
      <c r="N90" s="309"/>
      <c r="O90" s="303"/>
    </row>
    <row r="91" spans="2:15" ht="15.75" customHeight="1">
      <c r="B91" s="310"/>
      <c r="C91" s="311" t="s">
        <v>173</v>
      </c>
      <c r="D91" s="311"/>
      <c r="E91" s="311"/>
      <c r="F91" s="312"/>
      <c r="G91" s="311"/>
      <c r="H91" s="313"/>
      <c r="I91" s="311"/>
      <c r="J91" s="314" t="s">
        <v>172</v>
      </c>
      <c r="K91" s="314"/>
      <c r="L91" s="314"/>
      <c r="M91" s="314"/>
      <c r="N91" s="315"/>
    </row>
    <row r="92" spans="2:15" ht="37.5" customHeight="1">
      <c r="B92" s="316" t="s">
        <v>162</v>
      </c>
      <c r="C92" s="317" t="s">
        <v>163</v>
      </c>
      <c r="D92" s="318"/>
      <c r="E92" s="319"/>
      <c r="F92" s="320" t="s">
        <v>164</v>
      </c>
      <c r="G92" s="321" t="s">
        <v>165</v>
      </c>
      <c r="H92" s="320" t="s">
        <v>166</v>
      </c>
      <c r="I92" s="322" t="s">
        <v>167</v>
      </c>
      <c r="J92" s="756" t="s">
        <v>168</v>
      </c>
      <c r="K92" s="757"/>
      <c r="L92" s="757"/>
      <c r="M92" s="757"/>
      <c r="N92" s="758"/>
    </row>
    <row r="93" spans="2:15" ht="17.149999999999999" customHeight="1">
      <c r="B93" s="323"/>
      <c r="C93" s="747"/>
      <c r="D93" s="748"/>
      <c r="E93" s="748"/>
      <c r="F93" s="324"/>
      <c r="G93" s="325"/>
      <c r="H93" s="326"/>
      <c r="I93" s="327"/>
      <c r="J93" s="337"/>
      <c r="K93" s="329"/>
      <c r="L93" s="329"/>
      <c r="M93" s="329"/>
      <c r="N93" s="330"/>
    </row>
    <row r="94" spans="2:15" ht="17.149999999999999" customHeight="1">
      <c r="B94" s="338"/>
      <c r="C94" s="749"/>
      <c r="D94" s="750"/>
      <c r="E94" s="751"/>
      <c r="F94" s="332"/>
      <c r="G94" s="333"/>
      <c r="H94" s="339"/>
      <c r="I94" s="334">
        <f>INT(F94*H94)</f>
        <v>0</v>
      </c>
      <c r="J94" s="335" t="s">
        <v>197</v>
      </c>
      <c r="K94" s="314"/>
      <c r="L94" s="314"/>
      <c r="M94" s="314"/>
      <c r="N94" s="336"/>
    </row>
    <row r="95" spans="2:15" ht="17.149999999999999" customHeight="1">
      <c r="B95" s="340"/>
      <c r="C95" s="747"/>
      <c r="D95" s="748"/>
      <c r="E95" s="748"/>
      <c r="F95" s="324"/>
      <c r="G95" s="325"/>
      <c r="H95" s="326"/>
      <c r="I95" s="327"/>
      <c r="J95" s="341"/>
      <c r="K95" s="329"/>
      <c r="L95" s="329"/>
      <c r="M95" s="329"/>
      <c r="N95" s="330"/>
    </row>
    <row r="96" spans="2:15" ht="17.149999999999999" customHeight="1">
      <c r="B96" s="338"/>
      <c r="C96" s="749"/>
      <c r="D96" s="750"/>
      <c r="E96" s="751"/>
      <c r="F96" s="332"/>
      <c r="G96" s="333"/>
      <c r="H96" s="342"/>
      <c r="I96" s="334">
        <f>INT(F96*H96)</f>
        <v>0</v>
      </c>
      <c r="J96" s="335" t="s">
        <v>209</v>
      </c>
      <c r="K96" s="311"/>
      <c r="L96" s="311"/>
      <c r="M96" s="314"/>
      <c r="N96" s="336"/>
    </row>
    <row r="97" spans="2:15" ht="17.149999999999999" customHeight="1">
      <c r="B97" s="323"/>
      <c r="C97" s="747"/>
      <c r="D97" s="748"/>
      <c r="E97" s="748"/>
      <c r="F97" s="324"/>
      <c r="G97" s="325"/>
      <c r="H97" s="326"/>
      <c r="I97" s="327"/>
      <c r="J97" s="328"/>
      <c r="K97" s="329"/>
      <c r="L97" s="329"/>
      <c r="M97" s="329"/>
      <c r="N97" s="330"/>
    </row>
    <row r="98" spans="2:15" ht="17.149999999999999" customHeight="1">
      <c r="B98" s="331"/>
      <c r="C98" s="749"/>
      <c r="D98" s="750"/>
      <c r="E98" s="751"/>
      <c r="F98" s="332"/>
      <c r="G98" s="333"/>
      <c r="H98" s="358"/>
      <c r="I98" s="334">
        <f>INT(F98*H98)</f>
        <v>0</v>
      </c>
      <c r="J98" s="335"/>
      <c r="K98" s="311"/>
      <c r="L98" s="311"/>
      <c r="M98" s="311"/>
      <c r="N98" s="336"/>
    </row>
    <row r="99" spans="2:15" ht="17.149999999999999" customHeight="1">
      <c r="B99" s="323"/>
      <c r="C99" s="733"/>
      <c r="D99" s="734"/>
      <c r="E99" s="734"/>
      <c r="F99" s="324"/>
      <c r="G99" s="325"/>
      <c r="H99" s="348"/>
      <c r="I99" s="327"/>
      <c r="J99" s="328"/>
      <c r="K99" s="329"/>
      <c r="L99" s="329"/>
      <c r="M99" s="329"/>
      <c r="N99" s="330"/>
    </row>
    <row r="100" spans="2:15" ht="17.149999999999999" customHeight="1">
      <c r="B100" s="338"/>
      <c r="C100" s="752"/>
      <c r="D100" s="753"/>
      <c r="E100" s="753"/>
      <c r="F100" s="332"/>
      <c r="G100" s="333"/>
      <c r="H100" s="350"/>
      <c r="I100" s="334">
        <f>INT(F100*H100)</f>
        <v>0</v>
      </c>
      <c r="J100" s="335"/>
      <c r="K100" s="311"/>
      <c r="L100" s="311"/>
      <c r="M100" s="311"/>
      <c r="N100" s="336"/>
    </row>
    <row r="101" spans="2:15" ht="17.149999999999999" customHeight="1">
      <c r="B101" s="340"/>
      <c r="C101" s="754"/>
      <c r="D101" s="755"/>
      <c r="E101" s="755"/>
      <c r="F101" s="324"/>
      <c r="G101" s="325"/>
      <c r="H101" s="326"/>
      <c r="I101" s="327"/>
      <c r="J101" s="341"/>
      <c r="N101" s="343"/>
    </row>
    <row r="102" spans="2:15" ht="17.149999999999999" customHeight="1">
      <c r="B102" s="338"/>
      <c r="C102" s="344"/>
      <c r="D102" s="345"/>
      <c r="E102" s="346"/>
      <c r="F102" s="332"/>
      <c r="G102" s="333"/>
      <c r="H102" s="342"/>
      <c r="I102" s="334"/>
      <c r="J102" s="335"/>
      <c r="K102" s="314"/>
      <c r="L102" s="314"/>
      <c r="M102" s="314"/>
      <c r="N102" s="336"/>
    </row>
    <row r="103" spans="2:15" ht="17.149999999999999" customHeight="1">
      <c r="B103" s="323"/>
      <c r="C103" s="733"/>
      <c r="D103" s="734"/>
      <c r="E103" s="734"/>
      <c r="F103" s="324"/>
      <c r="G103" s="325"/>
      <c r="H103" s="351"/>
      <c r="I103" s="348"/>
      <c r="J103" s="328"/>
      <c r="K103" s="329"/>
      <c r="L103" s="329"/>
      <c r="M103" s="329"/>
      <c r="N103" s="330"/>
    </row>
    <row r="104" spans="2:15" ht="17.149999999999999" customHeight="1">
      <c r="B104" s="338"/>
      <c r="C104" s="752"/>
      <c r="D104" s="753"/>
      <c r="E104" s="753"/>
      <c r="F104" s="332"/>
      <c r="G104" s="333"/>
      <c r="H104" s="350"/>
      <c r="I104" s="334"/>
      <c r="J104" s="335"/>
      <c r="K104" s="311"/>
      <c r="L104" s="311"/>
      <c r="M104" s="311"/>
      <c r="N104" s="336"/>
    </row>
    <row r="105" spans="2:15" ht="17.149999999999999" customHeight="1">
      <c r="B105" s="347"/>
      <c r="C105" s="733"/>
      <c r="D105" s="734"/>
      <c r="E105" s="734"/>
      <c r="F105" s="324"/>
      <c r="G105" s="325"/>
      <c r="H105" s="348"/>
      <c r="I105" s="348"/>
      <c r="J105" s="341"/>
      <c r="N105" s="343"/>
    </row>
    <row r="106" spans="2:15" ht="17.149999999999999" customHeight="1">
      <c r="B106" s="338"/>
      <c r="C106" s="344"/>
      <c r="D106" s="345"/>
      <c r="E106" s="346"/>
      <c r="F106" s="332"/>
      <c r="G106" s="333"/>
      <c r="H106" s="349"/>
      <c r="I106" s="334"/>
      <c r="J106" s="335"/>
      <c r="K106" s="314"/>
      <c r="L106" s="314"/>
      <c r="M106" s="314"/>
      <c r="N106" s="336"/>
    </row>
    <row r="107" spans="2:15" ht="17.149999999999999" customHeight="1">
      <c r="B107" s="352"/>
      <c r="C107" s="733"/>
      <c r="D107" s="734"/>
      <c r="E107" s="734"/>
      <c r="F107" s="324"/>
      <c r="G107" s="325"/>
      <c r="H107" s="348"/>
      <c r="I107" s="348"/>
      <c r="J107" s="328"/>
      <c r="N107" s="343"/>
    </row>
    <row r="108" spans="2:15" ht="17.149999999999999" customHeight="1">
      <c r="B108" s="338" t="s">
        <v>153</v>
      </c>
      <c r="C108" s="353"/>
      <c r="D108" s="354"/>
      <c r="E108" s="355"/>
      <c r="F108" s="332"/>
      <c r="G108" s="333"/>
      <c r="H108" s="349"/>
      <c r="I108" s="334">
        <f>SUM(I93:I106)</f>
        <v>0</v>
      </c>
      <c r="J108" s="335"/>
      <c r="K108" s="314"/>
      <c r="L108" s="314"/>
      <c r="M108" s="314"/>
      <c r="N108" s="336"/>
    </row>
    <row r="109" spans="2:15" ht="17.149999999999999" customHeight="1">
      <c r="B109" s="352"/>
      <c r="C109" s="736"/>
      <c r="D109" s="737"/>
      <c r="E109" s="737"/>
      <c r="F109" s="324"/>
      <c r="G109" s="325"/>
      <c r="H109" s="348"/>
      <c r="I109" s="348"/>
      <c r="J109" s="328"/>
      <c r="N109" s="343"/>
    </row>
    <row r="110" spans="2:15" ht="17.149999999999999" customHeight="1" thickBot="1">
      <c r="B110" s="323"/>
      <c r="C110" s="738"/>
      <c r="D110" s="739"/>
      <c r="E110" s="740"/>
      <c r="F110" s="324"/>
      <c r="G110" s="325"/>
      <c r="H110" s="356" t="s">
        <v>199</v>
      </c>
      <c r="I110" s="357">
        <f>ROUND(I108,-1)</f>
        <v>0</v>
      </c>
      <c r="J110" s="337"/>
      <c r="N110" s="343"/>
    </row>
    <row r="111" spans="2:15" ht="15.75" customHeight="1">
      <c r="B111" s="298"/>
      <c r="C111" s="299"/>
      <c r="D111" s="299"/>
      <c r="E111" s="299"/>
      <c r="F111" s="299"/>
      <c r="G111" s="299"/>
      <c r="H111" s="300"/>
      <c r="I111" s="299"/>
      <c r="J111" s="301"/>
      <c r="K111" s="301"/>
      <c r="L111" s="301"/>
      <c r="M111" s="301"/>
      <c r="N111" s="302"/>
      <c r="O111" s="303"/>
    </row>
    <row r="112" spans="2:15" ht="15.75" customHeight="1">
      <c r="B112" s="305" t="s">
        <v>219</v>
      </c>
      <c r="C112" s="306" t="s">
        <v>182</v>
      </c>
      <c r="F112" s="307"/>
      <c r="N112" s="309"/>
      <c r="O112" s="303"/>
    </row>
    <row r="113" spans="2:14" ht="15.75" customHeight="1">
      <c r="B113" s="310"/>
      <c r="C113" s="311" t="s">
        <v>198</v>
      </c>
      <c r="D113" s="311"/>
      <c r="E113" s="311"/>
      <c r="F113" s="312"/>
      <c r="G113" s="311"/>
      <c r="H113" s="313"/>
      <c r="I113" s="311"/>
      <c r="J113" s="314" t="s">
        <v>204</v>
      </c>
      <c r="K113" s="314"/>
      <c r="L113" s="314"/>
      <c r="M113" s="314"/>
      <c r="N113" s="315"/>
    </row>
    <row r="114" spans="2:14" ht="37.5" customHeight="1">
      <c r="B114" s="316" t="s">
        <v>162</v>
      </c>
      <c r="C114" s="317" t="s">
        <v>163</v>
      </c>
      <c r="D114" s="318"/>
      <c r="E114" s="319"/>
      <c r="F114" s="320" t="s">
        <v>164</v>
      </c>
      <c r="G114" s="321" t="s">
        <v>165</v>
      </c>
      <c r="H114" s="320" t="s">
        <v>166</v>
      </c>
      <c r="I114" s="322" t="s">
        <v>167</v>
      </c>
      <c r="J114" s="756" t="s">
        <v>168</v>
      </c>
      <c r="K114" s="757"/>
      <c r="L114" s="757"/>
      <c r="M114" s="757"/>
      <c r="N114" s="758"/>
    </row>
    <row r="115" spans="2:14" ht="17.149999999999999" customHeight="1">
      <c r="B115" s="323"/>
      <c r="C115" s="747"/>
      <c r="D115" s="748"/>
      <c r="E115" s="748"/>
      <c r="F115" s="324"/>
      <c r="G115" s="325"/>
      <c r="H115" s="326"/>
      <c r="I115" s="327"/>
      <c r="J115" s="337"/>
      <c r="K115" s="329"/>
      <c r="L115" s="329"/>
      <c r="M115" s="329"/>
      <c r="N115" s="330"/>
    </row>
    <row r="116" spans="2:14" ht="17.149999999999999" customHeight="1">
      <c r="B116" s="338"/>
      <c r="C116" s="749"/>
      <c r="D116" s="750"/>
      <c r="E116" s="751"/>
      <c r="F116" s="332"/>
      <c r="G116" s="333"/>
      <c r="H116" s="339"/>
      <c r="I116" s="334">
        <f>INT(F116*H116)</f>
        <v>0</v>
      </c>
      <c r="J116" s="335" t="s">
        <v>197</v>
      </c>
      <c r="K116" s="314"/>
      <c r="L116" s="314"/>
      <c r="M116" s="314"/>
      <c r="N116" s="336"/>
    </row>
    <row r="117" spans="2:14" ht="17.149999999999999" customHeight="1">
      <c r="B117" s="340"/>
      <c r="C117" s="747"/>
      <c r="D117" s="748"/>
      <c r="E117" s="748"/>
      <c r="F117" s="324"/>
      <c r="G117" s="325"/>
      <c r="H117" s="326"/>
      <c r="I117" s="327"/>
      <c r="J117" s="341"/>
      <c r="K117" s="329"/>
      <c r="L117" s="329"/>
      <c r="M117" s="329"/>
      <c r="N117" s="330"/>
    </row>
    <row r="118" spans="2:14" ht="17.149999999999999" customHeight="1">
      <c r="B118" s="338"/>
      <c r="C118" s="749"/>
      <c r="D118" s="750"/>
      <c r="E118" s="751"/>
      <c r="F118" s="332"/>
      <c r="G118" s="333"/>
      <c r="H118" s="342"/>
      <c r="I118" s="334">
        <f>INT(F118*H118)</f>
        <v>0</v>
      </c>
      <c r="J118" s="335" t="s">
        <v>209</v>
      </c>
      <c r="K118" s="311"/>
      <c r="L118" s="311"/>
      <c r="M118" s="314"/>
      <c r="N118" s="336"/>
    </row>
    <row r="119" spans="2:14" ht="17.149999999999999" customHeight="1">
      <c r="B119" s="323"/>
      <c r="C119" s="747"/>
      <c r="D119" s="748"/>
      <c r="E119" s="748"/>
      <c r="F119" s="324"/>
      <c r="G119" s="325"/>
      <c r="H119" s="326"/>
      <c r="I119" s="327"/>
      <c r="J119" s="328"/>
      <c r="K119" s="329"/>
      <c r="L119" s="329"/>
      <c r="M119" s="329"/>
      <c r="N119" s="330"/>
    </row>
    <row r="120" spans="2:14" ht="17.149999999999999" customHeight="1">
      <c r="B120" s="331"/>
      <c r="C120" s="749"/>
      <c r="D120" s="750"/>
      <c r="E120" s="751"/>
      <c r="F120" s="332"/>
      <c r="G120" s="333"/>
      <c r="H120" s="358"/>
      <c r="I120" s="334">
        <f>INT(F120*H120)</f>
        <v>0</v>
      </c>
      <c r="J120" s="335"/>
      <c r="K120" s="311"/>
      <c r="L120" s="311"/>
      <c r="M120" s="311"/>
      <c r="N120" s="336"/>
    </row>
    <row r="121" spans="2:14" ht="17.149999999999999" customHeight="1">
      <c r="B121" s="323"/>
      <c r="C121" s="733"/>
      <c r="D121" s="734"/>
      <c r="E121" s="734"/>
      <c r="F121" s="324"/>
      <c r="G121" s="325"/>
      <c r="H121" s="348"/>
      <c r="I121" s="327"/>
      <c r="J121" s="328"/>
      <c r="K121" s="329"/>
      <c r="L121" s="329"/>
      <c r="M121" s="329"/>
      <c r="N121" s="330"/>
    </row>
    <row r="122" spans="2:14" ht="17.149999999999999" customHeight="1">
      <c r="B122" s="338"/>
      <c r="C122" s="752"/>
      <c r="D122" s="753"/>
      <c r="E122" s="753"/>
      <c r="F122" s="332"/>
      <c r="G122" s="333"/>
      <c r="H122" s="350"/>
      <c r="I122" s="334">
        <f>INT(F122*H122)</f>
        <v>0</v>
      </c>
      <c r="J122" s="335"/>
      <c r="K122" s="311"/>
      <c r="L122" s="311"/>
      <c r="M122" s="311"/>
      <c r="N122" s="336"/>
    </row>
    <row r="123" spans="2:14" ht="17.149999999999999" customHeight="1">
      <c r="B123" s="340"/>
      <c r="C123" s="754"/>
      <c r="D123" s="755"/>
      <c r="E123" s="755"/>
      <c r="F123" s="324"/>
      <c r="G123" s="325"/>
      <c r="H123" s="326"/>
      <c r="I123" s="327"/>
      <c r="J123" s="341"/>
      <c r="N123" s="343"/>
    </row>
    <row r="124" spans="2:14" ht="17.149999999999999" customHeight="1">
      <c r="B124" s="338"/>
      <c r="C124" s="344"/>
      <c r="D124" s="345"/>
      <c r="E124" s="346"/>
      <c r="F124" s="332"/>
      <c r="G124" s="333"/>
      <c r="H124" s="342"/>
      <c r="I124" s="334"/>
      <c r="J124" s="335"/>
      <c r="K124" s="314"/>
      <c r="L124" s="314"/>
      <c r="M124" s="314"/>
      <c r="N124" s="336"/>
    </row>
    <row r="125" spans="2:14" ht="17.149999999999999" customHeight="1">
      <c r="B125" s="323"/>
      <c r="C125" s="733"/>
      <c r="D125" s="734"/>
      <c r="E125" s="734"/>
      <c r="F125" s="324"/>
      <c r="G125" s="325"/>
      <c r="H125" s="351"/>
      <c r="I125" s="348"/>
      <c r="J125" s="328"/>
      <c r="K125" s="329"/>
      <c r="L125" s="329"/>
      <c r="M125" s="329"/>
      <c r="N125" s="330"/>
    </row>
    <row r="126" spans="2:14" ht="17.149999999999999" customHeight="1">
      <c r="B126" s="338"/>
      <c r="C126" s="752"/>
      <c r="D126" s="753"/>
      <c r="E126" s="753"/>
      <c r="F126" s="332"/>
      <c r="G126" s="333"/>
      <c r="H126" s="350"/>
      <c r="I126" s="334"/>
      <c r="J126" s="335"/>
      <c r="K126" s="311"/>
      <c r="L126" s="311"/>
      <c r="M126" s="311"/>
      <c r="N126" s="336"/>
    </row>
    <row r="127" spans="2:14" ht="17.149999999999999" customHeight="1">
      <c r="B127" s="347"/>
      <c r="C127" s="733"/>
      <c r="D127" s="734"/>
      <c r="E127" s="734"/>
      <c r="F127" s="324"/>
      <c r="G127" s="325"/>
      <c r="H127" s="348"/>
      <c r="I127" s="348"/>
      <c r="J127" s="341"/>
      <c r="N127" s="343"/>
    </row>
    <row r="128" spans="2:14" ht="17.149999999999999" customHeight="1">
      <c r="B128" s="338"/>
      <c r="C128" s="344"/>
      <c r="D128" s="345"/>
      <c r="E128" s="346"/>
      <c r="F128" s="332"/>
      <c r="G128" s="333"/>
      <c r="H128" s="349"/>
      <c r="I128" s="334"/>
      <c r="J128" s="335"/>
      <c r="K128" s="314"/>
      <c r="L128" s="314"/>
      <c r="M128" s="314"/>
      <c r="N128" s="336"/>
    </row>
    <row r="129" spans="2:21" ht="17.149999999999999" customHeight="1">
      <c r="B129" s="352"/>
      <c r="C129" s="733"/>
      <c r="D129" s="734"/>
      <c r="E129" s="734"/>
      <c r="F129" s="324"/>
      <c r="G129" s="325"/>
      <c r="H129" s="348"/>
      <c r="I129" s="348"/>
      <c r="J129" s="328"/>
      <c r="N129" s="343"/>
    </row>
    <row r="130" spans="2:21" ht="17.149999999999999" customHeight="1">
      <c r="B130" s="338" t="s">
        <v>153</v>
      </c>
      <c r="C130" s="353"/>
      <c r="D130" s="354"/>
      <c r="E130" s="355"/>
      <c r="F130" s="332"/>
      <c r="G130" s="333"/>
      <c r="H130" s="349"/>
      <c r="I130" s="334">
        <f>SUM(I115:I128)</f>
        <v>0</v>
      </c>
      <c r="J130" s="335"/>
      <c r="K130" s="314"/>
      <c r="L130" s="314"/>
      <c r="M130" s="314"/>
      <c r="N130" s="336"/>
    </row>
    <row r="131" spans="2:21" ht="17.149999999999999" customHeight="1">
      <c r="B131" s="352"/>
      <c r="C131" s="736"/>
      <c r="D131" s="737"/>
      <c r="E131" s="737"/>
      <c r="F131" s="324"/>
      <c r="G131" s="325"/>
      <c r="H131" s="348"/>
      <c r="I131" s="348"/>
      <c r="J131" s="328"/>
      <c r="N131" s="343"/>
    </row>
    <row r="132" spans="2:21" ht="17.149999999999999" customHeight="1" thickBot="1">
      <c r="B132" s="323"/>
      <c r="C132" s="738"/>
      <c r="D132" s="739"/>
      <c r="E132" s="740"/>
      <c r="F132" s="324"/>
      <c r="G132" s="325"/>
      <c r="H132" s="356" t="s">
        <v>196</v>
      </c>
      <c r="I132" s="357">
        <f>ROUND(I130,-1)</f>
        <v>0</v>
      </c>
      <c r="J132" s="337"/>
      <c r="N132" s="343"/>
    </row>
    <row r="133" spans="2:21" ht="15.75" customHeight="1">
      <c r="B133" s="298"/>
      <c r="C133" s="299"/>
      <c r="D133" s="299"/>
      <c r="E133" s="299"/>
      <c r="F133" s="299"/>
      <c r="G133" s="299"/>
      <c r="H133" s="300"/>
      <c r="I133" s="299"/>
      <c r="J133" s="301"/>
      <c r="K133" s="301"/>
      <c r="L133" s="301"/>
      <c r="M133" s="301"/>
      <c r="N133" s="302"/>
      <c r="O133" s="303"/>
    </row>
    <row r="134" spans="2:21" ht="15.75" customHeight="1">
      <c r="B134" s="305" t="s">
        <v>220</v>
      </c>
      <c r="C134" s="306" t="s">
        <v>207</v>
      </c>
      <c r="F134" s="307"/>
      <c r="N134" s="309"/>
      <c r="O134" s="303"/>
    </row>
    <row r="135" spans="2:21" ht="15.75" customHeight="1">
      <c r="B135" s="310"/>
      <c r="C135" s="311" t="s">
        <v>205</v>
      </c>
      <c r="D135" s="311"/>
      <c r="E135" s="311"/>
      <c r="F135" s="312"/>
      <c r="G135" s="311"/>
      <c r="H135" s="313"/>
      <c r="I135" s="311"/>
      <c r="J135" s="314" t="s">
        <v>204</v>
      </c>
      <c r="K135" s="314"/>
      <c r="L135" s="314"/>
      <c r="M135" s="314"/>
      <c r="N135" s="315"/>
    </row>
    <row r="136" spans="2:21" ht="37.5" customHeight="1">
      <c r="B136" s="316" t="s">
        <v>162</v>
      </c>
      <c r="C136" s="317" t="s">
        <v>163</v>
      </c>
      <c r="D136" s="318"/>
      <c r="E136" s="319"/>
      <c r="F136" s="320" t="s">
        <v>164</v>
      </c>
      <c r="G136" s="321" t="s">
        <v>165</v>
      </c>
      <c r="H136" s="320" t="s">
        <v>166</v>
      </c>
      <c r="I136" s="322" t="s">
        <v>167</v>
      </c>
      <c r="J136" s="756" t="s">
        <v>168</v>
      </c>
      <c r="K136" s="757"/>
      <c r="L136" s="757"/>
      <c r="M136" s="757"/>
      <c r="N136" s="758"/>
    </row>
    <row r="137" spans="2:21" ht="17.149999999999999" customHeight="1">
      <c r="B137" s="323"/>
      <c r="C137" s="747"/>
      <c r="D137" s="748"/>
      <c r="E137" s="748"/>
      <c r="F137" s="324"/>
      <c r="G137" s="325"/>
      <c r="H137" s="326"/>
      <c r="I137" s="327"/>
      <c r="J137" s="337"/>
      <c r="K137" s="329"/>
      <c r="L137" s="329"/>
      <c r="M137" s="329"/>
      <c r="N137" s="330"/>
    </row>
    <row r="138" spans="2:21" ht="17.149999999999999" customHeight="1">
      <c r="B138" s="338"/>
      <c r="C138" s="760"/>
      <c r="D138" s="761"/>
      <c r="E138" s="763"/>
      <c r="F138" s="332"/>
      <c r="G138" s="333"/>
      <c r="H138" s="339"/>
      <c r="I138" s="334">
        <f>INT(F138*H138)</f>
        <v>0</v>
      </c>
      <c r="J138" s="335" t="s">
        <v>197</v>
      </c>
      <c r="K138" s="314"/>
      <c r="L138" s="314"/>
      <c r="M138" s="314"/>
      <c r="N138" s="336"/>
    </row>
    <row r="139" spans="2:21" ht="17.149999999999999" customHeight="1">
      <c r="B139" s="340"/>
      <c r="C139" s="744"/>
      <c r="D139" s="745"/>
      <c r="E139" s="745"/>
      <c r="F139" s="324"/>
      <c r="G139" s="325"/>
      <c r="H139" s="326"/>
      <c r="I139" s="327"/>
      <c r="J139" s="341"/>
      <c r="K139" s="329"/>
      <c r="L139" s="329"/>
      <c r="M139" s="329"/>
      <c r="N139" s="330"/>
      <c r="T139" s="304">
        <f>SQRT(10^2+8^2)</f>
        <v>12.806248474865697</v>
      </c>
      <c r="U139" s="304">
        <f>T139*8</f>
        <v>102.44998779892558</v>
      </c>
    </row>
    <row r="140" spans="2:21" ht="17.149999999999999" customHeight="1">
      <c r="B140" s="338"/>
      <c r="C140" s="760"/>
      <c r="D140" s="761"/>
      <c r="E140" s="763"/>
      <c r="F140" s="332"/>
      <c r="G140" s="333"/>
      <c r="H140" s="342"/>
      <c r="I140" s="334">
        <f>INT(F140*H140)</f>
        <v>0</v>
      </c>
      <c r="J140" s="335" t="s">
        <v>197</v>
      </c>
      <c r="K140" s="311"/>
      <c r="L140" s="311"/>
      <c r="M140" s="314"/>
      <c r="N140" s="336"/>
      <c r="T140" s="304">
        <f>SQRT(9.5^2+8^2)</f>
        <v>12.419742348374221</v>
      </c>
      <c r="U140" s="304">
        <f>T140*2</f>
        <v>24.839484696748443</v>
      </c>
    </row>
    <row r="141" spans="2:21" ht="17.149999999999999" customHeight="1">
      <c r="B141" s="323"/>
      <c r="C141" s="744"/>
      <c r="D141" s="745"/>
      <c r="E141" s="745"/>
      <c r="F141" s="324"/>
      <c r="G141" s="325"/>
      <c r="H141" s="351"/>
      <c r="I141" s="327"/>
      <c r="J141" s="328"/>
      <c r="K141" s="329"/>
      <c r="L141" s="329"/>
      <c r="M141" s="329"/>
      <c r="N141" s="330"/>
    </row>
    <row r="142" spans="2:21" ht="17.149999999999999" customHeight="1">
      <c r="B142" s="338"/>
      <c r="C142" s="760"/>
      <c r="D142" s="761"/>
      <c r="E142" s="761"/>
      <c r="F142" s="332"/>
      <c r="G142" s="333"/>
      <c r="H142" s="350"/>
      <c r="I142" s="334">
        <f>INT(F142*H142)</f>
        <v>0</v>
      </c>
      <c r="J142" s="335" t="s">
        <v>197</v>
      </c>
      <c r="K142" s="311"/>
      <c r="L142" s="311"/>
      <c r="M142" s="311"/>
      <c r="N142" s="336"/>
    </row>
    <row r="143" spans="2:21" ht="17.149999999999999" customHeight="1">
      <c r="B143" s="340"/>
      <c r="C143" s="754"/>
      <c r="D143" s="755"/>
      <c r="E143" s="755"/>
      <c r="F143" s="324"/>
      <c r="G143" s="325"/>
      <c r="H143" s="326"/>
      <c r="I143" s="327"/>
      <c r="J143" s="341"/>
      <c r="N143" s="343"/>
      <c r="U143" s="304">
        <f>U139+U140</f>
        <v>127.28947249567402</v>
      </c>
    </row>
    <row r="144" spans="2:21" ht="17.149999999999999" customHeight="1">
      <c r="B144" s="338"/>
      <c r="C144" s="344"/>
      <c r="D144" s="345"/>
      <c r="E144" s="346"/>
      <c r="F144" s="332"/>
      <c r="G144" s="333"/>
      <c r="H144" s="342"/>
      <c r="I144" s="334">
        <f>INT(F144*H144)</f>
        <v>0</v>
      </c>
      <c r="J144" s="335" t="s">
        <v>208</v>
      </c>
      <c r="K144" s="314"/>
      <c r="L144" s="314"/>
      <c r="M144" s="314"/>
      <c r="N144" s="336"/>
    </row>
    <row r="145" spans="2:15" ht="17.149999999999999" customHeight="1">
      <c r="B145" s="323"/>
      <c r="C145" s="747"/>
      <c r="D145" s="748"/>
      <c r="E145" s="748"/>
      <c r="F145" s="324"/>
      <c r="G145" s="325"/>
      <c r="H145" s="326"/>
      <c r="I145" s="327"/>
      <c r="J145" s="328"/>
      <c r="K145" s="329"/>
      <c r="L145" s="329"/>
      <c r="M145" s="329"/>
      <c r="N145" s="330"/>
    </row>
    <row r="146" spans="2:15" ht="17.149999999999999" customHeight="1">
      <c r="B146" s="331"/>
      <c r="C146" s="749"/>
      <c r="D146" s="750"/>
      <c r="E146" s="751"/>
      <c r="F146" s="332"/>
      <c r="G146" s="333"/>
      <c r="H146" s="358"/>
      <c r="I146" s="334">
        <f>INT(F146*H146)</f>
        <v>0</v>
      </c>
      <c r="J146" s="335"/>
      <c r="K146" s="311"/>
      <c r="L146" s="311"/>
      <c r="M146" s="311"/>
      <c r="N146" s="336"/>
    </row>
    <row r="147" spans="2:15" ht="17.149999999999999" customHeight="1">
      <c r="B147" s="347"/>
      <c r="C147" s="733"/>
      <c r="D147" s="734"/>
      <c r="E147" s="734"/>
      <c r="F147" s="324"/>
      <c r="G147" s="325"/>
      <c r="H147" s="348"/>
      <c r="I147" s="327"/>
      <c r="J147" s="341"/>
      <c r="N147" s="343"/>
    </row>
    <row r="148" spans="2:15" ht="17.149999999999999" customHeight="1">
      <c r="B148" s="338"/>
      <c r="C148" s="344"/>
      <c r="D148" s="345"/>
      <c r="E148" s="346"/>
      <c r="F148" s="332"/>
      <c r="G148" s="333"/>
      <c r="H148" s="410"/>
      <c r="I148" s="334">
        <f>INT(F148*H148)</f>
        <v>0</v>
      </c>
      <c r="J148" s="335"/>
      <c r="K148" s="314"/>
      <c r="L148" s="314"/>
      <c r="M148" s="314"/>
      <c r="N148" s="336"/>
    </row>
    <row r="149" spans="2:15" ht="17.149999999999999" customHeight="1">
      <c r="B149" s="323"/>
      <c r="C149" s="733"/>
      <c r="D149" s="734"/>
      <c r="E149" s="734"/>
      <c r="F149" s="324"/>
      <c r="G149" s="325"/>
      <c r="H149" s="348"/>
      <c r="I149" s="327"/>
      <c r="J149" s="328"/>
      <c r="K149" s="329"/>
      <c r="L149" s="329"/>
      <c r="M149" s="329"/>
      <c r="N149" s="330"/>
    </row>
    <row r="150" spans="2:15" ht="17.149999999999999" customHeight="1">
      <c r="B150" s="338"/>
      <c r="C150" s="752"/>
      <c r="D150" s="753"/>
      <c r="E150" s="753"/>
      <c r="F150" s="332"/>
      <c r="G150" s="333"/>
      <c r="H150" s="350"/>
      <c r="I150" s="334">
        <f>INT(F150*H150)</f>
        <v>0</v>
      </c>
      <c r="J150" s="335"/>
      <c r="K150" s="311"/>
      <c r="L150" s="311"/>
      <c r="M150" s="311"/>
      <c r="N150" s="336"/>
    </row>
    <row r="151" spans="2:15" ht="17.149999999999999" customHeight="1">
      <c r="B151" s="352"/>
      <c r="C151" s="733"/>
      <c r="D151" s="734"/>
      <c r="E151" s="734"/>
      <c r="F151" s="324"/>
      <c r="G151" s="325"/>
      <c r="H151" s="348"/>
      <c r="I151" s="348"/>
      <c r="J151" s="328"/>
      <c r="N151" s="343"/>
    </row>
    <row r="152" spans="2:15" ht="17.149999999999999" customHeight="1">
      <c r="B152" s="338" t="s">
        <v>153</v>
      </c>
      <c r="C152" s="353"/>
      <c r="D152" s="354"/>
      <c r="E152" s="355"/>
      <c r="F152" s="332"/>
      <c r="G152" s="333"/>
      <c r="H152" s="349"/>
      <c r="I152" s="334">
        <f>SUM(I137:I150)</f>
        <v>0</v>
      </c>
      <c r="J152" s="335"/>
      <c r="K152" s="314"/>
      <c r="L152" s="314"/>
      <c r="M152" s="314"/>
      <c r="N152" s="336"/>
    </row>
    <row r="153" spans="2:15" ht="17.149999999999999" customHeight="1">
      <c r="B153" s="352"/>
      <c r="C153" s="736"/>
      <c r="D153" s="737"/>
      <c r="E153" s="737"/>
      <c r="F153" s="324"/>
      <c r="G153" s="325"/>
      <c r="H153" s="348"/>
      <c r="I153" s="348"/>
      <c r="J153" s="328"/>
      <c r="N153" s="343"/>
    </row>
    <row r="154" spans="2:15" ht="17.149999999999999" customHeight="1" thickBot="1">
      <c r="B154" s="323"/>
      <c r="C154" s="738"/>
      <c r="D154" s="739"/>
      <c r="E154" s="740"/>
      <c r="F154" s="324"/>
      <c r="G154" s="325"/>
      <c r="H154" s="356" t="s">
        <v>193</v>
      </c>
      <c r="I154" s="357">
        <f>ROUND(I152,-2)</f>
        <v>0</v>
      </c>
      <c r="J154" s="337"/>
      <c r="N154" s="343"/>
    </row>
    <row r="155" spans="2:15" ht="15.75" customHeight="1">
      <c r="B155" s="298"/>
      <c r="C155" s="299"/>
      <c r="D155" s="299"/>
      <c r="E155" s="299"/>
      <c r="F155" s="299"/>
      <c r="G155" s="299"/>
      <c r="H155" s="300"/>
      <c r="I155" s="299"/>
      <c r="J155" s="301"/>
      <c r="K155" s="301"/>
      <c r="L155" s="301"/>
      <c r="M155" s="301"/>
      <c r="N155" s="302"/>
      <c r="O155" s="303"/>
    </row>
    <row r="156" spans="2:15" ht="15.75" customHeight="1">
      <c r="B156" s="305" t="s">
        <v>221</v>
      </c>
      <c r="C156" s="306" t="s">
        <v>224</v>
      </c>
      <c r="F156" s="307"/>
      <c r="N156" s="309"/>
      <c r="O156" s="303"/>
    </row>
    <row r="157" spans="2:15" ht="15.75" customHeight="1">
      <c r="B157" s="310"/>
      <c r="C157" s="311" t="s">
        <v>198</v>
      </c>
      <c r="D157" s="311"/>
      <c r="E157" s="311"/>
      <c r="F157" s="312"/>
      <c r="G157" s="311"/>
      <c r="H157" s="313"/>
      <c r="I157" s="311"/>
      <c r="J157" s="314" t="s">
        <v>204</v>
      </c>
      <c r="K157" s="314"/>
      <c r="L157" s="314"/>
      <c r="M157" s="314"/>
      <c r="N157" s="315"/>
    </row>
    <row r="158" spans="2:15" ht="37.5" customHeight="1">
      <c r="B158" s="316" t="s">
        <v>162</v>
      </c>
      <c r="C158" s="317" t="s">
        <v>163</v>
      </c>
      <c r="D158" s="318"/>
      <c r="E158" s="319"/>
      <c r="F158" s="320" t="s">
        <v>164</v>
      </c>
      <c r="G158" s="321" t="s">
        <v>165</v>
      </c>
      <c r="H158" s="320" t="s">
        <v>166</v>
      </c>
      <c r="I158" s="322" t="s">
        <v>167</v>
      </c>
      <c r="J158" s="756" t="s">
        <v>168</v>
      </c>
      <c r="K158" s="757"/>
      <c r="L158" s="757"/>
      <c r="M158" s="757"/>
      <c r="N158" s="758"/>
    </row>
    <row r="159" spans="2:15" ht="17.149999999999999" customHeight="1">
      <c r="B159" s="340"/>
      <c r="C159" s="754"/>
      <c r="D159" s="755"/>
      <c r="E159" s="755"/>
      <c r="F159" s="324"/>
      <c r="G159" s="325"/>
      <c r="H159" s="326"/>
      <c r="I159" s="327"/>
      <c r="J159" s="341"/>
      <c r="N159" s="343"/>
    </row>
    <row r="160" spans="2:15" ht="17.149999999999999" customHeight="1">
      <c r="B160" s="338"/>
      <c r="C160" s="344"/>
      <c r="D160" s="345"/>
      <c r="E160" s="346"/>
      <c r="F160" s="332"/>
      <c r="G160" s="333"/>
      <c r="H160" s="342"/>
      <c r="I160" s="334">
        <v>0</v>
      </c>
      <c r="J160" s="335" t="s">
        <v>197</v>
      </c>
      <c r="K160" s="314"/>
      <c r="L160" s="314"/>
      <c r="M160" s="314"/>
      <c r="N160" s="336"/>
    </row>
    <row r="161" spans="2:14" ht="17.149999999999999" customHeight="1">
      <c r="B161" s="323"/>
      <c r="C161" s="747"/>
      <c r="D161" s="748"/>
      <c r="E161" s="748"/>
      <c r="F161" s="324"/>
      <c r="G161" s="325"/>
      <c r="H161" s="326"/>
      <c r="I161" s="327"/>
      <c r="J161" s="337"/>
      <c r="K161" s="329"/>
      <c r="L161" s="329"/>
      <c r="M161" s="329"/>
      <c r="N161" s="330"/>
    </row>
    <row r="162" spans="2:14" ht="17.149999999999999" customHeight="1">
      <c r="B162" s="338"/>
      <c r="C162" s="749"/>
      <c r="D162" s="750"/>
      <c r="E162" s="751"/>
      <c r="F162" s="332"/>
      <c r="G162" s="333"/>
      <c r="H162" s="339"/>
      <c r="I162" s="334">
        <f>INT(F162*H162)</f>
        <v>0</v>
      </c>
      <c r="J162" s="335" t="s">
        <v>197</v>
      </c>
      <c r="K162" s="314"/>
      <c r="L162" s="314"/>
      <c r="M162" s="314"/>
      <c r="N162" s="336"/>
    </row>
    <row r="163" spans="2:14" ht="17.149999999999999" customHeight="1">
      <c r="B163" s="340"/>
      <c r="C163" s="747"/>
      <c r="D163" s="748"/>
      <c r="E163" s="748"/>
      <c r="F163" s="324"/>
      <c r="G163" s="325"/>
      <c r="H163" s="326"/>
      <c r="I163" s="327"/>
      <c r="J163" s="341"/>
      <c r="K163" s="329"/>
      <c r="L163" s="329"/>
      <c r="M163" s="329"/>
      <c r="N163" s="330"/>
    </row>
    <row r="164" spans="2:14" ht="17.149999999999999" customHeight="1">
      <c r="B164" s="338"/>
      <c r="C164" s="749"/>
      <c r="D164" s="750"/>
      <c r="E164" s="751"/>
      <c r="F164" s="332"/>
      <c r="G164" s="333"/>
      <c r="H164" s="342"/>
      <c r="I164" s="334">
        <f>INT(F164*H164)</f>
        <v>0</v>
      </c>
      <c r="J164" s="335" t="s">
        <v>209</v>
      </c>
      <c r="K164" s="311"/>
      <c r="L164" s="311"/>
      <c r="M164" s="314"/>
      <c r="N164" s="336"/>
    </row>
    <row r="165" spans="2:14" ht="17.149999999999999" customHeight="1">
      <c r="B165" s="323"/>
      <c r="C165" s="747"/>
      <c r="D165" s="748"/>
      <c r="E165" s="748"/>
      <c r="F165" s="324"/>
      <c r="G165" s="325"/>
      <c r="H165" s="326"/>
      <c r="I165" s="327"/>
      <c r="J165" s="328"/>
      <c r="K165" s="329"/>
      <c r="L165" s="329"/>
      <c r="M165" s="329"/>
      <c r="N165" s="330"/>
    </row>
    <row r="166" spans="2:14" ht="17.149999999999999" customHeight="1">
      <c r="B166" s="331"/>
      <c r="C166" s="749"/>
      <c r="D166" s="750"/>
      <c r="E166" s="751"/>
      <c r="F166" s="332"/>
      <c r="G166" s="333"/>
      <c r="H166" s="358"/>
      <c r="I166" s="334">
        <f>INT(F166*H166)</f>
        <v>0</v>
      </c>
      <c r="J166" s="335"/>
      <c r="K166" s="311"/>
      <c r="L166" s="311"/>
      <c r="M166" s="311"/>
      <c r="N166" s="336"/>
    </row>
    <row r="167" spans="2:14" ht="17.149999999999999" customHeight="1">
      <c r="B167" s="323"/>
      <c r="C167" s="733"/>
      <c r="D167" s="734"/>
      <c r="E167" s="734"/>
      <c r="F167" s="324"/>
      <c r="G167" s="325"/>
      <c r="H167" s="348"/>
      <c r="I167" s="327"/>
      <c r="J167" s="328"/>
      <c r="K167" s="329"/>
      <c r="L167" s="329"/>
      <c r="M167" s="329"/>
      <c r="N167" s="330"/>
    </row>
    <row r="168" spans="2:14" ht="17.149999999999999" customHeight="1">
      <c r="B168" s="338"/>
      <c r="C168" s="752"/>
      <c r="D168" s="753"/>
      <c r="E168" s="753"/>
      <c r="F168" s="332"/>
      <c r="G168" s="333"/>
      <c r="H168" s="350"/>
      <c r="I168" s="334">
        <f>INT(F168*H168)</f>
        <v>0</v>
      </c>
      <c r="J168" s="335"/>
      <c r="K168" s="311"/>
      <c r="L168" s="311"/>
      <c r="M168" s="311"/>
      <c r="N168" s="336"/>
    </row>
    <row r="169" spans="2:14" ht="17.149999999999999" customHeight="1">
      <c r="B169" s="323"/>
      <c r="C169" s="733"/>
      <c r="D169" s="734"/>
      <c r="E169" s="734"/>
      <c r="F169" s="324"/>
      <c r="G169" s="325"/>
      <c r="H169" s="351"/>
      <c r="I169" s="348"/>
      <c r="J169" s="328"/>
      <c r="K169" s="329"/>
      <c r="L169" s="329"/>
      <c r="M169" s="329"/>
      <c r="N169" s="330"/>
    </row>
    <row r="170" spans="2:14" ht="17.149999999999999" customHeight="1">
      <c r="B170" s="338"/>
      <c r="C170" s="752"/>
      <c r="D170" s="753"/>
      <c r="E170" s="753"/>
      <c r="F170" s="332"/>
      <c r="G170" s="333"/>
      <c r="H170" s="350"/>
      <c r="I170" s="334"/>
      <c r="J170" s="335"/>
      <c r="K170" s="311"/>
      <c r="L170" s="311"/>
      <c r="M170" s="311"/>
      <c r="N170" s="336"/>
    </row>
    <row r="171" spans="2:14" ht="17.149999999999999" customHeight="1">
      <c r="B171" s="347"/>
      <c r="C171" s="733"/>
      <c r="D171" s="734"/>
      <c r="E171" s="734"/>
      <c r="F171" s="324"/>
      <c r="G171" s="325"/>
      <c r="H171" s="348"/>
      <c r="I171" s="348"/>
      <c r="J171" s="341"/>
      <c r="N171" s="343"/>
    </row>
    <row r="172" spans="2:14" ht="17.149999999999999" customHeight="1">
      <c r="B172" s="338"/>
      <c r="C172" s="344"/>
      <c r="D172" s="345"/>
      <c r="E172" s="346"/>
      <c r="F172" s="332"/>
      <c r="G172" s="333"/>
      <c r="H172" s="349"/>
      <c r="I172" s="334"/>
      <c r="J172" s="335"/>
      <c r="K172" s="314"/>
      <c r="L172" s="314"/>
      <c r="M172" s="314"/>
      <c r="N172" s="336"/>
    </row>
    <row r="173" spans="2:14" ht="17.149999999999999" customHeight="1">
      <c r="B173" s="352"/>
      <c r="C173" s="733"/>
      <c r="D173" s="734"/>
      <c r="E173" s="734"/>
      <c r="F173" s="324"/>
      <c r="G173" s="325"/>
      <c r="H173" s="348"/>
      <c r="I173" s="348"/>
      <c r="J173" s="328"/>
      <c r="N173" s="343"/>
    </row>
    <row r="174" spans="2:14" ht="17.149999999999999" customHeight="1">
      <c r="B174" s="338" t="s">
        <v>153</v>
      </c>
      <c r="C174" s="353"/>
      <c r="D174" s="354"/>
      <c r="E174" s="355"/>
      <c r="F174" s="332"/>
      <c r="G174" s="333"/>
      <c r="H174" s="349"/>
      <c r="I174" s="334">
        <f>SUM(I161:I172)</f>
        <v>0</v>
      </c>
      <c r="J174" s="335"/>
      <c r="K174" s="314"/>
      <c r="L174" s="314"/>
      <c r="M174" s="314"/>
      <c r="N174" s="336"/>
    </row>
    <row r="175" spans="2:14" ht="17.149999999999999" customHeight="1">
      <c r="B175" s="352"/>
      <c r="C175" s="736"/>
      <c r="D175" s="737"/>
      <c r="E175" s="737"/>
      <c r="F175" s="324"/>
      <c r="G175" s="325"/>
      <c r="H175" s="348"/>
      <c r="I175" s="348"/>
      <c r="J175" s="328"/>
      <c r="N175" s="343"/>
    </row>
    <row r="176" spans="2:14" ht="17.149999999999999" customHeight="1" thickBot="1">
      <c r="B176" s="323"/>
      <c r="C176" s="738"/>
      <c r="D176" s="739"/>
      <c r="E176" s="740"/>
      <c r="F176" s="324"/>
      <c r="G176" s="325"/>
      <c r="H176" s="356" t="s">
        <v>193</v>
      </c>
      <c r="I176" s="357">
        <f>ROUND(I174,-1)</f>
        <v>0</v>
      </c>
      <c r="J176" s="337"/>
      <c r="N176" s="343"/>
    </row>
    <row r="177" spans="2:15" ht="15.75" customHeight="1">
      <c r="B177" s="298"/>
      <c r="C177" s="299"/>
      <c r="D177" s="299"/>
      <c r="E177" s="299"/>
      <c r="F177" s="299"/>
      <c r="G177" s="299"/>
      <c r="H177" s="300"/>
      <c r="I177" s="299"/>
      <c r="J177" s="301"/>
      <c r="K177" s="301"/>
      <c r="L177" s="301"/>
      <c r="M177" s="301"/>
      <c r="N177" s="302"/>
      <c r="O177" s="303"/>
    </row>
    <row r="178" spans="2:15" ht="15.75" customHeight="1">
      <c r="B178" s="305" t="s">
        <v>222</v>
      </c>
      <c r="C178" s="306" t="s">
        <v>170</v>
      </c>
      <c r="F178" s="307"/>
      <c r="N178" s="309"/>
      <c r="O178" s="303"/>
    </row>
    <row r="179" spans="2:15" ht="15.75" customHeight="1">
      <c r="B179" s="310"/>
      <c r="C179" s="311" t="s">
        <v>225</v>
      </c>
      <c r="D179" s="311"/>
      <c r="E179" s="311"/>
      <c r="F179" s="312"/>
      <c r="G179" s="311"/>
      <c r="H179" s="313"/>
      <c r="I179" s="311"/>
      <c r="J179" s="314" t="s">
        <v>169</v>
      </c>
      <c r="K179" s="314"/>
      <c r="L179" s="314"/>
      <c r="M179" s="314"/>
      <c r="N179" s="315"/>
    </row>
    <row r="180" spans="2:15" ht="37.5" customHeight="1">
      <c r="B180" s="316" t="s">
        <v>162</v>
      </c>
      <c r="C180" s="741" t="s">
        <v>163</v>
      </c>
      <c r="D180" s="742"/>
      <c r="E180" s="743"/>
      <c r="F180" s="320" t="s">
        <v>164</v>
      </c>
      <c r="G180" s="321" t="s">
        <v>165</v>
      </c>
      <c r="H180" s="320" t="s">
        <v>166</v>
      </c>
      <c r="I180" s="322" t="s">
        <v>167</v>
      </c>
      <c r="J180" s="320" t="s">
        <v>168</v>
      </c>
      <c r="K180" s="411"/>
      <c r="L180" s="411"/>
      <c r="M180" s="411"/>
      <c r="N180" s="412"/>
    </row>
    <row r="181" spans="2:15" ht="17.149999999999999" customHeight="1">
      <c r="B181" s="323"/>
      <c r="C181" s="744"/>
      <c r="D181" s="745"/>
      <c r="E181" s="746"/>
      <c r="F181" s="324"/>
      <c r="G181" s="325"/>
      <c r="H181" s="326"/>
      <c r="I181" s="327"/>
      <c r="J181" s="328" t="s">
        <v>211</v>
      </c>
      <c r="K181" s="329"/>
      <c r="L181" s="329"/>
      <c r="M181" s="329"/>
      <c r="N181" s="330"/>
    </row>
    <row r="182" spans="2:15" ht="17.149999999999999" customHeight="1">
      <c r="B182" s="331"/>
      <c r="C182" s="760"/>
      <c r="D182" s="761"/>
      <c r="E182" s="763"/>
      <c r="F182" s="332"/>
      <c r="G182" s="333"/>
      <c r="H182" s="358"/>
      <c r="I182" s="334">
        <f>INT(F182*H182)</f>
        <v>0</v>
      </c>
      <c r="J182" s="335" t="s">
        <v>212</v>
      </c>
      <c r="K182" s="311"/>
      <c r="L182" s="311"/>
      <c r="M182" s="311"/>
      <c r="N182" s="336"/>
    </row>
    <row r="183" spans="2:15" ht="17.149999999999999" customHeight="1">
      <c r="B183" s="323"/>
      <c r="C183" s="744"/>
      <c r="D183" s="745"/>
      <c r="E183" s="746"/>
      <c r="F183" s="324"/>
      <c r="G183" s="325"/>
      <c r="H183" s="326"/>
      <c r="I183" s="327"/>
      <c r="J183" s="337"/>
      <c r="K183" s="329"/>
      <c r="L183" s="329"/>
      <c r="M183" s="329"/>
      <c r="N183" s="330"/>
    </row>
    <row r="184" spans="2:15" ht="17.149999999999999" customHeight="1">
      <c r="B184" s="338"/>
      <c r="C184" s="760"/>
      <c r="D184" s="761"/>
      <c r="E184" s="763"/>
      <c r="F184" s="332"/>
      <c r="G184" s="333"/>
      <c r="H184" s="339"/>
      <c r="I184" s="334">
        <f>INT(F184*H184)</f>
        <v>0</v>
      </c>
      <c r="J184" s="335"/>
      <c r="K184" s="314"/>
      <c r="L184" s="314"/>
      <c r="M184" s="314"/>
      <c r="N184" s="336"/>
    </row>
    <row r="185" spans="2:15" ht="17.149999999999999" customHeight="1">
      <c r="B185" s="340"/>
      <c r="C185" s="744"/>
      <c r="D185" s="745"/>
      <c r="E185" s="746"/>
      <c r="F185" s="324"/>
      <c r="G185" s="325"/>
      <c r="H185" s="326"/>
      <c r="I185" s="327"/>
      <c r="J185" s="328" t="s">
        <v>214</v>
      </c>
      <c r="K185" s="329"/>
      <c r="L185" s="329"/>
      <c r="M185" s="329"/>
      <c r="N185" s="330"/>
    </row>
    <row r="186" spans="2:15" ht="17.149999999999999" customHeight="1">
      <c r="B186" s="338"/>
      <c r="C186" s="760"/>
      <c r="D186" s="761"/>
      <c r="E186" s="763"/>
      <c r="F186" s="332"/>
      <c r="G186" s="333"/>
      <c r="H186" s="359"/>
      <c r="I186" s="334">
        <f>INT(F186*H186)</f>
        <v>0</v>
      </c>
      <c r="J186" s="335" t="s">
        <v>171</v>
      </c>
      <c r="K186" s="314"/>
      <c r="L186" s="314"/>
      <c r="M186" s="314"/>
      <c r="N186" s="336"/>
    </row>
    <row r="187" spans="2:15" ht="17.149999999999999" customHeight="1">
      <c r="B187" s="340"/>
      <c r="C187" s="744"/>
      <c r="D187" s="745"/>
      <c r="E187" s="746"/>
      <c r="F187" s="324"/>
      <c r="G187" s="325"/>
      <c r="H187" s="326"/>
      <c r="I187" s="327"/>
      <c r="J187" s="341"/>
      <c r="N187" s="343"/>
    </row>
    <row r="188" spans="2:15" ht="17.149999999999999" customHeight="1">
      <c r="B188" s="338"/>
      <c r="C188" s="760"/>
      <c r="D188" s="761"/>
      <c r="E188" s="763"/>
      <c r="F188" s="332"/>
      <c r="G188" s="333"/>
      <c r="H188" s="360"/>
      <c r="I188" s="334">
        <f>F188*H188</f>
        <v>0</v>
      </c>
      <c r="J188" s="335"/>
      <c r="K188" s="314"/>
      <c r="L188" s="314"/>
      <c r="M188" s="314"/>
      <c r="N188" s="336"/>
    </row>
    <row r="189" spans="2:15" ht="17.149999999999999" customHeight="1">
      <c r="B189" s="323"/>
      <c r="C189" s="733"/>
      <c r="D189" s="734"/>
      <c r="E189" s="735"/>
      <c r="F189" s="324"/>
      <c r="G189" s="325"/>
      <c r="H189" s="348"/>
      <c r="I189" s="348"/>
      <c r="J189" s="328"/>
      <c r="K189" s="329"/>
      <c r="L189" s="329"/>
      <c r="M189" s="329"/>
      <c r="N189" s="330"/>
    </row>
    <row r="190" spans="2:15" ht="17.149999999999999" customHeight="1">
      <c r="B190" s="338"/>
      <c r="C190" s="730"/>
      <c r="D190" s="731"/>
      <c r="E190" s="732"/>
      <c r="F190" s="332"/>
      <c r="G190" s="333"/>
      <c r="H190" s="350"/>
      <c r="I190" s="334"/>
      <c r="J190" s="335"/>
      <c r="K190" s="311"/>
      <c r="L190" s="311"/>
      <c r="M190" s="311"/>
      <c r="N190" s="336"/>
    </row>
    <row r="191" spans="2:15" ht="17.149999999999999" customHeight="1">
      <c r="B191" s="323"/>
      <c r="C191" s="733"/>
      <c r="D191" s="734"/>
      <c r="E191" s="735"/>
      <c r="F191" s="324"/>
      <c r="G191" s="325"/>
      <c r="H191" s="351"/>
      <c r="I191" s="348"/>
      <c r="J191" s="328"/>
      <c r="K191" s="329"/>
      <c r="L191" s="329"/>
      <c r="M191" s="329"/>
      <c r="N191" s="330"/>
    </row>
    <row r="192" spans="2:15" ht="17.149999999999999" customHeight="1">
      <c r="B192" s="338"/>
      <c r="C192" s="730"/>
      <c r="D192" s="731"/>
      <c r="E192" s="732"/>
      <c r="F192" s="332"/>
      <c r="G192" s="333"/>
      <c r="H192" s="350"/>
      <c r="I192" s="334"/>
      <c r="J192" s="335"/>
      <c r="K192" s="311"/>
      <c r="L192" s="311"/>
      <c r="M192" s="311"/>
      <c r="N192" s="336"/>
    </row>
    <row r="193" spans="2:15" ht="17.149999999999999" customHeight="1">
      <c r="B193" s="347"/>
      <c r="C193" s="733"/>
      <c r="D193" s="734"/>
      <c r="E193" s="735"/>
      <c r="F193" s="324"/>
      <c r="G193" s="325"/>
      <c r="H193" s="348"/>
      <c r="I193" s="348"/>
      <c r="J193" s="341"/>
      <c r="N193" s="343"/>
    </row>
    <row r="194" spans="2:15" ht="17.149999999999999" customHeight="1">
      <c r="B194" s="338"/>
      <c r="C194" s="730"/>
      <c r="D194" s="731"/>
      <c r="E194" s="732"/>
      <c r="F194" s="332"/>
      <c r="G194" s="333"/>
      <c r="H194" s="349"/>
      <c r="I194" s="334"/>
      <c r="J194" s="335"/>
      <c r="K194" s="314"/>
      <c r="L194" s="314"/>
      <c r="M194" s="314"/>
      <c r="N194" s="336"/>
    </row>
    <row r="195" spans="2:15" ht="17.149999999999999" customHeight="1">
      <c r="B195" s="352"/>
      <c r="C195" s="733"/>
      <c r="D195" s="734"/>
      <c r="E195" s="735"/>
      <c r="F195" s="324"/>
      <c r="G195" s="325"/>
      <c r="H195" s="348"/>
      <c r="I195" s="348"/>
      <c r="J195" s="328"/>
      <c r="N195" s="343"/>
    </row>
    <row r="196" spans="2:15" ht="17.149999999999999" customHeight="1">
      <c r="B196" s="338" t="s">
        <v>153</v>
      </c>
      <c r="C196" s="730"/>
      <c r="D196" s="731"/>
      <c r="E196" s="732"/>
      <c r="F196" s="332"/>
      <c r="G196" s="333"/>
      <c r="H196" s="349"/>
      <c r="I196" s="334">
        <f>SUM(I181:I194)</f>
        <v>0</v>
      </c>
      <c r="J196" s="335"/>
      <c r="K196" s="314"/>
      <c r="L196" s="314"/>
      <c r="M196" s="314"/>
      <c r="N196" s="336"/>
    </row>
    <row r="197" spans="2:15" ht="17.149999999999999" customHeight="1">
      <c r="B197" s="352"/>
      <c r="C197" s="736"/>
      <c r="D197" s="737"/>
      <c r="E197" s="762"/>
      <c r="F197" s="324"/>
      <c r="G197" s="325"/>
      <c r="H197" s="348"/>
      <c r="I197" s="348"/>
      <c r="J197" s="328"/>
      <c r="N197" s="343"/>
    </row>
    <row r="198" spans="2:15" ht="17.149999999999999" customHeight="1" thickBot="1">
      <c r="B198" s="361"/>
      <c r="C198" s="764"/>
      <c r="D198" s="765"/>
      <c r="E198" s="766"/>
      <c r="F198" s="362"/>
      <c r="G198" s="363"/>
      <c r="H198" s="364" t="s">
        <v>193</v>
      </c>
      <c r="I198" s="365">
        <f>ROUND(I196,-2)</f>
        <v>0</v>
      </c>
      <c r="J198" s="366"/>
      <c r="K198" s="367"/>
      <c r="L198" s="367"/>
      <c r="M198" s="367"/>
      <c r="N198" s="368"/>
    </row>
    <row r="199" spans="2:15" ht="15.75" customHeight="1">
      <c r="B199" s="298"/>
      <c r="C199" s="299"/>
      <c r="D199" s="299"/>
      <c r="E199" s="299"/>
      <c r="F199" s="299"/>
      <c r="G199" s="299"/>
      <c r="H199" s="300"/>
      <c r="I199" s="299"/>
      <c r="J199" s="301"/>
      <c r="K199" s="301"/>
      <c r="L199" s="301"/>
      <c r="M199" s="301"/>
      <c r="N199" s="302"/>
      <c r="O199" s="303"/>
    </row>
    <row r="200" spans="2:15" ht="15.75" customHeight="1">
      <c r="B200" s="305" t="s">
        <v>223</v>
      </c>
      <c r="C200" s="306" t="s">
        <v>195</v>
      </c>
      <c r="F200" s="307"/>
      <c r="N200" s="309"/>
      <c r="O200" s="303"/>
    </row>
    <row r="201" spans="2:15" ht="15.75" customHeight="1">
      <c r="B201" s="310"/>
      <c r="C201" s="311" t="s">
        <v>176</v>
      </c>
      <c r="D201" s="311"/>
      <c r="E201" s="311"/>
      <c r="F201" s="312"/>
      <c r="G201" s="311"/>
      <c r="H201" s="313"/>
      <c r="I201" s="311"/>
      <c r="J201" s="314" t="s">
        <v>169</v>
      </c>
      <c r="K201" s="314"/>
      <c r="L201" s="314"/>
      <c r="M201" s="314"/>
      <c r="N201" s="315"/>
    </row>
    <row r="202" spans="2:15" ht="37.5" customHeight="1">
      <c r="B202" s="316" t="s">
        <v>162</v>
      </c>
      <c r="C202" s="317" t="s">
        <v>163</v>
      </c>
      <c r="D202" s="318"/>
      <c r="E202" s="319"/>
      <c r="F202" s="320" t="s">
        <v>164</v>
      </c>
      <c r="G202" s="321" t="s">
        <v>165</v>
      </c>
      <c r="H202" s="320" t="s">
        <v>166</v>
      </c>
      <c r="I202" s="322" t="s">
        <v>167</v>
      </c>
      <c r="J202" s="756" t="s">
        <v>168</v>
      </c>
      <c r="K202" s="757"/>
      <c r="L202" s="757"/>
      <c r="M202" s="757"/>
      <c r="N202" s="758"/>
    </row>
    <row r="203" spans="2:15" ht="17.149999999999999" customHeight="1">
      <c r="B203" s="323"/>
      <c r="C203" s="747"/>
      <c r="D203" s="748"/>
      <c r="E203" s="748"/>
      <c r="F203" s="324"/>
      <c r="G203" s="325"/>
      <c r="H203" s="326"/>
      <c r="I203" s="327"/>
      <c r="J203" s="328"/>
      <c r="K203" s="329"/>
      <c r="L203" s="329"/>
      <c r="M203" s="329"/>
      <c r="N203" s="330"/>
    </row>
    <row r="204" spans="2:15" ht="17.149999999999999" customHeight="1">
      <c r="B204" s="331"/>
      <c r="C204" s="749"/>
      <c r="D204" s="750"/>
      <c r="E204" s="751"/>
      <c r="F204" s="332"/>
      <c r="G204" s="333"/>
      <c r="H204" s="358"/>
      <c r="I204" s="334">
        <f>INT(F204*H204)</f>
        <v>0</v>
      </c>
      <c r="J204" s="335"/>
      <c r="K204" s="311"/>
      <c r="L204" s="311"/>
      <c r="M204" s="311"/>
      <c r="N204" s="336"/>
    </row>
    <row r="205" spans="2:15" ht="17.149999999999999" customHeight="1">
      <c r="B205" s="340"/>
      <c r="C205" s="747"/>
      <c r="D205" s="748"/>
      <c r="E205" s="748"/>
      <c r="F205" s="324"/>
      <c r="G205" s="325"/>
      <c r="H205" s="326"/>
      <c r="I205" s="327"/>
      <c r="J205" s="328" t="s">
        <v>214</v>
      </c>
      <c r="K205" s="329"/>
      <c r="L205" s="329"/>
      <c r="M205" s="329"/>
      <c r="N205" s="330"/>
    </row>
    <row r="206" spans="2:15" ht="17.149999999999999" customHeight="1">
      <c r="B206" s="338"/>
      <c r="C206" s="752"/>
      <c r="D206" s="753"/>
      <c r="E206" s="759"/>
      <c r="F206" s="332"/>
      <c r="G206" s="333"/>
      <c r="H206" s="359"/>
      <c r="I206" s="334">
        <f>INT(F206*H206)</f>
        <v>0</v>
      </c>
      <c r="J206" s="335" t="s">
        <v>194</v>
      </c>
      <c r="K206" s="314"/>
      <c r="L206" s="314"/>
      <c r="M206" s="314"/>
      <c r="N206" s="336"/>
    </row>
    <row r="207" spans="2:15" ht="17.149999999999999" customHeight="1">
      <c r="B207" s="323"/>
      <c r="C207" s="747"/>
      <c r="D207" s="748"/>
      <c r="E207" s="748"/>
      <c r="F207" s="324"/>
      <c r="G207" s="325"/>
      <c r="H207" s="326"/>
      <c r="I207" s="327"/>
      <c r="J207" s="328"/>
      <c r="K207" s="329"/>
      <c r="L207" s="329"/>
      <c r="M207" s="329"/>
      <c r="N207" s="330"/>
    </row>
    <row r="208" spans="2:15" ht="17.149999999999999" customHeight="1">
      <c r="B208" s="338"/>
      <c r="C208" s="749"/>
      <c r="D208" s="750"/>
      <c r="E208" s="751"/>
      <c r="F208" s="332"/>
      <c r="G208" s="333"/>
      <c r="H208" s="339"/>
      <c r="I208" s="334">
        <f>INT(F208*H208)</f>
        <v>0</v>
      </c>
      <c r="J208" s="335"/>
      <c r="K208" s="314"/>
      <c r="L208" s="314"/>
      <c r="M208" s="314"/>
      <c r="N208" s="336"/>
    </row>
    <row r="209" spans="2:14" ht="17.149999999999999" customHeight="1">
      <c r="B209" s="340"/>
      <c r="C209" s="754"/>
      <c r="D209" s="755"/>
      <c r="E209" s="755"/>
      <c r="F209" s="324"/>
      <c r="G209" s="325"/>
      <c r="H209" s="326"/>
      <c r="I209" s="327"/>
      <c r="J209" s="341"/>
      <c r="N209" s="343"/>
    </row>
    <row r="210" spans="2:14" ht="17.149999999999999" customHeight="1">
      <c r="B210" s="338"/>
      <c r="C210" s="344"/>
      <c r="D210" s="345"/>
      <c r="E210" s="346"/>
      <c r="F210" s="332"/>
      <c r="G210" s="333"/>
      <c r="H210" s="360"/>
      <c r="I210" s="334">
        <f>F210*H210</f>
        <v>0</v>
      </c>
      <c r="J210" s="335"/>
      <c r="K210" s="314"/>
      <c r="L210" s="314"/>
      <c r="M210" s="314"/>
      <c r="N210" s="336"/>
    </row>
    <row r="211" spans="2:14" ht="17.149999999999999" customHeight="1">
      <c r="B211" s="323"/>
      <c r="C211" s="733"/>
      <c r="D211" s="734"/>
      <c r="E211" s="734"/>
      <c r="F211" s="324"/>
      <c r="G211" s="325"/>
      <c r="H211" s="348"/>
      <c r="I211" s="348"/>
      <c r="J211" s="328"/>
      <c r="K211" s="329"/>
      <c r="L211" s="329"/>
      <c r="M211" s="329"/>
      <c r="N211" s="330"/>
    </row>
    <row r="212" spans="2:14" ht="17.149999999999999" customHeight="1">
      <c r="B212" s="338"/>
      <c r="C212" s="752"/>
      <c r="D212" s="753"/>
      <c r="E212" s="753"/>
      <c r="F212" s="332"/>
      <c r="G212" s="333"/>
      <c r="H212" s="350"/>
      <c r="I212" s="334"/>
      <c r="J212" s="335"/>
      <c r="K212" s="311"/>
      <c r="L212" s="311"/>
      <c r="M212" s="311"/>
      <c r="N212" s="336"/>
    </row>
    <row r="213" spans="2:14" ht="17.149999999999999" customHeight="1">
      <c r="B213" s="323"/>
      <c r="C213" s="733"/>
      <c r="D213" s="734"/>
      <c r="E213" s="734"/>
      <c r="F213" s="324"/>
      <c r="G213" s="325"/>
      <c r="H213" s="351"/>
      <c r="I213" s="348"/>
      <c r="J213" s="328"/>
      <c r="K213" s="329"/>
      <c r="L213" s="329"/>
      <c r="M213" s="329"/>
      <c r="N213" s="330"/>
    </row>
    <row r="214" spans="2:14" ht="17.149999999999999" customHeight="1">
      <c r="B214" s="338"/>
      <c r="C214" s="752"/>
      <c r="D214" s="753"/>
      <c r="E214" s="753"/>
      <c r="F214" s="332"/>
      <c r="G214" s="333"/>
      <c r="H214" s="350"/>
      <c r="I214" s="334"/>
      <c r="J214" s="335"/>
      <c r="K214" s="311"/>
      <c r="L214" s="311"/>
      <c r="M214" s="311"/>
      <c r="N214" s="336"/>
    </row>
    <row r="215" spans="2:14" ht="17.149999999999999" customHeight="1">
      <c r="B215" s="347"/>
      <c r="C215" s="733"/>
      <c r="D215" s="734"/>
      <c r="E215" s="734"/>
      <c r="F215" s="324"/>
      <c r="G215" s="325"/>
      <c r="H215" s="348"/>
      <c r="I215" s="348"/>
      <c r="J215" s="341"/>
      <c r="N215" s="343"/>
    </row>
    <row r="216" spans="2:14" ht="17.149999999999999" customHeight="1">
      <c r="B216" s="338"/>
      <c r="C216" s="344"/>
      <c r="D216" s="345"/>
      <c r="E216" s="346"/>
      <c r="F216" s="332"/>
      <c r="G216" s="333"/>
      <c r="H216" s="349"/>
      <c r="I216" s="334"/>
      <c r="J216" s="335"/>
      <c r="K216" s="314"/>
      <c r="L216" s="314"/>
      <c r="M216" s="314"/>
      <c r="N216" s="336"/>
    </row>
    <row r="217" spans="2:14" ht="17.149999999999999" customHeight="1">
      <c r="B217" s="352"/>
      <c r="C217" s="733"/>
      <c r="D217" s="734"/>
      <c r="E217" s="734"/>
      <c r="F217" s="324"/>
      <c r="G217" s="325"/>
      <c r="H217" s="348"/>
      <c r="I217" s="348"/>
      <c r="J217" s="328"/>
      <c r="N217" s="343"/>
    </row>
    <row r="218" spans="2:14" ht="17.149999999999999" customHeight="1">
      <c r="B218" s="338" t="s">
        <v>153</v>
      </c>
      <c r="C218" s="353"/>
      <c r="D218" s="354"/>
      <c r="E218" s="355"/>
      <c r="F218" s="332"/>
      <c r="G218" s="333"/>
      <c r="H218" s="349"/>
      <c r="I218" s="334">
        <f>SUM(I203:I216)</f>
        <v>0</v>
      </c>
      <c r="J218" s="335"/>
      <c r="K218" s="314"/>
      <c r="L218" s="314"/>
      <c r="M218" s="314"/>
      <c r="N218" s="336"/>
    </row>
    <row r="219" spans="2:14" ht="17.149999999999999" customHeight="1">
      <c r="B219" s="352"/>
      <c r="C219" s="736"/>
      <c r="D219" s="737"/>
      <c r="E219" s="737"/>
      <c r="F219" s="324"/>
      <c r="G219" s="325"/>
      <c r="H219" s="348"/>
      <c r="I219" s="348"/>
      <c r="J219" s="328"/>
      <c r="N219" s="343"/>
    </row>
    <row r="220" spans="2:14" ht="17.149999999999999" customHeight="1" thickBot="1">
      <c r="B220" s="361"/>
      <c r="C220" s="764"/>
      <c r="D220" s="765"/>
      <c r="E220" s="767"/>
      <c r="F220" s="362"/>
      <c r="G220" s="363"/>
      <c r="H220" s="364" t="s">
        <v>193</v>
      </c>
      <c r="I220" s="365">
        <f>ROUND(I218,-2)</f>
        <v>0</v>
      </c>
      <c r="J220" s="366"/>
      <c r="K220" s="367"/>
      <c r="L220" s="367"/>
      <c r="M220" s="367"/>
      <c r="N220" s="368"/>
    </row>
  </sheetData>
  <mergeCells count="163">
    <mergeCell ref="C217:E217"/>
    <mergeCell ref="C219:E219"/>
    <mergeCell ref="C220:E220"/>
    <mergeCell ref="C143:E143"/>
    <mergeCell ref="C145:E145"/>
    <mergeCell ref="C147:E147"/>
    <mergeCell ref="J136:N136"/>
    <mergeCell ref="C137:E137"/>
    <mergeCell ref="C138:E138"/>
    <mergeCell ref="C139:E139"/>
    <mergeCell ref="C140:E140"/>
    <mergeCell ref="C141:E141"/>
    <mergeCell ref="C149:E149"/>
    <mergeCell ref="C151:E151"/>
    <mergeCell ref="C153:E153"/>
    <mergeCell ref="C154:E154"/>
    <mergeCell ref="C146:E146"/>
    <mergeCell ref="C150:E150"/>
    <mergeCell ref="C206:E206"/>
    <mergeCell ref="C207:E207"/>
    <mergeCell ref="C208:E208"/>
    <mergeCell ref="C209:E209"/>
    <mergeCell ref="C211:E211"/>
    <mergeCell ref="C212:E212"/>
    <mergeCell ref="C214:E214"/>
    <mergeCell ref="C215:E215"/>
    <mergeCell ref="J202:N202"/>
    <mergeCell ref="C203:E203"/>
    <mergeCell ref="C204:E204"/>
    <mergeCell ref="C205:E205"/>
    <mergeCell ref="J158:N158"/>
    <mergeCell ref="C161:E161"/>
    <mergeCell ref="C162:E162"/>
    <mergeCell ref="C163:E163"/>
    <mergeCell ref="C164:E164"/>
    <mergeCell ref="C165:E165"/>
    <mergeCell ref="C171:E171"/>
    <mergeCell ref="C173:E173"/>
    <mergeCell ref="C175:E175"/>
    <mergeCell ref="C176:E176"/>
    <mergeCell ref="C169:E169"/>
    <mergeCell ref="C170:E170"/>
    <mergeCell ref="C182:E182"/>
    <mergeCell ref="C183:E183"/>
    <mergeCell ref="C184:E184"/>
    <mergeCell ref="C185:E185"/>
    <mergeCell ref="C186:E186"/>
    <mergeCell ref="C166:E166"/>
    <mergeCell ref="C167:E167"/>
    <mergeCell ref="C168:E168"/>
    <mergeCell ref="C159:E159"/>
    <mergeCell ref="C115:E115"/>
    <mergeCell ref="C116:E116"/>
    <mergeCell ref="C117:E117"/>
    <mergeCell ref="C142:E142"/>
    <mergeCell ref="C213:E213"/>
    <mergeCell ref="C95:E95"/>
    <mergeCell ref="C96:E96"/>
    <mergeCell ref="C97:E97"/>
    <mergeCell ref="C105:E105"/>
    <mergeCell ref="C107:E107"/>
    <mergeCell ref="C109:E109"/>
    <mergeCell ref="C110:E110"/>
    <mergeCell ref="C118:E118"/>
    <mergeCell ref="C123:E123"/>
    <mergeCell ref="C187:E187"/>
    <mergeCell ref="C197:E197"/>
    <mergeCell ref="C188:E188"/>
    <mergeCell ref="C189:E189"/>
    <mergeCell ref="C190:E190"/>
    <mergeCell ref="C191:E191"/>
    <mergeCell ref="C198:E198"/>
    <mergeCell ref="C72:E72"/>
    <mergeCell ref="C73:E73"/>
    <mergeCell ref="C74:E74"/>
    <mergeCell ref="C75:E75"/>
    <mergeCell ref="J114:N114"/>
    <mergeCell ref="C76:E76"/>
    <mergeCell ref="C77:E77"/>
    <mergeCell ref="C78:E78"/>
    <mergeCell ref="C79:E79"/>
    <mergeCell ref="C81:E81"/>
    <mergeCell ref="C82:E82"/>
    <mergeCell ref="C83:E83"/>
    <mergeCell ref="C85:E85"/>
    <mergeCell ref="C87:E87"/>
    <mergeCell ref="C98:E98"/>
    <mergeCell ref="C99:E99"/>
    <mergeCell ref="C100:E100"/>
    <mergeCell ref="C101:E101"/>
    <mergeCell ref="C103:E103"/>
    <mergeCell ref="C88:E88"/>
    <mergeCell ref="C104:E104"/>
    <mergeCell ref="J92:N92"/>
    <mergeCell ref="C93:E93"/>
    <mergeCell ref="C94:E94"/>
    <mergeCell ref="C60:E60"/>
    <mergeCell ref="C55:E55"/>
    <mergeCell ref="C56:E56"/>
    <mergeCell ref="C61:E61"/>
    <mergeCell ref="C63:E63"/>
    <mergeCell ref="C65:E65"/>
    <mergeCell ref="C66:E66"/>
    <mergeCell ref="J70:N70"/>
    <mergeCell ref="C71:E71"/>
    <mergeCell ref="J48:N48"/>
    <mergeCell ref="C49:E49"/>
    <mergeCell ref="C50:E50"/>
    <mergeCell ref="C51:E51"/>
    <mergeCell ref="C52:E52"/>
    <mergeCell ref="C53:E53"/>
    <mergeCell ref="C57:E57"/>
    <mergeCell ref="C58:E58"/>
    <mergeCell ref="C59:E59"/>
    <mergeCell ref="J4:N4"/>
    <mergeCell ref="C5:E5"/>
    <mergeCell ref="C6:E6"/>
    <mergeCell ref="C7:E7"/>
    <mergeCell ref="C8:E8"/>
    <mergeCell ref="C9:E9"/>
    <mergeCell ref="J26:N26"/>
    <mergeCell ref="C27:E27"/>
    <mergeCell ref="C28:E28"/>
    <mergeCell ref="C39:E39"/>
    <mergeCell ref="C41:E41"/>
    <mergeCell ref="C43:E43"/>
    <mergeCell ref="C44:E44"/>
    <mergeCell ref="C10:E10"/>
    <mergeCell ref="C11:E11"/>
    <mergeCell ref="C13:E13"/>
    <mergeCell ref="C14:E14"/>
    <mergeCell ref="C15:E15"/>
    <mergeCell ref="C16:E16"/>
    <mergeCell ref="C29:E29"/>
    <mergeCell ref="C30:E30"/>
    <mergeCell ref="C31:E31"/>
    <mergeCell ref="C32:E32"/>
    <mergeCell ref="C33:E33"/>
    <mergeCell ref="C34:E34"/>
    <mergeCell ref="C192:E192"/>
    <mergeCell ref="C193:E193"/>
    <mergeCell ref="C194:E194"/>
    <mergeCell ref="C195:E195"/>
    <mergeCell ref="C196:E196"/>
    <mergeCell ref="C17:E17"/>
    <mergeCell ref="C19:E19"/>
    <mergeCell ref="C21:E21"/>
    <mergeCell ref="C22:E22"/>
    <mergeCell ref="C180:E180"/>
    <mergeCell ref="C181:E181"/>
    <mergeCell ref="C127:E127"/>
    <mergeCell ref="C129:E129"/>
    <mergeCell ref="C131:E131"/>
    <mergeCell ref="C132:E132"/>
    <mergeCell ref="C119:E119"/>
    <mergeCell ref="C120:E120"/>
    <mergeCell ref="C121:E121"/>
    <mergeCell ref="C122:E122"/>
    <mergeCell ref="C125:E125"/>
    <mergeCell ref="C126:E126"/>
    <mergeCell ref="C35:E35"/>
    <mergeCell ref="C37:E37"/>
    <mergeCell ref="C38:E38"/>
  </mergeCells>
  <phoneticPr fontId="51"/>
  <printOptions horizontalCentered="1" verticalCentered="1"/>
  <pageMargins left="0.19685039370078741" right="0.19685039370078741" top="0.78740157480314965" bottom="0.78740157480314965" header="0.39370078740157483" footer="0.39370078740157483"/>
  <pageSetup paperSize="9" scale="95" orientation="portrait" blackAndWhite="1" r:id="rId1"/>
  <headerFooter alignWithMargins="0">
    <oddFooter>&amp;CP-&amp;P</oddFooter>
  </headerFooter>
  <rowBreaks count="4" manualBreakCount="4">
    <brk id="44" min="1" max="13" man="1"/>
    <brk id="88" min="1" max="13" man="1"/>
    <brk id="132" min="1" max="13" man="1"/>
    <brk id="176" min="1" max="13"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計算書２</vt:lpstr>
      <vt:lpstr>計算書３</vt:lpstr>
      <vt:lpstr>仕様書 (様式)</vt:lpstr>
      <vt:lpstr>設計書</vt:lpstr>
      <vt:lpstr>工事費仕訳書</vt:lpstr>
      <vt:lpstr>参考数量書</vt:lpstr>
      <vt:lpstr>工事費内訳書 (諸経費)</vt:lpstr>
      <vt:lpstr>電気複合 </vt:lpstr>
      <vt:lpstr> 代価表 </vt:lpstr>
      <vt:lpstr>内訳書２</vt:lpstr>
      <vt:lpstr>内訳書３</vt:lpstr>
      <vt:lpstr>代価表</vt:lpstr>
      <vt:lpstr>電気複合</vt:lpstr>
      <vt:lpstr>機械複合</vt:lpstr>
      <vt:lpstr>' 代価表 '!Print_Area</vt:lpstr>
      <vt:lpstr>機械複合!Print_Area</vt:lpstr>
      <vt:lpstr>計算書２!Print_Area</vt:lpstr>
      <vt:lpstr>計算書３!Print_Area</vt:lpstr>
      <vt:lpstr>工事費仕訳書!Print_Area</vt:lpstr>
      <vt:lpstr>'工事費内訳書 (諸経費)'!Print_Area</vt:lpstr>
      <vt:lpstr>参考数量書!Print_Area</vt:lpstr>
      <vt:lpstr>'仕様書 (様式)'!Print_Area</vt:lpstr>
      <vt:lpstr>設計書!Print_Area</vt:lpstr>
      <vt:lpstr>代価表!Print_Area</vt:lpstr>
      <vt:lpstr>電気複合!Print_Area</vt:lpstr>
      <vt:lpstr>内訳書２!Print_Area</vt:lpstr>
      <vt:lpstr>内訳書３!Print_Area</vt:lpstr>
      <vt:lpstr>'工事費内訳書 (諸経費)'!Print_Titles</vt:lpstr>
      <vt:lpstr>参考数量書!Print_Titles</vt:lpstr>
    </vt:vector>
  </TitlesOfParts>
  <Company>沖縄県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ei04</dc:creator>
  <cp:lastModifiedBy>Administrator</cp:lastModifiedBy>
  <cp:lastPrinted>2025-07-03T06:36:17Z</cp:lastPrinted>
  <dcterms:created xsi:type="dcterms:W3CDTF">2002-12-15T23:44:28Z</dcterms:created>
  <dcterms:modified xsi:type="dcterms:W3CDTF">2025-07-03T06:36:30Z</dcterms:modified>
</cp:coreProperties>
</file>