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S3410D446\share\営農支援課\★02営農担い手班\橘ホルダー\01農業次世代人材投資事業（旧青年就農給付金事業）\R2年度\07　準備型関係\①　R2第１回準備型公募\農業経営改善計画書（参考様式）\"/>
    </mc:Choice>
  </mc:AlternateContent>
  <bookViews>
    <workbookView xWindow="7905" yWindow="165" windowWidth="11175" windowHeight="8055" tabRatio="833" firstSheet="1" activeTab="7"/>
  </bookViews>
  <sheets>
    <sheet name="表紙" sheetId="11" r:id="rId1"/>
    <sheet name="①経営概況" sheetId="1" r:id="rId2"/>
    <sheet name="②飼養計画" sheetId="13" r:id="rId3"/>
    <sheet name="③農経改善計画肉牛内訳" sheetId="23" r:id="rId4"/>
    <sheet name="③-２農業経営の内訳" sheetId="25" r:id="rId5"/>
    <sheet name="④肉牛繁殖損益" sheetId="21" r:id="rId6"/>
    <sheet name="④肉牛肥育損益" sheetId="22" r:id="rId7"/>
    <sheet name="⑤農経改善計画" sheetId="8" r:id="rId8"/>
    <sheet name="⑥固定資産償却" sheetId="5" r:id="rId9"/>
    <sheet name="⑦家計費計画" sheetId="7" r:id="rId10"/>
    <sheet name="⑧償還計画" sheetId="6" r:id="rId11"/>
    <sheet name="⑨農家収支計画" sheetId="4" r:id="rId12"/>
    <sheet name="⑫資金運用計画" sheetId="39" r:id="rId13"/>
  </sheets>
  <definedNames>
    <definedName name="_xlnm.Print_Area" localSheetId="1">①経営概況!$A$1:$AE$104</definedName>
    <definedName name="_xlnm.Print_Area" localSheetId="2">②飼養計画!$A$1:$R$45</definedName>
    <definedName name="_xlnm.Print_Area" localSheetId="3">③農経改善計画肉牛内訳!$A$1:$R$70</definedName>
    <definedName name="_xlnm.Print_Area" localSheetId="5">④肉牛繁殖損益!$A$1:$W$52</definedName>
    <definedName name="_xlnm.Print_Area" localSheetId="7">⑤農経改善計画!$A$1:$R$31</definedName>
    <definedName name="_xlnm.Print_Area" localSheetId="8">⑥固定資産償却!$A$1:$AF$112</definedName>
    <definedName name="_xlnm.Print_Area" localSheetId="9">⑦家計費計画!$A$1:$O$26</definedName>
    <definedName name="_xlnm.Print_Area" localSheetId="10">⑧償還計画!$A$1:$AD$60</definedName>
    <definedName name="_xlnm.Print_Area" localSheetId="11">⑨農家収支計画!$A$1:$Q$51</definedName>
    <definedName name="_xlnm.Print_Area" localSheetId="12">⑫資金運用計画!$A$1:$O$46</definedName>
    <definedName name="_xlnm.Print_Area" localSheetId="0">表紙!$A$1:$N$27</definedName>
    <definedName name="_xlnm.Print_Titles" localSheetId="3">③農経改善計画肉牛内訳!$1:$1</definedName>
    <definedName name="_xlnm.Print_Titles" localSheetId="10">⑧償還計画!$A:$J</definedName>
  </definedNames>
  <calcPr calcId="162913"/>
</workbook>
</file>

<file path=xl/calcChain.xml><?xml version="1.0" encoding="utf-8"?>
<calcChain xmlns="http://schemas.openxmlformats.org/spreadsheetml/2006/main">
  <c r="I5" i="5" l="1"/>
  <c r="R5" i="5"/>
  <c r="M4" i="6" l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L4" i="6"/>
  <c r="K4" i="6"/>
  <c r="K5" i="6"/>
  <c r="R83" i="5"/>
  <c r="S83" i="5"/>
  <c r="T83" i="5" s="1"/>
  <c r="U83" i="5" s="1"/>
  <c r="V83" i="5" s="1"/>
  <c r="W83" i="5" s="1"/>
  <c r="X83" i="5" s="1"/>
  <c r="Y83" i="5" s="1"/>
  <c r="Z83" i="5" s="1"/>
  <c r="AA83" i="5" s="1"/>
  <c r="AB83" i="5" s="1"/>
  <c r="AC83" i="5" s="1"/>
  <c r="AD83" i="5" s="1"/>
  <c r="AE83" i="5" s="1"/>
  <c r="T42" i="5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S42" i="5"/>
  <c r="R84" i="5"/>
  <c r="R42" i="5"/>
  <c r="R43" i="5"/>
  <c r="R4" i="5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E3" i="5" s="1"/>
  <c r="B8" i="21"/>
  <c r="B6" i="21"/>
  <c r="R13" i="25"/>
  <c r="J9" i="25"/>
  <c r="J52" i="25"/>
  <c r="R38" i="13" l="1"/>
  <c r="Q38" i="13"/>
  <c r="P38" i="13"/>
  <c r="O38" i="13"/>
  <c r="N38" i="13"/>
  <c r="M38" i="13"/>
  <c r="L38" i="13"/>
  <c r="K38" i="13"/>
  <c r="J38" i="13"/>
  <c r="I38" i="13"/>
  <c r="H38" i="13"/>
  <c r="G38" i="13"/>
  <c r="F38" i="13"/>
  <c r="Q37" i="13"/>
  <c r="R31" i="13" s="1"/>
  <c r="R36" i="13" s="1"/>
  <c r="I37" i="13"/>
  <c r="J31" i="13" s="1"/>
  <c r="J36" i="13" s="1"/>
  <c r="Q34" i="13"/>
  <c r="I34" i="13"/>
  <c r="R33" i="13"/>
  <c r="Q33" i="13"/>
  <c r="P33" i="13"/>
  <c r="P37" i="13" s="1"/>
  <c r="Q31" i="13" s="1"/>
  <c r="Q36" i="13" s="1"/>
  <c r="O33" i="13"/>
  <c r="O34" i="13" s="1"/>
  <c r="N33" i="13"/>
  <c r="M33" i="13"/>
  <c r="M34" i="13" s="1"/>
  <c r="L33" i="13"/>
  <c r="L37" i="13" s="1"/>
  <c r="M31" i="13" s="1"/>
  <c r="M36" i="13" s="1"/>
  <c r="K33" i="13"/>
  <c r="K34" i="13" s="1"/>
  <c r="J33" i="13"/>
  <c r="I33" i="13"/>
  <c r="H33" i="13"/>
  <c r="G33" i="13"/>
  <c r="G34" i="13" s="1"/>
  <c r="F33" i="13"/>
  <c r="F31" i="13"/>
  <c r="F36" i="13" s="1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F20" i="13"/>
  <c r="G11" i="13" s="1"/>
  <c r="F18" i="13"/>
  <c r="F24" i="13" s="1"/>
  <c r="F13" i="13"/>
  <c r="F15" i="13" s="1"/>
  <c r="F8" i="13"/>
  <c r="K37" i="13" l="1"/>
  <c r="L31" i="13" s="1"/>
  <c r="L36" i="13" s="1"/>
  <c r="M37" i="13"/>
  <c r="N31" i="13" s="1"/>
  <c r="N36" i="13" s="1"/>
  <c r="F17" i="13"/>
  <c r="N37" i="13"/>
  <c r="O31" i="13" s="1"/>
  <c r="O36" i="13" s="1"/>
  <c r="R37" i="13"/>
  <c r="G37" i="13"/>
  <c r="H31" i="13" s="1"/>
  <c r="H36" i="13" s="1"/>
  <c r="O37" i="13"/>
  <c r="P31" i="13" s="1"/>
  <c r="P36" i="13" s="1"/>
  <c r="F29" i="13"/>
  <c r="G22" i="13" s="1"/>
  <c r="F25" i="13"/>
  <c r="F37" i="13"/>
  <c r="G31" i="13" s="1"/>
  <c r="G36" i="13" s="1"/>
  <c r="F34" i="13"/>
  <c r="H37" i="13"/>
  <c r="I31" i="13" s="1"/>
  <c r="I36" i="13" s="1"/>
  <c r="H34" i="13"/>
  <c r="J37" i="13"/>
  <c r="K31" i="13" s="1"/>
  <c r="K36" i="13" s="1"/>
  <c r="J34" i="13"/>
  <c r="L34" i="13"/>
  <c r="N34" i="13"/>
  <c r="P34" i="13"/>
  <c r="R34" i="13"/>
  <c r="F28" i="13" l="1"/>
  <c r="F7" i="13" s="1"/>
  <c r="F10" i="13" s="1"/>
  <c r="G5" i="13" s="1"/>
  <c r="G18" i="13" s="1"/>
  <c r="G24" i="13" s="1"/>
  <c r="R11" i="21"/>
  <c r="J35" i="21"/>
  <c r="G8" i="13" l="1"/>
  <c r="G13" i="13"/>
  <c r="G20" i="13" s="1"/>
  <c r="G29" i="13"/>
  <c r="H22" i="13" s="1"/>
  <c r="G25" i="13"/>
  <c r="G28" i="13" s="1"/>
  <c r="G7" i="13" s="1"/>
  <c r="G10" i="13" s="1"/>
  <c r="H5" i="13" s="1"/>
  <c r="G15" i="13"/>
  <c r="K107" i="5"/>
  <c r="H11" i="13" l="1"/>
  <c r="G17" i="13"/>
  <c r="H18" i="13"/>
  <c r="H24" i="13" s="1"/>
  <c r="H13" i="13"/>
  <c r="H8" i="13"/>
  <c r="G33" i="8"/>
  <c r="F33" i="8"/>
  <c r="E97" i="5"/>
  <c r="E98" i="5" s="1"/>
  <c r="H29" i="13" l="1"/>
  <c r="I22" i="13" s="1"/>
  <c r="H25" i="13"/>
  <c r="H28" i="13" s="1"/>
  <c r="H7" i="13" s="1"/>
  <c r="H10" i="13" s="1"/>
  <c r="I5" i="13" s="1"/>
  <c r="H15" i="13"/>
  <c r="H20" i="13"/>
  <c r="I11" i="13" s="1"/>
  <c r="T40" i="23"/>
  <c r="F29" i="23" s="1"/>
  <c r="T39" i="23"/>
  <c r="F28" i="23" s="1"/>
  <c r="T38" i="23"/>
  <c r="F27" i="23" s="1"/>
  <c r="T37" i="23"/>
  <c r="F26" i="23" s="1"/>
  <c r="T36" i="23"/>
  <c r="F24" i="23" s="1"/>
  <c r="T28" i="23"/>
  <c r="E29" i="23" s="1"/>
  <c r="T27" i="23"/>
  <c r="E28" i="23" s="1"/>
  <c r="T26" i="23"/>
  <c r="E27" i="23" s="1"/>
  <c r="T25" i="23"/>
  <c r="E26" i="23" s="1"/>
  <c r="T24" i="23"/>
  <c r="E24" i="23" s="1"/>
  <c r="T44" i="23"/>
  <c r="F31" i="23" s="1"/>
  <c r="T33" i="23"/>
  <c r="E32" i="23" s="1"/>
  <c r="T45" i="23"/>
  <c r="F32" i="23" s="1"/>
  <c r="T41" i="23"/>
  <c r="F30" i="23" s="1"/>
  <c r="T29" i="23"/>
  <c r="E30" i="23" s="1"/>
  <c r="T46" i="23"/>
  <c r="F33" i="23" s="1"/>
  <c r="T34" i="23"/>
  <c r="E33" i="23" s="1"/>
  <c r="I13" i="13" l="1"/>
  <c r="I8" i="13"/>
  <c r="I18" i="13"/>
  <c r="I24" i="13" s="1"/>
  <c r="H17" i="13"/>
  <c r="T32" i="23"/>
  <c r="E31" i="23" s="1"/>
  <c r="F91" i="5"/>
  <c r="I25" i="13" l="1"/>
  <c r="I29" i="13"/>
  <c r="J22" i="13" s="1"/>
  <c r="I20" i="13"/>
  <c r="J11" i="13" s="1"/>
  <c r="I15" i="13"/>
  <c r="G22" i="23" s="1"/>
  <c r="D22" i="1"/>
  <c r="I28" i="13" l="1"/>
  <c r="I7" i="13" s="1"/>
  <c r="I10" i="13" s="1"/>
  <c r="J5" i="13" s="1"/>
  <c r="J18" i="13" s="1"/>
  <c r="J24" i="13" s="1"/>
  <c r="I17" i="13"/>
  <c r="J8" i="13" l="1"/>
  <c r="J13" i="13"/>
  <c r="J15" i="13" s="1"/>
  <c r="J29" i="13"/>
  <c r="K22" i="13" s="1"/>
  <c r="J25" i="13"/>
  <c r="J28" i="13" s="1"/>
  <c r="J7" i="13" s="1"/>
  <c r="J10" i="13" s="1"/>
  <c r="K5" i="13" s="1"/>
  <c r="J20" i="13"/>
  <c r="K11" i="13" s="1"/>
  <c r="B3" i="11"/>
  <c r="K18" i="13" l="1"/>
  <c r="K24" i="13" s="1"/>
  <c r="K13" i="13"/>
  <c r="K8" i="13"/>
  <c r="H22" i="23"/>
  <c r="J17" i="13"/>
  <c r="N59" i="1"/>
  <c r="K29" i="13" l="1"/>
  <c r="L22" i="13" s="1"/>
  <c r="K25" i="13"/>
  <c r="K28" i="13" s="1"/>
  <c r="K7" i="13" s="1"/>
  <c r="K10" i="13" s="1"/>
  <c r="L5" i="13" s="1"/>
  <c r="K20" i="13"/>
  <c r="L11" i="13" s="1"/>
  <c r="K15" i="13"/>
  <c r="L50" i="21"/>
  <c r="L18" i="13" l="1"/>
  <c r="L24" i="13" s="1"/>
  <c r="L13" i="13"/>
  <c r="L8" i="13"/>
  <c r="I22" i="23"/>
  <c r="K17" i="13"/>
  <c r="H59" i="1"/>
  <c r="X50" i="1"/>
  <c r="AD50" i="1"/>
  <c r="L29" i="13" l="1"/>
  <c r="M22" i="13" s="1"/>
  <c r="L25" i="13"/>
  <c r="L28" i="13" s="1"/>
  <c r="L7" i="13" s="1"/>
  <c r="L10" i="13" s="1"/>
  <c r="M5" i="13" s="1"/>
  <c r="L15" i="13"/>
  <c r="L20" i="13"/>
  <c r="M11" i="13" s="1"/>
  <c r="AA2" i="1"/>
  <c r="M13" i="13" l="1"/>
  <c r="M8" i="13"/>
  <c r="M18" i="13"/>
  <c r="M24" i="13" s="1"/>
  <c r="J22" i="23"/>
  <c r="L17" i="13"/>
  <c r="M2" i="13"/>
  <c r="J2" i="13"/>
  <c r="J4" i="13"/>
  <c r="K4" i="13" s="1"/>
  <c r="L4" i="13" s="1"/>
  <c r="M4" i="13" s="1"/>
  <c r="N4" i="13" s="1"/>
  <c r="O4" i="13" s="1"/>
  <c r="P4" i="13" s="1"/>
  <c r="Q4" i="13" s="1"/>
  <c r="R4" i="13" s="1"/>
  <c r="H4" i="13"/>
  <c r="G4" i="13" s="1"/>
  <c r="F4" i="13" s="1"/>
  <c r="M25" i="13" l="1"/>
  <c r="M29" i="13"/>
  <c r="N22" i="13" s="1"/>
  <c r="M20" i="13"/>
  <c r="N11" i="13" s="1"/>
  <c r="M15" i="13"/>
  <c r="K22" i="23" s="1"/>
  <c r="N8" i="39"/>
  <c r="M8" i="39"/>
  <c r="L8" i="39"/>
  <c r="K8" i="39"/>
  <c r="J8" i="39"/>
  <c r="I8" i="39"/>
  <c r="H8" i="39"/>
  <c r="G8" i="39"/>
  <c r="F8" i="39"/>
  <c r="E8" i="39"/>
  <c r="M17" i="13" l="1"/>
  <c r="M28" i="13"/>
  <c r="M7" i="13" s="1"/>
  <c r="M10" i="13" s="1"/>
  <c r="N5" i="13" s="1"/>
  <c r="N8" i="13" s="1"/>
  <c r="N18" i="13"/>
  <c r="N24" i="13" s="1"/>
  <c r="N13" i="13"/>
  <c r="N15" i="13" l="1"/>
  <c r="N20" i="13"/>
  <c r="O11" i="13" s="1"/>
  <c r="N29" i="13"/>
  <c r="O22" i="13" s="1"/>
  <c r="N25" i="13"/>
  <c r="N28" i="13" s="1"/>
  <c r="N7" i="13" s="1"/>
  <c r="N10" i="13" s="1"/>
  <c r="O5" i="13" s="1"/>
  <c r="E4" i="21"/>
  <c r="F50" i="21" s="1"/>
  <c r="E99" i="5"/>
  <c r="E100" i="5" s="1"/>
  <c r="E101" i="5" s="1"/>
  <c r="E102" i="5" s="1"/>
  <c r="E103" i="5" s="1"/>
  <c r="E104" i="5" s="1"/>
  <c r="O13" i="13" l="1"/>
  <c r="O18" i="13"/>
  <c r="O24" i="13" s="1"/>
  <c r="O8" i="13"/>
  <c r="L22" i="23"/>
  <c r="N17" i="13"/>
  <c r="F52" i="23"/>
  <c r="O20" i="13" l="1"/>
  <c r="P11" i="13" s="1"/>
  <c r="O15" i="13"/>
  <c r="M22" i="23" s="1"/>
  <c r="O29" i="13"/>
  <c r="P22" i="13" s="1"/>
  <c r="O25" i="13"/>
  <c r="J39" i="39"/>
  <c r="F39" i="39"/>
  <c r="G39" i="39"/>
  <c r="H39" i="39"/>
  <c r="I39" i="39"/>
  <c r="E39" i="39"/>
  <c r="O28" i="13" l="1"/>
  <c r="O7" i="13" s="1"/>
  <c r="O10" i="13" s="1"/>
  <c r="P5" i="13" s="1"/>
  <c r="O17" i="13"/>
  <c r="O47" i="22"/>
  <c r="F85" i="5"/>
  <c r="F86" i="5"/>
  <c r="F87" i="5"/>
  <c r="F88" i="5"/>
  <c r="F89" i="5"/>
  <c r="F90" i="5"/>
  <c r="F92" i="5"/>
  <c r="F93" i="5"/>
  <c r="L25" i="23"/>
  <c r="P18" i="13" l="1"/>
  <c r="P24" i="13" s="1"/>
  <c r="P13" i="13"/>
  <c r="P8" i="13"/>
  <c r="E4" i="39"/>
  <c r="E31" i="39" s="1"/>
  <c r="E42" i="39" s="1"/>
  <c r="G46" i="39"/>
  <c r="G26" i="39"/>
  <c r="L9" i="8"/>
  <c r="M9" i="8"/>
  <c r="N9" i="8"/>
  <c r="O9" i="8"/>
  <c r="P9" i="8"/>
  <c r="Q9" i="8"/>
  <c r="L10" i="8"/>
  <c r="M10" i="8"/>
  <c r="N10" i="8"/>
  <c r="O10" i="8"/>
  <c r="P10" i="8"/>
  <c r="Q10" i="8"/>
  <c r="L14" i="8"/>
  <c r="E52" i="23"/>
  <c r="G52" i="23"/>
  <c r="H52" i="23"/>
  <c r="I52" i="23"/>
  <c r="J52" i="23"/>
  <c r="H67" i="23"/>
  <c r="J67" i="23"/>
  <c r="D67" i="23"/>
  <c r="D68" i="23" s="1"/>
  <c r="E67" i="23"/>
  <c r="F67" i="23"/>
  <c r="F68" i="23" s="1"/>
  <c r="G67" i="23"/>
  <c r="I67" i="23"/>
  <c r="K52" i="23"/>
  <c r="L52" i="23"/>
  <c r="M52" i="23"/>
  <c r="N52" i="23"/>
  <c r="O52" i="23"/>
  <c r="P52" i="23"/>
  <c r="K67" i="23"/>
  <c r="L67" i="23"/>
  <c r="L68" i="23" s="1"/>
  <c r="M67" i="23"/>
  <c r="M68" i="23" s="1"/>
  <c r="N67" i="23"/>
  <c r="O67" i="23"/>
  <c r="P67" i="23"/>
  <c r="P68" i="23" s="1"/>
  <c r="K68" i="23"/>
  <c r="N68" i="23"/>
  <c r="O68" i="23"/>
  <c r="V17" i="13"/>
  <c r="V16" i="13"/>
  <c r="D11" i="23"/>
  <c r="W18" i="13"/>
  <c r="X18" i="13"/>
  <c r="V18" i="13"/>
  <c r="Y18" i="13" s="1"/>
  <c r="H4" i="8"/>
  <c r="C2" i="6"/>
  <c r="H2" i="6"/>
  <c r="I8" i="6"/>
  <c r="I7" i="6" s="1"/>
  <c r="I11" i="6"/>
  <c r="I10" i="6" s="1"/>
  <c r="I14" i="6"/>
  <c r="I13" i="6" s="1"/>
  <c r="I17" i="6"/>
  <c r="I16" i="6" s="1"/>
  <c r="I20" i="6"/>
  <c r="I19" i="6" s="1"/>
  <c r="I22" i="6"/>
  <c r="I23" i="6"/>
  <c r="I25" i="6"/>
  <c r="I26" i="6"/>
  <c r="I28" i="6"/>
  <c r="I29" i="6"/>
  <c r="I31" i="6"/>
  <c r="I32" i="6"/>
  <c r="I33" i="6"/>
  <c r="I38" i="6"/>
  <c r="I37" i="6" s="1"/>
  <c r="I41" i="6"/>
  <c r="I40" i="6" s="1"/>
  <c r="I43" i="6"/>
  <c r="I44" i="6"/>
  <c r="I46" i="6"/>
  <c r="I47" i="6"/>
  <c r="I49" i="6"/>
  <c r="I50" i="6"/>
  <c r="I52" i="6"/>
  <c r="I53" i="6"/>
  <c r="I54" i="6"/>
  <c r="B6" i="1"/>
  <c r="W17" i="13"/>
  <c r="X17" i="13"/>
  <c r="W16" i="13"/>
  <c r="X16" i="13"/>
  <c r="W15" i="13"/>
  <c r="X15" i="13"/>
  <c r="V15" i="13"/>
  <c r="N46" i="39"/>
  <c r="M46" i="39"/>
  <c r="L46" i="39"/>
  <c r="L26" i="39" s="1"/>
  <c r="K46" i="39"/>
  <c r="K26" i="39" s="1"/>
  <c r="J46" i="39"/>
  <c r="I46" i="39"/>
  <c r="H46" i="39"/>
  <c r="H26" i="39" s="1"/>
  <c r="F46" i="39"/>
  <c r="F26" i="39" s="1"/>
  <c r="E46" i="39"/>
  <c r="E26" i="39" s="1"/>
  <c r="N39" i="39"/>
  <c r="M39" i="39"/>
  <c r="L39" i="39"/>
  <c r="L18" i="39" s="1"/>
  <c r="K39" i="39"/>
  <c r="N32" i="39"/>
  <c r="N43" i="39" s="1"/>
  <c r="M32" i="39"/>
  <c r="M43" i="39" s="1"/>
  <c r="L32" i="39"/>
  <c r="L43" i="39" s="1"/>
  <c r="K32" i="39"/>
  <c r="K43" i="39" s="1"/>
  <c r="J32" i="39"/>
  <c r="J43" i="39" s="1"/>
  <c r="I32" i="39"/>
  <c r="I43" i="39" s="1"/>
  <c r="H32" i="39"/>
  <c r="H43" i="39" s="1"/>
  <c r="G32" i="39"/>
  <c r="G43" i="39" s="1"/>
  <c r="F32" i="39"/>
  <c r="F43" i="39" s="1"/>
  <c r="E32" i="39"/>
  <c r="E43" i="39" s="1"/>
  <c r="N26" i="39"/>
  <c r="M26" i="39"/>
  <c r="J26" i="39"/>
  <c r="I26" i="39"/>
  <c r="N18" i="39"/>
  <c r="M18" i="39"/>
  <c r="K18" i="39"/>
  <c r="J18" i="39"/>
  <c r="I18" i="39"/>
  <c r="H18" i="39"/>
  <c r="G18" i="39"/>
  <c r="F18" i="39"/>
  <c r="E18" i="39"/>
  <c r="N14" i="39"/>
  <c r="M14" i="39"/>
  <c r="L14" i="39"/>
  <c r="L12" i="39" s="1"/>
  <c r="K14" i="39"/>
  <c r="K12" i="39" s="1"/>
  <c r="J14" i="39"/>
  <c r="I14" i="39"/>
  <c r="H14" i="39"/>
  <c r="H12" i="39" s="1"/>
  <c r="G14" i="39"/>
  <c r="G12" i="39" s="1"/>
  <c r="F14" i="39"/>
  <c r="E14" i="39"/>
  <c r="N12" i="39"/>
  <c r="M12" i="39"/>
  <c r="J12" i="39"/>
  <c r="I12" i="39"/>
  <c r="F12" i="39"/>
  <c r="E12" i="39"/>
  <c r="H82" i="5"/>
  <c r="L82" i="5"/>
  <c r="Q106" i="5"/>
  <c r="I106" i="5"/>
  <c r="K106" i="5" s="1"/>
  <c r="Q105" i="5"/>
  <c r="Q104" i="5"/>
  <c r="Q103" i="5"/>
  <c r="Q102" i="5"/>
  <c r="Q101" i="5"/>
  <c r="Q100" i="5"/>
  <c r="Q99" i="5"/>
  <c r="Q98" i="5"/>
  <c r="Q97" i="5"/>
  <c r="Q96" i="5"/>
  <c r="Q95" i="5"/>
  <c r="Q93" i="5"/>
  <c r="M93" i="5"/>
  <c r="K93" i="5"/>
  <c r="I93" i="5"/>
  <c r="Q92" i="5"/>
  <c r="M92" i="5"/>
  <c r="K92" i="5"/>
  <c r="I92" i="5"/>
  <c r="Q91" i="5"/>
  <c r="M91" i="5"/>
  <c r="I91" i="5"/>
  <c r="K91" i="5" s="1"/>
  <c r="Q90" i="5"/>
  <c r="M90" i="5"/>
  <c r="I90" i="5"/>
  <c r="K90" i="5" s="1"/>
  <c r="Q89" i="5"/>
  <c r="I89" i="5"/>
  <c r="K89" i="5" s="1"/>
  <c r="Q88" i="5"/>
  <c r="M88" i="5"/>
  <c r="Q87" i="5"/>
  <c r="I87" i="5"/>
  <c r="K87" i="5" s="1"/>
  <c r="Q86" i="5"/>
  <c r="M86" i="5"/>
  <c r="Q85" i="5"/>
  <c r="M85" i="5"/>
  <c r="AF21" i="6"/>
  <c r="AF20" i="6"/>
  <c r="AF19" i="6"/>
  <c r="AF18" i="6"/>
  <c r="AF17" i="6"/>
  <c r="AF16" i="6"/>
  <c r="AF14" i="6"/>
  <c r="AF13" i="6"/>
  <c r="AF12" i="6"/>
  <c r="AF11" i="6"/>
  <c r="AF10" i="6"/>
  <c r="AF9" i="6"/>
  <c r="AF8" i="6"/>
  <c r="AU24" i="6" s="1"/>
  <c r="AF7" i="6"/>
  <c r="AF6" i="6"/>
  <c r="D22" i="7"/>
  <c r="D23" i="7"/>
  <c r="D24" i="7"/>
  <c r="D25" i="7"/>
  <c r="D26" i="7"/>
  <c r="D21" i="7"/>
  <c r="D20" i="7"/>
  <c r="A22" i="7"/>
  <c r="A23" i="7"/>
  <c r="A24" i="7"/>
  <c r="A25" i="7"/>
  <c r="A26" i="7"/>
  <c r="A21" i="7"/>
  <c r="I2" i="7"/>
  <c r="E2" i="7"/>
  <c r="E4" i="7"/>
  <c r="D4" i="7" s="1"/>
  <c r="C4" i="7" s="1"/>
  <c r="B4" i="7" s="1"/>
  <c r="M14" i="7"/>
  <c r="O40" i="4" s="1"/>
  <c r="M20" i="39" s="1"/>
  <c r="O14" i="7"/>
  <c r="A20" i="7"/>
  <c r="AD103" i="1"/>
  <c r="AA99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100" i="1"/>
  <c r="AA101" i="1"/>
  <c r="AA102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AC102" i="1"/>
  <c r="V102" i="1"/>
  <c r="R102" i="1"/>
  <c r="AC101" i="1"/>
  <c r="V101" i="1"/>
  <c r="R101" i="1"/>
  <c r="AC100" i="1"/>
  <c r="V100" i="1"/>
  <c r="R100" i="1"/>
  <c r="AC88" i="1"/>
  <c r="AC89" i="1"/>
  <c r="AC91" i="1"/>
  <c r="AC92" i="1"/>
  <c r="AC93" i="1"/>
  <c r="AC94" i="1"/>
  <c r="AC95" i="1"/>
  <c r="AC96" i="1"/>
  <c r="AC97" i="1"/>
  <c r="AC98" i="1"/>
  <c r="AC99" i="1"/>
  <c r="V88" i="1"/>
  <c r="V89" i="1"/>
  <c r="V90" i="1"/>
  <c r="V91" i="1"/>
  <c r="V92" i="1"/>
  <c r="V93" i="1"/>
  <c r="V94" i="1"/>
  <c r="V95" i="1"/>
  <c r="V96" i="1"/>
  <c r="V97" i="1"/>
  <c r="V98" i="1"/>
  <c r="V99" i="1"/>
  <c r="R88" i="1"/>
  <c r="R89" i="1"/>
  <c r="R90" i="1"/>
  <c r="R91" i="1"/>
  <c r="R92" i="1"/>
  <c r="R93" i="1"/>
  <c r="R94" i="1"/>
  <c r="R95" i="1"/>
  <c r="R96" i="1"/>
  <c r="R97" i="1"/>
  <c r="R98" i="1"/>
  <c r="R99" i="1"/>
  <c r="K93" i="1"/>
  <c r="K94" i="1"/>
  <c r="K95" i="1"/>
  <c r="K96" i="1"/>
  <c r="K97" i="1"/>
  <c r="K98" i="1"/>
  <c r="K99" i="1"/>
  <c r="B93" i="1"/>
  <c r="B94" i="1"/>
  <c r="B95" i="1"/>
  <c r="B96" i="1"/>
  <c r="B97" i="1"/>
  <c r="B98" i="1"/>
  <c r="B99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AA67" i="1"/>
  <c r="T67" i="1"/>
  <c r="AC87" i="1"/>
  <c r="V87" i="1"/>
  <c r="R87" i="1"/>
  <c r="AC86" i="1"/>
  <c r="V86" i="1"/>
  <c r="R86" i="1"/>
  <c r="AC85" i="1"/>
  <c r="V85" i="1"/>
  <c r="R85" i="1"/>
  <c r="AC84" i="1"/>
  <c r="V84" i="1"/>
  <c r="R84" i="1"/>
  <c r="AC83" i="1"/>
  <c r="V83" i="1"/>
  <c r="R83" i="1"/>
  <c r="AC82" i="1"/>
  <c r="V82" i="1"/>
  <c r="R82" i="1"/>
  <c r="AC81" i="1"/>
  <c r="V81" i="1"/>
  <c r="R81" i="1"/>
  <c r="AC80" i="1"/>
  <c r="V80" i="1"/>
  <c r="R80" i="1"/>
  <c r="AC79" i="1"/>
  <c r="V79" i="1"/>
  <c r="R79" i="1"/>
  <c r="AC78" i="1"/>
  <c r="V78" i="1"/>
  <c r="R78" i="1"/>
  <c r="V77" i="1"/>
  <c r="R77" i="1"/>
  <c r="V76" i="1"/>
  <c r="R76" i="1"/>
  <c r="V75" i="1"/>
  <c r="R75" i="1"/>
  <c r="V74" i="1"/>
  <c r="R74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D29" i="1"/>
  <c r="G29" i="1"/>
  <c r="E29" i="1"/>
  <c r="N65" i="1"/>
  <c r="AD104" i="1" s="1"/>
  <c r="AA31" i="1"/>
  <c r="T31" i="1"/>
  <c r="H104" i="1"/>
  <c r="K59" i="1"/>
  <c r="N104" i="1"/>
  <c r="AD42" i="1"/>
  <c r="B70" i="1"/>
  <c r="B69" i="1"/>
  <c r="V73" i="1"/>
  <c r="V72" i="1"/>
  <c r="V71" i="1"/>
  <c r="V70" i="1"/>
  <c r="V69" i="1"/>
  <c r="R73" i="1"/>
  <c r="R72" i="1"/>
  <c r="R71" i="1"/>
  <c r="R70" i="1"/>
  <c r="R69" i="1"/>
  <c r="AA50" i="1"/>
  <c r="H65" i="1"/>
  <c r="X42" i="1"/>
  <c r="AA42" i="1"/>
  <c r="K65" i="1"/>
  <c r="AA26" i="1"/>
  <c r="X26" i="1"/>
  <c r="U26" i="1"/>
  <c r="R26" i="1"/>
  <c r="O26" i="1"/>
  <c r="AC76" i="1"/>
  <c r="AC69" i="1"/>
  <c r="F34" i="4"/>
  <c r="F32" i="4"/>
  <c r="R9" i="25"/>
  <c r="G9" i="25" s="1"/>
  <c r="R10" i="25"/>
  <c r="G10" i="25" s="1"/>
  <c r="R11" i="25"/>
  <c r="G11" i="25" s="1"/>
  <c r="R12" i="25"/>
  <c r="G12" i="25" s="1"/>
  <c r="R14" i="25"/>
  <c r="G14" i="25" s="1"/>
  <c r="R15" i="25"/>
  <c r="G15" i="25" s="1"/>
  <c r="H32" i="21"/>
  <c r="D32" i="21"/>
  <c r="D17" i="21"/>
  <c r="B15" i="21" s="1"/>
  <c r="D20" i="21"/>
  <c r="B18" i="21" s="1"/>
  <c r="G14" i="8"/>
  <c r="F47" i="21"/>
  <c r="H50" i="21"/>
  <c r="P50" i="21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K46" i="4"/>
  <c r="J46" i="4"/>
  <c r="I46" i="4"/>
  <c r="H46" i="4"/>
  <c r="K34" i="4"/>
  <c r="J34" i="4"/>
  <c r="I34" i="4"/>
  <c r="H34" i="4"/>
  <c r="K32" i="4"/>
  <c r="J32" i="4"/>
  <c r="I32" i="4"/>
  <c r="H32" i="4"/>
  <c r="G34" i="4"/>
  <c r="G32" i="4"/>
  <c r="L7" i="25"/>
  <c r="L8" i="25"/>
  <c r="L11" i="25"/>
  <c r="L13" i="25"/>
  <c r="L14" i="25"/>
  <c r="L17" i="25"/>
  <c r="L18" i="25"/>
  <c r="K7" i="25"/>
  <c r="K8" i="25" s="1"/>
  <c r="K16" i="25" s="1"/>
  <c r="K14" i="25"/>
  <c r="K18" i="25"/>
  <c r="J7" i="25"/>
  <c r="J11" i="25"/>
  <c r="J13" i="25"/>
  <c r="J17" i="25"/>
  <c r="I7" i="25"/>
  <c r="I8" i="25" s="1"/>
  <c r="I16" i="25" s="1"/>
  <c r="I9" i="25"/>
  <c r="I14" i="25"/>
  <c r="I17" i="25"/>
  <c r="H7" i="25"/>
  <c r="H17" i="25" s="1"/>
  <c r="H15" i="25"/>
  <c r="H14" i="8"/>
  <c r="I14" i="8"/>
  <c r="J14" i="8"/>
  <c r="K14" i="8"/>
  <c r="G46" i="4"/>
  <c r="AM24" i="6"/>
  <c r="I47" i="4" s="1"/>
  <c r="I35" i="5"/>
  <c r="K35" i="5"/>
  <c r="I71" i="5"/>
  <c r="K71" i="5"/>
  <c r="K69" i="5"/>
  <c r="I69" i="5"/>
  <c r="K68" i="5"/>
  <c r="I68" i="5"/>
  <c r="K67" i="5"/>
  <c r="I67" i="5"/>
  <c r="K66" i="5"/>
  <c r="I66" i="5"/>
  <c r="K65" i="5"/>
  <c r="I65" i="5"/>
  <c r="K64" i="5"/>
  <c r="I64" i="5"/>
  <c r="K63" i="5"/>
  <c r="I63" i="5"/>
  <c r="K62" i="5"/>
  <c r="I62" i="5"/>
  <c r="K61" i="5"/>
  <c r="I61" i="5"/>
  <c r="Q71" i="5"/>
  <c r="Q69" i="5"/>
  <c r="Q68" i="5"/>
  <c r="Q67" i="5"/>
  <c r="Q66" i="5"/>
  <c r="Q65" i="5"/>
  <c r="Q64" i="5"/>
  <c r="Q63" i="5"/>
  <c r="Q62" i="5"/>
  <c r="Q61" i="5"/>
  <c r="Q55" i="5"/>
  <c r="Q51" i="5"/>
  <c r="Q50" i="5"/>
  <c r="Q49" i="5"/>
  <c r="Q48" i="5"/>
  <c r="Q47" i="5"/>
  <c r="Q46" i="5"/>
  <c r="K55" i="5"/>
  <c r="I55" i="5"/>
  <c r="K51" i="5"/>
  <c r="I51" i="5"/>
  <c r="K50" i="5"/>
  <c r="I50" i="5"/>
  <c r="K49" i="5"/>
  <c r="I49" i="5"/>
  <c r="K48" i="5"/>
  <c r="I48" i="5"/>
  <c r="I47" i="5"/>
  <c r="K47" i="5" s="1"/>
  <c r="I46" i="5"/>
  <c r="K46" i="5" s="1"/>
  <c r="Q33" i="5"/>
  <c r="Q32" i="5"/>
  <c r="Q31" i="5"/>
  <c r="Q30" i="5"/>
  <c r="Q29" i="5"/>
  <c r="Q28" i="5"/>
  <c r="Q27" i="5"/>
  <c r="K33" i="5"/>
  <c r="I33" i="5"/>
  <c r="K32" i="5"/>
  <c r="I32" i="5"/>
  <c r="K31" i="5"/>
  <c r="I31" i="5"/>
  <c r="K30" i="5"/>
  <c r="I30" i="5"/>
  <c r="K29" i="5"/>
  <c r="I29" i="5"/>
  <c r="I28" i="5"/>
  <c r="K28" i="5" s="1"/>
  <c r="I27" i="5"/>
  <c r="K27" i="5" s="1"/>
  <c r="Q20" i="5"/>
  <c r="Q19" i="5"/>
  <c r="Q18" i="5"/>
  <c r="Q17" i="5"/>
  <c r="Q16" i="5"/>
  <c r="Q15" i="5"/>
  <c r="Q14" i="5"/>
  <c r="Q13" i="5"/>
  <c r="Q12" i="5"/>
  <c r="Q11" i="5"/>
  <c r="Q10" i="5"/>
  <c r="K20" i="5"/>
  <c r="I20" i="5"/>
  <c r="K19" i="5"/>
  <c r="I19" i="5"/>
  <c r="K18" i="5"/>
  <c r="I18" i="5"/>
  <c r="K17" i="5"/>
  <c r="I17" i="5"/>
  <c r="K16" i="5"/>
  <c r="I16" i="5"/>
  <c r="K15" i="5"/>
  <c r="I15" i="5"/>
  <c r="I14" i="5"/>
  <c r="K14" i="5"/>
  <c r="I13" i="5"/>
  <c r="K13" i="5"/>
  <c r="I12" i="5"/>
  <c r="K12" i="5"/>
  <c r="I11" i="5"/>
  <c r="K11" i="5"/>
  <c r="I10" i="5"/>
  <c r="K10" i="5" s="1"/>
  <c r="L2" i="5"/>
  <c r="H2" i="5"/>
  <c r="I8" i="5"/>
  <c r="K8" i="5" s="1"/>
  <c r="I60" i="5"/>
  <c r="I45" i="5"/>
  <c r="K45" i="5" s="1"/>
  <c r="I52" i="5"/>
  <c r="K52" i="5"/>
  <c r="I53" i="5"/>
  <c r="K53" i="5"/>
  <c r="I70" i="5"/>
  <c r="K70" i="5"/>
  <c r="I26" i="5"/>
  <c r="I6" i="5"/>
  <c r="K6" i="5"/>
  <c r="I7" i="5"/>
  <c r="K7" i="5" s="1"/>
  <c r="I44" i="5"/>
  <c r="K72" i="5"/>
  <c r="K73" i="5"/>
  <c r="K74" i="5"/>
  <c r="Q74" i="5"/>
  <c r="I74" i="5"/>
  <c r="Q73" i="5"/>
  <c r="I73" i="5"/>
  <c r="Q72" i="5"/>
  <c r="I72" i="5"/>
  <c r="Q70" i="5"/>
  <c r="Q60" i="5"/>
  <c r="K54" i="5"/>
  <c r="K56" i="5"/>
  <c r="K57" i="5"/>
  <c r="K58" i="5"/>
  <c r="Q58" i="5"/>
  <c r="I58" i="5"/>
  <c r="Q57" i="5"/>
  <c r="I57" i="5"/>
  <c r="Q56" i="5"/>
  <c r="I56" i="5"/>
  <c r="Q54" i="5"/>
  <c r="I54" i="5"/>
  <c r="Q53" i="5"/>
  <c r="Q52" i="5"/>
  <c r="Q45" i="5"/>
  <c r="Q44" i="5"/>
  <c r="K34" i="5"/>
  <c r="K36" i="5"/>
  <c r="K37" i="5"/>
  <c r="K38" i="5"/>
  <c r="Q38" i="5"/>
  <c r="I38" i="5"/>
  <c r="Q37" i="5"/>
  <c r="I37" i="5"/>
  <c r="Q36" i="5"/>
  <c r="I36" i="5"/>
  <c r="Q35" i="5"/>
  <c r="Q34" i="5"/>
  <c r="I34" i="5"/>
  <c r="Q26" i="5"/>
  <c r="K21" i="5"/>
  <c r="K22" i="5"/>
  <c r="K23" i="5"/>
  <c r="K24" i="5"/>
  <c r="Q24" i="5"/>
  <c r="I24" i="5"/>
  <c r="Q23" i="5"/>
  <c r="I23" i="5"/>
  <c r="Q22" i="5"/>
  <c r="I22" i="5"/>
  <c r="Q21" i="5"/>
  <c r="I21" i="5"/>
  <c r="Q9" i="5"/>
  <c r="I9" i="5"/>
  <c r="K9" i="5" s="1"/>
  <c r="Q8" i="5"/>
  <c r="Q7" i="5"/>
  <c r="Q6" i="5"/>
  <c r="Q5" i="5"/>
  <c r="AH7" i="6"/>
  <c r="AH10" i="6"/>
  <c r="AH14" i="6"/>
  <c r="AH5" i="6"/>
  <c r="AG21" i="6"/>
  <c r="AG20" i="6"/>
  <c r="AG19" i="6"/>
  <c r="AG18" i="6"/>
  <c r="AG17" i="6"/>
  <c r="AG16" i="6"/>
  <c r="AG14" i="6"/>
  <c r="AG13" i="6"/>
  <c r="AG12" i="6"/>
  <c r="AG11" i="6"/>
  <c r="AG10" i="6"/>
  <c r="AG9" i="6"/>
  <c r="AG8" i="6"/>
  <c r="AG7" i="6"/>
  <c r="AG6" i="6"/>
  <c r="AH17" i="6"/>
  <c r="AH19" i="6"/>
  <c r="AH21" i="6"/>
  <c r="K42" i="6"/>
  <c r="K47" i="6"/>
  <c r="K53" i="6"/>
  <c r="K13" i="6"/>
  <c r="K19" i="6"/>
  <c r="K25" i="6"/>
  <c r="K31" i="6"/>
  <c r="K40" i="6"/>
  <c r="K46" i="6"/>
  <c r="K52" i="6"/>
  <c r="K12" i="6"/>
  <c r="K14" i="6" s="1"/>
  <c r="K21" i="6"/>
  <c r="K24" i="6"/>
  <c r="K27" i="6"/>
  <c r="K30" i="6"/>
  <c r="AH4" i="6"/>
  <c r="K51" i="6"/>
  <c r="K45" i="6"/>
  <c r="D23" i="21"/>
  <c r="B21" i="21" s="1"/>
  <c r="G2" i="21"/>
  <c r="D2" i="21"/>
  <c r="G2" i="22"/>
  <c r="D2" i="22"/>
  <c r="H50" i="22"/>
  <c r="L50" i="22"/>
  <c r="P50" i="22"/>
  <c r="D35" i="22"/>
  <c r="H35" i="22"/>
  <c r="B33" i="22" s="1"/>
  <c r="D26" i="22"/>
  <c r="B24" i="22"/>
  <c r="D23" i="22"/>
  <c r="B21" i="22"/>
  <c r="D20" i="22"/>
  <c r="B18" i="22"/>
  <c r="H17" i="22"/>
  <c r="H14" i="22"/>
  <c r="D11" i="22"/>
  <c r="H11" i="22"/>
  <c r="B9" i="22" s="1"/>
  <c r="D20" i="4"/>
  <c r="P22" i="4"/>
  <c r="O22" i="4"/>
  <c r="N22" i="4"/>
  <c r="M22" i="4"/>
  <c r="L22" i="4"/>
  <c r="K22" i="4"/>
  <c r="J22" i="4"/>
  <c r="I22" i="4"/>
  <c r="H22" i="4"/>
  <c r="G22" i="4"/>
  <c r="F22" i="4"/>
  <c r="E22" i="4"/>
  <c r="P19" i="4"/>
  <c r="O19" i="4"/>
  <c r="N19" i="4"/>
  <c r="M19" i="4"/>
  <c r="L19" i="4"/>
  <c r="K19" i="4"/>
  <c r="J19" i="4"/>
  <c r="I19" i="4"/>
  <c r="H19" i="4"/>
  <c r="G19" i="4"/>
  <c r="F19" i="4"/>
  <c r="E19" i="4"/>
  <c r="D22" i="4"/>
  <c r="D19" i="4"/>
  <c r="P34" i="4"/>
  <c r="O34" i="4"/>
  <c r="N34" i="4"/>
  <c r="M34" i="4"/>
  <c r="L34" i="4"/>
  <c r="E34" i="4"/>
  <c r="P32" i="4"/>
  <c r="O32" i="4"/>
  <c r="N32" i="4"/>
  <c r="M32" i="4"/>
  <c r="L32" i="4"/>
  <c r="E32" i="4"/>
  <c r="D34" i="4"/>
  <c r="D32" i="4"/>
  <c r="D29" i="4"/>
  <c r="F20" i="4"/>
  <c r="E20" i="4"/>
  <c r="P10" i="4"/>
  <c r="O10" i="4"/>
  <c r="N10" i="4"/>
  <c r="M10" i="4"/>
  <c r="L10" i="4"/>
  <c r="K10" i="4"/>
  <c r="J10" i="4"/>
  <c r="I10" i="4"/>
  <c r="H10" i="4"/>
  <c r="G10" i="4"/>
  <c r="F10" i="4"/>
  <c r="E10" i="4"/>
  <c r="D15" i="4"/>
  <c r="D12" i="4"/>
  <c r="D9" i="4"/>
  <c r="D6" i="4"/>
  <c r="D16" i="4"/>
  <c r="D10" i="4"/>
  <c r="G2" i="4"/>
  <c r="D2" i="4"/>
  <c r="P46" i="4"/>
  <c r="O46" i="4"/>
  <c r="N46" i="4"/>
  <c r="M46" i="4"/>
  <c r="L46" i="4"/>
  <c r="P20" i="4"/>
  <c r="O20" i="4"/>
  <c r="N20" i="4"/>
  <c r="M20" i="4"/>
  <c r="L20" i="4"/>
  <c r="K20" i="4"/>
  <c r="J20" i="4"/>
  <c r="I20" i="4"/>
  <c r="H20" i="4"/>
  <c r="G20" i="4"/>
  <c r="B10" i="8"/>
  <c r="B21" i="4" s="1"/>
  <c r="B5" i="8"/>
  <c r="B6" i="4" s="1"/>
  <c r="B6" i="8"/>
  <c r="B9" i="4" s="1"/>
  <c r="B7" i="8"/>
  <c r="B12" i="4" s="1"/>
  <c r="B8" i="8"/>
  <c r="B15" i="4" s="1"/>
  <c r="B9" i="8"/>
  <c r="B18" i="4" s="1"/>
  <c r="H10" i="8"/>
  <c r="G23" i="4" s="1"/>
  <c r="I10" i="8"/>
  <c r="H23" i="4" s="1"/>
  <c r="J10" i="8"/>
  <c r="I23" i="4" s="1"/>
  <c r="K10" i="8"/>
  <c r="J23" i="4" s="1"/>
  <c r="K23" i="4"/>
  <c r="L23" i="4"/>
  <c r="M23" i="4"/>
  <c r="N23" i="4"/>
  <c r="O23" i="4"/>
  <c r="P23" i="4"/>
  <c r="F9" i="25"/>
  <c r="F10" i="25"/>
  <c r="F20" i="25" s="1"/>
  <c r="F21" i="25" s="1"/>
  <c r="F11" i="25"/>
  <c r="F12" i="25"/>
  <c r="F14" i="25"/>
  <c r="F15" i="25"/>
  <c r="F41" i="25"/>
  <c r="F42" i="25"/>
  <c r="E21" i="23" s="1"/>
  <c r="E9" i="25"/>
  <c r="E10" i="25"/>
  <c r="E11" i="25"/>
  <c r="E12" i="25"/>
  <c r="E14" i="25"/>
  <c r="E15" i="25"/>
  <c r="E41" i="25"/>
  <c r="E42" i="25"/>
  <c r="D21" i="23" s="1"/>
  <c r="N7" i="25"/>
  <c r="N8" i="25" s="1"/>
  <c r="N16" i="25"/>
  <c r="N9" i="25"/>
  <c r="N10" i="25"/>
  <c r="N11" i="25"/>
  <c r="N12" i="25"/>
  <c r="N20" i="25" s="1"/>
  <c r="N21" i="25" s="1"/>
  <c r="N13" i="25"/>
  <c r="N14" i="25"/>
  <c r="N15" i="25"/>
  <c r="N17" i="25"/>
  <c r="N25" i="25"/>
  <c r="N28" i="25"/>
  <c r="N29" i="25" s="1"/>
  <c r="R30" i="25"/>
  <c r="R31" i="25"/>
  <c r="P31" i="25" s="1"/>
  <c r="R32" i="25"/>
  <c r="R33" i="25"/>
  <c r="R34" i="25"/>
  <c r="J34" i="25" s="1"/>
  <c r="R35" i="25"/>
  <c r="P35" i="25" s="1"/>
  <c r="R36" i="25"/>
  <c r="R37" i="25"/>
  <c r="R38" i="25"/>
  <c r="H38" i="25" s="1"/>
  <c r="R39" i="25"/>
  <c r="P7" i="25"/>
  <c r="P9" i="25"/>
  <c r="P10" i="25"/>
  <c r="P11" i="25"/>
  <c r="P12" i="25"/>
  <c r="P13" i="25"/>
  <c r="P14" i="25"/>
  <c r="P15" i="25"/>
  <c r="P25" i="25"/>
  <c r="P28" i="25" s="1"/>
  <c r="P29" i="25" s="1"/>
  <c r="O7" i="25"/>
  <c r="O8" i="25" s="1"/>
  <c r="O16" i="25"/>
  <c r="O9" i="25"/>
  <c r="O10" i="25"/>
  <c r="O11" i="25"/>
  <c r="O12" i="25"/>
  <c r="O13" i="25"/>
  <c r="O14" i="25"/>
  <c r="O15" i="25"/>
  <c r="O17" i="25"/>
  <c r="O25" i="25"/>
  <c r="O30" i="25"/>
  <c r="O32" i="25"/>
  <c r="O34" i="25"/>
  <c r="G10" i="8"/>
  <c r="F23" i="4" s="1"/>
  <c r="E10" i="8"/>
  <c r="D23" i="4" s="1"/>
  <c r="F10" i="8"/>
  <c r="E23" i="4" s="1"/>
  <c r="H7" i="23"/>
  <c r="H11" i="4" s="1"/>
  <c r="I7" i="23"/>
  <c r="I11" i="4" s="1"/>
  <c r="K7" i="23"/>
  <c r="M7" i="23"/>
  <c r="N7" i="23"/>
  <c r="L7" i="23"/>
  <c r="J7" i="23"/>
  <c r="J11" i="4" s="1"/>
  <c r="G7" i="23"/>
  <c r="G11" i="4" s="1"/>
  <c r="P7" i="23"/>
  <c r="Q6" i="8" s="1"/>
  <c r="O7" i="23"/>
  <c r="P6" i="8" s="1"/>
  <c r="F7" i="23"/>
  <c r="F11" i="4" s="1"/>
  <c r="E7" i="23"/>
  <c r="E11" i="4" s="1"/>
  <c r="D7" i="23"/>
  <c r="D11" i="4" s="1"/>
  <c r="M25" i="23"/>
  <c r="N14" i="8" s="1"/>
  <c r="N25" i="23"/>
  <c r="O14" i="8" s="1"/>
  <c r="M14" i="8"/>
  <c r="P25" i="23"/>
  <c r="Q14" i="8" s="1"/>
  <c r="O25" i="23"/>
  <c r="P14" i="8" s="1"/>
  <c r="E14" i="8"/>
  <c r="F14" i="8"/>
  <c r="Q7" i="25"/>
  <c r="Q8" i="25" s="1"/>
  <c r="Q9" i="25"/>
  <c r="Q10" i="25"/>
  <c r="Q11" i="25"/>
  <c r="Q12" i="25"/>
  <c r="Q13" i="25"/>
  <c r="Q14" i="25"/>
  <c r="Q15" i="25"/>
  <c r="Q18" i="25"/>
  <c r="Q25" i="25"/>
  <c r="Q28" i="25" s="1"/>
  <c r="Q29" i="25" s="1"/>
  <c r="Q30" i="25"/>
  <c r="Q32" i="25"/>
  <c r="Q34" i="25"/>
  <c r="L25" i="25"/>
  <c r="L30" i="25"/>
  <c r="L32" i="25"/>
  <c r="L34" i="25"/>
  <c r="L38" i="25"/>
  <c r="M7" i="25"/>
  <c r="M9" i="25"/>
  <c r="M10" i="25"/>
  <c r="M11" i="25"/>
  <c r="M12" i="25"/>
  <c r="M13" i="25"/>
  <c r="M14" i="25"/>
  <c r="M15" i="25"/>
  <c r="M25" i="25"/>
  <c r="M30" i="25"/>
  <c r="M32" i="25"/>
  <c r="M34" i="25"/>
  <c r="I25" i="25"/>
  <c r="I30" i="25"/>
  <c r="I32" i="25"/>
  <c r="I34" i="25"/>
  <c r="I37" i="25"/>
  <c r="J25" i="25"/>
  <c r="J28" i="25"/>
  <c r="J29" i="25" s="1"/>
  <c r="J30" i="25"/>
  <c r="J32" i="25"/>
  <c r="J37" i="25"/>
  <c r="K25" i="25"/>
  <c r="K28" i="25"/>
  <c r="K29" i="25" s="1"/>
  <c r="K30" i="25"/>
  <c r="K32" i="25"/>
  <c r="K36" i="25"/>
  <c r="H25" i="25"/>
  <c r="H28" i="25" s="1"/>
  <c r="H29" i="25" s="1"/>
  <c r="H30" i="25"/>
  <c r="H32" i="25"/>
  <c r="H34" i="25"/>
  <c r="G29" i="25"/>
  <c r="M1" i="25"/>
  <c r="J1" i="25"/>
  <c r="E25" i="25"/>
  <c r="F25" i="25"/>
  <c r="G25" i="25"/>
  <c r="R122" i="25"/>
  <c r="Q108" i="25"/>
  <c r="Q109" i="25"/>
  <c r="Q117" i="25" s="1"/>
  <c r="R110" i="25"/>
  <c r="H110" i="25" s="1"/>
  <c r="Q110" i="25"/>
  <c r="R111" i="25"/>
  <c r="Q111" i="25"/>
  <c r="R112" i="25"/>
  <c r="Q112" i="25"/>
  <c r="R113" i="25"/>
  <c r="Q113" i="25"/>
  <c r="R114" i="25"/>
  <c r="Q114" i="25"/>
  <c r="R115" i="25"/>
  <c r="Q115" i="25"/>
  <c r="R116" i="25"/>
  <c r="Q116" i="25"/>
  <c r="Q119" i="25"/>
  <c r="P108" i="25"/>
  <c r="P113" i="25"/>
  <c r="O108" i="25"/>
  <c r="O109" i="25" s="1"/>
  <c r="O113" i="25"/>
  <c r="O118" i="25"/>
  <c r="N108" i="25"/>
  <c r="N109" i="25" s="1"/>
  <c r="N113" i="25"/>
  <c r="N118" i="25"/>
  <c r="M108" i="25"/>
  <c r="M109" i="25" s="1"/>
  <c r="M113" i="25"/>
  <c r="L108" i="25"/>
  <c r="L113" i="25"/>
  <c r="K108" i="25"/>
  <c r="K109" i="25" s="1"/>
  <c r="K113" i="25"/>
  <c r="K118" i="25"/>
  <c r="J108" i="25"/>
  <c r="J109" i="25" s="1"/>
  <c r="J113" i="25"/>
  <c r="J118" i="25"/>
  <c r="I108" i="25"/>
  <c r="I113" i="25"/>
  <c r="H108" i="25"/>
  <c r="H111" i="25"/>
  <c r="H113" i="25"/>
  <c r="G121" i="25"/>
  <c r="G122" i="25" s="1"/>
  <c r="F121" i="25"/>
  <c r="F122" i="25" s="1"/>
  <c r="E121" i="25"/>
  <c r="E122" i="25" s="1"/>
  <c r="R121" i="25"/>
  <c r="R119" i="25"/>
  <c r="R118" i="25"/>
  <c r="R117" i="25"/>
  <c r="R102" i="25"/>
  <c r="Q88" i="25"/>
  <c r="Q89" i="25" s="1"/>
  <c r="R90" i="25"/>
  <c r="R91" i="25"/>
  <c r="Q91" i="25" s="1"/>
  <c r="R92" i="25"/>
  <c r="Q92" i="25" s="1"/>
  <c r="R93" i="25"/>
  <c r="Q93" i="25" s="1"/>
  <c r="R94" i="25"/>
  <c r="K94" i="25" s="1"/>
  <c r="R95" i="25"/>
  <c r="Q95" i="25" s="1"/>
  <c r="R96" i="25"/>
  <c r="Q99" i="25"/>
  <c r="P88" i="25"/>
  <c r="P99" i="25"/>
  <c r="O88" i="25"/>
  <c r="O99" i="25"/>
  <c r="N88" i="25"/>
  <c r="N99" i="25"/>
  <c r="M88" i="25"/>
  <c r="M89" i="25"/>
  <c r="M97" i="25" s="1"/>
  <c r="M98" i="25"/>
  <c r="M99" i="25"/>
  <c r="L88" i="25"/>
  <c r="L98" i="25" s="1"/>
  <c r="L99" i="25"/>
  <c r="K88" i="25"/>
  <c r="K89" i="25" s="1"/>
  <c r="K97" i="25" s="1"/>
  <c r="K98" i="25"/>
  <c r="K99" i="25"/>
  <c r="J88" i="25"/>
  <c r="J89" i="25" s="1"/>
  <c r="J97" i="25" s="1"/>
  <c r="J98" i="25"/>
  <c r="J99" i="25"/>
  <c r="I88" i="25"/>
  <c r="I89" i="25"/>
  <c r="I97" i="25"/>
  <c r="I98" i="25"/>
  <c r="I99" i="25"/>
  <c r="H88" i="25"/>
  <c r="H98" i="25" s="1"/>
  <c r="H89" i="25"/>
  <c r="H97" i="25" s="1"/>
  <c r="H99" i="25"/>
  <c r="G101" i="25"/>
  <c r="G102" i="25"/>
  <c r="F101" i="25"/>
  <c r="F102" i="25"/>
  <c r="E101" i="25"/>
  <c r="E102" i="25"/>
  <c r="R101" i="25"/>
  <c r="R99" i="25"/>
  <c r="R98" i="25"/>
  <c r="R97" i="25"/>
  <c r="R82" i="25"/>
  <c r="Q68" i="25"/>
  <c r="Q69" i="25" s="1"/>
  <c r="R70" i="25"/>
  <c r="Q70" i="25" s="1"/>
  <c r="R71" i="25"/>
  <c r="R72" i="25"/>
  <c r="Q72" i="25" s="1"/>
  <c r="R73" i="25"/>
  <c r="Q73" i="25" s="1"/>
  <c r="R74" i="25"/>
  <c r="Q74" i="25" s="1"/>
  <c r="R75" i="25"/>
  <c r="R76" i="25"/>
  <c r="Q76" i="25" s="1"/>
  <c r="Q79" i="25"/>
  <c r="P68" i="25"/>
  <c r="P69" i="25"/>
  <c r="P77" i="25" s="1"/>
  <c r="P78" i="25"/>
  <c r="P79" i="25"/>
  <c r="O68" i="25"/>
  <c r="O69" i="25" s="1"/>
  <c r="O77" i="25"/>
  <c r="O78" i="25"/>
  <c r="O79" i="25"/>
  <c r="N68" i="25"/>
  <c r="N69" i="25"/>
  <c r="N77" i="25" s="1"/>
  <c r="N78" i="25"/>
  <c r="N79" i="25"/>
  <c r="M68" i="25"/>
  <c r="L68" i="25"/>
  <c r="L69" i="25"/>
  <c r="L77" i="25" s="1"/>
  <c r="K68" i="25"/>
  <c r="J68" i="25"/>
  <c r="J69" i="25"/>
  <c r="J77" i="25" s="1"/>
  <c r="J78" i="25"/>
  <c r="J79" i="25"/>
  <c r="I68" i="25"/>
  <c r="I79" i="25"/>
  <c r="H68" i="25"/>
  <c r="G68" i="25"/>
  <c r="G69" i="25" s="1"/>
  <c r="F68" i="25"/>
  <c r="F69" i="25" s="1"/>
  <c r="F74" i="25"/>
  <c r="E68" i="25"/>
  <c r="E69" i="25" s="1"/>
  <c r="R81" i="25"/>
  <c r="R79" i="25"/>
  <c r="R78" i="25"/>
  <c r="R77" i="25"/>
  <c r="R62" i="25"/>
  <c r="Q48" i="25"/>
  <c r="Q49" i="25" s="1"/>
  <c r="Q57" i="25" s="1"/>
  <c r="R50" i="25"/>
  <c r="Q50" i="25"/>
  <c r="R51" i="25"/>
  <c r="Q51" i="25" s="1"/>
  <c r="R52" i="25"/>
  <c r="Q52" i="25"/>
  <c r="R53" i="25"/>
  <c r="Q53" i="25" s="1"/>
  <c r="R54" i="25"/>
  <c r="Q54" i="25"/>
  <c r="R55" i="25"/>
  <c r="Q55" i="25" s="1"/>
  <c r="R56" i="25"/>
  <c r="Q56" i="25"/>
  <c r="Q59" i="25"/>
  <c r="P48" i="25"/>
  <c r="P49" i="25" s="1"/>
  <c r="P58" i="25"/>
  <c r="O48" i="25"/>
  <c r="O53" i="25"/>
  <c r="N48" i="25"/>
  <c r="N49" i="25" s="1"/>
  <c r="N53" i="25"/>
  <c r="N58" i="25"/>
  <c r="M48" i="25"/>
  <c r="M49" i="25" s="1"/>
  <c r="M58" i="25"/>
  <c r="L48" i="25"/>
  <c r="L49" i="25" s="1"/>
  <c r="L58" i="25"/>
  <c r="K48" i="25"/>
  <c r="K53" i="25"/>
  <c r="J48" i="25"/>
  <c r="J53" i="25"/>
  <c r="I48" i="25"/>
  <c r="I49" i="25" s="1"/>
  <c r="I53" i="25"/>
  <c r="I58" i="25"/>
  <c r="H48" i="25"/>
  <c r="H49" i="25" s="1"/>
  <c r="H58" i="25"/>
  <c r="G61" i="25"/>
  <c r="G62" i="25" s="1"/>
  <c r="F61" i="25"/>
  <c r="F62" i="25" s="1"/>
  <c r="E48" i="25"/>
  <c r="E49" i="25" s="1"/>
  <c r="E61" i="25"/>
  <c r="R61" i="25"/>
  <c r="R59" i="25"/>
  <c r="R58" i="25"/>
  <c r="R57" i="25"/>
  <c r="R42" i="25"/>
  <c r="R41" i="25"/>
  <c r="R21" i="25"/>
  <c r="R20" i="25"/>
  <c r="R18" i="25"/>
  <c r="R17" i="25"/>
  <c r="R16" i="25"/>
  <c r="K9" i="8"/>
  <c r="J9" i="8"/>
  <c r="I9" i="8"/>
  <c r="H9" i="8"/>
  <c r="G9" i="8"/>
  <c r="F9" i="8"/>
  <c r="E9" i="8"/>
  <c r="B11" i="8"/>
  <c r="J2" i="8"/>
  <c r="F2" i="8"/>
  <c r="G4" i="8"/>
  <c r="F4" i="8" s="1"/>
  <c r="E4" i="8" s="1"/>
  <c r="I4" i="8"/>
  <c r="J4" i="8" s="1"/>
  <c r="K4" i="8" s="1"/>
  <c r="L4" i="8" s="1"/>
  <c r="M4" i="8" s="1"/>
  <c r="N4" i="8" s="1"/>
  <c r="O4" i="8" s="1"/>
  <c r="P4" i="8" s="1"/>
  <c r="Q4" i="8" s="1"/>
  <c r="G6" i="8"/>
  <c r="I6" i="8"/>
  <c r="N38" i="23"/>
  <c r="K38" i="23"/>
  <c r="G4" i="23"/>
  <c r="F4" i="23" s="1"/>
  <c r="E4" i="23" s="1"/>
  <c r="D4" i="23" s="1"/>
  <c r="I1" i="23"/>
  <c r="L1" i="23"/>
  <c r="P36" i="25"/>
  <c r="H56" i="25"/>
  <c r="H54" i="25"/>
  <c r="H52" i="25"/>
  <c r="H50" i="25"/>
  <c r="I56" i="25"/>
  <c r="I54" i="25"/>
  <c r="I52" i="25"/>
  <c r="I50" i="25"/>
  <c r="J56" i="25"/>
  <c r="J54" i="25"/>
  <c r="J50" i="25"/>
  <c r="K56" i="25"/>
  <c r="K54" i="25"/>
  <c r="K52" i="25"/>
  <c r="K50" i="25"/>
  <c r="L56" i="25"/>
  <c r="L54" i="25"/>
  <c r="L52" i="25"/>
  <c r="L50" i="25"/>
  <c r="M56" i="25"/>
  <c r="M54" i="25"/>
  <c r="M52" i="25"/>
  <c r="M50" i="25"/>
  <c r="N56" i="25"/>
  <c r="N54" i="25"/>
  <c r="N52" i="25"/>
  <c r="N50" i="25"/>
  <c r="O56" i="25"/>
  <c r="O54" i="25"/>
  <c r="O52" i="25"/>
  <c r="O50" i="25"/>
  <c r="P56" i="25"/>
  <c r="P54" i="25"/>
  <c r="P52" i="25"/>
  <c r="P50" i="25"/>
  <c r="Q58" i="25"/>
  <c r="E72" i="25"/>
  <c r="F72" i="25"/>
  <c r="G72" i="25"/>
  <c r="H76" i="25"/>
  <c r="H72" i="25"/>
  <c r="I76" i="25"/>
  <c r="I72" i="25"/>
  <c r="J76" i="25"/>
  <c r="J72" i="25"/>
  <c r="K76" i="25"/>
  <c r="K72" i="25"/>
  <c r="L76" i="25"/>
  <c r="L72" i="25"/>
  <c r="M76" i="25"/>
  <c r="M72" i="25"/>
  <c r="N76" i="25"/>
  <c r="N72" i="25"/>
  <c r="O76" i="25"/>
  <c r="O72" i="25"/>
  <c r="P76" i="25"/>
  <c r="P72" i="25"/>
  <c r="Q78" i="25"/>
  <c r="H94" i="25"/>
  <c r="H92" i="25"/>
  <c r="I92" i="25"/>
  <c r="I90" i="25"/>
  <c r="J92" i="25"/>
  <c r="K92" i="25"/>
  <c r="K90" i="25"/>
  <c r="L92" i="25"/>
  <c r="M94" i="25"/>
  <c r="M92" i="25"/>
  <c r="N92" i="25"/>
  <c r="N90" i="25"/>
  <c r="O94" i="25"/>
  <c r="O92" i="25"/>
  <c r="P94" i="25"/>
  <c r="P92" i="25"/>
  <c r="Q98" i="25"/>
  <c r="H116" i="25"/>
  <c r="H114" i="25"/>
  <c r="H112" i="25"/>
  <c r="I116" i="25"/>
  <c r="I114" i="25"/>
  <c r="I112" i="25"/>
  <c r="J116" i="25"/>
  <c r="J114" i="25"/>
  <c r="J112" i="25"/>
  <c r="K116" i="25"/>
  <c r="K114" i="25"/>
  <c r="K112" i="25"/>
  <c r="L116" i="25"/>
  <c r="L114" i="25"/>
  <c r="L112" i="25"/>
  <c r="M116" i="25"/>
  <c r="M114" i="25"/>
  <c r="M112" i="25"/>
  <c r="N116" i="25"/>
  <c r="N114" i="25"/>
  <c r="N112" i="25"/>
  <c r="O116" i="25"/>
  <c r="O114" i="25"/>
  <c r="O112" i="25"/>
  <c r="P116" i="25"/>
  <c r="P114" i="25"/>
  <c r="P112" i="25"/>
  <c r="Q118" i="25"/>
  <c r="H36" i="25"/>
  <c r="J36" i="25"/>
  <c r="Q36" i="25"/>
  <c r="O28" i="25"/>
  <c r="O29" i="25"/>
  <c r="O36" i="25"/>
  <c r="N36" i="25"/>
  <c r="E12" i="4"/>
  <c r="H8" i="25"/>
  <c r="H18" i="25"/>
  <c r="J8" i="25"/>
  <c r="J16" i="25" s="1"/>
  <c r="J18" i="25"/>
  <c r="L16" i="25"/>
  <c r="N14" i="7"/>
  <c r="P40" i="4" s="1"/>
  <c r="N20" i="39" s="1"/>
  <c r="B14" i="7"/>
  <c r="D40" i="4" s="1"/>
  <c r="F14" i="7"/>
  <c r="H40" i="4" s="1"/>
  <c r="F20" i="39" s="1"/>
  <c r="H14" i="7"/>
  <c r="J40" i="4" s="1"/>
  <c r="H20" i="39" s="1"/>
  <c r="H16" i="25"/>
  <c r="Q121" i="25"/>
  <c r="Q122" i="25" s="1"/>
  <c r="H55" i="25"/>
  <c r="I51" i="25"/>
  <c r="J55" i="25"/>
  <c r="J51" i="25"/>
  <c r="L55" i="25"/>
  <c r="L51" i="25"/>
  <c r="M51" i="25"/>
  <c r="N51" i="25"/>
  <c r="O51" i="25"/>
  <c r="P55" i="25"/>
  <c r="F71" i="25"/>
  <c r="J75" i="25"/>
  <c r="H95" i="25"/>
  <c r="H91" i="25"/>
  <c r="I91" i="25"/>
  <c r="J95" i="25"/>
  <c r="J91" i="25"/>
  <c r="K91" i="25"/>
  <c r="L95" i="25"/>
  <c r="L91" i="25"/>
  <c r="M91" i="25"/>
  <c r="N95" i="25"/>
  <c r="N91" i="25"/>
  <c r="O91" i="25"/>
  <c r="P95" i="25"/>
  <c r="P91" i="25"/>
  <c r="H115" i="25"/>
  <c r="I115" i="25"/>
  <c r="I111" i="25"/>
  <c r="J115" i="25"/>
  <c r="J111" i="25"/>
  <c r="K115" i="25"/>
  <c r="K111" i="25"/>
  <c r="L115" i="25"/>
  <c r="L111" i="25"/>
  <c r="M115" i="25"/>
  <c r="M111" i="25"/>
  <c r="N115" i="25"/>
  <c r="N111" i="25"/>
  <c r="O115" i="25"/>
  <c r="O111" i="25"/>
  <c r="P115" i="25"/>
  <c r="P111" i="25"/>
  <c r="M17" i="25"/>
  <c r="O18" i="25"/>
  <c r="P37" i="25"/>
  <c r="P18" i="25"/>
  <c r="N18" i="25"/>
  <c r="H9" i="25"/>
  <c r="I18" i="25"/>
  <c r="K9" i="25"/>
  <c r="L9" i="25"/>
  <c r="D13" i="4"/>
  <c r="D9" i="23"/>
  <c r="D14" i="4" s="1"/>
  <c r="E6" i="4"/>
  <c r="G12" i="4"/>
  <c r="M106" i="5"/>
  <c r="Y16" i="13"/>
  <c r="Y17" i="13"/>
  <c r="H12" i="4"/>
  <c r="E13" i="4"/>
  <c r="F9" i="23"/>
  <c r="F12" i="4"/>
  <c r="Y15" i="13"/>
  <c r="F13" i="4"/>
  <c r="E9" i="23"/>
  <c r="F7" i="8" s="1"/>
  <c r="K14" i="7"/>
  <c r="M40" i="4" s="1"/>
  <c r="K20" i="39" s="1"/>
  <c r="J14" i="7"/>
  <c r="L40" i="4" s="1"/>
  <c r="J20" i="39" s="1"/>
  <c r="C14" i="7"/>
  <c r="E40" i="4" s="1"/>
  <c r="L14" i="7"/>
  <c r="N40" i="4" s="1"/>
  <c r="L20" i="39" s="1"/>
  <c r="E14" i="7"/>
  <c r="G40" i="4" s="1"/>
  <c r="E20" i="39" s="1"/>
  <c r="G14" i="7"/>
  <c r="I40" i="4" s="1"/>
  <c r="G20" i="39" s="1"/>
  <c r="I14" i="7"/>
  <c r="K40" i="4" s="1"/>
  <c r="I20" i="39" s="1"/>
  <c r="M25" i="5"/>
  <c r="K36" i="6"/>
  <c r="K38" i="6" s="1"/>
  <c r="AH16" i="6"/>
  <c r="AC71" i="1"/>
  <c r="AC73" i="1"/>
  <c r="AC75" i="1"/>
  <c r="K10" i="6"/>
  <c r="AC74" i="1"/>
  <c r="AC77" i="1"/>
  <c r="AC72" i="1"/>
  <c r="AC90" i="1"/>
  <c r="G9" i="23"/>
  <c r="J6" i="8"/>
  <c r="F6" i="8"/>
  <c r="AC70" i="1"/>
  <c r="K6" i="6"/>
  <c r="K8" i="6" s="1"/>
  <c r="E9" i="4"/>
  <c r="G13" i="4"/>
  <c r="AH6" i="6"/>
  <c r="H9" i="23"/>
  <c r="H14" i="4" s="1"/>
  <c r="H13" i="4"/>
  <c r="Y103" i="1"/>
  <c r="M89" i="5"/>
  <c r="I88" i="5"/>
  <c r="K88" i="5" s="1"/>
  <c r="M87" i="5"/>
  <c r="I86" i="5"/>
  <c r="K86" i="5" s="1"/>
  <c r="D17" i="4"/>
  <c r="E8" i="8"/>
  <c r="D14" i="7"/>
  <c r="F40" i="4" s="1"/>
  <c r="D5" i="23"/>
  <c r="F4" i="7"/>
  <c r="G4" i="7" s="1"/>
  <c r="H4" i="7" s="1"/>
  <c r="I4" i="7" s="1"/>
  <c r="J4" i="7" s="1"/>
  <c r="K4" i="7" s="1"/>
  <c r="L4" i="7" s="1"/>
  <c r="M4" i="7" s="1"/>
  <c r="N4" i="7" s="1"/>
  <c r="G41" i="23"/>
  <c r="D7" i="4"/>
  <c r="BA24" i="6" l="1"/>
  <c r="AP24" i="6"/>
  <c r="L47" i="4" s="1"/>
  <c r="AS24" i="6"/>
  <c r="O47" i="4" s="1"/>
  <c r="AY24" i="6"/>
  <c r="AW24" i="6"/>
  <c r="AI24" i="6"/>
  <c r="E47" i="4" s="1"/>
  <c r="F4" i="39"/>
  <c r="F31" i="39" s="1"/>
  <c r="F42" i="39" s="1"/>
  <c r="AQ24" i="6"/>
  <c r="M47" i="4" s="1"/>
  <c r="Q75" i="25"/>
  <c r="I75" i="25"/>
  <c r="N75" i="25"/>
  <c r="P75" i="25"/>
  <c r="K75" i="25"/>
  <c r="H75" i="25"/>
  <c r="L75" i="25"/>
  <c r="O75" i="25"/>
  <c r="M75" i="25"/>
  <c r="Q71" i="25"/>
  <c r="E71" i="25"/>
  <c r="H71" i="25"/>
  <c r="J71" i="25"/>
  <c r="L71" i="25"/>
  <c r="K71" i="25"/>
  <c r="G71" i="25"/>
  <c r="N71" i="25"/>
  <c r="I71" i="25"/>
  <c r="O71" i="25"/>
  <c r="N39" i="25"/>
  <c r="M39" i="25"/>
  <c r="O39" i="25"/>
  <c r="Q39" i="25"/>
  <c r="L39" i="25"/>
  <c r="K39" i="25"/>
  <c r="H39" i="25"/>
  <c r="I39" i="25"/>
  <c r="P39" i="25"/>
  <c r="P71" i="25"/>
  <c r="M78" i="25"/>
  <c r="M79" i="25"/>
  <c r="M69" i="25"/>
  <c r="M77" i="25" s="1"/>
  <c r="J39" i="25"/>
  <c r="H69" i="25"/>
  <c r="H77" i="25" s="1"/>
  <c r="H78" i="25"/>
  <c r="H79" i="25"/>
  <c r="Q61" i="25"/>
  <c r="Q62" i="25" s="1"/>
  <c r="L28" i="25"/>
  <c r="L29" i="25" s="1"/>
  <c r="L36" i="25"/>
  <c r="H41" i="23"/>
  <c r="I41" i="23" s="1"/>
  <c r="J41" i="23" s="1"/>
  <c r="K41" i="23" s="1"/>
  <c r="L41" i="23" s="1"/>
  <c r="M41" i="23" s="1"/>
  <c r="N41" i="23" s="1"/>
  <c r="O41" i="23" s="1"/>
  <c r="P41" i="23" s="1"/>
  <c r="F41" i="23"/>
  <c r="E41" i="23" s="1"/>
  <c r="D41" i="23" s="1"/>
  <c r="M71" i="25"/>
  <c r="K69" i="25"/>
  <c r="K77" i="25" s="1"/>
  <c r="K78" i="25"/>
  <c r="K79" i="25"/>
  <c r="P98" i="25"/>
  <c r="P89" i="25"/>
  <c r="P97" i="25" s="1"/>
  <c r="Q90" i="25"/>
  <c r="H90" i="25"/>
  <c r="L90" i="25"/>
  <c r="P90" i="25"/>
  <c r="O20" i="25"/>
  <c r="O21" i="25" s="1"/>
  <c r="O90" i="25"/>
  <c r="O49" i="25"/>
  <c r="O58" i="25"/>
  <c r="I78" i="25"/>
  <c r="I69" i="25"/>
  <c r="I77" i="25" s="1"/>
  <c r="L78" i="25"/>
  <c r="L79" i="25"/>
  <c r="N89" i="25"/>
  <c r="N97" i="25" s="1"/>
  <c r="N98" i="25"/>
  <c r="Q94" i="25"/>
  <c r="J94" i="25"/>
  <c r="N94" i="25"/>
  <c r="P109" i="25"/>
  <c r="P118" i="25"/>
  <c r="I38" i="25"/>
  <c r="J38" i="25"/>
  <c r="N38" i="25"/>
  <c r="O38" i="25"/>
  <c r="P38" i="25"/>
  <c r="Q38" i="25"/>
  <c r="K38" i="25"/>
  <c r="H4" i="23"/>
  <c r="I4" i="23" s="1"/>
  <c r="J4" i="23" s="1"/>
  <c r="K4" i="23" s="1"/>
  <c r="L4" i="23" s="1"/>
  <c r="M4" i="23" s="1"/>
  <c r="N4" i="23" s="1"/>
  <c r="O4" i="23" s="1"/>
  <c r="P4" i="23" s="1"/>
  <c r="M90" i="25"/>
  <c r="L94" i="25"/>
  <c r="J90" i="25"/>
  <c r="I94" i="25"/>
  <c r="J49" i="25"/>
  <c r="J57" i="25" s="1"/>
  <c r="J58" i="25"/>
  <c r="O89" i="25"/>
  <c r="O97" i="25" s="1"/>
  <c r="O98" i="25"/>
  <c r="I109" i="25"/>
  <c r="I117" i="25" s="1"/>
  <c r="I118" i="25"/>
  <c r="L109" i="25"/>
  <c r="L118" i="25"/>
  <c r="M38" i="25"/>
  <c r="M28" i="25"/>
  <c r="M29" i="25" s="1"/>
  <c r="M36" i="25"/>
  <c r="M8" i="25"/>
  <c r="M16" i="25" s="1"/>
  <c r="M18" i="25"/>
  <c r="O95" i="25"/>
  <c r="M95" i="25"/>
  <c r="K95" i="25"/>
  <c r="I95" i="25"/>
  <c r="P51" i="25"/>
  <c r="N55" i="25"/>
  <c r="K51" i="25"/>
  <c r="H51" i="25"/>
  <c r="K49" i="25"/>
  <c r="K58" i="25"/>
  <c r="M53" i="25"/>
  <c r="L89" i="25"/>
  <c r="L97" i="25" s="1"/>
  <c r="Q96" i="25"/>
  <c r="H96" i="25"/>
  <c r="I96" i="25"/>
  <c r="J96" i="25"/>
  <c r="K96" i="25"/>
  <c r="L96" i="25"/>
  <c r="M96" i="25"/>
  <c r="N96" i="25"/>
  <c r="O96" i="25"/>
  <c r="P96" i="25"/>
  <c r="H109" i="25"/>
  <c r="H117" i="25" s="1"/>
  <c r="H119" i="25"/>
  <c r="N37" i="25"/>
  <c r="O37" i="25"/>
  <c r="Q37" i="25"/>
  <c r="L37" i="25"/>
  <c r="K37" i="25"/>
  <c r="H37" i="25"/>
  <c r="M37" i="25"/>
  <c r="Q33" i="25"/>
  <c r="P33" i="25"/>
  <c r="E20" i="25"/>
  <c r="E21" i="25" s="1"/>
  <c r="D20" i="23" s="1"/>
  <c r="I55" i="25"/>
  <c r="K55" i="25"/>
  <c r="M55" i="25"/>
  <c r="O55" i="25"/>
  <c r="P53" i="25"/>
  <c r="L53" i="25"/>
  <c r="H53" i="25"/>
  <c r="I28" i="25"/>
  <c r="I29" i="25" s="1"/>
  <c r="I36" i="25"/>
  <c r="P8" i="25"/>
  <c r="P16" i="25" s="1"/>
  <c r="P20" i="25" s="1"/>
  <c r="P21" i="25" s="1"/>
  <c r="P17" i="25"/>
  <c r="L5" i="6"/>
  <c r="L40" i="6" s="1"/>
  <c r="AH9" i="6"/>
  <c r="AH12" i="6"/>
  <c r="K9" i="6"/>
  <c r="K18" i="6"/>
  <c r="K20" i="6" s="1"/>
  <c r="AH13" i="6"/>
  <c r="AH20" i="6"/>
  <c r="K44" i="6"/>
  <c r="K7" i="6"/>
  <c r="K22" i="6"/>
  <c r="K37" i="6"/>
  <c r="K49" i="6"/>
  <c r="K15" i="6"/>
  <c r="K17" i="6" s="1"/>
  <c r="K26" i="6"/>
  <c r="K32" i="6"/>
  <c r="K48" i="6"/>
  <c r="AH8" i="6"/>
  <c r="AH11" i="6"/>
  <c r="AH18" i="6"/>
  <c r="K54" i="6" s="1"/>
  <c r="K39" i="6"/>
  <c r="K41" i="6" s="1"/>
  <c r="K50" i="6"/>
  <c r="K16" i="6"/>
  <c r="K28" i="6"/>
  <c r="K43" i="6"/>
  <c r="K11" i="6"/>
  <c r="K23" i="6"/>
  <c r="K29" i="6"/>
  <c r="P110" i="25"/>
  <c r="O110" i="25"/>
  <c r="N110" i="25"/>
  <c r="M110" i="25"/>
  <c r="L110" i="25"/>
  <c r="K110" i="25"/>
  <c r="J110" i="25"/>
  <c r="I110" i="25"/>
  <c r="E62" i="25"/>
  <c r="M118" i="25"/>
  <c r="K34" i="25"/>
  <c r="M75" i="5"/>
  <c r="H13" i="25"/>
  <c r="H11" i="25"/>
  <c r="I12" i="25"/>
  <c r="K12" i="25"/>
  <c r="G4" i="4"/>
  <c r="J68" i="23"/>
  <c r="K26" i="5"/>
  <c r="I39" i="5"/>
  <c r="K60" i="5"/>
  <c r="K75" i="5" s="1"/>
  <c r="I75" i="5"/>
  <c r="I10" i="25"/>
  <c r="J15" i="25"/>
  <c r="K10" i="25"/>
  <c r="K44" i="5"/>
  <c r="I59" i="5"/>
  <c r="K5" i="5"/>
  <c r="K25" i="5" s="1"/>
  <c r="I25" i="5"/>
  <c r="P15" i="13"/>
  <c r="N22" i="23" s="1"/>
  <c r="P20" i="13"/>
  <c r="Q11" i="13" s="1"/>
  <c r="P17" i="13"/>
  <c r="P29" i="13"/>
  <c r="Q22" i="13" s="1"/>
  <c r="P25" i="13"/>
  <c r="P28" i="13" s="1"/>
  <c r="P7" i="13" s="1"/>
  <c r="P10" i="13" s="1"/>
  <c r="Q5" i="13" s="1"/>
  <c r="B30" i="21"/>
  <c r="K6" i="8"/>
  <c r="E6" i="8"/>
  <c r="M59" i="5"/>
  <c r="E7" i="8"/>
  <c r="E14" i="4"/>
  <c r="M39" i="5"/>
  <c r="K22" i="8" s="1"/>
  <c r="I7" i="8"/>
  <c r="H6" i="8"/>
  <c r="E17" i="23"/>
  <c r="F11" i="8" s="1"/>
  <c r="E24" i="4" s="1"/>
  <c r="E68" i="23"/>
  <c r="I57" i="6"/>
  <c r="K59" i="5"/>
  <c r="AO24" i="6"/>
  <c r="K47" i="4" s="1"/>
  <c r="K39" i="5"/>
  <c r="AA103" i="1"/>
  <c r="H68" i="23"/>
  <c r="M94" i="5"/>
  <c r="I68" i="23"/>
  <c r="G68" i="23"/>
  <c r="O11" i="4"/>
  <c r="P11" i="4"/>
  <c r="D17" i="23"/>
  <c r="E11" i="8" s="1"/>
  <c r="D24" i="4" s="1"/>
  <c r="AL24" i="6"/>
  <c r="H47" i="4" s="1"/>
  <c r="AZ24" i="6"/>
  <c r="AX24" i="6"/>
  <c r="AV24" i="6"/>
  <c r="AT24" i="6"/>
  <c r="P47" i="4" s="1"/>
  <c r="AR24" i="6"/>
  <c r="N47" i="4" s="1"/>
  <c r="AJ24" i="6"/>
  <c r="F47" i="4" s="1"/>
  <c r="AH24" i="6"/>
  <c r="D47" i="4" s="1"/>
  <c r="AK24" i="6"/>
  <c r="G47" i="4" s="1"/>
  <c r="K104" i="1"/>
  <c r="D8" i="4"/>
  <c r="E5" i="8"/>
  <c r="H57" i="25"/>
  <c r="L57" i="25"/>
  <c r="N57" i="25"/>
  <c r="P57" i="25"/>
  <c r="Q77" i="25"/>
  <c r="J117" i="25"/>
  <c r="L117" i="25"/>
  <c r="N117" i="25"/>
  <c r="P117" i="25"/>
  <c r="H7" i="8"/>
  <c r="G14" i="4"/>
  <c r="F14" i="4"/>
  <c r="G7" i="8"/>
  <c r="I57" i="25"/>
  <c r="I61" i="25" s="1"/>
  <c r="I62" i="25" s="1"/>
  <c r="K57" i="25"/>
  <c r="K61" i="25" s="1"/>
  <c r="K62" i="25" s="1"/>
  <c r="M57" i="25"/>
  <c r="O57" i="25"/>
  <c r="Q81" i="25"/>
  <c r="Q82" i="25" s="1"/>
  <c r="Q97" i="25"/>
  <c r="Q101" i="25" s="1"/>
  <c r="Q102" i="25" s="1"/>
  <c r="K117" i="25"/>
  <c r="M117" i="25"/>
  <c r="O117" i="25"/>
  <c r="Q16" i="25"/>
  <c r="P70" i="25"/>
  <c r="P74" i="25"/>
  <c r="O70" i="25"/>
  <c r="O74" i="25"/>
  <c r="N70" i="25"/>
  <c r="N74" i="25"/>
  <c r="M70" i="25"/>
  <c r="M74" i="25"/>
  <c r="L70" i="25"/>
  <c r="L74" i="25"/>
  <c r="K70" i="25"/>
  <c r="K74" i="25"/>
  <c r="J70" i="25"/>
  <c r="J74" i="25"/>
  <c r="I70" i="25"/>
  <c r="I74" i="25"/>
  <c r="H70" i="25"/>
  <c r="H74" i="25"/>
  <c r="G70" i="25"/>
  <c r="F70" i="25"/>
  <c r="F81" i="25" s="1"/>
  <c r="F82" i="25" s="1"/>
  <c r="E70" i="25"/>
  <c r="H59" i="25"/>
  <c r="I59" i="25"/>
  <c r="J59" i="25"/>
  <c r="K59" i="25"/>
  <c r="L59" i="25"/>
  <c r="M59" i="25"/>
  <c r="N59" i="25"/>
  <c r="O59" i="25"/>
  <c r="P59" i="25"/>
  <c r="E74" i="25"/>
  <c r="G74" i="25"/>
  <c r="H73" i="25"/>
  <c r="I73" i="25"/>
  <c r="J73" i="25"/>
  <c r="K73" i="25"/>
  <c r="L73" i="25"/>
  <c r="M73" i="25"/>
  <c r="N73" i="25"/>
  <c r="O73" i="25"/>
  <c r="P73" i="25"/>
  <c r="H93" i="25"/>
  <c r="H101" i="25" s="1"/>
  <c r="H102" i="25" s="1"/>
  <c r="I93" i="25"/>
  <c r="J93" i="25"/>
  <c r="K93" i="25"/>
  <c r="K101" i="25" s="1"/>
  <c r="K102" i="25" s="1"/>
  <c r="L93" i="25"/>
  <c r="L101" i="25" s="1"/>
  <c r="L102" i="25" s="1"/>
  <c r="M93" i="25"/>
  <c r="N93" i="25"/>
  <c r="O93" i="25"/>
  <c r="O101" i="25" s="1"/>
  <c r="O102" i="25" s="1"/>
  <c r="P93" i="25"/>
  <c r="P101" i="25" s="1"/>
  <c r="P102" i="25" s="1"/>
  <c r="H118" i="25"/>
  <c r="I119" i="25"/>
  <c r="J119" i="25"/>
  <c r="K119" i="25"/>
  <c r="L119" i="25"/>
  <c r="M119" i="25"/>
  <c r="N119" i="25"/>
  <c r="O119" i="25"/>
  <c r="P119" i="25"/>
  <c r="G33" i="25"/>
  <c r="G41" i="25" s="1"/>
  <c r="G42" i="25" s="1"/>
  <c r="F21" i="23" s="1"/>
  <c r="H35" i="25"/>
  <c r="H33" i="25"/>
  <c r="H31" i="25"/>
  <c r="K35" i="25"/>
  <c r="K33" i="25"/>
  <c r="K31" i="25"/>
  <c r="K41" i="25" s="1"/>
  <c r="K42" i="25" s="1"/>
  <c r="J21" i="23" s="1"/>
  <c r="J35" i="25"/>
  <c r="J33" i="25"/>
  <c r="J31" i="25"/>
  <c r="I35" i="25"/>
  <c r="I33" i="25"/>
  <c r="I31" i="25"/>
  <c r="M35" i="25"/>
  <c r="M33" i="25"/>
  <c r="M31" i="25"/>
  <c r="L35" i="25"/>
  <c r="L33" i="25"/>
  <c r="L31" i="25"/>
  <c r="L41" i="25" s="1"/>
  <c r="L42" i="25" s="1"/>
  <c r="K21" i="23" s="1"/>
  <c r="Q35" i="25"/>
  <c r="Q31" i="25"/>
  <c r="Q17" i="25"/>
  <c r="O6" i="8"/>
  <c r="N11" i="4"/>
  <c r="L6" i="8"/>
  <c r="K11" i="4"/>
  <c r="N34" i="25"/>
  <c r="P34" i="25"/>
  <c r="N32" i="25"/>
  <c r="P32" i="25"/>
  <c r="N30" i="25"/>
  <c r="P30" i="25"/>
  <c r="M6" i="8"/>
  <c r="L11" i="4"/>
  <c r="N6" i="8"/>
  <c r="M11" i="4"/>
  <c r="N35" i="25"/>
  <c r="O35" i="25"/>
  <c r="N33" i="25"/>
  <c r="O33" i="25"/>
  <c r="N31" i="25"/>
  <c r="O31" i="25"/>
  <c r="O41" i="25" s="1"/>
  <c r="O42" i="25" s="1"/>
  <c r="N21" i="23" s="1"/>
  <c r="G20" i="25"/>
  <c r="G21" i="25" s="1"/>
  <c r="AN24" i="6"/>
  <c r="J47" i="4" s="1"/>
  <c r="H14" i="25"/>
  <c r="H12" i="25"/>
  <c r="H10" i="25"/>
  <c r="I15" i="25"/>
  <c r="I13" i="25"/>
  <c r="I11" i="25"/>
  <c r="J14" i="25"/>
  <c r="J12" i="25"/>
  <c r="J10" i="25"/>
  <c r="K17" i="25"/>
  <c r="K15" i="25"/>
  <c r="K13" i="25"/>
  <c r="K11" i="25"/>
  <c r="L15" i="25"/>
  <c r="L12" i="25"/>
  <c r="L10" i="25"/>
  <c r="I85" i="5"/>
  <c r="K56" i="6" l="1"/>
  <c r="D44" i="4" s="1"/>
  <c r="AI16" i="6"/>
  <c r="G4" i="39"/>
  <c r="G31" i="39" s="1"/>
  <c r="G42" i="39" s="1"/>
  <c r="K35" i="6"/>
  <c r="K55" i="6"/>
  <c r="AH15" i="6"/>
  <c r="K34" i="6"/>
  <c r="K33" i="6"/>
  <c r="K57" i="6" s="1"/>
  <c r="K20" i="25"/>
  <c r="K21" i="25" s="1"/>
  <c r="Q41" i="25"/>
  <c r="Q42" i="25" s="1"/>
  <c r="P21" i="23" s="1"/>
  <c r="I41" i="25"/>
  <c r="I42" i="25" s="1"/>
  <c r="H21" i="23" s="1"/>
  <c r="N101" i="25"/>
  <c r="N102" i="25" s="1"/>
  <c r="J101" i="25"/>
  <c r="J102" i="25" s="1"/>
  <c r="O61" i="25"/>
  <c r="O62" i="25" s="1"/>
  <c r="AH22" i="6"/>
  <c r="D49" i="4" s="1"/>
  <c r="AI11" i="6"/>
  <c r="L50" i="6"/>
  <c r="L32" i="6"/>
  <c r="AI8" i="6"/>
  <c r="L53" i="6"/>
  <c r="L29" i="6"/>
  <c r="AI9" i="6"/>
  <c r="L37" i="6"/>
  <c r="L31" i="6"/>
  <c r="M5" i="6"/>
  <c r="AI18" i="6"/>
  <c r="L16" i="6"/>
  <c r="AI4" i="6"/>
  <c r="L6" i="6"/>
  <c r="L8" i="6" s="1"/>
  <c r="L36" i="6"/>
  <c r="L38" i="6" s="1"/>
  <c r="L12" i="6"/>
  <c r="L14" i="6" s="1"/>
  <c r="L13" i="6"/>
  <c r="AI12" i="6"/>
  <c r="L46" i="6"/>
  <c r="L48" i="6"/>
  <c r="L44" i="6"/>
  <c r="L26" i="6"/>
  <c r="AI10" i="6"/>
  <c r="L49" i="6"/>
  <c r="L9" i="6"/>
  <c r="L11" i="6"/>
  <c r="AI17" i="6"/>
  <c r="L25" i="6"/>
  <c r="L15" i="6"/>
  <c r="L17" i="6" s="1"/>
  <c r="L10" i="6"/>
  <c r="AI13" i="6"/>
  <c r="L52" i="6"/>
  <c r="L24" i="6"/>
  <c r="L18" i="6"/>
  <c r="L20" i="6" s="1"/>
  <c r="L28" i="6"/>
  <c r="AI7" i="6"/>
  <c r="L30" i="6"/>
  <c r="L22" i="6"/>
  <c r="L7" i="6"/>
  <c r="L42" i="6"/>
  <c r="L45" i="6"/>
  <c r="L27" i="6"/>
  <c r="L19" i="6"/>
  <c r="L47" i="6"/>
  <c r="AI6" i="6"/>
  <c r="AI20" i="6"/>
  <c r="L21" i="6"/>
  <c r="AI21" i="6"/>
  <c r="AI5" i="6"/>
  <c r="AI19" i="6"/>
  <c r="L51" i="6"/>
  <c r="L23" i="6"/>
  <c r="L43" i="6"/>
  <c r="L39" i="6"/>
  <c r="L41" i="6" s="1"/>
  <c r="AI14" i="6"/>
  <c r="M20" i="25"/>
  <c r="M21" i="25" s="1"/>
  <c r="I20" i="25"/>
  <c r="I21" i="25" s="1"/>
  <c r="F4" i="4"/>
  <c r="E4" i="4" s="1"/>
  <c r="D4" i="4" s="1"/>
  <c r="H4" i="4"/>
  <c r="I4" i="4" s="1"/>
  <c r="J4" i="4" s="1"/>
  <c r="K4" i="4" s="1"/>
  <c r="L4" i="4" s="1"/>
  <c r="M4" i="4" s="1"/>
  <c r="N4" i="4" s="1"/>
  <c r="O4" i="4" s="1"/>
  <c r="P4" i="4" s="1"/>
  <c r="L20" i="25"/>
  <c r="L21" i="25" s="1"/>
  <c r="P41" i="25"/>
  <c r="P42" i="25" s="1"/>
  <c r="O21" i="23" s="1"/>
  <c r="H121" i="25"/>
  <c r="H122" i="25" s="1"/>
  <c r="M101" i="25"/>
  <c r="M102" i="25" s="1"/>
  <c r="I101" i="25"/>
  <c r="I102" i="25" s="1"/>
  <c r="Q20" i="25"/>
  <c r="Q21" i="25" s="1"/>
  <c r="M61" i="25"/>
  <c r="M62" i="25" s="1"/>
  <c r="K85" i="5"/>
  <c r="K94" i="5" s="1"/>
  <c r="I94" i="5"/>
  <c r="Q13" i="13"/>
  <c r="Q8" i="13"/>
  <c r="Q18" i="13"/>
  <c r="Q24" i="13" s="1"/>
  <c r="E12" i="8"/>
  <c r="D23" i="23"/>
  <c r="D5" i="4"/>
  <c r="E22" i="8"/>
  <c r="Q22" i="8"/>
  <c r="I22" i="8"/>
  <c r="P22" i="8"/>
  <c r="M22" i="8"/>
  <c r="N22" i="8"/>
  <c r="O22" i="8"/>
  <c r="L22" i="8"/>
  <c r="H22" i="8"/>
  <c r="J22" i="8"/>
  <c r="M38" i="6"/>
  <c r="AJ16" i="6"/>
  <c r="AA104" i="1"/>
  <c r="AH25" i="6"/>
  <c r="D48" i="4" s="1"/>
  <c r="E28" i="8"/>
  <c r="D33" i="4" s="1"/>
  <c r="K59" i="6"/>
  <c r="I12" i="4"/>
  <c r="I9" i="23"/>
  <c r="I13" i="4"/>
  <c r="M41" i="25"/>
  <c r="M42" i="25" s="1"/>
  <c r="L21" i="23" s="1"/>
  <c r="J41" i="25"/>
  <c r="J42" i="25" s="1"/>
  <c r="I21" i="23" s="1"/>
  <c r="H41" i="25"/>
  <c r="H42" i="25" s="1"/>
  <c r="G21" i="23" s="1"/>
  <c r="E81" i="25"/>
  <c r="E82" i="25" s="1"/>
  <c r="G81" i="25"/>
  <c r="G82" i="25" s="1"/>
  <c r="H81" i="25"/>
  <c r="H82" i="25" s="1"/>
  <c r="I81" i="25"/>
  <c r="I82" i="25" s="1"/>
  <c r="J81" i="25"/>
  <c r="J82" i="25" s="1"/>
  <c r="K81" i="25"/>
  <c r="K82" i="25" s="1"/>
  <c r="L81" i="25"/>
  <c r="L82" i="25" s="1"/>
  <c r="M81" i="25"/>
  <c r="M82" i="25" s="1"/>
  <c r="N81" i="25"/>
  <c r="N82" i="25" s="1"/>
  <c r="O81" i="25"/>
  <c r="O82" i="25" s="1"/>
  <c r="P81" i="25"/>
  <c r="P82" i="25" s="1"/>
  <c r="E15" i="4"/>
  <c r="O121" i="25"/>
  <c r="O122" i="25" s="1"/>
  <c r="M121" i="25"/>
  <c r="M122" i="25" s="1"/>
  <c r="K121" i="25"/>
  <c r="K122" i="25" s="1"/>
  <c r="I121" i="25"/>
  <c r="I122" i="25" s="1"/>
  <c r="J20" i="25"/>
  <c r="J21" i="25" s="1"/>
  <c r="H20" i="25"/>
  <c r="H21" i="25" s="1"/>
  <c r="N41" i="25"/>
  <c r="N42" i="25" s="1"/>
  <c r="M21" i="23" s="1"/>
  <c r="P121" i="25"/>
  <c r="P122" i="25" s="1"/>
  <c r="N121" i="25"/>
  <c r="N122" i="25" s="1"/>
  <c r="L121" i="25"/>
  <c r="L122" i="25" s="1"/>
  <c r="J121" i="25"/>
  <c r="J122" i="25" s="1"/>
  <c r="P61" i="25"/>
  <c r="P62" i="25" s="1"/>
  <c r="N61" i="25"/>
  <c r="N62" i="25" s="1"/>
  <c r="L61" i="25"/>
  <c r="L62" i="25" s="1"/>
  <c r="J61" i="25"/>
  <c r="J62" i="25" s="1"/>
  <c r="H61" i="25"/>
  <c r="H62" i="25" s="1"/>
  <c r="D50" i="4" l="1"/>
  <c r="L54" i="6"/>
  <c r="L56" i="6"/>
  <c r="E44" i="4" s="1"/>
  <c r="K58" i="6"/>
  <c r="D43" i="4" s="1"/>
  <c r="H4" i="39"/>
  <c r="AI22" i="6"/>
  <c r="E49" i="4" s="1"/>
  <c r="R65" i="5"/>
  <c r="R73" i="5"/>
  <c r="R52" i="5"/>
  <c r="R27" i="5"/>
  <c r="R35" i="5"/>
  <c r="R11" i="5"/>
  <c r="R21" i="5"/>
  <c r="R62" i="5"/>
  <c r="R70" i="5"/>
  <c r="R49" i="5"/>
  <c r="R57" i="5"/>
  <c r="R32" i="5"/>
  <c r="R8" i="5"/>
  <c r="R63" i="5"/>
  <c r="R44" i="5"/>
  <c r="R56" i="5"/>
  <c r="R33" i="5"/>
  <c r="R15" i="5"/>
  <c r="R68" i="5"/>
  <c r="R51" i="5"/>
  <c r="R28" i="5"/>
  <c r="R38" i="5"/>
  <c r="R18" i="5"/>
  <c r="R13" i="5"/>
  <c r="R53" i="5"/>
  <c r="R10" i="5"/>
  <c r="R6" i="5"/>
  <c r="R67" i="5"/>
  <c r="R48" i="5"/>
  <c r="R58" i="5"/>
  <c r="R37" i="5"/>
  <c r="R17" i="5"/>
  <c r="R60" i="5"/>
  <c r="R72" i="5"/>
  <c r="R30" i="5"/>
  <c r="R20" i="5"/>
  <c r="R61" i="5"/>
  <c r="R54" i="5"/>
  <c r="R9" i="5"/>
  <c r="R66" i="5"/>
  <c r="R26" i="5"/>
  <c r="R16" i="5"/>
  <c r="R7" i="5"/>
  <c r="R69" i="5"/>
  <c r="R19" i="5"/>
  <c r="R74" i="5"/>
  <c r="R34" i="5"/>
  <c r="R22" i="5"/>
  <c r="R71" i="5"/>
  <c r="R23" i="5"/>
  <c r="R45" i="5"/>
  <c r="R24" i="5"/>
  <c r="R29" i="5"/>
  <c r="R31" i="5"/>
  <c r="R36" i="5"/>
  <c r="S4" i="5"/>
  <c r="R50" i="5"/>
  <c r="R64" i="5"/>
  <c r="R55" i="5"/>
  <c r="R12" i="5"/>
  <c r="R14" i="5"/>
  <c r="R46" i="5"/>
  <c r="R47" i="5"/>
  <c r="S43" i="5"/>
  <c r="L35" i="6"/>
  <c r="M15" i="6"/>
  <c r="M6" i="6"/>
  <c r="M8" i="6" s="1"/>
  <c r="M13" i="6"/>
  <c r="AJ4" i="6"/>
  <c r="M32" i="6"/>
  <c r="M53" i="6"/>
  <c r="AJ7" i="6"/>
  <c r="AJ18" i="6"/>
  <c r="M26" i="6"/>
  <c r="N5" i="6"/>
  <c r="AJ13" i="6"/>
  <c r="M48" i="6"/>
  <c r="AJ10" i="6"/>
  <c r="M42" i="6"/>
  <c r="M31" i="6"/>
  <c r="M46" i="6"/>
  <c r="M27" i="6"/>
  <c r="M25" i="6"/>
  <c r="AJ12" i="6"/>
  <c r="M10" i="6"/>
  <c r="M19" i="6"/>
  <c r="M18" i="6"/>
  <c r="M20" i="6" s="1"/>
  <c r="M30" i="6"/>
  <c r="M21" i="6"/>
  <c r="AJ11" i="6"/>
  <c r="AJ20" i="6"/>
  <c r="M49" i="6"/>
  <c r="M39" i="6"/>
  <c r="AJ17" i="6" s="1"/>
  <c r="M23" i="6"/>
  <c r="M36" i="6"/>
  <c r="AJ9" i="6"/>
  <c r="M43" i="6"/>
  <c r="M24" i="6"/>
  <c r="AJ19" i="6"/>
  <c r="M50" i="6"/>
  <c r="M52" i="6"/>
  <c r="AJ5" i="6"/>
  <c r="AJ14" i="6"/>
  <c r="AJ6" i="6"/>
  <c r="M47" i="6"/>
  <c r="M40" i="6"/>
  <c r="M22" i="6"/>
  <c r="M44" i="6"/>
  <c r="M17" i="6"/>
  <c r="M45" i="6"/>
  <c r="M37" i="6"/>
  <c r="M9" i="6"/>
  <c r="M11" i="6" s="1"/>
  <c r="M29" i="6"/>
  <c r="M51" i="6"/>
  <c r="AJ8" i="6"/>
  <c r="M16" i="6"/>
  <c r="M12" i="6"/>
  <c r="M14" i="6" s="1"/>
  <c r="M28" i="6"/>
  <c r="AJ21" i="6"/>
  <c r="AJ22" i="6" s="1"/>
  <c r="F49" i="4" s="1"/>
  <c r="M7" i="6"/>
  <c r="M41" i="6"/>
  <c r="AI15" i="6"/>
  <c r="L33" i="6"/>
  <c r="L57" i="6" s="1"/>
  <c r="L34" i="6"/>
  <c r="L58" i="6" s="1"/>
  <c r="E43" i="4" s="1"/>
  <c r="R103" i="5"/>
  <c r="R99" i="5"/>
  <c r="R100" i="5"/>
  <c r="R92" i="5"/>
  <c r="R88" i="5"/>
  <c r="R101" i="5"/>
  <c r="R104" i="5"/>
  <c r="R96" i="5"/>
  <c r="R90" i="5"/>
  <c r="R87" i="5"/>
  <c r="R93" i="5"/>
  <c r="R97" i="5"/>
  <c r="S84" i="5"/>
  <c r="R106" i="5"/>
  <c r="R98" i="5"/>
  <c r="R91" i="5"/>
  <c r="R86" i="5"/>
  <c r="R105" i="5"/>
  <c r="R102" i="5"/>
  <c r="R89" i="5"/>
  <c r="L55" i="6"/>
  <c r="AH23" i="6"/>
  <c r="S85" i="5"/>
  <c r="R85" i="5"/>
  <c r="Q25" i="13"/>
  <c r="Q29" i="13"/>
  <c r="R22" i="13" s="1"/>
  <c r="Q20" i="13"/>
  <c r="R11" i="13" s="1"/>
  <c r="Q15" i="13"/>
  <c r="O22" i="23" s="1"/>
  <c r="D95" i="5"/>
  <c r="I14" i="4"/>
  <c r="J7" i="8"/>
  <c r="E16" i="4"/>
  <c r="E11" i="23"/>
  <c r="M54" i="6" l="1"/>
  <c r="I4" i="39"/>
  <c r="H31" i="39"/>
  <c r="H42" i="39" s="1"/>
  <c r="R94" i="5"/>
  <c r="R95" i="5" s="1"/>
  <c r="M56" i="6"/>
  <c r="F44" i="4" s="1"/>
  <c r="K60" i="6"/>
  <c r="F28" i="8"/>
  <c r="E33" i="4" s="1"/>
  <c r="L59" i="6"/>
  <c r="M34" i="6"/>
  <c r="M33" i="6"/>
  <c r="M57" i="6" s="1"/>
  <c r="AJ15" i="6"/>
  <c r="R25" i="5"/>
  <c r="Q28" i="13"/>
  <c r="Q7" i="13" s="1"/>
  <c r="Q10" i="13" s="1"/>
  <c r="R5" i="13" s="1"/>
  <c r="R18" i="13" s="1"/>
  <c r="R24" i="13" s="1"/>
  <c r="S105" i="5"/>
  <c r="S101" i="5"/>
  <c r="S97" i="5"/>
  <c r="S90" i="5"/>
  <c r="S89" i="5"/>
  <c r="T84" i="5"/>
  <c r="S99" i="5"/>
  <c r="S86" i="5"/>
  <c r="S94" i="5" s="1"/>
  <c r="S98" i="5"/>
  <c r="S104" i="5"/>
  <c r="S100" i="5"/>
  <c r="S96" i="5"/>
  <c r="S88" i="5"/>
  <c r="S87" i="5"/>
  <c r="S103" i="5"/>
  <c r="S95" i="5"/>
  <c r="S93" i="5"/>
  <c r="S106" i="5"/>
  <c r="S102" i="5"/>
  <c r="S92" i="5"/>
  <c r="S91" i="5"/>
  <c r="AI25" i="6"/>
  <c r="E48" i="4" s="1"/>
  <c r="E50" i="4" s="1"/>
  <c r="AI23" i="6"/>
  <c r="M55" i="6"/>
  <c r="N42" i="6"/>
  <c r="AK4" i="6"/>
  <c r="AK14" i="6"/>
  <c r="N40" i="6"/>
  <c r="N16" i="6"/>
  <c r="AK12" i="6"/>
  <c r="AK10" i="6"/>
  <c r="AK8" i="6"/>
  <c r="N52" i="6"/>
  <c r="N31" i="6"/>
  <c r="N25" i="6"/>
  <c r="N19" i="6"/>
  <c r="N47" i="6"/>
  <c r="N10" i="6"/>
  <c r="N44" i="6"/>
  <c r="N37" i="6"/>
  <c r="N32" i="6"/>
  <c r="N46" i="6"/>
  <c r="N28" i="6"/>
  <c r="AK9" i="6"/>
  <c r="AK7" i="6"/>
  <c r="N26" i="6"/>
  <c r="AK11" i="6"/>
  <c r="AK13" i="6"/>
  <c r="N48" i="6"/>
  <c r="AK18" i="6"/>
  <c r="AK5" i="6"/>
  <c r="N15" i="6"/>
  <c r="N17" i="6" s="1"/>
  <c r="N50" i="6"/>
  <c r="N24" i="6"/>
  <c r="N9" i="6"/>
  <c r="N29" i="6"/>
  <c r="N51" i="6"/>
  <c r="AK19" i="6"/>
  <c r="N27" i="6"/>
  <c r="N18" i="6"/>
  <c r="N20" i="6" s="1"/>
  <c r="N39" i="6"/>
  <c r="N13" i="6"/>
  <c r="N7" i="6"/>
  <c r="N30" i="6"/>
  <c r="O5" i="6"/>
  <c r="N21" i="6"/>
  <c r="N23" i="6" s="1"/>
  <c r="N43" i="6"/>
  <c r="N22" i="6"/>
  <c r="N49" i="6"/>
  <c r="AK20" i="6"/>
  <c r="N12" i="6"/>
  <c r="N14" i="6" s="1"/>
  <c r="AK21" i="6"/>
  <c r="N53" i="6"/>
  <c r="N6" i="6"/>
  <c r="N45" i="6"/>
  <c r="N36" i="6"/>
  <c r="N11" i="6"/>
  <c r="N38" i="6"/>
  <c r="N41" i="6"/>
  <c r="AK16" i="6"/>
  <c r="N8" i="6"/>
  <c r="AK17" i="6"/>
  <c r="AK6" i="6"/>
  <c r="M35" i="6"/>
  <c r="T43" i="5"/>
  <c r="R39" i="5"/>
  <c r="R75" i="5"/>
  <c r="R107" i="5"/>
  <c r="L60" i="6"/>
  <c r="R59" i="5"/>
  <c r="R76" i="5" s="1"/>
  <c r="S8" i="5"/>
  <c r="S66" i="5"/>
  <c r="S55" i="5"/>
  <c r="S38" i="5"/>
  <c r="S63" i="5"/>
  <c r="S48" i="5"/>
  <c r="S58" i="5"/>
  <c r="S33" i="5"/>
  <c r="S10" i="5"/>
  <c r="S20" i="5"/>
  <c r="S7" i="5"/>
  <c r="S70" i="5"/>
  <c r="S26" i="5"/>
  <c r="S11" i="5"/>
  <c r="S67" i="5"/>
  <c r="S52" i="5"/>
  <c r="S35" i="5"/>
  <c r="S12" i="5"/>
  <c r="S22" i="5"/>
  <c r="S27" i="5"/>
  <c r="S13" i="5"/>
  <c r="S51" i="5"/>
  <c r="S21" i="5"/>
  <c r="S56" i="5"/>
  <c r="S5" i="5"/>
  <c r="S14" i="5"/>
  <c r="S30" i="5"/>
  <c r="S71" i="5"/>
  <c r="S29" i="5"/>
  <c r="S6" i="5"/>
  <c r="S62" i="5"/>
  <c r="S34" i="5"/>
  <c r="S31" i="5"/>
  <c r="S18" i="5"/>
  <c r="S16" i="5"/>
  <c r="S44" i="5"/>
  <c r="S74" i="5"/>
  <c r="S17" i="5"/>
  <c r="S54" i="5"/>
  <c r="S37" i="5"/>
  <c r="S24" i="5"/>
  <c r="T4" i="5"/>
  <c r="S72" i="5"/>
  <c r="S57" i="5"/>
  <c r="S9" i="5"/>
  <c r="S61" i="5"/>
  <c r="S46" i="5"/>
  <c r="S47" i="5"/>
  <c r="S49" i="5"/>
  <c r="S32" i="5"/>
  <c r="S69" i="5"/>
  <c r="S53" i="5"/>
  <c r="S36" i="5"/>
  <c r="S23" i="5"/>
  <c r="S73" i="5"/>
  <c r="S60" i="5"/>
  <c r="S45" i="5"/>
  <c r="S28" i="5"/>
  <c r="S15" i="5"/>
  <c r="S65" i="5"/>
  <c r="S50" i="5"/>
  <c r="S64" i="5"/>
  <c r="S19" i="5"/>
  <c r="S68" i="5"/>
  <c r="R8" i="13"/>
  <c r="Q17" i="13"/>
  <c r="J12" i="4"/>
  <c r="F6" i="4"/>
  <c r="F8" i="8"/>
  <c r="E17" i="4"/>
  <c r="E7" i="4"/>
  <c r="E5" i="23"/>
  <c r="F9" i="4"/>
  <c r="R40" i="5" l="1"/>
  <c r="E20" i="8" s="1"/>
  <c r="R108" i="5"/>
  <c r="N34" i="6"/>
  <c r="J4" i="39"/>
  <c r="I31" i="39"/>
  <c r="I42" i="39" s="1"/>
  <c r="M58" i="6"/>
  <c r="F43" i="4" s="1"/>
  <c r="R13" i="13"/>
  <c r="S39" i="5"/>
  <c r="T8" i="5"/>
  <c r="T12" i="5"/>
  <c r="T67" i="5"/>
  <c r="T71" i="5"/>
  <c r="T35" i="5"/>
  <c r="T47" i="5"/>
  <c r="T10" i="5"/>
  <c r="T65" i="5"/>
  <c r="U4" i="5"/>
  <c r="T5" i="5"/>
  <c r="T18" i="5"/>
  <c r="T58" i="5"/>
  <c r="T33" i="5"/>
  <c r="T53" i="5"/>
  <c r="T56" i="5"/>
  <c r="T28" i="5"/>
  <c r="T14" i="5"/>
  <c r="T31" i="5"/>
  <c r="T68" i="5"/>
  <c r="T73" i="5"/>
  <c r="T72" i="5"/>
  <c r="T20" i="5"/>
  <c r="T64" i="5"/>
  <c r="T27" i="5"/>
  <c r="T61" i="5"/>
  <c r="T22" i="5"/>
  <c r="T55" i="5"/>
  <c r="T51" i="5"/>
  <c r="T62" i="5"/>
  <c r="T48" i="5"/>
  <c r="T46" i="5"/>
  <c r="T38" i="5"/>
  <c r="T54" i="5"/>
  <c r="T30" i="5"/>
  <c r="T21" i="5"/>
  <c r="T15" i="5"/>
  <c r="T19" i="5"/>
  <c r="T32" i="5"/>
  <c r="T24" i="5"/>
  <c r="T66" i="5"/>
  <c r="T69" i="5"/>
  <c r="T17" i="5"/>
  <c r="T9" i="5"/>
  <c r="T7" i="5"/>
  <c r="T63" i="5"/>
  <c r="T45" i="5"/>
  <c r="T52" i="5"/>
  <c r="T23" i="5"/>
  <c r="T29" i="5"/>
  <c r="T26" i="5"/>
  <c r="T70" i="5"/>
  <c r="T50" i="5"/>
  <c r="T74" i="5"/>
  <c r="T11" i="5"/>
  <c r="T57" i="5"/>
  <c r="T49" i="5"/>
  <c r="T16" i="5"/>
  <c r="T34" i="5"/>
  <c r="T37" i="5"/>
  <c r="T60" i="5"/>
  <c r="T36" i="5"/>
  <c r="T13" i="5"/>
  <c r="T6" i="5"/>
  <c r="T44" i="5"/>
  <c r="U43" i="5"/>
  <c r="N56" i="6"/>
  <c r="G44" i="4" s="1"/>
  <c r="E19" i="8"/>
  <c r="D28" i="4" s="1"/>
  <c r="D27" i="4" s="1"/>
  <c r="R77" i="5"/>
  <c r="AK15" i="6"/>
  <c r="N33" i="6"/>
  <c r="S25" i="5"/>
  <c r="N35" i="6"/>
  <c r="O6" i="6"/>
  <c r="O37" i="6"/>
  <c r="O45" i="6"/>
  <c r="O7" i="6"/>
  <c r="P5" i="6"/>
  <c r="O31" i="6"/>
  <c r="O44" i="6"/>
  <c r="O24" i="6"/>
  <c r="O48" i="6"/>
  <c r="O52" i="6"/>
  <c r="O21" i="6"/>
  <c r="O23" i="6" s="1"/>
  <c r="O25" i="6"/>
  <c r="AL12" i="6"/>
  <c r="O8" i="6"/>
  <c r="O42" i="6"/>
  <c r="O49" i="6"/>
  <c r="O18" i="6"/>
  <c r="O20" i="6" s="1"/>
  <c r="AL18" i="6"/>
  <c r="AL14" i="6"/>
  <c r="O46" i="6"/>
  <c r="O12" i="6"/>
  <c r="O15" i="6"/>
  <c r="O17" i="6" s="1"/>
  <c r="O26" i="6"/>
  <c r="O28" i="6"/>
  <c r="AL4" i="6"/>
  <c r="O29" i="6"/>
  <c r="O22" i="6"/>
  <c r="O16" i="6"/>
  <c r="O32" i="6"/>
  <c r="O40" i="6"/>
  <c r="O27" i="6"/>
  <c r="O39" i="6"/>
  <c r="O41" i="6" s="1"/>
  <c r="O19" i="6"/>
  <c r="AL21" i="6"/>
  <c r="O13" i="6"/>
  <c r="AL5" i="6"/>
  <c r="O30" i="6"/>
  <c r="O43" i="6"/>
  <c r="AL6" i="6"/>
  <c r="AL19" i="6"/>
  <c r="O53" i="6"/>
  <c r="O50" i="6"/>
  <c r="O10" i="6"/>
  <c r="AL20" i="6"/>
  <c r="O36" i="6"/>
  <c r="O38" i="6" s="1"/>
  <c r="O9" i="6"/>
  <c r="O51" i="6"/>
  <c r="O47" i="6"/>
  <c r="AL13" i="6"/>
  <c r="AL8" i="6"/>
  <c r="AL17" i="6"/>
  <c r="O11" i="6"/>
  <c r="AL10" i="6"/>
  <c r="AL11" i="6"/>
  <c r="AL7" i="6"/>
  <c r="AL9" i="6"/>
  <c r="O14" i="6"/>
  <c r="AL16" i="6"/>
  <c r="T99" i="5"/>
  <c r="T92" i="5"/>
  <c r="T88" i="5"/>
  <c r="T87" i="5"/>
  <c r="T100" i="5"/>
  <c r="T102" i="5"/>
  <c r="T93" i="5"/>
  <c r="T104" i="5"/>
  <c r="T105" i="5"/>
  <c r="T97" i="5"/>
  <c r="T91" i="5"/>
  <c r="T106" i="5"/>
  <c r="T86" i="5"/>
  <c r="T96" i="5"/>
  <c r="U84" i="5"/>
  <c r="T101" i="5"/>
  <c r="T98" i="5"/>
  <c r="T103" i="5"/>
  <c r="T95" i="5"/>
  <c r="T90" i="5"/>
  <c r="T85" i="5"/>
  <c r="T89" i="5"/>
  <c r="AJ25" i="6"/>
  <c r="F48" i="4" s="1"/>
  <c r="F50" i="4" s="1"/>
  <c r="AJ23" i="6"/>
  <c r="S75" i="5"/>
  <c r="S59" i="5"/>
  <c r="G28" i="8"/>
  <c r="F33" i="4" s="1"/>
  <c r="M59" i="6"/>
  <c r="M60" i="6" s="1"/>
  <c r="N54" i="6"/>
  <c r="AK22" i="6"/>
  <c r="G49" i="4" s="1"/>
  <c r="N55" i="6"/>
  <c r="N58" i="6" s="1"/>
  <c r="S107" i="5"/>
  <c r="S108" i="5" s="1"/>
  <c r="E29" i="4" s="1"/>
  <c r="R15" i="13"/>
  <c r="R20" i="13"/>
  <c r="R29" i="13"/>
  <c r="R28" i="13" s="1"/>
  <c r="R7" i="13" s="1"/>
  <c r="R10" i="13" s="1"/>
  <c r="R25" i="13"/>
  <c r="F28" i="4"/>
  <c r="F27" i="4" s="1"/>
  <c r="J9" i="23"/>
  <c r="J13" i="4"/>
  <c r="E8" i="4"/>
  <c r="E5" i="4" s="1"/>
  <c r="F5" i="8"/>
  <c r="F12" i="8" s="1"/>
  <c r="E23" i="23"/>
  <c r="F15" i="4"/>
  <c r="T107" i="5" l="1"/>
  <c r="N57" i="6"/>
  <c r="S40" i="5"/>
  <c r="K4" i="39"/>
  <c r="J31" i="39"/>
  <c r="J42" i="39" s="1"/>
  <c r="T94" i="5"/>
  <c r="G43" i="4"/>
  <c r="E23" i="39" s="1"/>
  <c r="E22" i="39" s="1"/>
  <c r="U104" i="5"/>
  <c r="U100" i="5"/>
  <c r="U96" i="5"/>
  <c r="U89" i="5"/>
  <c r="U87" i="5"/>
  <c r="V84" i="5"/>
  <c r="U98" i="5"/>
  <c r="U90" i="5"/>
  <c r="U97" i="5"/>
  <c r="U88" i="5"/>
  <c r="U103" i="5"/>
  <c r="U99" i="5"/>
  <c r="U95" i="5"/>
  <c r="U92" i="5"/>
  <c r="U86" i="5"/>
  <c r="U102" i="5"/>
  <c r="U93" i="5"/>
  <c r="U85" i="5"/>
  <c r="U105" i="5"/>
  <c r="U91" i="5"/>
  <c r="U106" i="5"/>
  <c r="U101" i="5"/>
  <c r="O56" i="6"/>
  <c r="H44" i="4" s="1"/>
  <c r="P53" i="6"/>
  <c r="P31" i="6"/>
  <c r="Q5" i="6"/>
  <c r="P7" i="6"/>
  <c r="AM4" i="6"/>
  <c r="P37" i="6"/>
  <c r="P30" i="6"/>
  <c r="P40" i="6"/>
  <c r="P50" i="6"/>
  <c r="P39" i="6"/>
  <c r="P41" i="6" s="1"/>
  <c r="P36" i="6"/>
  <c r="P6" i="6"/>
  <c r="AM12" i="6"/>
  <c r="P15" i="6"/>
  <c r="P17" i="6" s="1"/>
  <c r="P24" i="6"/>
  <c r="AM19" i="6"/>
  <c r="P42" i="6"/>
  <c r="P26" i="6"/>
  <c r="AM5" i="6"/>
  <c r="P21" i="6"/>
  <c r="P23" i="6" s="1"/>
  <c r="P27" i="6"/>
  <c r="P51" i="6"/>
  <c r="P52" i="6"/>
  <c r="AM18" i="6"/>
  <c r="P48" i="6"/>
  <c r="AM13" i="6"/>
  <c r="AM11" i="6"/>
  <c r="P16" i="6"/>
  <c r="AM7" i="6"/>
  <c r="P43" i="6"/>
  <c r="P25" i="6"/>
  <c r="P18" i="6"/>
  <c r="AM10" i="6" s="1"/>
  <c r="P45" i="6"/>
  <c r="AM20" i="6"/>
  <c r="AM21" i="6"/>
  <c r="P22" i="6"/>
  <c r="P32" i="6"/>
  <c r="P49" i="6"/>
  <c r="P28" i="6"/>
  <c r="P19" i="6"/>
  <c r="P44" i="6"/>
  <c r="P29" i="6"/>
  <c r="P13" i="6"/>
  <c r="P47" i="6"/>
  <c r="AM14" i="6"/>
  <c r="P46" i="6"/>
  <c r="P12" i="6"/>
  <c r="P14" i="6" s="1"/>
  <c r="P9" i="6"/>
  <c r="P11" i="6" s="1"/>
  <c r="P10" i="6"/>
  <c r="AM17" i="6"/>
  <c r="P38" i="6"/>
  <c r="P20" i="6"/>
  <c r="AM9" i="6"/>
  <c r="AM6" i="6"/>
  <c r="P8" i="6"/>
  <c r="AM16" i="6"/>
  <c r="AM8" i="6"/>
  <c r="AK23" i="6"/>
  <c r="AK25" i="6"/>
  <c r="G48" i="4" s="1"/>
  <c r="G50" i="4" s="1"/>
  <c r="V43" i="5"/>
  <c r="O54" i="6"/>
  <c r="AL22" i="6"/>
  <c r="H49" i="4" s="1"/>
  <c r="S76" i="5"/>
  <c r="O35" i="6"/>
  <c r="O34" i="6"/>
  <c r="H28" i="8"/>
  <c r="G33" i="4" s="1"/>
  <c r="N59" i="6"/>
  <c r="N60" i="6" s="1"/>
  <c r="T39" i="5"/>
  <c r="T25" i="5"/>
  <c r="O55" i="6"/>
  <c r="AL15" i="6"/>
  <c r="O33" i="6"/>
  <c r="T59" i="5"/>
  <c r="T75" i="5"/>
  <c r="U22" i="5"/>
  <c r="U62" i="5"/>
  <c r="U46" i="5"/>
  <c r="U72" i="5"/>
  <c r="U35" i="5"/>
  <c r="U30" i="5"/>
  <c r="U38" i="5"/>
  <c r="U49" i="5"/>
  <c r="U23" i="5"/>
  <c r="U16" i="5"/>
  <c r="U58" i="5"/>
  <c r="U70" i="5"/>
  <c r="U28" i="5"/>
  <c r="U8" i="5"/>
  <c r="U9" i="5"/>
  <c r="U61" i="5"/>
  <c r="U65" i="5"/>
  <c r="U66" i="5"/>
  <c r="U5" i="5"/>
  <c r="U54" i="5"/>
  <c r="U56" i="5"/>
  <c r="U37" i="5"/>
  <c r="U20" i="5"/>
  <c r="U7" i="5"/>
  <c r="U19" i="5"/>
  <c r="V4" i="5"/>
  <c r="U64" i="5"/>
  <c r="U45" i="5"/>
  <c r="U44" i="5"/>
  <c r="U60" i="5"/>
  <c r="U18" i="5"/>
  <c r="U68" i="5"/>
  <c r="U48" i="5"/>
  <c r="U32" i="5"/>
  <c r="U17" i="5"/>
  <c r="U63" i="5"/>
  <c r="U57" i="5"/>
  <c r="U67" i="5"/>
  <c r="U47" i="5"/>
  <c r="U13" i="5"/>
  <c r="U50" i="5"/>
  <c r="U26" i="5"/>
  <c r="U11" i="5"/>
  <c r="U55" i="5"/>
  <c r="U69" i="5"/>
  <c r="U12" i="5"/>
  <c r="U74" i="5"/>
  <c r="U24" i="5"/>
  <c r="U51" i="5"/>
  <c r="U71" i="5"/>
  <c r="U6" i="5"/>
  <c r="U73" i="5"/>
  <c r="U15" i="5"/>
  <c r="U10" i="5"/>
  <c r="U33" i="5"/>
  <c r="U14" i="5"/>
  <c r="U31" i="5"/>
  <c r="U27" i="5"/>
  <c r="U29" i="5"/>
  <c r="U36" i="5"/>
  <c r="U52" i="5"/>
  <c r="U21" i="5"/>
  <c r="U53" i="5"/>
  <c r="U34" i="5"/>
  <c r="P22" i="23"/>
  <c r="R17" i="13"/>
  <c r="D96" i="5"/>
  <c r="F17" i="23"/>
  <c r="G11" i="8" s="1"/>
  <c r="F24" i="4" s="1"/>
  <c r="F29" i="4"/>
  <c r="K12" i="4"/>
  <c r="J14" i="4"/>
  <c r="K7" i="8"/>
  <c r="F16" i="4"/>
  <c r="F11" i="23"/>
  <c r="O58" i="6" l="1"/>
  <c r="H43" i="4" s="1"/>
  <c r="F23" i="39" s="1"/>
  <c r="F22" i="39" s="1"/>
  <c r="L4" i="39"/>
  <c r="K31" i="39"/>
  <c r="K42" i="39" s="1"/>
  <c r="U94" i="5"/>
  <c r="T108" i="5"/>
  <c r="U25" i="5"/>
  <c r="P55" i="6"/>
  <c r="V102" i="5"/>
  <c r="V93" i="5"/>
  <c r="V89" i="5"/>
  <c r="V87" i="5"/>
  <c r="V101" i="5"/>
  <c r="V104" i="5"/>
  <c r="V96" i="5"/>
  <c r="V99" i="5"/>
  <c r="V105" i="5"/>
  <c r="V100" i="5"/>
  <c r="V92" i="5"/>
  <c r="V88" i="5"/>
  <c r="V86" i="5"/>
  <c r="V97" i="5"/>
  <c r="V106" i="5"/>
  <c r="V98" i="5"/>
  <c r="V91" i="5"/>
  <c r="V103" i="5"/>
  <c r="V85" i="5"/>
  <c r="V90" i="5"/>
  <c r="W84" i="5"/>
  <c r="U39" i="5"/>
  <c r="U75" i="5"/>
  <c r="V30" i="5"/>
  <c r="V47" i="5"/>
  <c r="V15" i="5"/>
  <c r="V45" i="5"/>
  <c r="V68" i="5"/>
  <c r="V14" i="5"/>
  <c r="V29" i="5"/>
  <c r="V58" i="5"/>
  <c r="V72" i="5"/>
  <c r="V35" i="5"/>
  <c r="V62" i="5"/>
  <c r="V46" i="5"/>
  <c r="V51" i="5"/>
  <c r="V53" i="5"/>
  <c r="V18" i="5"/>
  <c r="V7" i="5"/>
  <c r="V28" i="5"/>
  <c r="V60" i="5"/>
  <c r="V31" i="5"/>
  <c r="V70" i="5"/>
  <c r="V27" i="5"/>
  <c r="V50" i="5"/>
  <c r="V19" i="5"/>
  <c r="V6" i="5"/>
  <c r="V37" i="5"/>
  <c r="V34" i="5"/>
  <c r="V21" i="5"/>
  <c r="V20" i="5"/>
  <c r="V63" i="5"/>
  <c r="V65" i="5"/>
  <c r="V71" i="5"/>
  <c r="V64" i="5"/>
  <c r="V36" i="5"/>
  <c r="V32" i="5"/>
  <c r="V13" i="5"/>
  <c r="V57" i="5"/>
  <c r="V5" i="5"/>
  <c r="V26" i="5"/>
  <c r="V69" i="5"/>
  <c r="V11" i="5"/>
  <c r="V44" i="5"/>
  <c r="V9" i="5"/>
  <c r="V22" i="5"/>
  <c r="V54" i="5"/>
  <c r="V12" i="5"/>
  <c r="V52" i="5"/>
  <c r="V66" i="5"/>
  <c r="V8" i="5"/>
  <c r="V17" i="5"/>
  <c r="V55" i="5"/>
  <c r="V73" i="5"/>
  <c r="V49" i="5"/>
  <c r="V67" i="5"/>
  <c r="V56" i="5"/>
  <c r="V33" i="5"/>
  <c r="W4" i="5"/>
  <c r="V23" i="5"/>
  <c r="V48" i="5"/>
  <c r="V10" i="5"/>
  <c r="V16" i="5"/>
  <c r="V38" i="5"/>
  <c r="V24" i="5"/>
  <c r="V61" i="5"/>
  <c r="V74" i="5"/>
  <c r="O57" i="6"/>
  <c r="T40" i="5"/>
  <c r="I28" i="8"/>
  <c r="H33" i="4" s="1"/>
  <c r="O59" i="6"/>
  <c r="O60" i="6" s="1"/>
  <c r="W43" i="5"/>
  <c r="U107" i="5"/>
  <c r="U108" i="5" s="1"/>
  <c r="H21" i="8" s="1"/>
  <c r="G29" i="4" s="1"/>
  <c r="U59" i="5"/>
  <c r="AL25" i="6"/>
  <c r="H48" i="4" s="1"/>
  <c r="H50" i="4" s="1"/>
  <c r="AL23" i="6"/>
  <c r="E28" i="4"/>
  <c r="E27" i="4" s="1"/>
  <c r="S77" i="5"/>
  <c r="AM22" i="6"/>
  <c r="I49" i="4" s="1"/>
  <c r="P54" i="6"/>
  <c r="P34" i="6"/>
  <c r="P58" i="6" s="1"/>
  <c r="I43" i="4" s="1"/>
  <c r="G23" i="39" s="1"/>
  <c r="G22" i="39" s="1"/>
  <c r="AM15" i="6"/>
  <c r="P33" i="6"/>
  <c r="P57" i="6" s="1"/>
  <c r="T76" i="5"/>
  <c r="T77" i="5" s="1"/>
  <c r="P35" i="6"/>
  <c r="P56" i="6"/>
  <c r="I44" i="4" s="1"/>
  <c r="Q26" i="6"/>
  <c r="AN4" i="6"/>
  <c r="Q27" i="6"/>
  <c r="Q37" i="6"/>
  <c r="Q29" i="6"/>
  <c r="Q24" i="6"/>
  <c r="Q16" i="6"/>
  <c r="Q40" i="6"/>
  <c r="Q19" i="6"/>
  <c r="Q10" i="6"/>
  <c r="Q7" i="6"/>
  <c r="Q36" i="6"/>
  <c r="Q38" i="6" s="1"/>
  <c r="Q31" i="6"/>
  <c r="Q32" i="6"/>
  <c r="Q28" i="6"/>
  <c r="Q39" i="6"/>
  <c r="AN17" i="6" s="1"/>
  <c r="Q12" i="6"/>
  <c r="Q14" i="6" s="1"/>
  <c r="AN12" i="6"/>
  <c r="AN21" i="6"/>
  <c r="Q45" i="6"/>
  <c r="Q51" i="6"/>
  <c r="Q25" i="6"/>
  <c r="Q44" i="6"/>
  <c r="Q43" i="6"/>
  <c r="AN19" i="6"/>
  <c r="Q22" i="6"/>
  <c r="AN13" i="6"/>
  <c r="Q50" i="6"/>
  <c r="AN5" i="6"/>
  <c r="Q47" i="6"/>
  <c r="R5" i="6"/>
  <c r="AN20" i="6"/>
  <c r="Q15" i="6"/>
  <c r="Q17" i="6" s="1"/>
  <c r="Q9" i="6"/>
  <c r="Q11" i="6" s="1"/>
  <c r="Q52" i="6"/>
  <c r="AN14" i="6"/>
  <c r="Q13" i="6"/>
  <c r="AN9" i="6"/>
  <c r="Q42" i="6"/>
  <c r="Q21" i="6"/>
  <c r="Q23" i="6" s="1"/>
  <c r="Q30" i="6"/>
  <c r="Q18" i="6"/>
  <c r="Q20" i="6" s="1"/>
  <c r="Q48" i="6"/>
  <c r="Q53" i="6"/>
  <c r="Q49" i="6"/>
  <c r="AN18" i="6"/>
  <c r="Q46" i="6"/>
  <c r="Q6" i="6"/>
  <c r="Q8" i="6" s="1"/>
  <c r="AN7" i="6"/>
  <c r="AN16" i="6"/>
  <c r="AN8" i="6"/>
  <c r="AN10" i="6"/>
  <c r="Q41" i="6"/>
  <c r="Q56" i="6" s="1"/>
  <c r="J44" i="4" s="1"/>
  <c r="AN6" i="6"/>
  <c r="AN11" i="6"/>
  <c r="L12" i="4"/>
  <c r="K13" i="4"/>
  <c r="K9" i="23"/>
  <c r="G9" i="4"/>
  <c r="G15" i="4"/>
  <c r="F17" i="4"/>
  <c r="G8" i="8"/>
  <c r="G6" i="4"/>
  <c r="U40" i="5" l="1"/>
  <c r="H20" i="8" s="1"/>
  <c r="V59" i="5"/>
  <c r="V94" i="5"/>
  <c r="M4" i="39"/>
  <c r="L31" i="39"/>
  <c r="L42" i="39" s="1"/>
  <c r="V25" i="5"/>
  <c r="V75" i="5"/>
  <c r="V76" i="5" s="1"/>
  <c r="Q35" i="6"/>
  <c r="Q55" i="6"/>
  <c r="AM23" i="6"/>
  <c r="AM25" i="6"/>
  <c r="I48" i="4" s="1"/>
  <c r="I50" i="4" s="1"/>
  <c r="W29" i="5"/>
  <c r="W61" i="5"/>
  <c r="W51" i="5"/>
  <c r="W65" i="5"/>
  <c r="W36" i="5"/>
  <c r="W8" i="5"/>
  <c r="W34" i="5"/>
  <c r="W23" i="5"/>
  <c r="W72" i="5"/>
  <c r="X4" i="5"/>
  <c r="W33" i="5"/>
  <c r="W74" i="5"/>
  <c r="W6" i="5"/>
  <c r="W28" i="5"/>
  <c r="W14" i="5"/>
  <c r="W19" i="5"/>
  <c r="W71" i="5"/>
  <c r="W16" i="5"/>
  <c r="W18" i="5"/>
  <c r="W13" i="5"/>
  <c r="W31" i="5"/>
  <c r="W57" i="5"/>
  <c r="W24" i="5"/>
  <c r="W45" i="5"/>
  <c r="W5" i="5"/>
  <c r="W37" i="5"/>
  <c r="W7" i="5"/>
  <c r="W21" i="5"/>
  <c r="W54" i="5"/>
  <c r="W68" i="5"/>
  <c r="W11" i="5"/>
  <c r="W15" i="5"/>
  <c r="W32" i="5"/>
  <c r="W69" i="5"/>
  <c r="W56" i="5"/>
  <c r="W30" i="5"/>
  <c r="W20" i="5"/>
  <c r="W50" i="5"/>
  <c r="W27" i="5"/>
  <c r="W64" i="5"/>
  <c r="W46" i="5"/>
  <c r="W49" i="5"/>
  <c r="W73" i="5"/>
  <c r="W47" i="5"/>
  <c r="W22" i="5"/>
  <c r="W44" i="5"/>
  <c r="W63" i="5"/>
  <c r="W55" i="5"/>
  <c r="W38" i="5"/>
  <c r="W26" i="5"/>
  <c r="W9" i="5"/>
  <c r="W70" i="5"/>
  <c r="W48" i="5"/>
  <c r="W60" i="5"/>
  <c r="W53" i="5"/>
  <c r="W12" i="5"/>
  <c r="W67" i="5"/>
  <c r="W66" i="5"/>
  <c r="W35" i="5"/>
  <c r="W52" i="5"/>
  <c r="W17" i="5"/>
  <c r="W10" i="5"/>
  <c r="W62" i="5"/>
  <c r="W58" i="5"/>
  <c r="W106" i="5"/>
  <c r="W102" i="5"/>
  <c r="W98" i="5"/>
  <c r="W93" i="5"/>
  <c r="W86" i="5"/>
  <c r="W88" i="5"/>
  <c r="W105" i="5"/>
  <c r="W101" i="5"/>
  <c r="W92" i="5"/>
  <c r="W91" i="5"/>
  <c r="W85" i="5"/>
  <c r="W99" i="5"/>
  <c r="W104" i="5"/>
  <c r="W100" i="5"/>
  <c r="W90" i="5"/>
  <c r="W89" i="5"/>
  <c r="X84" i="5"/>
  <c r="W103" i="5"/>
  <c r="W87" i="5"/>
  <c r="R32" i="6"/>
  <c r="R37" i="6"/>
  <c r="R7" i="6"/>
  <c r="R44" i="6"/>
  <c r="R43" i="6"/>
  <c r="S5" i="6"/>
  <c r="R47" i="6"/>
  <c r="AO4" i="6"/>
  <c r="R42" i="6"/>
  <c r="R51" i="6"/>
  <c r="R46" i="6"/>
  <c r="R9" i="6"/>
  <c r="R11" i="6" s="1"/>
  <c r="AO21" i="6"/>
  <c r="R50" i="6"/>
  <c r="R21" i="6"/>
  <c r="R23" i="6" s="1"/>
  <c r="AO18" i="6"/>
  <c r="R26" i="6"/>
  <c r="R15" i="6"/>
  <c r="R17" i="6" s="1"/>
  <c r="R53" i="6"/>
  <c r="AO13" i="6"/>
  <c r="R10" i="6"/>
  <c r="R13" i="6"/>
  <c r="R12" i="6"/>
  <c r="R14" i="6" s="1"/>
  <c r="R48" i="6"/>
  <c r="R27" i="6"/>
  <c r="AO12" i="6"/>
  <c r="R40" i="6"/>
  <c r="R16" i="6"/>
  <c r="R22" i="6"/>
  <c r="R24" i="6"/>
  <c r="R19" i="6"/>
  <c r="AO5" i="6"/>
  <c r="R52" i="6"/>
  <c r="R36" i="6"/>
  <c r="R38" i="6" s="1"/>
  <c r="R6" i="6"/>
  <c r="R8" i="6" s="1"/>
  <c r="R18" i="6"/>
  <c r="AO10" i="6" s="1"/>
  <c r="R45" i="6"/>
  <c r="R29" i="6"/>
  <c r="AO16" i="6"/>
  <c r="R49" i="6"/>
  <c r="R28" i="6"/>
  <c r="R31" i="6"/>
  <c r="R39" i="6"/>
  <c r="R41" i="6" s="1"/>
  <c r="AO20" i="6"/>
  <c r="AO19" i="6"/>
  <c r="R25" i="6"/>
  <c r="AO8" i="6"/>
  <c r="R30" i="6"/>
  <c r="AO14" i="6"/>
  <c r="AO11" i="6"/>
  <c r="R20" i="6"/>
  <c r="AO17" i="6"/>
  <c r="AO6" i="6"/>
  <c r="AO9" i="6"/>
  <c r="AO7" i="6"/>
  <c r="Q34" i="6"/>
  <c r="J28" i="8"/>
  <c r="I33" i="4" s="1"/>
  <c r="P59" i="6"/>
  <c r="P60" i="6" s="1"/>
  <c r="U76" i="5"/>
  <c r="AN15" i="6"/>
  <c r="Q33" i="6"/>
  <c r="AN22" i="6"/>
  <c r="J49" i="4" s="1"/>
  <c r="Q54" i="6"/>
  <c r="X43" i="5"/>
  <c r="V39" i="5"/>
  <c r="V40" i="5" s="1"/>
  <c r="I20" i="8" s="1"/>
  <c r="D97" i="5"/>
  <c r="F7" i="4"/>
  <c r="F5" i="23"/>
  <c r="F23" i="23" s="1"/>
  <c r="K14" i="4"/>
  <c r="L7" i="8"/>
  <c r="M12" i="4"/>
  <c r="L9" i="23"/>
  <c r="L13" i="4"/>
  <c r="G16" i="4"/>
  <c r="G11" i="23"/>
  <c r="Q57" i="6" l="1"/>
  <c r="N4" i="39"/>
  <c r="N31" i="39" s="1"/>
  <c r="N42" i="39" s="1"/>
  <c r="M31" i="39"/>
  <c r="M42" i="39" s="1"/>
  <c r="R33" i="6"/>
  <c r="AO15" i="6"/>
  <c r="Y43" i="5"/>
  <c r="AN25" i="6"/>
  <c r="J48" i="4" s="1"/>
  <c r="J50" i="4" s="1"/>
  <c r="AN23" i="6"/>
  <c r="Q58" i="6"/>
  <c r="R54" i="6"/>
  <c r="W25" i="5"/>
  <c r="K28" i="8"/>
  <c r="J33" i="4" s="1"/>
  <c r="Q59" i="6"/>
  <c r="X64" i="5"/>
  <c r="X8" i="5"/>
  <c r="X69" i="5"/>
  <c r="X32" i="5"/>
  <c r="X18" i="5"/>
  <c r="X24" i="5"/>
  <c r="X66" i="5"/>
  <c r="X36" i="5"/>
  <c r="X30" i="5"/>
  <c r="X52" i="5"/>
  <c r="X60" i="5"/>
  <c r="X68" i="5"/>
  <c r="X48" i="5"/>
  <c r="X44" i="5"/>
  <c r="X14" i="5"/>
  <c r="X7" i="5"/>
  <c r="X16" i="5"/>
  <c r="X57" i="5"/>
  <c r="X72" i="5"/>
  <c r="X65" i="5"/>
  <c r="X73" i="5"/>
  <c r="X22" i="5"/>
  <c r="X27" i="5"/>
  <c r="X11" i="5"/>
  <c r="X15" i="5"/>
  <c r="X19" i="5"/>
  <c r="X34" i="5"/>
  <c r="X71" i="5"/>
  <c r="X51" i="5"/>
  <c r="X61" i="5"/>
  <c r="X38" i="5"/>
  <c r="X33" i="5"/>
  <c r="X6" i="5"/>
  <c r="X62" i="5"/>
  <c r="X53" i="5"/>
  <c r="X26" i="5"/>
  <c r="X50" i="5"/>
  <c r="X74" i="5"/>
  <c r="X23" i="5"/>
  <c r="X21" i="5"/>
  <c r="X45" i="5"/>
  <c r="X13" i="5"/>
  <c r="X46" i="5"/>
  <c r="X54" i="5"/>
  <c r="X5" i="5"/>
  <c r="X47" i="5"/>
  <c r="X12" i="5"/>
  <c r="X20" i="5"/>
  <c r="X31" i="5"/>
  <c r="X35" i="5"/>
  <c r="X29" i="5"/>
  <c r="X10" i="5"/>
  <c r="X56" i="5"/>
  <c r="X49" i="5"/>
  <c r="X9" i="5"/>
  <c r="X17" i="5"/>
  <c r="X55" i="5"/>
  <c r="X67" i="5"/>
  <c r="Y4" i="5"/>
  <c r="X63" i="5"/>
  <c r="X28" i="5"/>
  <c r="X37" i="5"/>
  <c r="X58" i="5"/>
  <c r="X70" i="5"/>
  <c r="H19" i="8"/>
  <c r="G28" i="4" s="1"/>
  <c r="U77" i="5"/>
  <c r="AO22" i="6"/>
  <c r="K49" i="4" s="1"/>
  <c r="R35" i="6"/>
  <c r="R34" i="6"/>
  <c r="W94" i="5"/>
  <c r="I19" i="8"/>
  <c r="H28" i="4" s="1"/>
  <c r="H27" i="4" s="1"/>
  <c r="V77" i="5"/>
  <c r="R56" i="6"/>
  <c r="K44" i="4" s="1"/>
  <c r="S42" i="6"/>
  <c r="S26" i="6"/>
  <c r="S13" i="6"/>
  <c r="AP12" i="6"/>
  <c r="S53" i="6"/>
  <c r="S39" i="6"/>
  <c r="AP17" i="6" s="1"/>
  <c r="AP14" i="6"/>
  <c r="S40" i="6"/>
  <c r="S18" i="6"/>
  <c r="AP10" i="6" s="1"/>
  <c r="S27" i="6"/>
  <c r="S37" i="6"/>
  <c r="S12" i="6"/>
  <c r="S14" i="6" s="1"/>
  <c r="S51" i="6"/>
  <c r="S7" i="6"/>
  <c r="S15" i="6"/>
  <c r="S17" i="6" s="1"/>
  <c r="S30" i="6"/>
  <c r="T5" i="6"/>
  <c r="AP19" i="6"/>
  <c r="S16" i="6"/>
  <c r="S22" i="6"/>
  <c r="AP18" i="6"/>
  <c r="S46" i="6"/>
  <c r="S49" i="6"/>
  <c r="S50" i="6"/>
  <c r="AP4" i="6"/>
  <c r="AP21" i="6"/>
  <c r="S9" i="6"/>
  <c r="S11" i="6" s="1"/>
  <c r="AP5" i="6"/>
  <c r="S48" i="6"/>
  <c r="AP20" i="6"/>
  <c r="AP6" i="6"/>
  <c r="S25" i="6"/>
  <c r="S24" i="6"/>
  <c r="S28" i="6"/>
  <c r="S21" i="6"/>
  <c r="S23" i="6" s="1"/>
  <c r="S47" i="6"/>
  <c r="S19" i="6"/>
  <c r="AP13" i="6"/>
  <c r="S32" i="6"/>
  <c r="S31" i="6"/>
  <c r="S29" i="6"/>
  <c r="S36" i="6"/>
  <c r="S38" i="6" s="1"/>
  <c r="S6" i="6"/>
  <c r="S8" i="6" s="1"/>
  <c r="S45" i="6"/>
  <c r="S43" i="6"/>
  <c r="S52" i="6"/>
  <c r="S10" i="6"/>
  <c r="S44" i="6"/>
  <c r="AP9" i="6"/>
  <c r="AP7" i="6"/>
  <c r="AP8" i="6"/>
  <c r="S41" i="6"/>
  <c r="S20" i="6"/>
  <c r="AP16" i="6"/>
  <c r="AP11" i="6"/>
  <c r="R55" i="6"/>
  <c r="X101" i="5"/>
  <c r="X91" i="5"/>
  <c r="X104" i="5"/>
  <c r="X85" i="5"/>
  <c r="X92" i="5"/>
  <c r="X99" i="5"/>
  <c r="X90" i="5"/>
  <c r="X100" i="5"/>
  <c r="X106" i="5"/>
  <c r="X105" i="5"/>
  <c r="X89" i="5"/>
  <c r="X87" i="5"/>
  <c r="X103" i="5"/>
  <c r="X86" i="5"/>
  <c r="Y84" i="5"/>
  <c r="X93" i="5"/>
  <c r="X102" i="5"/>
  <c r="X88" i="5"/>
  <c r="W75" i="5"/>
  <c r="W39" i="5"/>
  <c r="W40" i="5" s="1"/>
  <c r="J20" i="8" s="1"/>
  <c r="W59" i="5"/>
  <c r="M7" i="8"/>
  <c r="L14" i="4"/>
  <c r="M9" i="23"/>
  <c r="M13" i="4"/>
  <c r="G5" i="8"/>
  <c r="G12" i="8" s="1"/>
  <c r="F8" i="4"/>
  <c r="G17" i="4"/>
  <c r="H8" i="8"/>
  <c r="G17" i="23"/>
  <c r="H11" i="8" s="1"/>
  <c r="G24" i="4" s="1"/>
  <c r="H6" i="4"/>
  <c r="H9" i="4"/>
  <c r="W76" i="5" l="1"/>
  <c r="S56" i="6"/>
  <c r="L44" i="4" s="1"/>
  <c r="X25" i="5"/>
  <c r="S55" i="6"/>
  <c r="L28" i="8"/>
  <c r="K33" i="4" s="1"/>
  <c r="R59" i="6"/>
  <c r="S54" i="6"/>
  <c r="AP22" i="6"/>
  <c r="L49" i="4" s="1"/>
  <c r="S34" i="6"/>
  <c r="S58" i="6" s="1"/>
  <c r="X39" i="5"/>
  <c r="J43" i="4"/>
  <c r="H23" i="39" s="1"/>
  <c r="H22" i="39" s="1"/>
  <c r="Q60" i="6"/>
  <c r="Z43" i="5"/>
  <c r="S33" i="6"/>
  <c r="S57" i="6" s="1"/>
  <c r="AP15" i="6"/>
  <c r="S35" i="6"/>
  <c r="T10" i="6"/>
  <c r="T46" i="6"/>
  <c r="T50" i="6"/>
  <c r="T21" i="6"/>
  <c r="T23" i="6" s="1"/>
  <c r="T27" i="6"/>
  <c r="T48" i="6"/>
  <c r="T44" i="6"/>
  <c r="T25" i="6"/>
  <c r="T18" i="6"/>
  <c r="AQ10" i="6" s="1"/>
  <c r="AQ14" i="6"/>
  <c r="T12" i="6"/>
  <c r="T14" i="6" s="1"/>
  <c r="T15" i="6"/>
  <c r="T17" i="6" s="1"/>
  <c r="T42" i="6"/>
  <c r="T53" i="6"/>
  <c r="T37" i="6"/>
  <c r="T47" i="6"/>
  <c r="T13" i="6"/>
  <c r="T29" i="6"/>
  <c r="T45" i="6"/>
  <c r="T32" i="6"/>
  <c r="T51" i="6"/>
  <c r="T16" i="6"/>
  <c r="AQ18" i="6"/>
  <c r="AQ19" i="6"/>
  <c r="T6" i="6"/>
  <c r="T8" i="6" s="1"/>
  <c r="T9" i="6"/>
  <c r="AQ7" i="6" s="1"/>
  <c r="T22" i="6"/>
  <c r="T26" i="6"/>
  <c r="T36" i="6"/>
  <c r="AQ16" i="6" s="1"/>
  <c r="AQ21" i="6"/>
  <c r="T28" i="6"/>
  <c r="AQ5" i="6"/>
  <c r="T52" i="6"/>
  <c r="T49" i="6"/>
  <c r="T40" i="6"/>
  <c r="AQ4" i="6"/>
  <c r="T30" i="6"/>
  <c r="T24" i="6"/>
  <c r="U5" i="6"/>
  <c r="T43" i="6"/>
  <c r="T19" i="6"/>
  <c r="T31" i="6"/>
  <c r="AQ20" i="6"/>
  <c r="T7" i="6"/>
  <c r="AQ12" i="6"/>
  <c r="AQ13" i="6"/>
  <c r="T39" i="6"/>
  <c r="T41" i="6" s="1"/>
  <c r="AQ9" i="6"/>
  <c r="T20" i="6"/>
  <c r="T38" i="6"/>
  <c r="AQ11" i="6"/>
  <c r="AQ8" i="6"/>
  <c r="AQ6" i="6"/>
  <c r="AQ17" i="6"/>
  <c r="T11" i="6"/>
  <c r="Y34" i="5"/>
  <c r="Y14" i="5"/>
  <c r="Y13" i="5"/>
  <c r="Y38" i="5"/>
  <c r="Y37" i="5"/>
  <c r="Y29" i="5"/>
  <c r="Y58" i="5"/>
  <c r="Y32" i="5"/>
  <c r="Y48" i="5"/>
  <c r="Y64" i="5"/>
  <c r="Y20" i="5"/>
  <c r="Y46" i="5"/>
  <c r="Y61" i="5"/>
  <c r="Y17" i="5"/>
  <c r="Y71" i="5"/>
  <c r="Y24" i="5"/>
  <c r="Y18" i="5"/>
  <c r="Y66" i="5"/>
  <c r="Y27" i="5"/>
  <c r="Y21" i="5"/>
  <c r="Y60" i="5"/>
  <c r="Y52" i="5"/>
  <c r="Y10" i="5"/>
  <c r="Y67" i="5"/>
  <c r="Y26" i="5"/>
  <c r="Z4" i="5"/>
  <c r="Y30" i="5"/>
  <c r="Y6" i="5"/>
  <c r="Y51" i="5"/>
  <c r="Y8" i="5"/>
  <c r="Y33" i="5"/>
  <c r="Y11" i="5"/>
  <c r="Y35" i="5"/>
  <c r="Y56" i="5"/>
  <c r="Y72" i="5"/>
  <c r="Y55" i="5"/>
  <c r="Y23" i="5"/>
  <c r="Y49" i="5"/>
  <c r="Y68" i="5"/>
  <c r="Y16" i="5"/>
  <c r="Y62" i="5"/>
  <c r="Y54" i="5"/>
  <c r="Y74" i="5"/>
  <c r="Y19" i="5"/>
  <c r="Y9" i="5"/>
  <c r="Y47" i="5"/>
  <c r="Y28" i="5"/>
  <c r="Y7" i="5"/>
  <c r="Y70" i="5"/>
  <c r="Y31" i="5"/>
  <c r="Y53" i="5"/>
  <c r="Y12" i="5"/>
  <c r="Y44" i="5"/>
  <c r="Y73" i="5"/>
  <c r="Y65" i="5"/>
  <c r="Y63" i="5"/>
  <c r="Y5" i="5"/>
  <c r="Y50" i="5"/>
  <c r="Y22" i="5"/>
  <c r="Y36" i="5"/>
  <c r="Y45" i="5"/>
  <c r="Y69" i="5"/>
  <c r="Y15" i="5"/>
  <c r="Y57" i="5"/>
  <c r="X75" i="5"/>
  <c r="AO25" i="6"/>
  <c r="K48" i="4" s="1"/>
  <c r="K50" i="4" s="1"/>
  <c r="AO23" i="6"/>
  <c r="J19" i="8"/>
  <c r="I28" i="4" s="1"/>
  <c r="I27" i="4" s="1"/>
  <c r="W77" i="5"/>
  <c r="Y106" i="5"/>
  <c r="Y102" i="5"/>
  <c r="Y91" i="5"/>
  <c r="Y88" i="5"/>
  <c r="Z84" i="5"/>
  <c r="Y105" i="5"/>
  <c r="Y101" i="5"/>
  <c r="Y89" i="5"/>
  <c r="Y87" i="5"/>
  <c r="Y103" i="5"/>
  <c r="Y93" i="5"/>
  <c r="Y90" i="5"/>
  <c r="Y85" i="5"/>
  <c r="Y104" i="5"/>
  <c r="Y100" i="5"/>
  <c r="Y92" i="5"/>
  <c r="Y86" i="5"/>
  <c r="X94" i="5"/>
  <c r="R58" i="6"/>
  <c r="G27" i="4"/>
  <c r="E11" i="39"/>
  <c r="X59" i="5"/>
  <c r="R57" i="6"/>
  <c r="F95" i="5"/>
  <c r="M95" i="5" s="1"/>
  <c r="N12" i="4"/>
  <c r="N7" i="8"/>
  <c r="M14" i="4"/>
  <c r="F5" i="4"/>
  <c r="G7" i="4"/>
  <c r="G5" i="23"/>
  <c r="AQ22" i="6" l="1"/>
  <c r="M49" i="4" s="1"/>
  <c r="T56" i="6"/>
  <c r="M44" i="4" s="1"/>
  <c r="X76" i="5"/>
  <c r="X40" i="5"/>
  <c r="K20" i="8" s="1"/>
  <c r="K43" i="4"/>
  <c r="I23" i="39" s="1"/>
  <c r="I22" i="39" s="1"/>
  <c r="R60" i="6"/>
  <c r="Y59" i="5"/>
  <c r="Z53" i="5"/>
  <c r="Z28" i="5"/>
  <c r="Z74" i="5"/>
  <c r="Z50" i="5"/>
  <c r="Z17" i="5"/>
  <c r="Z73" i="5"/>
  <c r="Z69" i="5"/>
  <c r="Z67" i="5"/>
  <c r="Z61" i="5"/>
  <c r="Z31" i="5"/>
  <c r="Z38" i="5"/>
  <c r="Z64" i="5"/>
  <c r="Z65" i="5"/>
  <c r="Z30" i="5"/>
  <c r="Z47" i="5"/>
  <c r="Z55" i="5"/>
  <c r="Z49" i="5"/>
  <c r="Z57" i="5"/>
  <c r="Z45" i="5"/>
  <c r="Z70" i="5"/>
  <c r="Z13" i="5"/>
  <c r="Z22" i="5"/>
  <c r="Z48" i="5"/>
  <c r="Z7" i="5"/>
  <c r="Z18" i="5"/>
  <c r="Z44" i="5"/>
  <c r="Z71" i="5"/>
  <c r="Z14" i="5"/>
  <c r="Z52" i="5"/>
  <c r="Z56" i="5"/>
  <c r="Z33" i="5"/>
  <c r="Z63" i="5"/>
  <c r="Z8" i="5"/>
  <c r="Z19" i="5"/>
  <c r="Z68" i="5"/>
  <c r="Z9" i="5"/>
  <c r="Z5" i="5"/>
  <c r="Z21" i="5"/>
  <c r="Z66" i="5"/>
  <c r="Z54" i="5"/>
  <c r="Z16" i="5"/>
  <c r="Z62" i="5"/>
  <c r="Z46" i="5"/>
  <c r="Z60" i="5"/>
  <c r="Z15" i="5"/>
  <c r="Z51" i="5"/>
  <c r="Z24" i="5"/>
  <c r="Z36" i="5"/>
  <c r="Z12" i="5"/>
  <c r="Z10" i="5"/>
  <c r="Z11" i="5"/>
  <c r="Z6" i="5"/>
  <c r="Z27" i="5"/>
  <c r="Z58" i="5"/>
  <c r="Z26" i="5"/>
  <c r="Z37" i="5"/>
  <c r="Z23" i="5"/>
  <c r="Z35" i="5"/>
  <c r="Z34" i="5"/>
  <c r="Z32" i="5"/>
  <c r="Z29" i="5"/>
  <c r="Z72" i="5"/>
  <c r="AA4" i="5"/>
  <c r="Z20" i="5"/>
  <c r="T54" i="6"/>
  <c r="AA43" i="5"/>
  <c r="Y39" i="5"/>
  <c r="Y75" i="5"/>
  <c r="AQ15" i="6"/>
  <c r="T34" i="6"/>
  <c r="S59" i="6"/>
  <c r="S60" i="6" s="1"/>
  <c r="M28" i="8"/>
  <c r="L33" i="4" s="1"/>
  <c r="L43" i="4"/>
  <c r="J23" i="39" s="1"/>
  <c r="J22" i="39" s="1"/>
  <c r="Z106" i="5"/>
  <c r="Z92" i="5"/>
  <c r="Z88" i="5"/>
  <c r="Z86" i="5"/>
  <c r="AA84" i="5"/>
  <c r="Z104" i="5"/>
  <c r="Z91" i="5"/>
  <c r="Z105" i="5"/>
  <c r="Z85" i="5"/>
  <c r="Z102" i="5"/>
  <c r="Z90" i="5"/>
  <c r="Z103" i="5"/>
  <c r="Z93" i="5"/>
  <c r="Z89" i="5"/>
  <c r="Z87" i="5"/>
  <c r="Z101" i="5"/>
  <c r="K19" i="8"/>
  <c r="Y25" i="5"/>
  <c r="T33" i="6"/>
  <c r="T35" i="6"/>
  <c r="Y94" i="5"/>
  <c r="AR5" i="6"/>
  <c r="U52" i="6"/>
  <c r="AR14" i="6"/>
  <c r="AR13" i="6"/>
  <c r="U10" i="6"/>
  <c r="U28" i="6"/>
  <c r="U26" i="6"/>
  <c r="V5" i="6"/>
  <c r="U13" i="6"/>
  <c r="AR19" i="6"/>
  <c r="U18" i="6"/>
  <c r="U20" i="6" s="1"/>
  <c r="U6" i="6"/>
  <c r="U8" i="6" s="1"/>
  <c r="U48" i="6"/>
  <c r="U22" i="6"/>
  <c r="U21" i="6"/>
  <c r="U23" i="6" s="1"/>
  <c r="U46" i="6"/>
  <c r="U43" i="6"/>
  <c r="U53" i="6"/>
  <c r="U25" i="6"/>
  <c r="U47" i="6"/>
  <c r="AR18" i="6"/>
  <c r="U51" i="6"/>
  <c r="U36" i="6"/>
  <c r="U38" i="6" s="1"/>
  <c r="U9" i="6"/>
  <c r="U11" i="6" s="1"/>
  <c r="AR12" i="6"/>
  <c r="U32" i="6"/>
  <c r="U50" i="6"/>
  <c r="U7" i="6"/>
  <c r="U39" i="6"/>
  <c r="AR17" i="6" s="1"/>
  <c r="U12" i="6"/>
  <c r="U14" i="6" s="1"/>
  <c r="U49" i="6"/>
  <c r="U44" i="6"/>
  <c r="U40" i="6"/>
  <c r="U30" i="6"/>
  <c r="U31" i="6"/>
  <c r="AR20" i="6"/>
  <c r="AR21" i="6"/>
  <c r="U16" i="6"/>
  <c r="U27" i="6"/>
  <c r="U37" i="6"/>
  <c r="U15" i="6"/>
  <c r="U17" i="6" s="1"/>
  <c r="U45" i="6"/>
  <c r="AR4" i="6"/>
  <c r="U24" i="6"/>
  <c r="U19" i="6"/>
  <c r="U29" i="6"/>
  <c r="U42" i="6"/>
  <c r="AR11" i="6"/>
  <c r="AR8" i="6"/>
  <c r="AR16" i="6"/>
  <c r="U41" i="6"/>
  <c r="AR10" i="6"/>
  <c r="AR7" i="6"/>
  <c r="AR6" i="6"/>
  <c r="AR9" i="6"/>
  <c r="T55" i="6"/>
  <c r="AP25" i="6"/>
  <c r="L48" i="4" s="1"/>
  <c r="L50" i="4" s="1"/>
  <c r="AP23" i="6"/>
  <c r="I95" i="5"/>
  <c r="N13" i="4"/>
  <c r="N9" i="23"/>
  <c r="H15" i="4"/>
  <c r="H5" i="8"/>
  <c r="H12" i="8" s="1"/>
  <c r="G8" i="4"/>
  <c r="G23" i="23"/>
  <c r="H16" i="4"/>
  <c r="H11" i="23"/>
  <c r="X77" i="5" l="1"/>
  <c r="J28" i="4"/>
  <c r="J27" i="4" s="1"/>
  <c r="Y40" i="5"/>
  <c r="L20" i="8" s="1"/>
  <c r="Z75" i="5"/>
  <c r="T57" i="6"/>
  <c r="Z94" i="5"/>
  <c r="T58" i="6"/>
  <c r="M43" i="4" s="1"/>
  <c r="K23" i="39" s="1"/>
  <c r="K22" i="39" s="1"/>
  <c r="AA51" i="5"/>
  <c r="AA36" i="5"/>
  <c r="AA11" i="5"/>
  <c r="AA63" i="5"/>
  <c r="AA24" i="5"/>
  <c r="AA49" i="5"/>
  <c r="AA38" i="5"/>
  <c r="AA35" i="5"/>
  <c r="AA23" i="5"/>
  <c r="AA52" i="5"/>
  <c r="AA14" i="5"/>
  <c r="AA68" i="5"/>
  <c r="AA56" i="5"/>
  <c r="AA20" i="5"/>
  <c r="AA50" i="5"/>
  <c r="AA29" i="5"/>
  <c r="AA10" i="5"/>
  <c r="AA12" i="5"/>
  <c r="AA31" i="5"/>
  <c r="AA37" i="5"/>
  <c r="AA66" i="5"/>
  <c r="AA28" i="5"/>
  <c r="AA22" i="5"/>
  <c r="AA9" i="5"/>
  <c r="AA69" i="5"/>
  <c r="AA62" i="5"/>
  <c r="AA60" i="5"/>
  <c r="AA73" i="5"/>
  <c r="AA64" i="5"/>
  <c r="AA48" i="5"/>
  <c r="AA16" i="5"/>
  <c r="AA27" i="5"/>
  <c r="AA70" i="5"/>
  <c r="AB4" i="5"/>
  <c r="AA55" i="5"/>
  <c r="AA74" i="5"/>
  <c r="AA17" i="5"/>
  <c r="AA47" i="5"/>
  <c r="AA45" i="5"/>
  <c r="AA21" i="5"/>
  <c r="AA33" i="5"/>
  <c r="AA65" i="5"/>
  <c r="AA46" i="5"/>
  <c r="AA6" i="5"/>
  <c r="AA8" i="5"/>
  <c r="AA58" i="5"/>
  <c r="AA34" i="5"/>
  <c r="AA44" i="5"/>
  <c r="AA7" i="5"/>
  <c r="AA15" i="5"/>
  <c r="AA57" i="5"/>
  <c r="AA5" i="5"/>
  <c r="AA19" i="5"/>
  <c r="AA32" i="5"/>
  <c r="AA18" i="5"/>
  <c r="AA30" i="5"/>
  <c r="AA67" i="5"/>
  <c r="AA13" i="5"/>
  <c r="AA53" i="5"/>
  <c r="AA54" i="5"/>
  <c r="AA72" i="5"/>
  <c r="AA61" i="5"/>
  <c r="AA71" i="5"/>
  <c r="AA26" i="5"/>
  <c r="Z39" i="5"/>
  <c r="U55" i="6"/>
  <c r="U34" i="6"/>
  <c r="U35" i="6"/>
  <c r="V51" i="6"/>
  <c r="V32" i="6"/>
  <c r="V48" i="6"/>
  <c r="AS18" i="6"/>
  <c r="V15" i="6"/>
  <c r="V17" i="6" s="1"/>
  <c r="V9" i="6"/>
  <c r="V11" i="6" s="1"/>
  <c r="V40" i="6"/>
  <c r="V27" i="6"/>
  <c r="AS19" i="6"/>
  <c r="V52" i="6"/>
  <c r="V29" i="6"/>
  <c r="V37" i="6"/>
  <c r="V36" i="6"/>
  <c r="V38" i="6" s="1"/>
  <c r="V10" i="6"/>
  <c r="V18" i="6"/>
  <c r="V19" i="6"/>
  <c r="V42" i="6"/>
  <c r="V43" i="6"/>
  <c r="V50" i="6"/>
  <c r="V46" i="6"/>
  <c r="V30" i="6"/>
  <c r="AS17" i="6"/>
  <c r="AS7" i="6"/>
  <c r="AS4" i="6"/>
  <c r="AS14" i="6"/>
  <c r="V21" i="6"/>
  <c r="V23" i="6" s="1"/>
  <c r="V22" i="6"/>
  <c r="AS20" i="6"/>
  <c r="V6" i="6"/>
  <c r="V8" i="6" s="1"/>
  <c r="V12" i="6"/>
  <c r="V14" i="6" s="1"/>
  <c r="W5" i="6"/>
  <c r="AS10" i="6"/>
  <c r="AS12" i="6"/>
  <c r="V28" i="6"/>
  <c r="V44" i="6"/>
  <c r="AS21" i="6"/>
  <c r="AS9" i="6"/>
  <c r="V20" i="6"/>
  <c r="V31" i="6"/>
  <c r="AS13" i="6"/>
  <c r="V49" i="6"/>
  <c r="AS5" i="6"/>
  <c r="V24" i="6"/>
  <c r="AS8" i="6"/>
  <c r="V47" i="6"/>
  <c r="V26" i="6"/>
  <c r="V7" i="6"/>
  <c r="V13" i="6"/>
  <c r="V16" i="6"/>
  <c r="V39" i="6"/>
  <c r="V41" i="6" s="1"/>
  <c r="V25" i="6"/>
  <c r="V45" i="6"/>
  <c r="V53" i="6"/>
  <c r="AS11" i="6"/>
  <c r="AS16" i="6"/>
  <c r="AS6" i="6"/>
  <c r="AQ25" i="6"/>
  <c r="M48" i="4" s="1"/>
  <c r="M50" i="4" s="1"/>
  <c r="AQ23" i="6"/>
  <c r="AB43" i="5"/>
  <c r="Z59" i="5"/>
  <c r="Z76" i="5" s="1"/>
  <c r="AR15" i="6"/>
  <c r="U33" i="6"/>
  <c r="AR22" i="6"/>
  <c r="N49" i="4" s="1"/>
  <c r="U54" i="6"/>
  <c r="AA104" i="5"/>
  <c r="AA90" i="5"/>
  <c r="AA89" i="5"/>
  <c r="AA93" i="5"/>
  <c r="AA92" i="5"/>
  <c r="AA91" i="5"/>
  <c r="AA103" i="5"/>
  <c r="AA88" i="5"/>
  <c r="AA87" i="5"/>
  <c r="AB84" i="5"/>
  <c r="AA106" i="5"/>
  <c r="AA102" i="5"/>
  <c r="AA86" i="5"/>
  <c r="AA105" i="5"/>
  <c r="AA85" i="5"/>
  <c r="U56" i="6"/>
  <c r="N44" i="4" s="1"/>
  <c r="N28" i="8"/>
  <c r="M33" i="4" s="1"/>
  <c r="T59" i="6"/>
  <c r="T60" i="6" s="1"/>
  <c r="Y76" i="5"/>
  <c r="Z25" i="5"/>
  <c r="K95" i="5"/>
  <c r="Z95" i="5" s="1"/>
  <c r="D98" i="5"/>
  <c r="I9" i="4"/>
  <c r="H17" i="23"/>
  <c r="I11" i="8" s="1"/>
  <c r="H24" i="4" s="1"/>
  <c r="O12" i="4"/>
  <c r="F9" i="22"/>
  <c r="O7" i="8"/>
  <c r="N14" i="4"/>
  <c r="I6" i="4"/>
  <c r="H17" i="4"/>
  <c r="I8" i="8"/>
  <c r="G5" i="4"/>
  <c r="V35" i="6" l="1"/>
  <c r="P28" i="8" s="1"/>
  <c r="O33" i="4" s="1"/>
  <c r="Z40" i="5"/>
  <c r="M20" i="8" s="1"/>
  <c r="AA94" i="5"/>
  <c r="U58" i="6"/>
  <c r="N43" i="4" s="1"/>
  <c r="L23" i="39" s="1"/>
  <c r="L22" i="39" s="1"/>
  <c r="M19" i="8"/>
  <c r="V56" i="6"/>
  <c r="O44" i="4" s="1"/>
  <c r="V33" i="6"/>
  <c r="AS15" i="6"/>
  <c r="U59" i="6"/>
  <c r="O28" i="8"/>
  <c r="N33" i="4" s="1"/>
  <c r="AA25" i="5"/>
  <c r="U57" i="6"/>
  <c r="AC43" i="5"/>
  <c r="V54" i="6"/>
  <c r="AS22" i="6"/>
  <c r="O49" i="4" s="1"/>
  <c r="V34" i="6"/>
  <c r="X5" i="6"/>
  <c r="W7" i="6"/>
  <c r="W15" i="6"/>
  <c r="W17" i="6" s="1"/>
  <c r="W50" i="6"/>
  <c r="W26" i="6"/>
  <c r="W21" i="6"/>
  <c r="W23" i="6" s="1"/>
  <c r="AT18" i="6"/>
  <c r="W47" i="6"/>
  <c r="AT13" i="6"/>
  <c r="W37" i="6"/>
  <c r="AT20" i="6"/>
  <c r="W12" i="6"/>
  <c r="W14" i="6" s="1"/>
  <c r="AT14" i="6"/>
  <c r="W25" i="6"/>
  <c r="W43" i="6"/>
  <c r="W48" i="6"/>
  <c r="W49" i="6"/>
  <c r="W6" i="6"/>
  <c r="W8" i="6" s="1"/>
  <c r="W28" i="6"/>
  <c r="W53" i="6"/>
  <c r="AT5" i="6"/>
  <c r="AT8" i="6"/>
  <c r="AT4" i="6"/>
  <c r="W36" i="6"/>
  <c r="W38" i="6" s="1"/>
  <c r="W13" i="6"/>
  <c r="AT12" i="6"/>
  <c r="AT19" i="6"/>
  <c r="W30" i="6"/>
  <c r="W52" i="6"/>
  <c r="W27" i="6"/>
  <c r="W32" i="6"/>
  <c r="W44" i="6"/>
  <c r="W22" i="6"/>
  <c r="W39" i="6"/>
  <c r="W41" i="6" s="1"/>
  <c r="W9" i="6"/>
  <c r="W11" i="6" s="1"/>
  <c r="W10" i="6"/>
  <c r="W18" i="6"/>
  <c r="W20" i="6" s="1"/>
  <c r="W51" i="6"/>
  <c r="W16" i="6"/>
  <c r="AT9" i="6"/>
  <c r="W40" i="6"/>
  <c r="W42" i="6"/>
  <c r="W19" i="6"/>
  <c r="AT10" i="6"/>
  <c r="W45" i="6"/>
  <c r="W46" i="6"/>
  <c r="W31" i="6"/>
  <c r="W24" i="6"/>
  <c r="AT21" i="6"/>
  <c r="W29" i="6"/>
  <c r="AT7" i="6"/>
  <c r="AT11" i="6"/>
  <c r="AT17" i="6"/>
  <c r="AT6" i="6"/>
  <c r="AT16" i="6"/>
  <c r="L19" i="8"/>
  <c r="K28" i="4" s="1"/>
  <c r="K27" i="4" s="1"/>
  <c r="Y77" i="5"/>
  <c r="AB105" i="5"/>
  <c r="AB92" i="5"/>
  <c r="AB88" i="5"/>
  <c r="AB85" i="5"/>
  <c r="AB90" i="5"/>
  <c r="AC84" i="5"/>
  <c r="AB103" i="5"/>
  <c r="AB91" i="5"/>
  <c r="AB87" i="5"/>
  <c r="AB104" i="5"/>
  <c r="AB95" i="5"/>
  <c r="AB106" i="5"/>
  <c r="AB93" i="5"/>
  <c r="AB89" i="5"/>
  <c r="AB86" i="5"/>
  <c r="V55" i="6"/>
  <c r="AA39" i="5"/>
  <c r="AA40" i="5" s="1"/>
  <c r="N20" i="8" s="1"/>
  <c r="AA59" i="5"/>
  <c r="AR25" i="6"/>
  <c r="N48" i="4" s="1"/>
  <c r="N50" i="4" s="1"/>
  <c r="AR23" i="6"/>
  <c r="AB7" i="5"/>
  <c r="AB16" i="5"/>
  <c r="AB54" i="5"/>
  <c r="AB63" i="5"/>
  <c r="AB6" i="5"/>
  <c r="AB30" i="5"/>
  <c r="AB9" i="5"/>
  <c r="AB37" i="5"/>
  <c r="AB69" i="5"/>
  <c r="AB60" i="5"/>
  <c r="AB55" i="5"/>
  <c r="AB13" i="5"/>
  <c r="AB31" i="5"/>
  <c r="AB50" i="5"/>
  <c r="AB64" i="5"/>
  <c r="AB62" i="5"/>
  <c r="AB57" i="5"/>
  <c r="AB29" i="5"/>
  <c r="AB10" i="5"/>
  <c r="AB35" i="5"/>
  <c r="AB15" i="5"/>
  <c r="AC4" i="5"/>
  <c r="AB34" i="5"/>
  <c r="AB24" i="5"/>
  <c r="AB48" i="5"/>
  <c r="AB32" i="5"/>
  <c r="AB20" i="5"/>
  <c r="AB61" i="5"/>
  <c r="AB21" i="5"/>
  <c r="AB36" i="5"/>
  <c r="AB47" i="5"/>
  <c r="AB33" i="5"/>
  <c r="AB58" i="5"/>
  <c r="AB68" i="5"/>
  <c r="AB11" i="5"/>
  <c r="AB53" i="5"/>
  <c r="AB65" i="5"/>
  <c r="AB14" i="5"/>
  <c r="AB18" i="5"/>
  <c r="AB46" i="5"/>
  <c r="AB23" i="5"/>
  <c r="AB52" i="5"/>
  <c r="AB12" i="5"/>
  <c r="AB49" i="5"/>
  <c r="AB38" i="5"/>
  <c r="AB73" i="5"/>
  <c r="AB67" i="5"/>
  <c r="AB19" i="5"/>
  <c r="AB45" i="5"/>
  <c r="AB28" i="5"/>
  <c r="AB66" i="5"/>
  <c r="AB70" i="5"/>
  <c r="AB17" i="5"/>
  <c r="AB72" i="5"/>
  <c r="AB44" i="5"/>
  <c r="AB5" i="5"/>
  <c r="AB74" i="5"/>
  <c r="AB8" i="5"/>
  <c r="AB22" i="5"/>
  <c r="AB71" i="5"/>
  <c r="AB56" i="5"/>
  <c r="AB51" i="5"/>
  <c r="AB27" i="5"/>
  <c r="AB26" i="5"/>
  <c r="AA75" i="5"/>
  <c r="V95" i="5"/>
  <c r="V107" i="5" s="1"/>
  <c r="V108" i="5" s="1"/>
  <c r="I21" i="8" s="1"/>
  <c r="H29" i="4" s="1"/>
  <c r="Y95" i="5"/>
  <c r="W95" i="5"/>
  <c r="X95" i="5"/>
  <c r="AA95" i="5"/>
  <c r="C24" i="22"/>
  <c r="F18" i="22"/>
  <c r="J33" i="22"/>
  <c r="J12" i="22"/>
  <c r="C18" i="22"/>
  <c r="J30" i="22"/>
  <c r="I32" i="22" s="1"/>
  <c r="H32" i="22" s="1"/>
  <c r="F36" i="22"/>
  <c r="E38" i="22" s="1"/>
  <c r="D38" i="22" s="1"/>
  <c r="B36" i="22" s="1"/>
  <c r="C36" i="22" s="1"/>
  <c r="C7" i="22"/>
  <c r="F15" i="22"/>
  <c r="E17" i="22" s="1"/>
  <c r="D17" i="22" s="1"/>
  <c r="B15" i="22" s="1"/>
  <c r="C15" i="22" s="1"/>
  <c r="F33" i="22"/>
  <c r="J9" i="22"/>
  <c r="F27" i="22"/>
  <c r="E29" i="22" s="1"/>
  <c r="D29" i="22" s="1"/>
  <c r="B27" i="22" s="1"/>
  <c r="C27" i="22" s="1"/>
  <c r="R27" i="23" s="1"/>
  <c r="F21" i="22"/>
  <c r="C5" i="22"/>
  <c r="F24" i="22"/>
  <c r="C21" i="22"/>
  <c r="C9" i="22"/>
  <c r="F12" i="22"/>
  <c r="E14" i="22" s="1"/>
  <c r="D14" i="22" s="1"/>
  <c r="B12" i="22" s="1"/>
  <c r="C12" i="22" s="1"/>
  <c r="F39" i="22"/>
  <c r="E41" i="22" s="1"/>
  <c r="D41" i="22" s="1"/>
  <c r="B39" i="22" s="1"/>
  <c r="C39" i="22" s="1"/>
  <c r="F42" i="22"/>
  <c r="E44" i="22" s="1"/>
  <c r="D44" i="22" s="1"/>
  <c r="B42" i="22" s="1"/>
  <c r="C33" i="22"/>
  <c r="R29" i="23" s="1"/>
  <c r="C42" i="22"/>
  <c r="F30" i="22"/>
  <c r="E32" i="22" s="1"/>
  <c r="D32" i="22" s="1"/>
  <c r="F96" i="5"/>
  <c r="I96" i="5" s="1"/>
  <c r="D4" i="22"/>
  <c r="P12" i="4"/>
  <c r="O13" i="4"/>
  <c r="O9" i="23"/>
  <c r="H5" i="23"/>
  <c r="H7" i="4"/>
  <c r="U60" i="6" l="1"/>
  <c r="V59" i="6"/>
  <c r="V58" i="6"/>
  <c r="AA76" i="5"/>
  <c r="L28" i="4"/>
  <c r="L27" i="4" s="1"/>
  <c r="Z77" i="5"/>
  <c r="AA77" i="5"/>
  <c r="N19" i="8"/>
  <c r="M28" i="4" s="1"/>
  <c r="M27" i="4" s="1"/>
  <c r="AD4" i="5"/>
  <c r="AC32" i="5"/>
  <c r="AC34" i="5"/>
  <c r="AC44" i="5"/>
  <c r="AC11" i="5"/>
  <c r="AC10" i="5"/>
  <c r="AC47" i="5"/>
  <c r="AC60" i="5"/>
  <c r="AC12" i="5"/>
  <c r="AC30" i="5"/>
  <c r="AC15" i="5"/>
  <c r="AC48" i="5"/>
  <c r="AC8" i="5"/>
  <c r="AC33" i="5"/>
  <c r="AC9" i="5"/>
  <c r="AC35" i="5"/>
  <c r="AC50" i="5"/>
  <c r="AC46" i="5"/>
  <c r="AC74" i="5"/>
  <c r="AC37" i="5"/>
  <c r="AC55" i="5"/>
  <c r="AC20" i="5"/>
  <c r="AC7" i="5"/>
  <c r="AC53" i="5"/>
  <c r="AC18" i="5"/>
  <c r="AC68" i="5"/>
  <c r="AC64" i="5"/>
  <c r="AC51" i="5"/>
  <c r="AC16" i="5"/>
  <c r="AC72" i="5"/>
  <c r="AC36" i="5"/>
  <c r="AC38" i="5"/>
  <c r="AC56" i="5"/>
  <c r="AC54" i="5"/>
  <c r="AC21" i="5"/>
  <c r="AC31" i="5"/>
  <c r="AC19" i="5"/>
  <c r="AC52" i="5"/>
  <c r="AC73" i="5"/>
  <c r="AC28" i="5"/>
  <c r="AC24" i="5"/>
  <c r="AC45" i="5"/>
  <c r="AC23" i="5"/>
  <c r="AC57" i="5"/>
  <c r="AC69" i="5"/>
  <c r="AC22" i="5"/>
  <c r="AC70" i="5"/>
  <c r="AC26" i="5"/>
  <c r="AC13" i="5"/>
  <c r="AC6" i="5"/>
  <c r="AC65" i="5"/>
  <c r="AC66" i="5"/>
  <c r="AC5" i="5"/>
  <c r="AC61" i="5"/>
  <c r="AC62" i="5"/>
  <c r="AC29" i="5"/>
  <c r="AC17" i="5"/>
  <c r="AC63" i="5"/>
  <c r="AC58" i="5"/>
  <c r="AC27" i="5"/>
  <c r="AC71" i="5"/>
  <c r="AC14" i="5"/>
  <c r="AC67" i="5"/>
  <c r="AC49" i="5"/>
  <c r="AB75" i="5"/>
  <c r="W56" i="6"/>
  <c r="P44" i="4" s="1"/>
  <c r="AC104" i="5"/>
  <c r="AC91" i="5"/>
  <c r="AC90" i="5"/>
  <c r="AD84" i="5"/>
  <c r="AC106" i="5"/>
  <c r="AC95" i="5"/>
  <c r="AC86" i="5"/>
  <c r="AC93" i="5"/>
  <c r="AC85" i="5"/>
  <c r="AC96" i="5"/>
  <c r="AC89" i="5"/>
  <c r="AC88" i="5"/>
  <c r="AC87" i="5"/>
  <c r="AC105" i="5"/>
  <c r="AC92" i="5"/>
  <c r="AT22" i="6"/>
  <c r="P49" i="4" s="1"/>
  <c r="W54" i="6"/>
  <c r="AS23" i="6"/>
  <c r="AS25" i="6"/>
  <c r="O48" i="4" s="1"/>
  <c r="O50" i="4" s="1"/>
  <c r="AB59" i="5"/>
  <c r="AT15" i="6"/>
  <c r="W33" i="6"/>
  <c r="W35" i="6"/>
  <c r="W55" i="6"/>
  <c r="W34" i="6"/>
  <c r="W58" i="6" s="1"/>
  <c r="V57" i="6"/>
  <c r="O43" i="4"/>
  <c r="M23" i="39" s="1"/>
  <c r="M22" i="39" s="1"/>
  <c r="V60" i="6"/>
  <c r="AB39" i="5"/>
  <c r="AB25" i="5"/>
  <c r="AB94" i="5"/>
  <c r="X16" i="6"/>
  <c r="X50" i="6"/>
  <c r="X22" i="6"/>
  <c r="X47" i="6"/>
  <c r="X9" i="6"/>
  <c r="X11" i="6" s="1"/>
  <c r="X39" i="6"/>
  <c r="X41" i="6" s="1"/>
  <c r="AU20" i="6"/>
  <c r="X51" i="6"/>
  <c r="AU21" i="6"/>
  <c r="X29" i="6"/>
  <c r="X27" i="6"/>
  <c r="AU13" i="6"/>
  <c r="X36" i="6"/>
  <c r="X38" i="6" s="1"/>
  <c r="AU14" i="6"/>
  <c r="X30" i="6"/>
  <c r="X21" i="6"/>
  <c r="X23" i="6" s="1"/>
  <c r="X15" i="6"/>
  <c r="X17" i="6" s="1"/>
  <c r="X45" i="6"/>
  <c r="X49" i="6"/>
  <c r="X7" i="6"/>
  <c r="X24" i="6"/>
  <c r="AU19" i="6"/>
  <c r="X32" i="6"/>
  <c r="AU5" i="6"/>
  <c r="X19" i="6"/>
  <c r="AU12" i="6"/>
  <c r="X12" i="6"/>
  <c r="X14" i="6" s="1"/>
  <c r="X46" i="6"/>
  <c r="AU18" i="6"/>
  <c r="X52" i="6"/>
  <c r="X42" i="6"/>
  <c r="X18" i="6"/>
  <c r="X37" i="6"/>
  <c r="X10" i="6"/>
  <c r="AU8" i="6"/>
  <c r="X6" i="6"/>
  <c r="X8" i="6" s="1"/>
  <c r="X26" i="6"/>
  <c r="X53" i="6"/>
  <c r="X48" i="6"/>
  <c r="X20" i="6"/>
  <c r="X31" i="6"/>
  <c r="AU9" i="6"/>
  <c r="X13" i="6"/>
  <c r="Y5" i="6"/>
  <c r="X44" i="6"/>
  <c r="X40" i="6"/>
  <c r="X28" i="6"/>
  <c r="AU4" i="6"/>
  <c r="AU17" i="6"/>
  <c r="X43" i="6"/>
  <c r="X25" i="6"/>
  <c r="AU10" i="6"/>
  <c r="AU11" i="6"/>
  <c r="AU16" i="6"/>
  <c r="AU7" i="6"/>
  <c r="AU6" i="6"/>
  <c r="AD43" i="5"/>
  <c r="F11" i="39"/>
  <c r="K96" i="5"/>
  <c r="Z96" i="5" s="1"/>
  <c r="D99" i="5"/>
  <c r="M96" i="5"/>
  <c r="B30" i="22"/>
  <c r="C30" i="22" s="1"/>
  <c r="R28" i="23" s="1"/>
  <c r="R26" i="23"/>
  <c r="E47" i="22"/>
  <c r="B4" i="22"/>
  <c r="R30" i="23"/>
  <c r="P13" i="4"/>
  <c r="P9" i="23"/>
  <c r="O14" i="4"/>
  <c r="P7" i="8"/>
  <c r="I15" i="4"/>
  <c r="I16" i="4"/>
  <c r="H23" i="23"/>
  <c r="I5" i="8"/>
  <c r="I12" i="8" s="1"/>
  <c r="H8" i="4"/>
  <c r="AB40" i="5" l="1"/>
  <c r="O20" i="8" s="1"/>
  <c r="W57" i="6"/>
  <c r="AB76" i="5"/>
  <c r="AB77" i="5" s="1"/>
  <c r="P43" i="4"/>
  <c r="N23" i="39" s="1"/>
  <c r="N22" i="39" s="1"/>
  <c r="AD32" i="5"/>
  <c r="AD61" i="5"/>
  <c r="AD67" i="5"/>
  <c r="AD44" i="5"/>
  <c r="AD22" i="5"/>
  <c r="AD65" i="5"/>
  <c r="AD29" i="5"/>
  <c r="AD48" i="5"/>
  <c r="AD62" i="5"/>
  <c r="AD49" i="5"/>
  <c r="AD26" i="5"/>
  <c r="AD66" i="5"/>
  <c r="AD21" i="5"/>
  <c r="AD72" i="5"/>
  <c r="AD13" i="5"/>
  <c r="AD71" i="5"/>
  <c r="AD15" i="5"/>
  <c r="AD6" i="5"/>
  <c r="AD56" i="5"/>
  <c r="AD23" i="5"/>
  <c r="AD24" i="5"/>
  <c r="AD20" i="5"/>
  <c r="AD9" i="5"/>
  <c r="AD10" i="5"/>
  <c r="AD11" i="5"/>
  <c r="AD51" i="5"/>
  <c r="AD17" i="5"/>
  <c r="AD27" i="5"/>
  <c r="AD5" i="5"/>
  <c r="AD19" i="5"/>
  <c r="AE4" i="5"/>
  <c r="AD63" i="5"/>
  <c r="AD45" i="5"/>
  <c r="AD33" i="5"/>
  <c r="AD35" i="5"/>
  <c r="AD38" i="5"/>
  <c r="AD14" i="5"/>
  <c r="AD52" i="5"/>
  <c r="AD53" i="5"/>
  <c r="AD34" i="5"/>
  <c r="AD58" i="5"/>
  <c r="AD70" i="5"/>
  <c r="AD36" i="5"/>
  <c r="AD7" i="5"/>
  <c r="AD74" i="5"/>
  <c r="AD54" i="5"/>
  <c r="AD28" i="5"/>
  <c r="AD47" i="5"/>
  <c r="AD57" i="5"/>
  <c r="AD12" i="5"/>
  <c r="AD50" i="5"/>
  <c r="AD46" i="5"/>
  <c r="AD18" i="5"/>
  <c r="AD31" i="5"/>
  <c r="AD55" i="5"/>
  <c r="AD69" i="5"/>
  <c r="AD64" i="5"/>
  <c r="AD68" i="5"/>
  <c r="AD73" i="5"/>
  <c r="AD30" i="5"/>
  <c r="AD60" i="5"/>
  <c r="AD8" i="5"/>
  <c r="AD37" i="5"/>
  <c r="AD16" i="5"/>
  <c r="AE43" i="5"/>
  <c r="X55" i="6"/>
  <c r="X56" i="6"/>
  <c r="AC94" i="5"/>
  <c r="AC75" i="5"/>
  <c r="AC59" i="5"/>
  <c r="AC25" i="5"/>
  <c r="AU22" i="6"/>
  <c r="X54" i="6"/>
  <c r="AT25" i="6"/>
  <c r="P48" i="4" s="1"/>
  <c r="P50" i="4" s="1"/>
  <c r="AT23" i="6"/>
  <c r="AC39" i="5"/>
  <c r="X33" i="6"/>
  <c r="X57" i="6" s="1"/>
  <c r="AU15" i="6"/>
  <c r="Y46" i="6"/>
  <c r="Y44" i="6"/>
  <c r="Y10" i="6"/>
  <c r="Y51" i="6"/>
  <c r="Y31" i="6"/>
  <c r="Y42" i="6"/>
  <c r="Y43" i="6"/>
  <c r="Y22" i="6"/>
  <c r="Y25" i="6"/>
  <c r="AV20" i="6"/>
  <c r="Y7" i="6"/>
  <c r="Y48" i="6"/>
  <c r="AV12" i="6"/>
  <c r="Y26" i="6"/>
  <c r="AV18" i="6"/>
  <c r="Y29" i="6"/>
  <c r="Y21" i="6"/>
  <c r="Y23" i="6" s="1"/>
  <c r="Y36" i="6"/>
  <c r="AV16" i="6" s="1"/>
  <c r="AV8" i="6"/>
  <c r="Y39" i="6"/>
  <c r="Y41" i="6" s="1"/>
  <c r="Y9" i="6"/>
  <c r="Y11" i="6" s="1"/>
  <c r="AV19" i="6"/>
  <c r="Y12" i="6"/>
  <c r="Y14" i="6" s="1"/>
  <c r="AV17" i="6"/>
  <c r="Y45" i="6"/>
  <c r="Y13" i="6"/>
  <c r="AV21" i="6"/>
  <c r="AV13" i="6"/>
  <c r="AV14" i="6"/>
  <c r="Y53" i="6"/>
  <c r="Y49" i="6"/>
  <c r="Z5" i="6"/>
  <c r="Y30" i="6"/>
  <c r="Y32" i="6"/>
  <c r="Y16" i="6"/>
  <c r="AV9" i="6"/>
  <c r="Y47" i="6"/>
  <c r="Y28" i="6"/>
  <c r="Y15" i="6"/>
  <c r="Y17" i="6" s="1"/>
  <c r="Y37" i="6"/>
  <c r="Y24" i="6"/>
  <c r="AV10" i="6"/>
  <c r="Y19" i="6"/>
  <c r="Y18" i="6"/>
  <c r="Y20" i="6" s="1"/>
  <c r="Y50" i="6"/>
  <c r="Y52" i="6"/>
  <c r="Y40" i="6"/>
  <c r="AV4" i="6"/>
  <c r="Y27" i="6"/>
  <c r="AV5" i="6"/>
  <c r="Y6" i="6"/>
  <c r="Y8" i="6" s="1"/>
  <c r="AV7" i="6"/>
  <c r="Y38" i="6"/>
  <c r="AV6" i="6"/>
  <c r="AV11" i="6"/>
  <c r="X35" i="6"/>
  <c r="X34" i="6"/>
  <c r="Q28" i="8"/>
  <c r="P33" i="4" s="1"/>
  <c r="W59" i="6"/>
  <c r="W60" i="6" s="1"/>
  <c r="AD106" i="5"/>
  <c r="AD91" i="5"/>
  <c r="AD87" i="5"/>
  <c r="AD105" i="5"/>
  <c r="AD96" i="5"/>
  <c r="AD90" i="5"/>
  <c r="AD95" i="5"/>
  <c r="AD89" i="5"/>
  <c r="AE84" i="5"/>
  <c r="AD92" i="5"/>
  <c r="AD88" i="5"/>
  <c r="AD85" i="5"/>
  <c r="AD97" i="5"/>
  <c r="AD93" i="5"/>
  <c r="AD86" i="5"/>
  <c r="AB96" i="5"/>
  <c r="AA96" i="5"/>
  <c r="W96" i="5"/>
  <c r="Y96" i="5"/>
  <c r="X96" i="5"/>
  <c r="D100" i="5"/>
  <c r="I17" i="23"/>
  <c r="J11" i="8" s="1"/>
  <c r="I24" i="4" s="1"/>
  <c r="I47" i="22"/>
  <c r="E50" i="22"/>
  <c r="D50" i="22" s="1"/>
  <c r="B48" i="22" s="1"/>
  <c r="C48" i="22" s="1"/>
  <c r="R32" i="23" s="1"/>
  <c r="D47" i="22"/>
  <c r="B6" i="22"/>
  <c r="C6" i="22" s="1"/>
  <c r="C4" i="22"/>
  <c r="J9" i="4"/>
  <c r="P14" i="4"/>
  <c r="Q7" i="8"/>
  <c r="I11" i="23"/>
  <c r="J8" i="8" s="1"/>
  <c r="H5" i="4"/>
  <c r="J6" i="4"/>
  <c r="O19" i="8" l="1"/>
  <c r="N28" i="4" s="1"/>
  <c r="N27" i="4" s="1"/>
  <c r="X59" i="6"/>
  <c r="Y55" i="6"/>
  <c r="Z15" i="6"/>
  <c r="Z17" i="6" s="1"/>
  <c r="Z12" i="6"/>
  <c r="Z14" i="6" s="1"/>
  <c r="Z29" i="6"/>
  <c r="AW12" i="6"/>
  <c r="AW20" i="6"/>
  <c r="Z18" i="6"/>
  <c r="Z20" i="6" s="1"/>
  <c r="Z31" i="6"/>
  <c r="AW4" i="6"/>
  <c r="AA5" i="6"/>
  <c r="Z19" i="6"/>
  <c r="AW14" i="6"/>
  <c r="AW13" i="6"/>
  <c r="AW10" i="6"/>
  <c r="Z13" i="6"/>
  <c r="Z28" i="6"/>
  <c r="Z21" i="6"/>
  <c r="Z23" i="6" s="1"/>
  <c r="Z10" i="6"/>
  <c r="Z50" i="6"/>
  <c r="Z7" i="6"/>
  <c r="Z40" i="6"/>
  <c r="Z44" i="6"/>
  <c r="Z39" i="6"/>
  <c r="AW17" i="6" s="1"/>
  <c r="Z52" i="6"/>
  <c r="AW19" i="6"/>
  <c r="Z26" i="6"/>
  <c r="Z48" i="6"/>
  <c r="Z42" i="6"/>
  <c r="Z25" i="6"/>
  <c r="Z30" i="6"/>
  <c r="AW11" i="6"/>
  <c r="Z22" i="6"/>
  <c r="Z24" i="6"/>
  <c r="AW5" i="6"/>
  <c r="AW21" i="6"/>
  <c r="Z43" i="6"/>
  <c r="Z36" i="6"/>
  <c r="Z38" i="6" s="1"/>
  <c r="AW8" i="6"/>
  <c r="Z6" i="6"/>
  <c r="Z8" i="6" s="1"/>
  <c r="Z49" i="6"/>
  <c r="Z46" i="6"/>
  <c r="Z53" i="6"/>
  <c r="Z37" i="6"/>
  <c r="Z27" i="6"/>
  <c r="Z16" i="6"/>
  <c r="AW9" i="6"/>
  <c r="Z9" i="6"/>
  <c r="Z11" i="6" s="1"/>
  <c r="AW18" i="6"/>
  <c r="Z45" i="6"/>
  <c r="Z47" i="6"/>
  <c r="Z51" i="6"/>
  <c r="Z32" i="6"/>
  <c r="AW6" i="6"/>
  <c r="Z41" i="6"/>
  <c r="AW7" i="6"/>
  <c r="AW16" i="6"/>
  <c r="AU25" i="6"/>
  <c r="AU23" i="6"/>
  <c r="Y35" i="6"/>
  <c r="AE54" i="5"/>
  <c r="AE6" i="5"/>
  <c r="AE23" i="5"/>
  <c r="AE29" i="5"/>
  <c r="AE60" i="5"/>
  <c r="AE69" i="5"/>
  <c r="AE28" i="5"/>
  <c r="AE7" i="5"/>
  <c r="AE74" i="5"/>
  <c r="AE14" i="5"/>
  <c r="AE45" i="5"/>
  <c r="AE9" i="5"/>
  <c r="AE36" i="5"/>
  <c r="AE61" i="5"/>
  <c r="AE49" i="5"/>
  <c r="AE38" i="5"/>
  <c r="AE46" i="5"/>
  <c r="AE67" i="5"/>
  <c r="AE13" i="5"/>
  <c r="AE72" i="5"/>
  <c r="AE5" i="5"/>
  <c r="AE53" i="5"/>
  <c r="AE70" i="5"/>
  <c r="AE64" i="5"/>
  <c r="AE58" i="5"/>
  <c r="AE57" i="5"/>
  <c r="AE15" i="5"/>
  <c r="AE68" i="5"/>
  <c r="AE22" i="5"/>
  <c r="AE31" i="5"/>
  <c r="AE37" i="5"/>
  <c r="AE11" i="5"/>
  <c r="AE65" i="5"/>
  <c r="AE50" i="5"/>
  <c r="AE56" i="5"/>
  <c r="AE19" i="5"/>
  <c r="AE32" i="5"/>
  <c r="AE35" i="5"/>
  <c r="AE62" i="5"/>
  <c r="AE20" i="5"/>
  <c r="AE34" i="5"/>
  <c r="AE48" i="5"/>
  <c r="AE18" i="5"/>
  <c r="AE26" i="5"/>
  <c r="AE71" i="5"/>
  <c r="AE27" i="5"/>
  <c r="AE21" i="5"/>
  <c r="AE16" i="5"/>
  <c r="AE30" i="5"/>
  <c r="AE17" i="5"/>
  <c r="AE55" i="5"/>
  <c r="AE52" i="5"/>
  <c r="AE63" i="5"/>
  <c r="AE51" i="5"/>
  <c r="AE8" i="5"/>
  <c r="AE12" i="5"/>
  <c r="AE47" i="5"/>
  <c r="AE33" i="5"/>
  <c r="AE73" i="5"/>
  <c r="AE66" i="5"/>
  <c r="AE10" i="5"/>
  <c r="AE44" i="5"/>
  <c r="AE24" i="5"/>
  <c r="AD39" i="5"/>
  <c r="Y33" i="6"/>
  <c r="Y57" i="6" s="1"/>
  <c r="AV15" i="6"/>
  <c r="AV22" i="6"/>
  <c r="Y54" i="6"/>
  <c r="AC40" i="5"/>
  <c r="P20" i="8" s="1"/>
  <c r="AE98" i="5"/>
  <c r="AE93" i="5"/>
  <c r="AE91" i="5"/>
  <c r="AE85" i="5"/>
  <c r="AE87" i="5"/>
  <c r="AE86" i="5"/>
  <c r="AE97" i="5"/>
  <c r="AE92" i="5"/>
  <c r="AE89" i="5"/>
  <c r="AE96" i="5"/>
  <c r="AE90" i="5"/>
  <c r="AE106" i="5"/>
  <c r="AE95" i="5"/>
  <c r="AE88" i="5"/>
  <c r="AD59" i="5"/>
  <c r="AD94" i="5"/>
  <c r="Y34" i="6"/>
  <c r="Y58" i="6" s="1"/>
  <c r="AC76" i="5"/>
  <c r="X58" i="6"/>
  <c r="X60" i="6" s="1"/>
  <c r="Y56" i="6"/>
  <c r="AD75" i="5"/>
  <c r="AD25" i="5"/>
  <c r="AD40" i="5" s="1"/>
  <c r="Q20" i="8" s="1"/>
  <c r="B8" i="22"/>
  <c r="C8" i="22" s="1"/>
  <c r="M47" i="22"/>
  <c r="L47" i="22" s="1"/>
  <c r="H47" i="22"/>
  <c r="F97" i="5"/>
  <c r="I17" i="4"/>
  <c r="I5" i="23"/>
  <c r="I7" i="4"/>
  <c r="Z33" i="6" l="1"/>
  <c r="AW15" i="6"/>
  <c r="Z34" i="6"/>
  <c r="AD76" i="5"/>
  <c r="AE39" i="5"/>
  <c r="Y59" i="6"/>
  <c r="Y60" i="6" s="1"/>
  <c r="Z55" i="6"/>
  <c r="Z35" i="6"/>
  <c r="AE94" i="5"/>
  <c r="AC77" i="5"/>
  <c r="P19" i="8"/>
  <c r="O28" i="4" s="1"/>
  <c r="O27" i="4" s="1"/>
  <c r="AE25" i="5"/>
  <c r="AE75" i="5"/>
  <c r="Z54" i="6"/>
  <c r="AW22" i="6"/>
  <c r="AV23" i="6"/>
  <c r="AV25" i="6"/>
  <c r="AE59" i="5"/>
  <c r="Z56" i="6"/>
  <c r="AX14" i="6"/>
  <c r="AX9" i="6"/>
  <c r="AA48" i="6"/>
  <c r="AA47" i="6"/>
  <c r="AA29" i="6"/>
  <c r="AA25" i="6"/>
  <c r="AA22" i="6"/>
  <c r="AA36" i="6"/>
  <c r="AA38" i="6" s="1"/>
  <c r="AX19" i="6"/>
  <c r="AA9" i="6"/>
  <c r="AA11" i="6" s="1"/>
  <c r="AA21" i="6"/>
  <c r="AA23" i="6" s="1"/>
  <c r="AA12" i="6"/>
  <c r="AA14" i="6" s="1"/>
  <c r="AA24" i="6"/>
  <c r="AA26" i="6"/>
  <c r="AA27" i="6"/>
  <c r="AA43" i="6"/>
  <c r="AA18" i="6"/>
  <c r="AA20" i="6" s="1"/>
  <c r="AA32" i="6"/>
  <c r="AA37" i="6"/>
  <c r="AA19" i="6"/>
  <c r="AA53" i="6"/>
  <c r="AA31" i="6"/>
  <c r="AX12" i="6"/>
  <c r="AA40" i="6"/>
  <c r="AA42" i="6"/>
  <c r="AX10" i="6"/>
  <c r="AA46" i="6"/>
  <c r="AA45" i="6"/>
  <c r="AX21" i="6"/>
  <c r="AX8" i="6"/>
  <c r="AX13" i="6"/>
  <c r="AA6" i="6"/>
  <c r="AA8" i="6" s="1"/>
  <c r="AA35" i="6" s="1"/>
  <c r="AA15" i="6"/>
  <c r="AA17" i="6" s="1"/>
  <c r="AX5" i="6"/>
  <c r="AA13" i="6"/>
  <c r="AA44" i="6"/>
  <c r="AA10" i="6"/>
  <c r="AB5" i="6"/>
  <c r="AA16" i="6"/>
  <c r="AX20" i="6"/>
  <c r="AA7" i="6"/>
  <c r="AA51" i="6"/>
  <c r="AA39" i="6"/>
  <c r="AA41" i="6" s="1"/>
  <c r="AX18" i="6"/>
  <c r="AA30" i="6"/>
  <c r="AA28" i="6"/>
  <c r="AA50" i="6"/>
  <c r="AA49" i="6"/>
  <c r="AA52" i="6"/>
  <c r="AX4" i="6"/>
  <c r="AX16" i="6"/>
  <c r="AX11" i="6"/>
  <c r="AX7" i="6"/>
  <c r="AX17" i="6"/>
  <c r="AX6" i="6"/>
  <c r="B45" i="22"/>
  <c r="C45" i="22" s="1"/>
  <c r="I97" i="5"/>
  <c r="M97" i="5"/>
  <c r="J16" i="4"/>
  <c r="J15" i="4"/>
  <c r="I23" i="23"/>
  <c r="I8" i="4"/>
  <c r="J5" i="8"/>
  <c r="J12" i="8" s="1"/>
  <c r="AE76" i="5" l="1"/>
  <c r="AE40" i="5"/>
  <c r="AE77" i="5" s="1"/>
  <c r="AA56" i="6"/>
  <c r="Q19" i="8"/>
  <c r="P28" i="4" s="1"/>
  <c r="P27" i="4" s="1"/>
  <c r="AD77" i="5"/>
  <c r="AA33" i="6"/>
  <c r="AX15" i="6"/>
  <c r="AX25" i="6" s="1"/>
  <c r="AA54" i="6"/>
  <c r="AX22" i="6"/>
  <c r="AA55" i="6"/>
  <c r="Z58" i="6"/>
  <c r="AA59" i="6"/>
  <c r="AB45" i="6"/>
  <c r="AB50" i="6"/>
  <c r="AB30" i="6"/>
  <c r="AB42" i="6"/>
  <c r="AB28" i="6"/>
  <c r="AB18" i="6"/>
  <c r="AB20" i="6" s="1"/>
  <c r="AY14" i="6"/>
  <c r="AY18" i="6"/>
  <c r="AB9" i="6"/>
  <c r="AB11" i="6" s="1"/>
  <c r="AY21" i="6"/>
  <c r="AB25" i="6"/>
  <c r="AB36" i="6"/>
  <c r="AB38" i="6" s="1"/>
  <c r="AB37" i="6"/>
  <c r="AB22" i="6"/>
  <c r="AB44" i="6"/>
  <c r="AC5" i="6"/>
  <c r="AB29" i="6"/>
  <c r="AB47" i="6"/>
  <c r="AB51" i="6"/>
  <c r="AB32" i="6"/>
  <c r="AY4" i="6"/>
  <c r="AB39" i="6"/>
  <c r="AB41" i="6" s="1"/>
  <c r="AY17" i="6"/>
  <c r="AB13" i="6"/>
  <c r="AB48" i="6"/>
  <c r="AB24" i="6"/>
  <c r="AB12" i="6"/>
  <c r="AB14" i="6" s="1"/>
  <c r="AB46" i="6"/>
  <c r="AY9" i="6"/>
  <c r="AY8" i="6"/>
  <c r="AB6" i="6"/>
  <c r="AB8" i="6" s="1"/>
  <c r="AB40" i="6"/>
  <c r="AB26" i="6"/>
  <c r="AB27" i="6"/>
  <c r="AY10" i="6"/>
  <c r="AB31" i="6"/>
  <c r="AB49" i="6"/>
  <c r="AY12" i="6"/>
  <c r="AB21" i="6"/>
  <c r="AB23" i="6" s="1"/>
  <c r="AB15" i="6"/>
  <c r="AB17" i="6" s="1"/>
  <c r="AY19" i="6"/>
  <c r="AY5" i="6"/>
  <c r="AB19" i="6"/>
  <c r="AY13" i="6"/>
  <c r="AB52" i="6"/>
  <c r="AB10" i="6"/>
  <c r="AB43" i="6"/>
  <c r="AB16" i="6"/>
  <c r="AY20" i="6"/>
  <c r="AB53" i="6"/>
  <c r="AB7" i="6"/>
  <c r="AY7" i="6"/>
  <c r="AY11" i="6"/>
  <c r="AY6" i="6"/>
  <c r="AY16" i="6"/>
  <c r="AW23" i="6"/>
  <c r="AW25" i="6"/>
  <c r="AA34" i="6"/>
  <c r="AA58" i="6" s="1"/>
  <c r="AA60" i="6" s="1"/>
  <c r="Z59" i="6"/>
  <c r="Z57" i="6"/>
  <c r="K97" i="5"/>
  <c r="W97" i="5" s="1"/>
  <c r="W107" i="5" s="1"/>
  <c r="W108" i="5" s="1"/>
  <c r="J21" i="8" s="1"/>
  <c r="I29" i="4" s="1"/>
  <c r="B51" i="22"/>
  <c r="B52" i="22" s="1"/>
  <c r="R31" i="23"/>
  <c r="R34" i="23" s="1"/>
  <c r="C51" i="22"/>
  <c r="C52" i="22" s="1"/>
  <c r="J11" i="23"/>
  <c r="J17" i="4" s="1"/>
  <c r="J17" i="23"/>
  <c r="K11" i="8" s="1"/>
  <c r="J24" i="4" s="1"/>
  <c r="K6" i="4"/>
  <c r="I5" i="4"/>
  <c r="K9" i="4"/>
  <c r="AX23" i="6" l="1"/>
  <c r="AA57" i="6"/>
  <c r="AC39" i="6"/>
  <c r="AZ17" i="6" s="1"/>
  <c r="AC7" i="6"/>
  <c r="AZ18" i="6"/>
  <c r="AC24" i="6"/>
  <c r="AC44" i="6"/>
  <c r="AC43" i="6"/>
  <c r="AC27" i="6"/>
  <c r="AZ13" i="6"/>
  <c r="AC45" i="6"/>
  <c r="AC40" i="6"/>
  <c r="AC36" i="6"/>
  <c r="AC38" i="6" s="1"/>
  <c r="AC29" i="6"/>
  <c r="AZ10" i="6"/>
  <c r="AZ21" i="6"/>
  <c r="AC31" i="6"/>
  <c r="AC48" i="6"/>
  <c r="AC9" i="6"/>
  <c r="AC11" i="6" s="1"/>
  <c r="AC22" i="6"/>
  <c r="AD5" i="6"/>
  <c r="AZ9" i="6"/>
  <c r="AC21" i="6"/>
  <c r="AC23" i="6" s="1"/>
  <c r="AC19" i="6"/>
  <c r="AC50" i="6"/>
  <c r="AZ8" i="6"/>
  <c r="AC51" i="6"/>
  <c r="AC26" i="6"/>
  <c r="AC37" i="6"/>
  <c r="AC15" i="6"/>
  <c r="AC17" i="6" s="1"/>
  <c r="AZ4" i="6"/>
  <c r="AC32" i="6"/>
  <c r="AC47" i="6"/>
  <c r="AC25" i="6"/>
  <c r="AC6" i="6"/>
  <c r="AC8" i="6" s="1"/>
  <c r="AC52" i="6"/>
  <c r="AZ19" i="6"/>
  <c r="AC16" i="6"/>
  <c r="AC12" i="6"/>
  <c r="AC14" i="6" s="1"/>
  <c r="AZ12" i="6"/>
  <c r="AC28" i="6"/>
  <c r="AC10" i="6"/>
  <c r="AC13" i="6"/>
  <c r="AZ20" i="6"/>
  <c r="AC53" i="6"/>
  <c r="AZ14" i="6"/>
  <c r="AC42" i="6"/>
  <c r="AC46" i="6"/>
  <c r="AC18" i="6"/>
  <c r="AC20" i="6" s="1"/>
  <c r="AZ5" i="6"/>
  <c r="AZ11" i="6"/>
  <c r="AC49" i="6"/>
  <c r="AC30" i="6"/>
  <c r="AZ16" i="6"/>
  <c r="AC41" i="6"/>
  <c r="AZ6" i="6"/>
  <c r="AZ7" i="6"/>
  <c r="AB56" i="6"/>
  <c r="AY15" i="6"/>
  <c r="AB33" i="6"/>
  <c r="AB55" i="6"/>
  <c r="AY22" i="6"/>
  <c r="AB54" i="6"/>
  <c r="AB34" i="6"/>
  <c r="AB35" i="6"/>
  <c r="Z60" i="6"/>
  <c r="Y97" i="5"/>
  <c r="X97" i="5"/>
  <c r="AA97" i="5"/>
  <c r="AC97" i="5"/>
  <c r="G11" i="39"/>
  <c r="AB97" i="5"/>
  <c r="Z97" i="5"/>
  <c r="J7" i="4"/>
  <c r="F98" i="5"/>
  <c r="M98" i="5" s="1"/>
  <c r="K8" i="8"/>
  <c r="J5" i="23"/>
  <c r="K5" i="8" s="1"/>
  <c r="AB59" i="6" l="1"/>
  <c r="AC55" i="6"/>
  <c r="AD49" i="6"/>
  <c r="AD43" i="6"/>
  <c r="AD36" i="6"/>
  <c r="AE36" i="6" s="1"/>
  <c r="AD45" i="6"/>
  <c r="BA19" i="6" s="1"/>
  <c r="AD13" i="6"/>
  <c r="AE13" i="6" s="1"/>
  <c r="AD15" i="6"/>
  <c r="AD17" i="6" s="1"/>
  <c r="AE17" i="6" s="1"/>
  <c r="AD50" i="6"/>
  <c r="AD48" i="6"/>
  <c r="BA20" i="6" s="1"/>
  <c r="AD39" i="6"/>
  <c r="BA17" i="6" s="1"/>
  <c r="AD27" i="6"/>
  <c r="BA4" i="6"/>
  <c r="AD47" i="6"/>
  <c r="BA8" i="6"/>
  <c r="AD18" i="6"/>
  <c r="AD20" i="6" s="1"/>
  <c r="AE20" i="6" s="1"/>
  <c r="AD51" i="6"/>
  <c r="BA21" i="6" s="1"/>
  <c r="BA10" i="6"/>
  <c r="AD30" i="6"/>
  <c r="AD10" i="6"/>
  <c r="AE10" i="6" s="1"/>
  <c r="AD24" i="6"/>
  <c r="BA14" i="6"/>
  <c r="AD40" i="6"/>
  <c r="AE40" i="6" s="1"/>
  <c r="AD22" i="6"/>
  <c r="AE22" i="6" s="1"/>
  <c r="BA12" i="6"/>
  <c r="AD46" i="6"/>
  <c r="AD32" i="6"/>
  <c r="AE32" i="6" s="1"/>
  <c r="AD53" i="6"/>
  <c r="AD25" i="6"/>
  <c r="AE25" i="6" s="1"/>
  <c r="BA5" i="6"/>
  <c r="AD7" i="6"/>
  <c r="AD16" i="6"/>
  <c r="AE16" i="6" s="1"/>
  <c r="AD26" i="6"/>
  <c r="AE26" i="6" s="1"/>
  <c r="BA11" i="6"/>
  <c r="AD12" i="6"/>
  <c r="AD14" i="6" s="1"/>
  <c r="AE14" i="6" s="1"/>
  <c r="BA9" i="6"/>
  <c r="AD52" i="6"/>
  <c r="AD9" i="6"/>
  <c r="AD11" i="6" s="1"/>
  <c r="AE11" i="6" s="1"/>
  <c r="AD19" i="6"/>
  <c r="AE19" i="6" s="1"/>
  <c r="AD21" i="6"/>
  <c r="AD23" i="6" s="1"/>
  <c r="AE23" i="6" s="1"/>
  <c r="AD6" i="6"/>
  <c r="AD8" i="6" s="1"/>
  <c r="AD28" i="6"/>
  <c r="AE28" i="6" s="1"/>
  <c r="AD42" i="6"/>
  <c r="BA18" i="6" s="1"/>
  <c r="AD29" i="6"/>
  <c r="AE29" i="6" s="1"/>
  <c r="AD44" i="6"/>
  <c r="AD31" i="6"/>
  <c r="AE31" i="6" s="1"/>
  <c r="AD37" i="6"/>
  <c r="AE37" i="6" s="1"/>
  <c r="BA13" i="6"/>
  <c r="AD38" i="6"/>
  <c r="BA16" i="6"/>
  <c r="BA7" i="6"/>
  <c r="AD41" i="6"/>
  <c r="AE41" i="6" s="1"/>
  <c r="BA6" i="6"/>
  <c r="AB58" i="6"/>
  <c r="AB60" i="6" s="1"/>
  <c r="AB57" i="6"/>
  <c r="AC33" i="6"/>
  <c r="AZ15" i="6"/>
  <c r="AC34" i="6"/>
  <c r="AE7" i="6"/>
  <c r="AC54" i="6"/>
  <c r="AZ22" i="6"/>
  <c r="AY23" i="6"/>
  <c r="AY25" i="6"/>
  <c r="AC56" i="6"/>
  <c r="AC35" i="6"/>
  <c r="D101" i="5"/>
  <c r="I98" i="5"/>
  <c r="K15" i="4"/>
  <c r="K11" i="23"/>
  <c r="K12" i="8"/>
  <c r="J23" i="23"/>
  <c r="J8" i="4"/>
  <c r="K17" i="23"/>
  <c r="L11" i="8" s="1"/>
  <c r="K24" i="4" s="1"/>
  <c r="AD35" i="6" l="1"/>
  <c r="AE35" i="6" s="1"/>
  <c r="AC59" i="6"/>
  <c r="AZ25" i="6"/>
  <c r="AZ23" i="6"/>
  <c r="AE38" i="6"/>
  <c r="AD56" i="6"/>
  <c r="AE56" i="6" s="1"/>
  <c r="AE8" i="6"/>
  <c r="AC58" i="6"/>
  <c r="BA22" i="6"/>
  <c r="AD54" i="6"/>
  <c r="BA15" i="6"/>
  <c r="AD33" i="6"/>
  <c r="AC57" i="6"/>
  <c r="AD55" i="6"/>
  <c r="AE55" i="6" s="1"/>
  <c r="AD34" i="6"/>
  <c r="AE34" i="6" s="1"/>
  <c r="K98" i="5"/>
  <c r="X98" i="5" s="1"/>
  <c r="X107" i="5" s="1"/>
  <c r="X108" i="5" s="1"/>
  <c r="K21" i="8" s="1"/>
  <c r="J29" i="4" s="1"/>
  <c r="D102" i="5"/>
  <c r="K16" i="4"/>
  <c r="J5" i="4"/>
  <c r="K17" i="4"/>
  <c r="L8" i="8"/>
  <c r="L6" i="4"/>
  <c r="L9" i="4"/>
  <c r="AD57" i="6" l="1"/>
  <c r="AD58" i="6"/>
  <c r="AE58" i="6" s="1"/>
  <c r="BA25" i="6"/>
  <c r="BA23" i="6"/>
  <c r="AC60" i="6"/>
  <c r="AD59" i="6"/>
  <c r="AC98" i="5"/>
  <c r="Y98" i="5"/>
  <c r="AB98" i="5"/>
  <c r="H11" i="39"/>
  <c r="AA98" i="5"/>
  <c r="Z98" i="5"/>
  <c r="AD98" i="5"/>
  <c r="F99" i="5"/>
  <c r="I99" i="5" s="1"/>
  <c r="K7" i="4"/>
  <c r="K5" i="23"/>
  <c r="AD60" i="6" l="1"/>
  <c r="AE60" i="6" s="1"/>
  <c r="AE59" i="6"/>
  <c r="K99" i="5"/>
  <c r="AD99" i="5" s="1"/>
  <c r="M99" i="5"/>
  <c r="Y99" i="5"/>
  <c r="Y107" i="5" s="1"/>
  <c r="Y108" i="5" s="1"/>
  <c r="L21" i="8" s="1"/>
  <c r="L17" i="23"/>
  <c r="M11" i="8" s="1"/>
  <c r="L24" i="4" s="1"/>
  <c r="L15" i="4"/>
  <c r="L16" i="4"/>
  <c r="L5" i="8"/>
  <c r="L12" i="8" s="1"/>
  <c r="K8" i="4"/>
  <c r="K23" i="23"/>
  <c r="AC99" i="5" l="1"/>
  <c r="AB99" i="5"/>
  <c r="Z99" i="5"/>
  <c r="AA99" i="5"/>
  <c r="AE99" i="5"/>
  <c r="K29" i="4"/>
  <c r="M6" i="4"/>
  <c r="L11" i="23"/>
  <c r="M8" i="8" s="1"/>
  <c r="K5" i="4"/>
  <c r="M9" i="4"/>
  <c r="D103" i="5" l="1"/>
  <c r="I11" i="39"/>
  <c r="F100" i="5"/>
  <c r="M100" i="5" s="1"/>
  <c r="L5" i="23"/>
  <c r="M5" i="8" s="1"/>
  <c r="M12" i="8" s="1"/>
  <c r="L17" i="4"/>
  <c r="M11" i="23" l="1"/>
  <c r="M15" i="4"/>
  <c r="L8" i="4"/>
  <c r="L5" i="4" s="1"/>
  <c r="L23" i="23"/>
  <c r="L7" i="4"/>
  <c r="I100" i="5"/>
  <c r="K100" i="5" s="1"/>
  <c r="M17" i="23"/>
  <c r="N11" i="8" s="1"/>
  <c r="M24" i="4" s="1"/>
  <c r="M16" i="4" l="1"/>
  <c r="AB100" i="5"/>
  <c r="Z100" i="5"/>
  <c r="Z107" i="5" s="1"/>
  <c r="Z108" i="5" s="1"/>
  <c r="M21" i="8" s="1"/>
  <c r="L29" i="4" s="1"/>
  <c r="J11" i="39" s="1"/>
  <c r="N9" i="4"/>
  <c r="AA100" i="5"/>
  <c r="AE100" i="5"/>
  <c r="AC100" i="5"/>
  <c r="AD100" i="5"/>
  <c r="N6" i="4"/>
  <c r="N8" i="8"/>
  <c r="M17" i="4"/>
  <c r="D104" i="5" l="1"/>
  <c r="M7" i="4"/>
  <c r="M5" i="23"/>
  <c r="F101" i="5" l="1"/>
  <c r="I101" i="5" s="1"/>
  <c r="K101" i="5" s="1"/>
  <c r="N5" i="8"/>
  <c r="N12" i="8" s="1"/>
  <c r="M23" i="23"/>
  <c r="M8" i="4"/>
  <c r="M5" i="4" s="1"/>
  <c r="M101" i="5" l="1"/>
  <c r="AC101" i="5"/>
  <c r="AA101" i="5"/>
  <c r="AA107" i="5" s="1"/>
  <c r="AA108" i="5" s="1"/>
  <c r="N21" i="8" s="1"/>
  <c r="M29" i="4" s="1"/>
  <c r="K11" i="39" s="1"/>
  <c r="AB101" i="5"/>
  <c r="AE101" i="5"/>
  <c r="AD101" i="5"/>
  <c r="N11" i="23"/>
  <c r="N17" i="4" s="1"/>
  <c r="N15" i="4"/>
  <c r="N17" i="23"/>
  <c r="O11" i="8" s="1"/>
  <c r="N24" i="4" s="1"/>
  <c r="O6" i="4"/>
  <c r="O9" i="4" l="1"/>
  <c r="N16" i="4"/>
  <c r="O8" i="8"/>
  <c r="N5" i="23"/>
  <c r="O5" i="8" s="1"/>
  <c r="O12" i="8" l="1"/>
  <c r="F102" i="5"/>
  <c r="N23" i="23"/>
  <c r="N8" i="4"/>
  <c r="N5" i="4" s="1"/>
  <c r="N7" i="4"/>
  <c r="P6" i="4" l="1"/>
  <c r="I102" i="5"/>
  <c r="K102" i="5" s="1"/>
  <c r="AB102" i="5" s="1"/>
  <c r="AB107" i="5" s="1"/>
  <c r="AB108" i="5" s="1"/>
  <c r="O21" i="8" s="1"/>
  <c r="N29" i="4" s="1"/>
  <c r="L11" i="39" s="1"/>
  <c r="M102" i="5"/>
  <c r="O16" i="4" l="1"/>
  <c r="O15" i="4"/>
  <c r="O17" i="23"/>
  <c r="P11" i="8" s="1"/>
  <c r="O24" i="4" s="1"/>
  <c r="AD102" i="5"/>
  <c r="AC102" i="5"/>
  <c r="AE102" i="5"/>
  <c r="O11" i="23" l="1"/>
  <c r="P8" i="8" s="1"/>
  <c r="P9" i="4"/>
  <c r="O7" i="4"/>
  <c r="O5" i="23" l="1"/>
  <c r="O23" i="23" s="1"/>
  <c r="O17" i="4"/>
  <c r="F103" i="5"/>
  <c r="I103" i="5" s="1"/>
  <c r="K103" i="5" s="1"/>
  <c r="P15" i="4"/>
  <c r="F9" i="21"/>
  <c r="J33" i="21" s="1"/>
  <c r="I35" i="21" s="1"/>
  <c r="H35" i="21" s="1"/>
  <c r="P16" i="4"/>
  <c r="P17" i="23"/>
  <c r="Q11" i="8" s="1"/>
  <c r="P24" i="4" s="1"/>
  <c r="Q11" i="21"/>
  <c r="P11" i="21" s="1"/>
  <c r="E44" i="21"/>
  <c r="D44" i="21" s="1"/>
  <c r="O8" i="4" l="1"/>
  <c r="O5" i="4" s="1"/>
  <c r="P5" i="8"/>
  <c r="P12" i="8" s="1"/>
  <c r="M103" i="5"/>
  <c r="AD103" i="5"/>
  <c r="AC103" i="5"/>
  <c r="AC107" i="5" s="1"/>
  <c r="AC108" i="5" s="1"/>
  <c r="P21" i="8" s="1"/>
  <c r="O29" i="4" s="1"/>
  <c r="M11" i="39" s="1"/>
  <c r="AE103" i="5"/>
  <c r="F104" i="5"/>
  <c r="I104" i="5" s="1"/>
  <c r="F30" i="21"/>
  <c r="C30" i="21" s="1"/>
  <c r="Q29" i="23" s="1"/>
  <c r="F33" i="21"/>
  <c r="E35" i="21" s="1"/>
  <c r="D35" i="21" s="1"/>
  <c r="B33" i="21" s="1"/>
  <c r="C33" i="21" s="1"/>
  <c r="Q24" i="23" s="1"/>
  <c r="J30" i="21"/>
  <c r="C21" i="21"/>
  <c r="Q33" i="23" s="1"/>
  <c r="G33" i="23" s="1"/>
  <c r="J27" i="21"/>
  <c r="I29" i="21" s="1"/>
  <c r="H29" i="21" s="1"/>
  <c r="C15" i="21"/>
  <c r="F36" i="21"/>
  <c r="E38" i="21" s="1"/>
  <c r="D38" i="21" s="1"/>
  <c r="B36" i="21" s="1"/>
  <c r="C36" i="21" s="1"/>
  <c r="U11" i="21"/>
  <c r="T11" i="21" s="1"/>
  <c r="F18" i="21"/>
  <c r="F15" i="21"/>
  <c r="P5" i="23"/>
  <c r="P8" i="4" s="1"/>
  <c r="F39" i="21"/>
  <c r="E50" i="21" s="1"/>
  <c r="D50" i="21" s="1"/>
  <c r="I11" i="21"/>
  <c r="C5" i="21"/>
  <c r="F24" i="21"/>
  <c r="E26" i="21" s="1"/>
  <c r="D26" i="21" s="1"/>
  <c r="B24" i="21" s="1"/>
  <c r="C24" i="21" s="1"/>
  <c r="Q27" i="23" s="1"/>
  <c r="M11" i="21"/>
  <c r="M14" i="21" s="1"/>
  <c r="L14" i="21" s="1"/>
  <c r="C7" i="21"/>
  <c r="C18" i="21"/>
  <c r="F27" i="21"/>
  <c r="E29" i="21" s="1"/>
  <c r="D29" i="21" s="1"/>
  <c r="F21" i="21"/>
  <c r="E11" i="21"/>
  <c r="E14" i="21" s="1"/>
  <c r="D14" i="21" s="1"/>
  <c r="P11" i="23"/>
  <c r="Q8" i="8" s="1"/>
  <c r="Q14" i="21"/>
  <c r="P14" i="21" s="1"/>
  <c r="M44" i="21"/>
  <c r="L44" i="21" s="1"/>
  <c r="G16" i="8"/>
  <c r="I44" i="21"/>
  <c r="H44" i="21" s="1"/>
  <c r="K104" i="5" l="1"/>
  <c r="I27" i="23"/>
  <c r="J16" i="8" s="1"/>
  <c r="G27" i="23"/>
  <c r="H16" i="8" s="1"/>
  <c r="K29" i="23"/>
  <c r="L18" i="8" s="1"/>
  <c r="G29" i="23"/>
  <c r="H24" i="23"/>
  <c r="I13" i="8" s="1"/>
  <c r="G24" i="23"/>
  <c r="H13" i="8" s="1"/>
  <c r="M104" i="5"/>
  <c r="P33" i="23"/>
  <c r="Q29" i="8" s="1"/>
  <c r="P35" i="4" s="1"/>
  <c r="G29" i="8"/>
  <c r="F35" i="4" s="1"/>
  <c r="H29" i="8"/>
  <c r="G35" i="4" s="1"/>
  <c r="P24" i="23"/>
  <c r="J29" i="23"/>
  <c r="K18" i="8" s="1"/>
  <c r="D11" i="21"/>
  <c r="E29" i="8"/>
  <c r="D35" i="4" s="1"/>
  <c r="J24" i="23"/>
  <c r="K13" i="8" s="1"/>
  <c r="N24" i="23"/>
  <c r="O13" i="8" s="1"/>
  <c r="N33" i="23"/>
  <c r="O29" i="8" s="1"/>
  <c r="N35" i="4" s="1"/>
  <c r="L24" i="23"/>
  <c r="M13" i="8" s="1"/>
  <c r="F13" i="8"/>
  <c r="J33" i="23"/>
  <c r="K29" i="8" s="1"/>
  <c r="J35" i="4" s="1"/>
  <c r="O24" i="23"/>
  <c r="P13" i="8" s="1"/>
  <c r="M24" i="23"/>
  <c r="N13" i="8" s="1"/>
  <c r="K24" i="23"/>
  <c r="L13" i="8" s="1"/>
  <c r="I24" i="23"/>
  <c r="J13" i="8" s="1"/>
  <c r="E13" i="8"/>
  <c r="L33" i="23"/>
  <c r="M29" i="8" s="1"/>
  <c r="L35" i="4" s="1"/>
  <c r="H33" i="23"/>
  <c r="I29" i="8" s="1"/>
  <c r="H35" i="4" s="1"/>
  <c r="AE104" i="5"/>
  <c r="AD104" i="5"/>
  <c r="AD107" i="5" s="1"/>
  <c r="AD108" i="5" s="1"/>
  <c r="Q21" i="8" s="1"/>
  <c r="P29" i="4" s="1"/>
  <c r="N11" i="39" s="1"/>
  <c r="M105" i="5"/>
  <c r="I105" i="5"/>
  <c r="K105" i="5" s="1"/>
  <c r="AE105" i="5" s="1"/>
  <c r="M47" i="21"/>
  <c r="L47" i="21" s="1"/>
  <c r="B48" i="21" s="1"/>
  <c r="C48" i="21" s="1"/>
  <c r="Q32" i="23" s="1"/>
  <c r="O33" i="23"/>
  <c r="P29" i="8" s="1"/>
  <c r="O35" i="4" s="1"/>
  <c r="M33" i="23"/>
  <c r="N29" i="8" s="1"/>
  <c r="M35" i="4" s="1"/>
  <c r="K33" i="23"/>
  <c r="L29" i="8" s="1"/>
  <c r="K35" i="4" s="1"/>
  <c r="I33" i="23"/>
  <c r="J29" i="8" s="1"/>
  <c r="I35" i="4" s="1"/>
  <c r="F29" i="8"/>
  <c r="E35" i="4" s="1"/>
  <c r="D4" i="21"/>
  <c r="E47" i="21" s="1"/>
  <c r="I47" i="21" s="1"/>
  <c r="H47" i="21" s="1"/>
  <c r="B27" i="21"/>
  <c r="C27" i="21" s="1"/>
  <c r="Q28" i="23" s="1"/>
  <c r="N27" i="23"/>
  <c r="O16" i="8" s="1"/>
  <c r="M27" i="23"/>
  <c r="N16" i="8" s="1"/>
  <c r="H27" i="23"/>
  <c r="I16" i="8" s="1"/>
  <c r="E18" i="8"/>
  <c r="H29" i="23"/>
  <c r="I18" i="8" s="1"/>
  <c r="J27" i="23"/>
  <c r="K16" i="8" s="1"/>
  <c r="G18" i="8"/>
  <c r="N29" i="23"/>
  <c r="O18" i="8" s="1"/>
  <c r="K27" i="23"/>
  <c r="L16" i="8" s="1"/>
  <c r="I29" i="23"/>
  <c r="J18" i="8" s="1"/>
  <c r="O29" i="23"/>
  <c r="P18" i="8" s="1"/>
  <c r="L27" i="23"/>
  <c r="M16" i="8" s="1"/>
  <c r="P27" i="23"/>
  <c r="Q16" i="8" s="1"/>
  <c r="L29" i="23"/>
  <c r="M18" i="8" s="1"/>
  <c r="P29" i="23"/>
  <c r="Q18" i="8" s="1"/>
  <c r="O27" i="23"/>
  <c r="P16" i="8" s="1"/>
  <c r="F18" i="8"/>
  <c r="M29" i="23"/>
  <c r="N18" i="8" s="1"/>
  <c r="H18" i="8"/>
  <c r="P23" i="23"/>
  <c r="Q5" i="8"/>
  <c r="Q12" i="8" s="1"/>
  <c r="P7" i="4"/>
  <c r="E41" i="21"/>
  <c r="D41" i="21" s="1"/>
  <c r="B39" i="21" s="1"/>
  <c r="C39" i="21" s="1"/>
  <c r="Q44" i="21"/>
  <c r="P44" i="21" s="1"/>
  <c r="B42" i="21" s="1"/>
  <c r="C42" i="21" s="1"/>
  <c r="L11" i="21"/>
  <c r="E16" i="8"/>
  <c r="F16" i="8"/>
  <c r="I14" i="21"/>
  <c r="H14" i="21" s="1"/>
  <c r="H11" i="21"/>
  <c r="P17" i="4"/>
  <c r="P5" i="4" s="1"/>
  <c r="P28" i="23"/>
  <c r="Q17" i="8" s="1"/>
  <c r="G17" i="8"/>
  <c r="Q13" i="8"/>
  <c r="G13" i="8"/>
  <c r="F26" i="8"/>
  <c r="E31" i="4" s="1"/>
  <c r="G26" i="8"/>
  <c r="F31" i="4" s="1"/>
  <c r="I107" i="5" l="1"/>
  <c r="Q30" i="23"/>
  <c r="G30" i="23" s="1"/>
  <c r="B12" i="21"/>
  <c r="C12" i="21" s="1"/>
  <c r="B9" i="21"/>
  <c r="C9" i="21" s="1"/>
  <c r="H28" i="23"/>
  <c r="I17" i="8" s="1"/>
  <c r="G28" i="23"/>
  <c r="H17" i="8" s="1"/>
  <c r="H32" i="23"/>
  <c r="I26" i="8" s="1"/>
  <c r="H31" i="4" s="1"/>
  <c r="G32" i="23"/>
  <c r="H26" i="8" s="1"/>
  <c r="G31" i="4" s="1"/>
  <c r="M107" i="5"/>
  <c r="O32" i="23"/>
  <c r="P26" i="8" s="1"/>
  <c r="O31" i="4" s="1"/>
  <c r="M32" i="23"/>
  <c r="N26" i="8" s="1"/>
  <c r="M31" i="4" s="1"/>
  <c r="K32" i="23"/>
  <c r="L26" i="8" s="1"/>
  <c r="K31" i="4" s="1"/>
  <c r="I32" i="23"/>
  <c r="J26" i="8" s="1"/>
  <c r="I31" i="4" s="1"/>
  <c r="P32" i="23"/>
  <c r="Q26" i="8" s="1"/>
  <c r="P31" i="4" s="1"/>
  <c r="N32" i="23"/>
  <c r="O26" i="8" s="1"/>
  <c r="N31" i="4" s="1"/>
  <c r="L32" i="23"/>
  <c r="M26" i="8" s="1"/>
  <c r="L31" i="4" s="1"/>
  <c r="J32" i="23"/>
  <c r="K26" i="8" s="1"/>
  <c r="J31" i="4" s="1"/>
  <c r="E26" i="8"/>
  <c r="D31" i="4" s="1"/>
  <c r="D47" i="21"/>
  <c r="B45" i="21" s="1"/>
  <c r="C45" i="21" s="1"/>
  <c r="Q31" i="23" s="1"/>
  <c r="G31" i="23" s="1"/>
  <c r="B4" i="21"/>
  <c r="L28" i="23"/>
  <c r="M17" i="8" s="1"/>
  <c r="AE107" i="5"/>
  <c r="AE108" i="5" s="1"/>
  <c r="I28" i="23"/>
  <c r="J17" i="8" s="1"/>
  <c r="N28" i="23"/>
  <c r="O17" i="8" s="1"/>
  <c r="E17" i="8"/>
  <c r="J28" i="23"/>
  <c r="K17" i="8" s="1"/>
  <c r="K28" i="23"/>
  <c r="L17" i="8" s="1"/>
  <c r="M28" i="23"/>
  <c r="N17" i="8" s="1"/>
  <c r="O28" i="23"/>
  <c r="P17" i="8" s="1"/>
  <c r="F17" i="8"/>
  <c r="Q26" i="23" l="1"/>
  <c r="H26" i="23" s="1"/>
  <c r="C4" i="21"/>
  <c r="C6" i="21"/>
  <c r="C8" i="21"/>
  <c r="C51" i="21"/>
  <c r="B51" i="21"/>
  <c r="E25" i="8"/>
  <c r="D30" i="4" s="1"/>
  <c r="H31" i="23"/>
  <c r="I25" i="8" s="1"/>
  <c r="H30" i="4" s="1"/>
  <c r="H23" i="8"/>
  <c r="H30" i="23"/>
  <c r="I23" i="8" s="1"/>
  <c r="O30" i="23"/>
  <c r="P23" i="8" s="1"/>
  <c r="G23" i="8"/>
  <c r="P30" i="23"/>
  <c r="Q23" i="8" s="1"/>
  <c r="K30" i="23"/>
  <c r="L23" i="8" s="1"/>
  <c r="M30" i="23"/>
  <c r="N23" i="8" s="1"/>
  <c r="L30" i="23"/>
  <c r="M23" i="8" s="1"/>
  <c r="N30" i="23"/>
  <c r="O23" i="8" s="1"/>
  <c r="E23" i="8"/>
  <c r="F23" i="8"/>
  <c r="I30" i="23"/>
  <c r="J23" i="8" s="1"/>
  <c r="J30" i="23"/>
  <c r="K23" i="8" s="1"/>
  <c r="M31" i="23"/>
  <c r="N25" i="8" s="1"/>
  <c r="M30" i="4" s="1"/>
  <c r="I31" i="23"/>
  <c r="J25" i="8" s="1"/>
  <c r="I30" i="4" s="1"/>
  <c r="O31" i="23"/>
  <c r="P25" i="8" s="1"/>
  <c r="O30" i="4" s="1"/>
  <c r="K31" i="23"/>
  <c r="L25" i="8" s="1"/>
  <c r="K30" i="4" s="1"/>
  <c r="H25" i="8"/>
  <c r="G30" i="4" s="1"/>
  <c r="F25" i="8"/>
  <c r="E30" i="4" s="1"/>
  <c r="P31" i="23"/>
  <c r="Q25" i="8" s="1"/>
  <c r="P30" i="4" s="1"/>
  <c r="N31" i="23"/>
  <c r="O25" i="8" s="1"/>
  <c r="N30" i="4" s="1"/>
  <c r="L31" i="23"/>
  <c r="M25" i="8" s="1"/>
  <c r="L30" i="4" s="1"/>
  <c r="J31" i="23"/>
  <c r="K25" i="8" s="1"/>
  <c r="J30" i="4" s="1"/>
  <c r="G25" i="8"/>
  <c r="F30" i="4" s="1"/>
  <c r="O26" i="23" l="1"/>
  <c r="O34" i="23" s="1"/>
  <c r="O35" i="23" s="1"/>
  <c r="M26" i="23"/>
  <c r="N15" i="8" s="1"/>
  <c r="J26" i="23"/>
  <c r="J34" i="23" s="1"/>
  <c r="J35" i="23" s="1"/>
  <c r="P26" i="23"/>
  <c r="Q15" i="8" s="1"/>
  <c r="N26" i="23"/>
  <c r="O15" i="8" s="1"/>
  <c r="L26" i="23"/>
  <c r="M15" i="8" s="1"/>
  <c r="Q34" i="23"/>
  <c r="K26" i="23"/>
  <c r="L15" i="8" s="1"/>
  <c r="I26" i="23"/>
  <c r="I34" i="23" s="1"/>
  <c r="I35" i="23" s="1"/>
  <c r="G26" i="23"/>
  <c r="G34" i="23" s="1"/>
  <c r="G35" i="23" s="1"/>
  <c r="B52" i="21"/>
  <c r="C52" i="21"/>
  <c r="I15" i="8"/>
  <c r="H34" i="23"/>
  <c r="H35" i="23" s="1"/>
  <c r="G15" i="8"/>
  <c r="F34" i="23"/>
  <c r="F35" i="23" s="1"/>
  <c r="E15" i="8"/>
  <c r="D34" i="23"/>
  <c r="D35" i="23" s="1"/>
  <c r="F15" i="8"/>
  <c r="F30" i="8" s="1"/>
  <c r="E34" i="23"/>
  <c r="E35" i="23" s="1"/>
  <c r="N34" i="23" l="1"/>
  <c r="N35" i="23" s="1"/>
  <c r="P15" i="8"/>
  <c r="O26" i="4" s="1"/>
  <c r="O25" i="4" s="1"/>
  <c r="O36" i="4" s="1"/>
  <c r="O41" i="4" s="1"/>
  <c r="K15" i="8"/>
  <c r="K30" i="8" s="1"/>
  <c r="K31" i="8" s="1"/>
  <c r="H15" i="8"/>
  <c r="H30" i="8" s="1"/>
  <c r="H31" i="8" s="1"/>
  <c r="M34" i="23"/>
  <c r="M35" i="23" s="1"/>
  <c r="K34" i="23"/>
  <c r="K35" i="23" s="1"/>
  <c r="L34" i="23"/>
  <c r="L35" i="23" s="1"/>
  <c r="P34" i="23"/>
  <c r="P35" i="23" s="1"/>
  <c r="J15" i="8"/>
  <c r="I26" i="4" s="1"/>
  <c r="F31" i="8"/>
  <c r="E26" i="4"/>
  <c r="E25" i="4" s="1"/>
  <c r="E36" i="4" s="1"/>
  <c r="E39" i="4" s="1"/>
  <c r="E42" i="4" s="1"/>
  <c r="E45" i="4" s="1"/>
  <c r="G26" i="4"/>
  <c r="N30" i="8"/>
  <c r="N31" i="8" s="1"/>
  <c r="M26" i="4"/>
  <c r="M25" i="4" s="1"/>
  <c r="M36" i="4" s="1"/>
  <c r="M41" i="4" s="1"/>
  <c r="E30" i="8"/>
  <c r="E31" i="8" s="1"/>
  <c r="D26" i="4"/>
  <c r="D25" i="4" s="1"/>
  <c r="D36" i="4" s="1"/>
  <c r="D39" i="4" s="1"/>
  <c r="D42" i="4" s="1"/>
  <c r="D45" i="4" s="1"/>
  <c r="G30" i="8"/>
  <c r="G31" i="8" s="1"/>
  <c r="F26" i="4"/>
  <c r="H26" i="4"/>
  <c r="I30" i="8"/>
  <c r="I31" i="8" s="1"/>
  <c r="J26" i="4"/>
  <c r="L26" i="4"/>
  <c r="L25" i="4" s="1"/>
  <c r="L36" i="4" s="1"/>
  <c r="L41" i="4" s="1"/>
  <c r="M30" i="8"/>
  <c r="M31" i="8" s="1"/>
  <c r="O30" i="8"/>
  <c r="O31" i="8" s="1"/>
  <c r="N26" i="4"/>
  <c r="N25" i="4" s="1"/>
  <c r="N36" i="4" s="1"/>
  <c r="N41" i="4" s="1"/>
  <c r="P26" i="4"/>
  <c r="P25" i="4" s="1"/>
  <c r="P36" i="4" s="1"/>
  <c r="P41" i="4" s="1"/>
  <c r="Q30" i="8"/>
  <c r="Q31" i="8" s="1"/>
  <c r="L30" i="8"/>
  <c r="L31" i="8" s="1"/>
  <c r="K26" i="4"/>
  <c r="P30" i="8" l="1"/>
  <c r="P31" i="8" s="1"/>
  <c r="J30" i="8"/>
  <c r="J31" i="8" s="1"/>
  <c r="N25" i="39"/>
  <c r="N27" i="39" s="1"/>
  <c r="L25" i="39"/>
  <c r="L27" i="39" s="1"/>
  <c r="K25" i="39"/>
  <c r="K27" i="39" s="1"/>
  <c r="J25" i="39"/>
  <c r="J27" i="39" s="1"/>
  <c r="M25" i="39"/>
  <c r="M27" i="39" s="1"/>
  <c r="N7" i="39"/>
  <c r="P39" i="4"/>
  <c r="O39" i="4"/>
  <c r="M7" i="39"/>
  <c r="K25" i="4"/>
  <c r="K36" i="4" s="1"/>
  <c r="K41" i="4" s="1"/>
  <c r="L7" i="39"/>
  <c r="N39" i="4"/>
  <c r="J25" i="4"/>
  <c r="J36" i="4" s="1"/>
  <c r="J41" i="4" s="1"/>
  <c r="F25" i="4"/>
  <c r="F36" i="4" s="1"/>
  <c r="M39" i="4"/>
  <c r="K7" i="39"/>
  <c r="L39" i="4"/>
  <c r="L42" i="4" s="1"/>
  <c r="L45" i="4" s="1"/>
  <c r="J7" i="39"/>
  <c r="H25" i="4"/>
  <c r="H36" i="4" s="1"/>
  <c r="H41" i="4" s="1"/>
  <c r="I25" i="4"/>
  <c r="I36" i="4" s="1"/>
  <c r="I41" i="4" s="1"/>
  <c r="G25" i="4"/>
  <c r="G36" i="4" s="1"/>
  <c r="G41" i="4" s="1"/>
  <c r="P42" i="4" l="1"/>
  <c r="P45" i="4" s="1"/>
  <c r="N42" i="4"/>
  <c r="N45" i="4" s="1"/>
  <c r="M42" i="4"/>
  <c r="M45" i="4" s="1"/>
  <c r="O42" i="4"/>
  <c r="O45" i="4" s="1"/>
  <c r="E25" i="39"/>
  <c r="E27" i="39" s="1"/>
  <c r="G25" i="39"/>
  <c r="G27" i="39" s="1"/>
  <c r="F25" i="39"/>
  <c r="F27" i="39" s="1"/>
  <c r="F39" i="4"/>
  <c r="H25" i="39"/>
  <c r="H27" i="39" s="1"/>
  <c r="I25" i="39"/>
  <c r="I27" i="39" s="1"/>
  <c r="F7" i="39"/>
  <c r="H39" i="4"/>
  <c r="H42" i="4" s="1"/>
  <c r="H45" i="4" s="1"/>
  <c r="H7" i="39"/>
  <c r="J39" i="4"/>
  <c r="J42" i="4" s="1"/>
  <c r="J45" i="4" s="1"/>
  <c r="K39" i="4"/>
  <c r="K42" i="4" s="1"/>
  <c r="K45" i="4" s="1"/>
  <c r="I7" i="39"/>
  <c r="G39" i="4"/>
  <c r="G42" i="4" s="1"/>
  <c r="G45" i="4" s="1"/>
  <c r="E7" i="39"/>
  <c r="E17" i="39" s="1"/>
  <c r="I39" i="4"/>
  <c r="I42" i="4" s="1"/>
  <c r="I45" i="4" s="1"/>
  <c r="G7" i="39"/>
  <c r="E28" i="39" l="1"/>
  <c r="F6" i="39" s="1"/>
  <c r="F17" i="39" s="1"/>
  <c r="F28" i="39" s="1"/>
  <c r="G6" i="39" s="1"/>
  <c r="G17" i="39" s="1"/>
  <c r="G28" i="39" s="1"/>
  <c r="H6" i="39" s="1"/>
  <c r="H17" i="39" s="1"/>
  <c r="H28" i="39" s="1"/>
  <c r="I6" i="39" s="1"/>
  <c r="I17" i="39" s="1"/>
  <c r="I28" i="39" s="1"/>
  <c r="J6" i="39" s="1"/>
  <c r="J17" i="39" s="1"/>
  <c r="J28" i="39" s="1"/>
  <c r="K6" i="39" s="1"/>
  <c r="K17" i="39" s="1"/>
  <c r="K28" i="39" s="1"/>
  <c r="L6" i="39" s="1"/>
  <c r="L17" i="39" s="1"/>
  <c r="L28" i="39" s="1"/>
  <c r="M6" i="39" s="1"/>
  <c r="M17" i="39" s="1"/>
  <c r="M28" i="39" s="1"/>
  <c r="N6" i="39" s="1"/>
  <c r="N17" i="39" s="1"/>
  <c r="N28" i="39" s="1"/>
  <c r="F42" i="4"/>
  <c r="F45" i="4" s="1"/>
</calcChain>
</file>

<file path=xl/comments1.xml><?xml version="1.0" encoding="utf-8"?>
<comments xmlns="http://schemas.openxmlformats.org/spreadsheetml/2006/main">
  <authors>
    <author>沖縄県庁</author>
  </authors>
  <commentList>
    <comment ref="A31" authorId="0" shapeId="0">
      <text>
        <r>
          <rPr>
            <sz val="10"/>
            <color indexed="81"/>
            <rFont val="ＭＳ 明朝"/>
            <family val="1"/>
            <charset val="128"/>
          </rPr>
          <t>土地資産の所有状況は、対象者提出の資産証明書より転記する。
また、機械・施設等については、対象者より、聞き取り等も含めて記載する。</t>
        </r>
      </text>
    </comment>
    <comment ref="B69" authorId="0" shapeId="0">
      <text>
        <r>
          <rPr>
            <sz val="10"/>
            <color indexed="81"/>
            <rFont val="ＭＳ 明朝"/>
            <family val="1"/>
            <charset val="128"/>
          </rPr>
          <t>この項目の記入は、固定資産償却シートに入力すると自動的に表示される。</t>
        </r>
      </text>
    </comment>
    <comment ref="R69" authorId="0" shapeId="0">
      <text>
        <r>
          <rPr>
            <sz val="10"/>
            <color indexed="81"/>
            <rFont val="ＭＳ 明朝"/>
            <family val="1"/>
            <charset val="128"/>
          </rPr>
          <t>この項目は、固定資産償却シートに入力すると自動的に表示される。</t>
        </r>
      </text>
    </comment>
  </commentList>
</comments>
</file>

<file path=xl/comments2.xml><?xml version="1.0" encoding="utf-8"?>
<comments xmlns="http://schemas.openxmlformats.org/spreadsheetml/2006/main">
  <authors>
    <author>沖縄県庁</author>
  </authors>
  <commentList>
    <comment ref="I4" authorId="0" shapeId="0">
      <text>
        <r>
          <rPr>
            <sz val="10"/>
            <color indexed="81"/>
            <rFont val="ＭＳ 明朝"/>
            <family val="1"/>
            <charset val="128"/>
          </rPr>
          <t>数値のみ入力して下さい。
　例：「１１」と入力すると、「平成１１年度」と表示されます。　</t>
        </r>
      </text>
    </comment>
    <comment ref="C9" authorId="0" shapeId="0">
      <text>
        <r>
          <rPr>
            <sz val="10"/>
            <color indexed="81"/>
            <rFont val="ＭＳ 明朝"/>
            <family val="1"/>
            <charset val="128"/>
          </rPr>
          <t>更新率、事故率等については、整数値で入力する。</t>
        </r>
      </text>
    </comment>
  </commentList>
</comments>
</file>

<file path=xl/comments3.xml><?xml version="1.0" encoding="utf-8"?>
<comments xmlns="http://schemas.openxmlformats.org/spreadsheetml/2006/main">
  <authors>
    <author>沖縄県</author>
    <author>沖縄県庁</author>
  </authors>
  <commentList>
    <comment ref="D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　</t>
        </r>
        <r>
          <rPr>
            <sz val="12"/>
            <color indexed="81"/>
            <rFont val="ＭＳ 明朝"/>
            <family val="1"/>
            <charset val="128"/>
          </rPr>
          <t xml:space="preserve">直接実績に基づき直接入力して下さい。（現数値は、指標に基づき仮入力）
　なお、次年度以降は指標を基礎に収支を組んでいますが、実積と指標の収入の開きは５％程度までにして下さい。（実績が低い場合は、指標の基礎数値を下げる）　
</t>
        </r>
      </text>
    </comment>
    <comment ref="B17" authorId="1" shapeId="0">
      <text>
        <r>
          <rPr>
            <sz val="10"/>
            <color indexed="81"/>
            <rFont val="ＭＳ 明朝"/>
            <family val="1"/>
            <charset val="128"/>
          </rPr>
          <t>畜産経営以外の収入について、記入する。
標記以外に、「補てん金」又は共済払戻等の収入が発生した場合、又は計画する場合は、項目(収入名目)を記入の上、収入額を記入する。</t>
        </r>
      </text>
    </comment>
    <comment ref="Q25" authorId="1" shapeId="0">
      <text>
        <r>
          <rPr>
            <sz val="10"/>
            <color indexed="81"/>
            <rFont val="ＭＳ 明朝"/>
            <family val="1"/>
            <charset val="128"/>
          </rPr>
          <t>もと畜１頭当たりの購入単価(平均額)を記入する。</t>
        </r>
      </text>
    </comment>
    <comment ref="D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　</t>
        </r>
        <r>
          <rPr>
            <sz val="12"/>
            <color indexed="81"/>
            <rFont val="ＭＳ 明朝"/>
            <family val="1"/>
            <charset val="128"/>
          </rPr>
          <t xml:space="preserve">直接実績に基づき直接入力して下さい。（現数値は、指標に基づき仮入力）
　なお、次年度以降は指標を基礎に収支を組んでいますが、実積と指標の収入の開きは５％程度までにして下さい。（実績が低い場合は、指標の基礎数値を下げる）　
</t>
        </r>
      </text>
    </comment>
  </commentList>
</comments>
</file>

<file path=xl/comments4.xml><?xml version="1.0" encoding="utf-8"?>
<comments xmlns="http://schemas.openxmlformats.org/spreadsheetml/2006/main">
  <authors>
    <author>沖縄県</author>
    <author>沖縄県庁</author>
  </authors>
  <commentList>
    <comment ref="E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　</t>
        </r>
        <r>
          <rPr>
            <sz val="12"/>
            <color indexed="81"/>
            <rFont val="ＭＳ 明朝"/>
            <family val="1"/>
            <charset val="128"/>
          </rPr>
          <t xml:space="preserve">直接実績に基づき直接入力して下さい。（現数値は、指標に基づき仮入力）
　なお、次年度以降は指標を基礎に収支を組んでいますが、実積と指標の収入の開きは５％程度までにして下さい。（実績が低い場合は、指標の基礎数値を下げる）　
</t>
        </r>
      </text>
    </comment>
    <comment ref="D5" authorId="1" shapeId="0">
      <text>
        <r>
          <rPr>
            <sz val="10"/>
            <color indexed="81"/>
            <rFont val="ＭＳ 明朝"/>
            <family val="1"/>
            <charset val="128"/>
          </rPr>
          <t>単位：kg、本、ﾄﾝと記入する。</t>
        </r>
      </text>
    </comment>
    <comment ref="E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　</t>
        </r>
        <r>
          <rPr>
            <sz val="12"/>
            <color indexed="81"/>
            <rFont val="ＭＳ 明朝"/>
            <family val="1"/>
            <charset val="128"/>
          </rPr>
          <t xml:space="preserve">直接実績に基づき直接入力して下さい。（現数値は、指標に基づき仮入力）
　なお、次年度以降は指標を基礎に収支を組んでいますが、実積と指標の収入の開きは５％程度までにして下さい。（実績が低い場合は、指標の基礎数値を下げる）　
</t>
        </r>
      </text>
    </comment>
    <comment ref="E4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　</t>
        </r>
        <r>
          <rPr>
            <sz val="12"/>
            <color indexed="81"/>
            <rFont val="ＭＳ 明朝"/>
            <family val="1"/>
            <charset val="128"/>
          </rPr>
          <t xml:space="preserve">直接実績に基づき直接入力して下さい。（現数値は、指標に基づき仮入力）
　なお、次年度以降は指標を基礎に収支を組んでいますが、実積と指標の収入の開きは５％程度までにして下さい。（実績が低い場合は、指標の基礎数値を下げる）　
</t>
        </r>
      </text>
    </comment>
    <comment ref="E6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　</t>
        </r>
        <r>
          <rPr>
            <sz val="12"/>
            <color indexed="81"/>
            <rFont val="ＭＳ 明朝"/>
            <family val="1"/>
            <charset val="128"/>
          </rPr>
          <t xml:space="preserve">直接実績に基づき直接入力して下さい。（現数値は、指標に基づき仮入力）
　なお、次年度以降は指標を基礎に収支を組んでいますが、実積と指標の収入の開きは５％程度までにして下さい。（実績が低い場合は、指標の基礎数値を下げる）　
</t>
        </r>
      </text>
    </comment>
    <comment ref="E8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　</t>
        </r>
        <r>
          <rPr>
            <sz val="12"/>
            <color indexed="81"/>
            <rFont val="ＭＳ 明朝"/>
            <family val="1"/>
            <charset val="128"/>
          </rPr>
          <t xml:space="preserve">直接実績に基づき直接入力して下さい。（現数値は、指標に基づき仮入力）
　なお、次年度以降は指標を基礎に収支を組んでいますが、実積と指標の収入の開きは５％程度までにして下さい。（実績が低い場合は、指標の基礎数値を下げる）　
</t>
        </r>
      </text>
    </comment>
    <comment ref="E10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　</t>
        </r>
        <r>
          <rPr>
            <sz val="12"/>
            <color indexed="81"/>
            <rFont val="ＭＳ 明朝"/>
            <family val="1"/>
            <charset val="128"/>
          </rPr>
          <t xml:space="preserve">直接実績に基づき直接入力して下さい。（現数値は、指標に基づき仮入力）
　なお、次年度以降は指標を基礎に収支を組んでいますが、実積と指標の収入の開きは５％程度までにして下さい。（実績が低い場合は、指標の基礎数値を下げる）　
</t>
        </r>
      </text>
    </comment>
  </commentList>
</comments>
</file>

<file path=xl/comments5.xml><?xml version="1.0" encoding="utf-8"?>
<comments xmlns="http://schemas.openxmlformats.org/spreadsheetml/2006/main">
  <authors>
    <author>沖縄県</author>
  </authors>
  <commentList>
    <comment ref="D19" authorId="0" shapeId="0">
      <text>
        <r>
          <rPr>
            <sz val="10"/>
            <color indexed="81"/>
            <rFont val="ＭＳ 明朝"/>
            <family val="1"/>
            <charset val="128"/>
          </rPr>
          <t>①減価償却 ②修繕 ③支払利息の３項目については、作目毎の内訳表には記入せず、別シ－トから直接転記又は入力とする。</t>
        </r>
      </text>
    </comment>
    <comment ref="C23" authorId="0" shapeId="0">
      <text>
        <r>
          <rPr>
            <sz val="10"/>
            <color indexed="81"/>
            <rFont val="ＭＳ 明朝"/>
            <family val="1"/>
            <charset val="128"/>
          </rPr>
          <t>　仮入力として、減価償却費の10㌫を計上していますが、比率の変更は当該表の備考欄に数値のみ入力し直して下さい。
　例として、補助残圧縮あるいはﾊ-ﾍﾞｽﾀ-等特殊事情の場合適宜見直して下さい。</t>
        </r>
      </text>
    </comment>
  </commentList>
</comments>
</file>

<file path=xl/comments6.xml><?xml version="1.0" encoding="utf-8"?>
<comments xmlns="http://schemas.openxmlformats.org/spreadsheetml/2006/main">
  <authors>
    <author>沖縄県</author>
  </authors>
  <commentList>
    <comment ref="G5" authorId="0" shapeId="0">
      <text>
        <r>
          <rPr>
            <sz val="12"/>
            <color indexed="81"/>
            <rFont val="ＭＳ 明朝"/>
            <family val="1"/>
            <charset val="128"/>
          </rPr>
          <t>　取得年度については、西暦に換算して入力して下さい。　
　推移表では、西暦と平成を併記しますが、計算は西暦で実施します。　</t>
        </r>
      </text>
    </comment>
    <comment ref="L5" authorId="0" shapeId="0">
      <text>
        <r>
          <rPr>
            <sz val="12"/>
            <color indexed="81"/>
            <rFont val="ＭＳ 明朝"/>
            <family val="1"/>
            <charset val="128"/>
          </rPr>
          <t>右欄の推移表及び収支計画では、本表の修繕費は採用していませんので、入力する場合は、参考として活用下さい。なお、収支計画では、年償却額の3%を修繕費として採用しています。</t>
        </r>
        <r>
          <rPr>
            <sz val="11"/>
            <color indexed="81"/>
            <rFont val="ＭＳ 明朝"/>
            <family val="1"/>
            <charset val="128"/>
          </rPr>
          <t xml:space="preserve">
</t>
        </r>
      </text>
    </comment>
    <comment ref="R79" authorId="0" shapeId="0">
      <text>
        <r>
          <rPr>
            <sz val="12"/>
            <color indexed="81"/>
            <rFont val="ＭＳ 明朝"/>
            <family val="1"/>
            <charset val="128"/>
          </rPr>
          <t>　農機具等については、償却費整理表を参考として、該当年度へ投資額（新規投資及び更新分）を入力して下さい。
　農地等取得は予定年度に取得予定額を、その他投資については、運転資金等を借入で調達予定している場合に入力して下さい。
　当該項目は、資金運用計画(ｼ-ﾄ名｢運用｣)で投資の項目に集計の上転記します。</t>
        </r>
      </text>
    </comment>
    <comment ref="G85" authorId="0" shapeId="0">
      <text>
        <r>
          <rPr>
            <sz val="12"/>
            <color indexed="81"/>
            <rFont val="ＭＳ 明朝"/>
            <family val="1"/>
            <charset val="128"/>
          </rPr>
          <t>　取得年度については、西暦に換算して入力して下さい。　
　推移表では、西暦と平成を併記しますが、計算は西暦で実施します。　</t>
        </r>
      </text>
    </comment>
  </commentList>
</comments>
</file>

<file path=xl/comments7.xml><?xml version="1.0" encoding="utf-8"?>
<comments xmlns="http://schemas.openxmlformats.org/spreadsheetml/2006/main">
  <authors>
    <author>沖縄県</author>
  </authors>
  <commentList>
    <comment ref="A15" authorId="0" shapeId="0">
      <text>
        <r>
          <rPr>
            <sz val="12"/>
            <color indexed="81"/>
            <rFont val="ＭＳ 明朝"/>
            <family val="1"/>
            <charset val="128"/>
          </rPr>
          <t>３年ごとに家族構成を見直して下さい（結婚、出産等）</t>
        </r>
      </text>
    </comment>
    <comment ref="F19" authorId="0" shapeId="0">
      <text>
        <r>
          <rPr>
            <sz val="14"/>
            <color indexed="81"/>
            <rFont val="ＭＳ 明朝"/>
            <family val="1"/>
            <charset val="128"/>
          </rPr>
          <t xml:space="preserve">
＊当該資料は、必要に応じ基礎資料として添付して下さい。
＊１人当たり５０万円が平均的な家計費ですが、特に根拠はありませんので適宜地域の実情　　
　に合わせて単価を変えて（</t>
        </r>
        <r>
          <rPr>
            <b/>
            <sz val="14"/>
            <color indexed="81"/>
            <rFont val="ＭＳ 明朝"/>
            <family val="1"/>
            <charset val="128"/>
          </rPr>
          <t>増額して</t>
        </r>
        <r>
          <rPr>
            <sz val="14"/>
            <color indexed="81"/>
            <rFont val="ＭＳ 明朝"/>
            <family val="1"/>
            <charset val="128"/>
          </rPr>
          <t>）下さい。
＊学費については、適宜単価（</t>
        </r>
        <r>
          <rPr>
            <b/>
            <sz val="14"/>
            <color indexed="81"/>
            <rFont val="ＭＳ 明朝"/>
            <family val="1"/>
            <charset val="128"/>
          </rPr>
          <t>増額</t>
        </r>
        <r>
          <rPr>
            <sz val="14"/>
            <color indexed="81"/>
            <rFont val="ＭＳ 明朝"/>
            <family val="1"/>
            <charset val="128"/>
          </rPr>
          <t>）を変えること。（特に高校生、大学生等）
　高校・大学入学時の支度金又は離島から一時的（３年間）に下宿する等短期的な出費につ　　
　いては、直接該当項目へ入力(ﾛｯｸ解除の上)し、下段に説明書きをして下さい。
＊家計費の５０万／人については数名家族では問題ないが、</t>
        </r>
        <r>
          <rPr>
            <b/>
            <sz val="14"/>
            <color indexed="81"/>
            <rFont val="ＭＳ 明朝"/>
            <family val="1"/>
            <charset val="128"/>
          </rPr>
          <t>申請者が独身の場合</t>
        </r>
        <r>
          <rPr>
            <sz val="14"/>
            <color indexed="81"/>
            <rFont val="ＭＳ 明朝"/>
            <family val="1"/>
            <charset val="128"/>
          </rPr>
          <t xml:space="preserve">の家計費　
　については、適宜単価を上げること。（例：100万／人）
</t>
        </r>
      </text>
    </comment>
  </commentList>
</comments>
</file>

<file path=xl/comments8.xml><?xml version="1.0" encoding="utf-8"?>
<comments xmlns="http://schemas.openxmlformats.org/spreadsheetml/2006/main">
  <authors>
    <author>沖縄県</author>
  </authors>
  <commentList>
    <comment ref="F3" authorId="0" shapeId="0">
      <text>
        <r>
          <rPr>
            <b/>
            <sz val="12"/>
            <color indexed="81"/>
            <rFont val="ＭＳ 明朝"/>
            <family val="1"/>
            <charset val="128"/>
          </rPr>
          <t>「支払方式」「初回償還年」「借入年度」「借入金額」の項目は必須入力です</t>
        </r>
      </text>
    </comment>
  </commentList>
</comments>
</file>

<file path=xl/sharedStrings.xml><?xml version="1.0" encoding="utf-8"?>
<sst xmlns="http://schemas.openxmlformats.org/spreadsheetml/2006/main" count="1336" uniqueCount="595">
  <si>
    <t>〒</t>
    <phoneticPr fontId="3"/>
  </si>
  <si>
    <t>（１）経営体の概要</t>
    <rPh sb="3" eb="6">
      <t>ケイエイタイ</t>
    </rPh>
    <rPh sb="7" eb="9">
      <t>ガイヨウ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</si>
  <si>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</si>
  <si>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</si>
  <si>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</si>
  <si>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続柄</t>
    <rPh sb="0" eb="2">
      <t>ゾクガラ</t>
    </rPh>
    <phoneticPr fontId="3"/>
  </si>
  <si>
    <t>農業従事</t>
    <rPh sb="0" eb="2">
      <t>ノウギョウ</t>
    </rPh>
    <rPh sb="2" eb="4">
      <t>ジュウジ</t>
    </rPh>
    <phoneticPr fontId="3"/>
  </si>
  <si>
    <t>農外就労</t>
    <rPh sb="0" eb="1">
      <t>ノウ</t>
    </rPh>
    <rPh sb="1" eb="2">
      <t>ガイ</t>
    </rPh>
    <rPh sb="2" eb="4">
      <t>シュウロウ</t>
    </rPh>
    <phoneticPr fontId="3"/>
  </si>
  <si>
    <t>農外所得</t>
    <rPh sb="0" eb="1">
      <t>ノウ</t>
    </rPh>
    <rPh sb="1" eb="2">
      <t>ガイ</t>
    </rPh>
    <rPh sb="2" eb="4">
      <t>ショトク</t>
    </rPh>
    <phoneticPr fontId="3"/>
  </si>
  <si>
    <t>備考</t>
    <rPh sb="0" eb="2">
      <t>ビコウ</t>
    </rPh>
    <phoneticPr fontId="3"/>
  </si>
  <si>
    <t>日数(日)</t>
    <rPh sb="0" eb="2">
      <t>ニッスウ</t>
    </rPh>
    <rPh sb="3" eb="4">
      <t>ヒ</t>
    </rPh>
    <phoneticPr fontId="3"/>
  </si>
  <si>
    <t>職種</t>
    <rPh sb="0" eb="2">
      <t>ショクシュ</t>
    </rPh>
    <phoneticPr fontId="3"/>
  </si>
  <si>
    <t>従事日数</t>
    <rPh sb="0" eb="2">
      <t>ジュウジ</t>
    </rPh>
    <rPh sb="2" eb="4">
      <t>ニッスウ</t>
    </rPh>
    <phoneticPr fontId="3"/>
  </si>
  <si>
    <t>(円)</t>
    <rPh sb="1" eb="2">
      <t>エン</t>
    </rPh>
    <phoneticPr fontId="3"/>
  </si>
  <si>
    <t>家族構成</t>
    <rPh sb="0" eb="2">
      <t>カゾク</t>
    </rPh>
    <rPh sb="2" eb="4">
      <t>コウセイ</t>
    </rPh>
    <phoneticPr fontId="3"/>
  </si>
  <si>
    <t>雇用</t>
    <rPh sb="0" eb="2">
      <t>コヨウ</t>
    </rPh>
    <phoneticPr fontId="3"/>
  </si>
  <si>
    <t>常雇</t>
    <rPh sb="0" eb="1">
      <t>ツネ</t>
    </rPh>
    <rPh sb="1" eb="2">
      <t>コヨウ</t>
    </rPh>
    <phoneticPr fontId="3"/>
  </si>
  <si>
    <t>年間人員</t>
    <rPh sb="0" eb="2">
      <t>ネンカン</t>
    </rPh>
    <rPh sb="2" eb="4">
      <t>ジンイン</t>
    </rPh>
    <phoneticPr fontId="3"/>
  </si>
  <si>
    <t>人</t>
    <rPh sb="0" eb="1">
      <t>ヒト</t>
    </rPh>
    <phoneticPr fontId="3"/>
  </si>
  <si>
    <t>臨時雇</t>
  </si>
  <si>
    <t>年間労賃</t>
    <rPh sb="0" eb="2">
      <t>ネンカン</t>
    </rPh>
    <rPh sb="2" eb="4">
      <t>ロウチン</t>
    </rPh>
    <phoneticPr fontId="3"/>
  </si>
  <si>
    <t>円</t>
    <rPh sb="0" eb="1">
      <t>エン</t>
    </rPh>
    <phoneticPr fontId="3"/>
  </si>
  <si>
    <t>その他</t>
    <rPh sb="0" eb="3">
      <t>ソノタ</t>
    </rPh>
    <phoneticPr fontId="3"/>
  </si>
  <si>
    <t>組合員加入年度</t>
    <rPh sb="0" eb="3">
      <t>クミアイイン</t>
    </rPh>
    <rPh sb="3" eb="5">
      <t>カニュウ</t>
    </rPh>
    <rPh sb="5" eb="7">
      <t>ネンド</t>
    </rPh>
    <phoneticPr fontId="3"/>
  </si>
  <si>
    <t>昭和　　年　　月　　日</t>
    <rPh sb="0" eb="2">
      <t>ショウワ</t>
    </rPh>
    <rPh sb="4" eb="5">
      <t>ネン</t>
    </rPh>
    <rPh sb="7" eb="8">
      <t>ツキ</t>
    </rPh>
    <rPh sb="10" eb="11">
      <t>ヒ</t>
    </rPh>
    <phoneticPr fontId="3"/>
  </si>
  <si>
    <t>口</t>
    <rPh sb="0" eb="1">
      <t>クチ</t>
    </rPh>
    <phoneticPr fontId="3"/>
  </si>
  <si>
    <t>合　　　計</t>
    <rPh sb="0" eb="5">
      <t>ゴウケイ</t>
    </rPh>
    <phoneticPr fontId="3"/>
  </si>
  <si>
    <t>契約件数</t>
    <rPh sb="0" eb="2">
      <t>ケイヤク</t>
    </rPh>
    <rPh sb="2" eb="4">
      <t>ケンスウ</t>
    </rPh>
    <phoneticPr fontId="3"/>
  </si>
  <si>
    <t>保証金額(万円)</t>
    <rPh sb="0" eb="2">
      <t>ホショウ</t>
    </rPh>
    <rPh sb="2" eb="4">
      <t>キンガク</t>
    </rPh>
    <rPh sb="5" eb="6">
      <t>マン</t>
    </rPh>
    <rPh sb="6" eb="7">
      <t>エン</t>
    </rPh>
    <phoneticPr fontId="3"/>
  </si>
  <si>
    <t>掛金額(年間)</t>
    <rPh sb="0" eb="2">
      <t>カケキン</t>
    </rPh>
    <rPh sb="2" eb="3">
      <t>ガク</t>
    </rPh>
    <rPh sb="4" eb="6">
      <t>ネンカン</t>
    </rPh>
    <phoneticPr fontId="3"/>
  </si>
  <si>
    <t>積立金額</t>
    <rPh sb="0" eb="2">
      <t>ツミタ</t>
    </rPh>
    <rPh sb="2" eb="4">
      <t>キンガク</t>
    </rPh>
    <phoneticPr fontId="3"/>
  </si>
  <si>
    <t>生命</t>
    <rPh sb="0" eb="2">
      <t>セイメイ</t>
    </rPh>
    <phoneticPr fontId="3"/>
  </si>
  <si>
    <t>自動車</t>
    <rPh sb="0" eb="3">
      <t>ジドウシャ</t>
    </rPh>
    <phoneticPr fontId="3"/>
  </si>
  <si>
    <t>建物</t>
    <rPh sb="0" eb="2">
      <t>タテモノ</t>
    </rPh>
    <phoneticPr fontId="3"/>
  </si>
  <si>
    <t>合計</t>
    <rPh sb="0" eb="2">
      <t>ゴウケイ</t>
    </rPh>
    <phoneticPr fontId="3"/>
  </si>
  <si>
    <t>地目</t>
    <rPh sb="0" eb="2">
      <t>チモク</t>
    </rPh>
    <phoneticPr fontId="3"/>
  </si>
  <si>
    <t>所有面積(ｱ)</t>
    <rPh sb="0" eb="2">
      <t>ショユウ</t>
    </rPh>
    <rPh sb="2" eb="4">
      <t>メンセキ</t>
    </rPh>
    <phoneticPr fontId="3"/>
  </si>
  <si>
    <t>㎡</t>
  </si>
  <si>
    <t>種類</t>
    <rPh sb="0" eb="2">
      <t>シュルイ</t>
    </rPh>
    <phoneticPr fontId="3"/>
  </si>
  <si>
    <t>台数</t>
    <rPh sb="0" eb="2">
      <t>ダイスウ</t>
    </rPh>
    <phoneticPr fontId="3"/>
  </si>
  <si>
    <t>取得価格</t>
    <rPh sb="0" eb="2">
      <t>シュトク</t>
    </rPh>
    <rPh sb="2" eb="4">
      <t>カカク</t>
    </rPh>
    <phoneticPr fontId="3"/>
  </si>
  <si>
    <t>経過年数</t>
    <rPh sb="0" eb="2">
      <t>ケイカ</t>
    </rPh>
    <rPh sb="2" eb="4">
      <t>ネンスウ</t>
    </rPh>
    <phoneticPr fontId="3"/>
  </si>
  <si>
    <t>評価額</t>
    <rPh sb="0" eb="2">
      <t>ヒョウカ</t>
    </rPh>
    <rPh sb="2" eb="3">
      <t>ガク</t>
    </rPh>
    <phoneticPr fontId="3"/>
  </si>
  <si>
    <t>土地</t>
    <rPh sb="0" eb="2">
      <t>トチ</t>
    </rPh>
    <phoneticPr fontId="3"/>
  </si>
  <si>
    <t>田</t>
    <rPh sb="0" eb="1">
      <t>タ</t>
    </rPh>
    <phoneticPr fontId="3"/>
  </si>
  <si>
    <t>畑地</t>
    <rPh sb="0" eb="2">
      <t>ハタチ</t>
    </rPh>
    <phoneticPr fontId="3"/>
  </si>
  <si>
    <t>計</t>
    <rPh sb="0" eb="1">
      <t>ケイ</t>
    </rPh>
    <phoneticPr fontId="3"/>
  </si>
  <si>
    <t>樹園地</t>
    <rPh sb="0" eb="1">
      <t>ジュ</t>
    </rPh>
    <rPh sb="1" eb="3">
      <t>エンチ</t>
    </rPh>
    <phoneticPr fontId="3"/>
  </si>
  <si>
    <t>山林</t>
    <rPh sb="0" eb="2">
      <t>サンリン</t>
    </rPh>
    <phoneticPr fontId="3"/>
  </si>
  <si>
    <t>面積</t>
    <rPh sb="0" eb="2">
      <t>メンセキ</t>
    </rPh>
    <phoneticPr fontId="3"/>
  </si>
  <si>
    <t>建物・施設</t>
    <rPh sb="0" eb="2">
      <t>タテモノ</t>
    </rPh>
    <rPh sb="3" eb="5">
      <t>シセツ</t>
    </rPh>
    <phoneticPr fontId="3"/>
  </si>
  <si>
    <t>作成日</t>
    <rPh sb="0" eb="3">
      <t>サクセイビ</t>
    </rPh>
    <phoneticPr fontId="3"/>
  </si>
  <si>
    <t>前年実績</t>
    <rPh sb="0" eb="2">
      <t>ゼンネン</t>
    </rPh>
    <rPh sb="2" eb="4">
      <t>ジッセキ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</si>
  <si>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</si>
  <si>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</si>
  <si>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4年目</t>
    <rPh sb="1" eb="3">
      <t>ネンメ</t>
    </rPh>
    <phoneticPr fontId="3"/>
  </si>
  <si>
    <t>5年目</t>
    <rPh sb="1" eb="3">
      <t>ネンメ</t>
    </rPh>
    <phoneticPr fontId="3"/>
  </si>
  <si>
    <t>6年目</t>
    <rPh sb="1" eb="3">
      <t>ネンメ</t>
    </rPh>
    <phoneticPr fontId="3"/>
  </si>
  <si>
    <t>7年目</t>
    <rPh sb="1" eb="3">
      <t>ネンメ</t>
    </rPh>
    <phoneticPr fontId="3"/>
  </si>
  <si>
    <t>8年目</t>
    <rPh sb="1" eb="3">
      <t>ネンメ</t>
    </rPh>
    <phoneticPr fontId="3"/>
  </si>
  <si>
    <t>出資口数及び出資金額</t>
    <rPh sb="0" eb="2">
      <t>シュッシ</t>
    </rPh>
    <rPh sb="2" eb="3">
      <t>クチ</t>
    </rPh>
    <rPh sb="3" eb="4">
      <t>スウ</t>
    </rPh>
    <rPh sb="4" eb="5">
      <t>オヨ</t>
    </rPh>
    <rPh sb="6" eb="9">
      <t>シュッシキン</t>
    </rPh>
    <rPh sb="9" eb="10">
      <t>ガク</t>
    </rPh>
    <phoneticPr fontId="3"/>
  </si>
  <si>
    <t>地番</t>
    <rPh sb="0" eb="2">
      <t>チバン</t>
    </rPh>
    <phoneticPr fontId="3"/>
  </si>
  <si>
    <t>うち貸付地</t>
    <rPh sb="2" eb="5">
      <t>カシツケチ</t>
    </rPh>
    <phoneticPr fontId="3"/>
  </si>
  <si>
    <t>先順位</t>
    <rPh sb="0" eb="1">
      <t>セン</t>
    </rPh>
    <rPh sb="1" eb="3">
      <t>ジュンイ</t>
    </rPh>
    <phoneticPr fontId="3"/>
  </si>
  <si>
    <t>その他</t>
    <rPh sb="2" eb="3">
      <t>タ</t>
    </rPh>
    <phoneticPr fontId="3"/>
  </si>
  <si>
    <t>（３）組合・共済・保険加入の状況（申請日現在）</t>
    <rPh sb="3" eb="5">
      <t>クミアイ</t>
    </rPh>
    <rPh sb="6" eb="8">
      <t>キョウサイ</t>
    </rPh>
    <rPh sb="9" eb="11">
      <t>ホケン</t>
    </rPh>
    <rPh sb="11" eb="13">
      <t>カニュウ</t>
    </rPh>
    <rPh sb="14" eb="16">
      <t>ジョウキョウ</t>
    </rPh>
    <rPh sb="17" eb="19">
      <t>シンセイ</t>
    </rPh>
    <rPh sb="19" eb="20">
      <t>ヒ</t>
    </rPh>
    <rPh sb="20" eb="22">
      <t>ゲンザイ</t>
    </rPh>
    <phoneticPr fontId="3"/>
  </si>
  <si>
    <t>（４）固定資産の状況</t>
    <rPh sb="3" eb="5">
      <t>コテイ</t>
    </rPh>
    <rPh sb="5" eb="7">
      <t>シサン</t>
    </rPh>
    <rPh sb="8" eb="10">
      <t>ジョウキョウ</t>
    </rPh>
    <phoneticPr fontId="3"/>
  </si>
  <si>
    <t>氏名：</t>
    <rPh sb="0" eb="2">
      <t>シメイ</t>
    </rPh>
    <phoneticPr fontId="3"/>
  </si>
  <si>
    <t>作成日：</t>
    <rPh sb="0" eb="3">
      <t>サクセイビ</t>
    </rPh>
    <phoneticPr fontId="3"/>
  </si>
  <si>
    <t>単位：円</t>
    <rPh sb="0" eb="2">
      <t>タンイ</t>
    </rPh>
    <rPh sb="3" eb="4">
      <t>エン</t>
    </rPh>
    <phoneticPr fontId="3"/>
  </si>
  <si>
    <t>台数・面積</t>
    <rPh sb="0" eb="1">
      <t>ダイ</t>
    </rPh>
    <rPh sb="1" eb="2">
      <t>スウ</t>
    </rPh>
    <rPh sb="3" eb="5">
      <t>メンセキ</t>
    </rPh>
    <phoneticPr fontId="3"/>
  </si>
  <si>
    <t>型式・構造</t>
    <rPh sb="0" eb="2">
      <t>カタシキ</t>
    </rPh>
    <rPh sb="3" eb="5">
      <t>コウゾウ</t>
    </rPh>
    <phoneticPr fontId="3"/>
  </si>
  <si>
    <t>新調価格</t>
    <rPh sb="0" eb="2">
      <t>シンチョウ</t>
    </rPh>
    <rPh sb="2" eb="4">
      <t>カカク</t>
    </rPh>
    <phoneticPr fontId="3"/>
  </si>
  <si>
    <t>取得年度</t>
    <rPh sb="0" eb="2">
      <t>シュトク</t>
    </rPh>
    <rPh sb="2" eb="3">
      <t>ネン</t>
    </rPh>
    <rPh sb="3" eb="4">
      <t>ド</t>
    </rPh>
    <phoneticPr fontId="3"/>
  </si>
  <si>
    <t>残存割合</t>
    <rPh sb="0" eb="2">
      <t>ザンゾン</t>
    </rPh>
    <rPh sb="2" eb="4">
      <t>ワリアイ</t>
    </rPh>
    <phoneticPr fontId="3"/>
  </si>
  <si>
    <t>償却費</t>
    <rPh sb="0" eb="3">
      <t>ショウキャクヒ</t>
    </rPh>
    <phoneticPr fontId="3"/>
  </si>
  <si>
    <t>年償却費</t>
    <rPh sb="0" eb="1">
      <t>ネン</t>
    </rPh>
    <rPh sb="1" eb="4">
      <t>ショウキャクヒ</t>
    </rPh>
    <phoneticPr fontId="3"/>
  </si>
  <si>
    <t>修繕費係数</t>
    <rPh sb="0" eb="3">
      <t>シュウゼンヒ</t>
    </rPh>
    <rPh sb="3" eb="5">
      <t>ケイスウ</t>
    </rPh>
    <phoneticPr fontId="3"/>
  </si>
  <si>
    <t>年間修繕費</t>
    <rPh sb="0" eb="2">
      <t>ネンカン</t>
    </rPh>
    <rPh sb="2" eb="5">
      <t>シュウゼンヒ</t>
    </rPh>
    <phoneticPr fontId="3"/>
  </si>
  <si>
    <t>備      考</t>
    <rPh sb="0" eb="8">
      <t>ビコウ</t>
    </rPh>
    <phoneticPr fontId="3"/>
  </si>
  <si>
    <t>（西暦）</t>
    <rPh sb="1" eb="3">
      <t>セイレキ</t>
    </rPh>
    <phoneticPr fontId="3"/>
  </si>
  <si>
    <t>現　　　　況</t>
    <rPh sb="0" eb="6">
      <t>ゲンキョウ</t>
    </rPh>
    <phoneticPr fontId="3"/>
  </si>
  <si>
    <t>大　　  農  　　具</t>
    <rPh sb="0" eb="1">
      <t>ダイ</t>
    </rPh>
    <rPh sb="5" eb="11">
      <t>ノウキグ</t>
    </rPh>
    <phoneticPr fontId="3"/>
  </si>
  <si>
    <t>現況償却費合計</t>
    <rPh sb="0" eb="2">
      <t>ゲンキョウ</t>
    </rPh>
    <rPh sb="2" eb="5">
      <t>ショウキャクヒ</t>
    </rPh>
    <rPh sb="5" eb="7">
      <t>ゴウケイ</t>
    </rPh>
    <phoneticPr fontId="3"/>
  </si>
  <si>
    <t>小計（現況分）</t>
    <rPh sb="0" eb="2">
      <t>ショウケイ</t>
    </rPh>
    <rPh sb="3" eb="5">
      <t>ゲンキョウ</t>
    </rPh>
    <rPh sb="5" eb="6">
      <t>ブン</t>
    </rPh>
    <phoneticPr fontId="3"/>
  </si>
  <si>
    <t>新規購入（更新）</t>
    <rPh sb="0" eb="2">
      <t>シンキ</t>
    </rPh>
    <rPh sb="2" eb="4">
      <t>コウニュウ</t>
    </rPh>
    <rPh sb="5" eb="7">
      <t>コウシン</t>
    </rPh>
    <phoneticPr fontId="3"/>
  </si>
  <si>
    <t>新　規　導　入</t>
    <rPh sb="0" eb="3">
      <t>シンキ</t>
    </rPh>
    <rPh sb="4" eb="7">
      <t>ドウニュウ</t>
    </rPh>
    <phoneticPr fontId="3"/>
  </si>
  <si>
    <t>目標償却費合計</t>
    <rPh sb="0" eb="2">
      <t>モクヒョウ</t>
    </rPh>
    <rPh sb="2" eb="4">
      <t>ショウキャク</t>
    </rPh>
    <rPh sb="4" eb="5">
      <t>ヒ</t>
    </rPh>
    <rPh sb="5" eb="7">
      <t>ゴウケイ</t>
    </rPh>
    <phoneticPr fontId="3"/>
  </si>
  <si>
    <t>小計（新規分）</t>
    <rPh sb="0" eb="2">
      <t>ショウケイ</t>
    </rPh>
    <rPh sb="3" eb="5">
      <t>シンキ</t>
    </rPh>
    <rPh sb="5" eb="6">
      <t>ブン</t>
    </rPh>
    <phoneticPr fontId="3"/>
  </si>
  <si>
    <t>合計（大農具）</t>
    <rPh sb="0" eb="2">
      <t>ゴウケイ</t>
    </rPh>
    <rPh sb="3" eb="4">
      <t>ダイ</t>
    </rPh>
    <rPh sb="4" eb="6">
      <t>ノウグ</t>
    </rPh>
    <phoneticPr fontId="3"/>
  </si>
  <si>
    <t>施　　　　　　　設</t>
    <rPh sb="0" eb="9">
      <t>シセツ</t>
    </rPh>
    <phoneticPr fontId="3"/>
  </si>
  <si>
    <t>現　　　　　況</t>
    <rPh sb="0" eb="7">
      <t>ゲンキョウ</t>
    </rPh>
    <phoneticPr fontId="3"/>
  </si>
  <si>
    <t>新規建設（更新）</t>
    <rPh sb="0" eb="2">
      <t>シンキ</t>
    </rPh>
    <rPh sb="2" eb="4">
      <t>ケンセツ</t>
    </rPh>
    <rPh sb="5" eb="7">
      <t>コウシン</t>
    </rPh>
    <phoneticPr fontId="3"/>
  </si>
  <si>
    <t>新規建設</t>
    <rPh sb="0" eb="2">
      <t>シンキ</t>
    </rPh>
    <rPh sb="2" eb="4">
      <t>ケンセツ</t>
    </rPh>
    <phoneticPr fontId="3"/>
  </si>
  <si>
    <t>合計（施設）</t>
    <rPh sb="0" eb="2">
      <t>ゴウケイ</t>
    </rPh>
    <rPh sb="3" eb="5">
      <t>シセツ</t>
    </rPh>
    <phoneticPr fontId="3"/>
  </si>
  <si>
    <t>※備考欄に取得財産の経緯等（補助事業で導入・中古取得・更新・新規等）を記入する。</t>
    <rPh sb="1" eb="4">
      <t>ビコウラン</t>
    </rPh>
    <rPh sb="5" eb="7">
      <t>シュトク</t>
    </rPh>
    <rPh sb="7" eb="9">
      <t>ザイサン</t>
    </rPh>
    <rPh sb="10" eb="12">
      <t>ケイイ</t>
    </rPh>
    <rPh sb="12" eb="13">
      <t>トウ</t>
    </rPh>
    <rPh sb="14" eb="16">
      <t>ホジョ</t>
    </rPh>
    <rPh sb="16" eb="18">
      <t>ジギョウ</t>
    </rPh>
    <rPh sb="19" eb="21">
      <t>ドウニュウ</t>
    </rPh>
    <rPh sb="22" eb="24">
      <t>チュウコ</t>
    </rPh>
    <rPh sb="24" eb="26">
      <t>シュトク</t>
    </rPh>
    <rPh sb="27" eb="29">
      <t>コウシン</t>
    </rPh>
    <rPh sb="30" eb="32">
      <t>シンキ</t>
    </rPh>
    <rPh sb="32" eb="33">
      <t>トウ</t>
    </rPh>
    <rPh sb="35" eb="37">
      <t>キニュウ</t>
    </rPh>
    <phoneticPr fontId="3"/>
  </si>
  <si>
    <t>総計（大農具＋施設）</t>
    <rPh sb="0" eb="1">
      <t>ソウ</t>
    </rPh>
    <rPh sb="1" eb="2">
      <t>ケイ</t>
    </rPh>
    <rPh sb="3" eb="6">
      <t>ダイノウグ</t>
    </rPh>
    <rPh sb="7" eb="9">
      <t>シセツ</t>
    </rPh>
    <phoneticPr fontId="3"/>
  </si>
  <si>
    <t>新規投資(補助金含)</t>
    <rPh sb="0" eb="2">
      <t>シンキ</t>
    </rPh>
    <rPh sb="2" eb="4">
      <t>トウシ</t>
    </rPh>
    <rPh sb="5" eb="8">
      <t>ホジョキン</t>
    </rPh>
    <rPh sb="8" eb="9">
      <t>フク</t>
    </rPh>
    <phoneticPr fontId="3"/>
  </si>
  <si>
    <t>農機具・施設関係投資額</t>
    <rPh sb="0" eb="3">
      <t>ノウキグ</t>
    </rPh>
    <rPh sb="4" eb="6">
      <t>シセツ</t>
    </rPh>
    <rPh sb="6" eb="8">
      <t>カンケイ</t>
    </rPh>
    <rPh sb="8" eb="10">
      <t>トウシ</t>
    </rPh>
    <rPh sb="10" eb="11">
      <t>ガク</t>
    </rPh>
    <phoneticPr fontId="3"/>
  </si>
  <si>
    <t>農地等取得投資額</t>
    <rPh sb="0" eb="2">
      <t>ノウチ</t>
    </rPh>
    <rPh sb="2" eb="5">
      <t>トウシュトク</t>
    </rPh>
    <rPh sb="5" eb="7">
      <t>トウシ</t>
    </rPh>
    <rPh sb="7" eb="8">
      <t>ガク</t>
    </rPh>
    <phoneticPr fontId="3"/>
  </si>
  <si>
    <t>その他投資額（運転資金）</t>
    <rPh sb="0" eb="3">
      <t>ソノタ</t>
    </rPh>
    <rPh sb="3" eb="5">
      <t>トウシ</t>
    </rPh>
    <rPh sb="5" eb="6">
      <t>ガク</t>
    </rPh>
    <rPh sb="7" eb="9">
      <t>ウンテン</t>
    </rPh>
    <rPh sb="9" eb="11">
      <t>シキン</t>
    </rPh>
    <phoneticPr fontId="3"/>
  </si>
  <si>
    <t>（単位：円）</t>
  </si>
  <si>
    <t>（１／２）</t>
  </si>
  <si>
    <t>（２／２）</t>
  </si>
  <si>
    <t>資　　金　　名</t>
  </si>
  <si>
    <t>整理番号</t>
  </si>
  <si>
    <t>資金使途</t>
  </si>
  <si>
    <t>借入先</t>
  </si>
  <si>
    <t>支払方式</t>
  </si>
  <si>
    <t>初回償還年</t>
  </si>
  <si>
    <t>借入年度(西暦)</t>
  </si>
  <si>
    <t>借入金額</t>
  </si>
  <si>
    <t>約定利率</t>
  </si>
  <si>
    <t>1.元金均等</t>
  </si>
  <si>
    <t>1.翌年度</t>
  </si>
  <si>
    <t>償還期間</t>
  </si>
  <si>
    <t>(初回償還額)</t>
  </si>
  <si>
    <t>2.元利均等</t>
  </si>
  <si>
    <t>2.借入年</t>
  </si>
  <si>
    <t>内据置期間</t>
  </si>
  <si>
    <t>(２回目以降)</t>
  </si>
  <si>
    <t>農　　業　　負　　債</t>
  </si>
  <si>
    <t>－</t>
  </si>
  <si>
    <t>-</t>
  </si>
  <si>
    <t>事　業　外　負　債</t>
  </si>
  <si>
    <t>合　　　計</t>
  </si>
  <si>
    <t>元 利</t>
  </si>
  <si>
    <t>氏名　：</t>
    <rPh sb="0" eb="2">
      <t>シメイ</t>
    </rPh>
    <phoneticPr fontId="3"/>
  </si>
  <si>
    <t>実績</t>
    <rPh sb="0" eb="2">
      <t>ジッセキ</t>
    </rPh>
    <phoneticPr fontId="3"/>
  </si>
  <si>
    <t>１年次</t>
    <rPh sb="1" eb="3">
      <t>ネンジ</t>
    </rPh>
    <phoneticPr fontId="3"/>
  </si>
  <si>
    <t>２年次</t>
  </si>
  <si>
    <t>３年次</t>
  </si>
  <si>
    <t>４年次</t>
  </si>
  <si>
    <t>５年次</t>
  </si>
  <si>
    <t>６年次</t>
  </si>
  <si>
    <t>７年次</t>
  </si>
  <si>
    <t>８年次</t>
  </si>
  <si>
    <t>９年次</t>
  </si>
  <si>
    <t>１０年次</t>
  </si>
  <si>
    <t>計算基礎</t>
    <rPh sb="0" eb="2">
      <t>ケイサン</t>
    </rPh>
    <rPh sb="2" eb="4">
      <t>キソ</t>
    </rPh>
    <phoneticPr fontId="3"/>
  </si>
  <si>
    <t>１人当たり</t>
    <rPh sb="1" eb="2">
      <t>ニン</t>
    </rPh>
    <rPh sb="2" eb="3">
      <t>ア</t>
    </rPh>
    <phoneticPr fontId="3"/>
  </si>
  <si>
    <t>食費</t>
    <rPh sb="0" eb="2">
      <t>ショクヒ</t>
    </rPh>
    <phoneticPr fontId="3"/>
  </si>
  <si>
    <t>居住費</t>
    <rPh sb="0" eb="1">
      <t>イ</t>
    </rPh>
    <rPh sb="1" eb="2">
      <t>ジュウ</t>
    </rPh>
    <rPh sb="2" eb="3">
      <t>ヒ</t>
    </rPh>
    <phoneticPr fontId="3"/>
  </si>
  <si>
    <t>被服費</t>
    <rPh sb="0" eb="3">
      <t>ヒフクヒ</t>
    </rPh>
    <phoneticPr fontId="3"/>
  </si>
  <si>
    <t>教育費</t>
    <rPh sb="0" eb="3">
      <t>キョウイクヒ</t>
    </rPh>
    <phoneticPr fontId="3"/>
  </si>
  <si>
    <t>水道光熱費</t>
    <rPh sb="0" eb="2">
      <t>スイドウ</t>
    </rPh>
    <rPh sb="2" eb="5">
      <t>コウネツヒ</t>
    </rPh>
    <phoneticPr fontId="3"/>
  </si>
  <si>
    <t>保険衛生費</t>
    <rPh sb="0" eb="2">
      <t>ホケン</t>
    </rPh>
    <rPh sb="2" eb="4">
      <t>エイセイ</t>
    </rPh>
    <rPh sb="4" eb="5">
      <t>ヒ</t>
    </rPh>
    <phoneticPr fontId="3"/>
  </si>
  <si>
    <t>娯楽交際費</t>
    <rPh sb="0" eb="2">
      <t>ゴラク</t>
    </rPh>
    <rPh sb="2" eb="5">
      <t>コウサイヒ</t>
    </rPh>
    <phoneticPr fontId="3"/>
  </si>
  <si>
    <t>家族人数</t>
    <rPh sb="0" eb="2">
      <t>カゾク</t>
    </rPh>
    <rPh sb="2" eb="4">
      <t>ニンズウ</t>
    </rPh>
    <phoneticPr fontId="3"/>
  </si>
  <si>
    <t>（内学生）</t>
    <rPh sb="1" eb="2">
      <t>ウチ</t>
    </rPh>
    <rPh sb="2" eb="4">
      <t>ガクセイ</t>
    </rPh>
    <phoneticPr fontId="3"/>
  </si>
  <si>
    <t>【家族構成】</t>
    <rPh sb="1" eb="3">
      <t>カゾク</t>
    </rPh>
    <rPh sb="3" eb="5">
      <t>コウセイ</t>
    </rPh>
    <phoneticPr fontId="3"/>
  </si>
  <si>
    <t>性別</t>
    <rPh sb="0" eb="2">
      <t>セイベツ</t>
    </rPh>
    <phoneticPr fontId="3"/>
  </si>
  <si>
    <t>職業</t>
    <rPh sb="0" eb="1">
      <t>ショク</t>
    </rPh>
    <rPh sb="1" eb="2">
      <t>ギョウ</t>
    </rPh>
    <phoneticPr fontId="3"/>
  </si>
  <si>
    <t>①</t>
    <phoneticPr fontId="3"/>
  </si>
  <si>
    <t>（％）②</t>
    <phoneticPr fontId="3"/>
  </si>
  <si>
    <t>③＝①×(1-②/100)</t>
    <phoneticPr fontId="3"/>
  </si>
  <si>
    <t>⑤＝③／④</t>
    <phoneticPr fontId="3"/>
  </si>
  <si>
    <t>⑥</t>
    <phoneticPr fontId="3"/>
  </si>
  <si>
    <t>⑦＝①×⑥÷④</t>
    <phoneticPr fontId="3"/>
  </si>
  <si>
    <t>粗　収　入</t>
    <rPh sb="0" eb="1">
      <t>ソ</t>
    </rPh>
    <rPh sb="2" eb="5">
      <t>シュウニュウ</t>
    </rPh>
    <phoneticPr fontId="3"/>
  </si>
  <si>
    <t>経　　　　　営　　　　　費</t>
    <rPh sb="0" eb="1">
      <t>ケイ</t>
    </rPh>
    <rPh sb="6" eb="7">
      <t>エイ</t>
    </rPh>
    <rPh sb="12" eb="13">
      <t>ヒ</t>
    </rPh>
    <phoneticPr fontId="3"/>
  </si>
  <si>
    <t>別添「償却表」参照</t>
    <rPh sb="0" eb="2">
      <t>ベッテン</t>
    </rPh>
    <rPh sb="3" eb="5">
      <t>ショウキャク</t>
    </rPh>
    <rPh sb="5" eb="6">
      <t>ヒョウ</t>
    </rPh>
    <rPh sb="7" eb="9">
      <t>サンショウ</t>
    </rPh>
    <phoneticPr fontId="3"/>
  </si>
  <si>
    <t>支払利息</t>
    <rPh sb="0" eb="2">
      <t>シハライ</t>
    </rPh>
    <rPh sb="2" eb="4">
      <t>リソク</t>
    </rPh>
    <phoneticPr fontId="3"/>
  </si>
  <si>
    <t>別添「償還表」参照</t>
    <rPh sb="0" eb="2">
      <t>ベッテン</t>
    </rPh>
    <rPh sb="3" eb="5">
      <t>ショウカン</t>
    </rPh>
    <rPh sb="5" eb="6">
      <t>ヒョウ</t>
    </rPh>
    <rPh sb="7" eb="9">
      <t>サンショウ</t>
    </rPh>
    <phoneticPr fontId="3"/>
  </si>
  <si>
    <t>〃</t>
    <phoneticPr fontId="3"/>
  </si>
  <si>
    <t>〃</t>
    <phoneticPr fontId="3"/>
  </si>
  <si>
    <t>1年次</t>
    <phoneticPr fontId="3"/>
  </si>
  <si>
    <t>2年次</t>
  </si>
  <si>
    <t>3年次</t>
  </si>
  <si>
    <t>4年次</t>
  </si>
  <si>
    <t>5年次</t>
  </si>
  <si>
    <t>6年次</t>
  </si>
  <si>
    <t>7年次</t>
  </si>
  <si>
    <t>8年次</t>
  </si>
  <si>
    <t>9年次</t>
  </si>
  <si>
    <t>10年次</t>
  </si>
  <si>
    <t>経営費計(B)</t>
    <rPh sb="0" eb="1">
      <t>ケイヒ</t>
    </rPh>
    <rPh sb="1" eb="2">
      <t>エイ</t>
    </rPh>
    <rPh sb="2" eb="3">
      <t>ヒ</t>
    </rPh>
    <rPh sb="3" eb="4">
      <t>ケイ</t>
    </rPh>
    <phoneticPr fontId="3"/>
  </si>
  <si>
    <t>粗収入(A)</t>
    <rPh sb="0" eb="1">
      <t>ソ</t>
    </rPh>
    <rPh sb="1" eb="3">
      <t>シュウニュウ</t>
    </rPh>
    <phoneticPr fontId="3"/>
  </si>
  <si>
    <t>減  価
償却費</t>
    <rPh sb="0" eb="4">
      <t>ゲンカ</t>
    </rPh>
    <rPh sb="5" eb="8">
      <t>ショウキャクヒ</t>
    </rPh>
    <phoneticPr fontId="3"/>
  </si>
  <si>
    <t>農業所得(A)-(B)=(C)</t>
    <rPh sb="0" eb="2">
      <t>ノウギョウ</t>
    </rPh>
    <rPh sb="2" eb="4">
      <t>ショトク</t>
    </rPh>
    <phoneticPr fontId="3"/>
  </si>
  <si>
    <t>農業所得(A)-(B)</t>
    <rPh sb="0" eb="2">
      <t>ノウギョウ</t>
    </rPh>
    <rPh sb="2" eb="4">
      <t>ショトク</t>
    </rPh>
    <phoneticPr fontId="3"/>
  </si>
  <si>
    <t>経営規模</t>
    <rPh sb="0" eb="2">
      <t>ケイエイ</t>
    </rPh>
    <rPh sb="2" eb="4">
      <t>キボ</t>
    </rPh>
    <phoneticPr fontId="19"/>
  </si>
  <si>
    <t>売上高</t>
    <rPh sb="0" eb="3">
      <t>ウリアゲダカ</t>
    </rPh>
    <phoneticPr fontId="19"/>
  </si>
  <si>
    <t>原材料費</t>
    <rPh sb="0" eb="3">
      <t>ゲンザイリョウ</t>
    </rPh>
    <rPh sb="3" eb="4">
      <t>ヒ</t>
    </rPh>
    <phoneticPr fontId="19"/>
  </si>
  <si>
    <t>施設・機械費</t>
    <rPh sb="0" eb="2">
      <t>シセツ</t>
    </rPh>
    <rPh sb="3" eb="5">
      <t>キカイ</t>
    </rPh>
    <rPh sb="5" eb="6">
      <t>ヒ</t>
    </rPh>
    <phoneticPr fontId="19"/>
  </si>
  <si>
    <t>雇用労賃</t>
    <rPh sb="0" eb="2">
      <t>コヨウ</t>
    </rPh>
    <rPh sb="2" eb="4">
      <t>ロウチン</t>
    </rPh>
    <phoneticPr fontId="19"/>
  </si>
  <si>
    <t>支払利息</t>
    <rPh sb="0" eb="2">
      <t>シハライ</t>
    </rPh>
    <rPh sb="2" eb="4">
      <t>リソク</t>
    </rPh>
    <phoneticPr fontId="19"/>
  </si>
  <si>
    <t>支払地代</t>
    <rPh sb="0" eb="2">
      <t>シハライ</t>
    </rPh>
    <rPh sb="2" eb="4">
      <t>チダイ</t>
    </rPh>
    <phoneticPr fontId="19"/>
  </si>
  <si>
    <t>その他</t>
    <rPh sb="2" eb="3">
      <t>タ</t>
    </rPh>
    <phoneticPr fontId="19"/>
  </si>
  <si>
    <t>施設・機械等の設備投資</t>
    <rPh sb="0" eb="2">
      <t>シセツ</t>
    </rPh>
    <rPh sb="3" eb="5">
      <t>キカイ</t>
    </rPh>
    <rPh sb="5" eb="6">
      <t>トウ</t>
    </rPh>
    <rPh sb="7" eb="9">
      <t>セツビ</t>
    </rPh>
    <rPh sb="9" eb="11">
      <t>トウシ</t>
    </rPh>
    <phoneticPr fontId="19"/>
  </si>
  <si>
    <t>計</t>
    <rPh sb="0" eb="1">
      <t>ケイ</t>
    </rPh>
    <phoneticPr fontId="19"/>
  </si>
  <si>
    <t>1年(作成年)</t>
    <rPh sb="1" eb="2">
      <t>ネン</t>
    </rPh>
    <rPh sb="3" eb="5">
      <t>サクセイ</t>
    </rPh>
    <rPh sb="5" eb="6">
      <t>ネン</t>
    </rPh>
    <phoneticPr fontId="3"/>
  </si>
  <si>
    <t>9年目</t>
    <rPh sb="1" eb="3">
      <t>ネンメ</t>
    </rPh>
    <phoneticPr fontId="3"/>
  </si>
  <si>
    <t>10年目</t>
    <rPh sb="2" eb="4">
      <t>ネンメ</t>
    </rPh>
    <phoneticPr fontId="3"/>
  </si>
  <si>
    <t>2年前実績</t>
    <rPh sb="1" eb="2">
      <t>ネン</t>
    </rPh>
    <rPh sb="2" eb="3">
      <t>マエ</t>
    </rPh>
    <rPh sb="3" eb="5">
      <t>ジッセキ</t>
    </rPh>
    <phoneticPr fontId="3"/>
  </si>
  <si>
    <t>3年前実績</t>
    <rPh sb="1" eb="2">
      <t>ネン</t>
    </rPh>
    <rPh sb="2" eb="3">
      <t>マエ</t>
    </rPh>
    <rPh sb="3" eb="5">
      <t>ジッセキ</t>
    </rPh>
    <phoneticPr fontId="3"/>
  </si>
  <si>
    <t>農業収入(A)</t>
    <rPh sb="0" eb="2">
      <t>ノウギョウ</t>
    </rPh>
    <rPh sb="2" eb="4">
      <t>シュウニュウ</t>
    </rPh>
    <phoneticPr fontId="19"/>
  </si>
  <si>
    <t>農業経営費(B)</t>
    <rPh sb="0" eb="2">
      <t>ノウギョウ</t>
    </rPh>
    <rPh sb="2" eb="5">
      <t>ケイエイヒ</t>
    </rPh>
    <phoneticPr fontId="19"/>
  </si>
  <si>
    <t>農業所得A-B=(D)</t>
    <rPh sb="0" eb="2">
      <t>ノウギョウ</t>
    </rPh>
    <rPh sb="2" eb="4">
      <t>ショトク</t>
    </rPh>
    <phoneticPr fontId="19"/>
  </si>
  <si>
    <t>農外所得(E)</t>
    <rPh sb="0" eb="2">
      <t>ノウガイ</t>
    </rPh>
    <rPh sb="2" eb="4">
      <t>ショトク</t>
    </rPh>
    <phoneticPr fontId="19"/>
  </si>
  <si>
    <t>年金被贈等(F)</t>
    <rPh sb="0" eb="2">
      <t>ネンキン</t>
    </rPh>
    <rPh sb="2" eb="4">
      <t>ヒゾウ</t>
    </rPh>
    <rPh sb="4" eb="5">
      <t>トウ</t>
    </rPh>
    <phoneticPr fontId="19"/>
  </si>
  <si>
    <t>農家総所得D+E+F=(G)</t>
    <rPh sb="0" eb="2">
      <t>ノウカ</t>
    </rPh>
    <rPh sb="2" eb="5">
      <t>ソウショトク</t>
    </rPh>
    <phoneticPr fontId="19"/>
  </si>
  <si>
    <t>家計費(H)</t>
    <rPh sb="0" eb="3">
      <t>カケイヒ</t>
    </rPh>
    <phoneticPr fontId="19"/>
  </si>
  <si>
    <t>租税公課(I)</t>
    <rPh sb="0" eb="2">
      <t>ソゼイ</t>
    </rPh>
    <rPh sb="2" eb="4">
      <t>コウカ</t>
    </rPh>
    <phoneticPr fontId="19"/>
  </si>
  <si>
    <t>償還財源C+G-H-I=(J)</t>
    <rPh sb="0" eb="2">
      <t>ショウカン</t>
    </rPh>
    <rPh sb="2" eb="4">
      <t>ザイゲン</t>
    </rPh>
    <phoneticPr fontId="19"/>
  </si>
  <si>
    <t>償還金(元本)(K)</t>
    <rPh sb="0" eb="3">
      <t>ショウカンキン</t>
    </rPh>
    <rPh sb="4" eb="6">
      <t>ガンポン</t>
    </rPh>
    <phoneticPr fontId="19"/>
  </si>
  <si>
    <t>整理番号</t>
    <rPh sb="0" eb="2">
      <t>セイリ</t>
    </rPh>
    <rPh sb="2" eb="4">
      <t>バンゴウ</t>
    </rPh>
    <phoneticPr fontId="3"/>
  </si>
  <si>
    <r>
      <t>約定償還元利金（</t>
    </r>
    <r>
      <rPr>
        <b/>
        <sz val="9"/>
        <rFont val="ＭＳ 明朝"/>
        <family val="1"/>
        <charset val="128"/>
      </rPr>
      <t>上段</t>
    </r>
    <r>
      <rPr>
        <sz val="9"/>
        <rFont val="ＭＳ 明朝"/>
        <family val="1"/>
        <charset val="128"/>
      </rPr>
      <t>：融資残高(期首)=</t>
    </r>
    <r>
      <rPr>
        <b/>
        <i/>
        <sz val="9"/>
        <rFont val="ＭＳ 明朝"/>
        <family val="1"/>
        <charset val="128"/>
      </rPr>
      <t>但し元利均等方式は"０"表示</t>
    </r>
    <r>
      <rPr>
        <sz val="9"/>
        <rFont val="ＭＳ 明朝"/>
        <family val="1"/>
        <charset val="128"/>
      </rPr>
      <t>）、</t>
    </r>
    <r>
      <rPr>
        <b/>
        <sz val="9"/>
        <rFont val="ＭＳ 明朝"/>
        <family val="1"/>
        <charset val="128"/>
      </rPr>
      <t>中段</t>
    </r>
    <r>
      <rPr>
        <sz val="9"/>
        <rFont val="ＭＳ 明朝"/>
        <family val="1"/>
        <charset val="128"/>
      </rPr>
      <t>：償還元金、</t>
    </r>
    <r>
      <rPr>
        <b/>
        <sz val="9"/>
        <rFont val="ＭＳ 明朝"/>
        <family val="1"/>
        <charset val="128"/>
      </rPr>
      <t>下段</t>
    </r>
    <r>
      <rPr>
        <sz val="9"/>
        <rFont val="ＭＳ 明朝"/>
        <family val="1"/>
        <charset val="128"/>
      </rPr>
      <t>：利息）</t>
    </r>
    <rPh sb="11" eb="13">
      <t>ユウシ</t>
    </rPh>
    <rPh sb="16" eb="18">
      <t>キシュ</t>
    </rPh>
    <rPh sb="20" eb="21">
      <t>タダ</t>
    </rPh>
    <rPh sb="22" eb="26">
      <t>ガンリキン</t>
    </rPh>
    <rPh sb="26" eb="28">
      <t>ホウシキ</t>
    </rPh>
    <rPh sb="32" eb="34">
      <t>ヒョウジ</t>
    </rPh>
    <phoneticPr fontId="3"/>
  </si>
  <si>
    <t>１．経営概況</t>
    <rPh sb="2" eb="4">
      <t>ケイエイ</t>
    </rPh>
    <rPh sb="4" eb="6">
      <t>ガイキョウ</t>
    </rPh>
    <phoneticPr fontId="3"/>
  </si>
  <si>
    <t>後継者等(○印)</t>
    <rPh sb="0" eb="3">
      <t>コウケイシャ</t>
    </rPh>
    <rPh sb="3" eb="4">
      <t>トウ</t>
    </rPh>
    <rPh sb="6" eb="7">
      <t>シルシ</t>
    </rPh>
    <phoneticPr fontId="3"/>
  </si>
  <si>
    <t>(現在又は今後後継者として)</t>
    <rPh sb="1" eb="3">
      <t>ゲンザイ</t>
    </rPh>
    <rPh sb="3" eb="4">
      <t>マタ</t>
    </rPh>
    <rPh sb="5" eb="7">
      <t>コンゴ</t>
    </rPh>
    <rPh sb="7" eb="10">
      <t>コウケイシャ</t>
    </rPh>
    <phoneticPr fontId="3"/>
  </si>
  <si>
    <t>減価償却費(C)</t>
    <rPh sb="0" eb="2">
      <t>ゲンカ</t>
    </rPh>
    <rPh sb="2" eb="5">
      <t>ショウキャクヒ</t>
    </rPh>
    <phoneticPr fontId="19"/>
  </si>
  <si>
    <t>農業負債</t>
    <rPh sb="0" eb="2">
      <t>ノウギョウ</t>
    </rPh>
    <rPh sb="2" eb="4">
      <t>フサイ</t>
    </rPh>
    <phoneticPr fontId="19"/>
  </si>
  <si>
    <t>経済</t>
    <rPh sb="0" eb="2">
      <t>ケイザイ</t>
    </rPh>
    <phoneticPr fontId="3"/>
  </si>
  <si>
    <t>信用</t>
    <rPh sb="0" eb="2">
      <t>シンヨウ</t>
    </rPh>
    <phoneticPr fontId="3"/>
  </si>
  <si>
    <t>農外支払利息(L)</t>
    <rPh sb="0" eb="2">
      <t>ノウガイ</t>
    </rPh>
    <rPh sb="2" eb="4">
      <t>シハライ</t>
    </rPh>
    <rPh sb="4" eb="6">
      <t>リソク</t>
    </rPh>
    <phoneticPr fontId="19"/>
  </si>
  <si>
    <t>差引余剰J-K-L=(M)</t>
    <rPh sb="0" eb="2">
      <t>サシヒキ</t>
    </rPh>
    <rPh sb="2" eb="4">
      <t>ヨジョウ</t>
    </rPh>
    <phoneticPr fontId="19"/>
  </si>
  <si>
    <t>農外・生活負債</t>
    <rPh sb="0" eb="2">
      <t>ノウガイ</t>
    </rPh>
    <rPh sb="3" eb="5">
      <t>セイカツ</t>
    </rPh>
    <rPh sb="5" eb="7">
      <t>フサイ</t>
    </rPh>
    <phoneticPr fontId="19"/>
  </si>
  <si>
    <t>※注)　差引余剰は減価償却費見合い分を確保すること。また、余剰がマイナスとなる場合は、要検討</t>
    <rPh sb="1" eb="2">
      <t>チュウ</t>
    </rPh>
    <rPh sb="4" eb="6">
      <t>サシヒキ</t>
    </rPh>
    <rPh sb="6" eb="8">
      <t>ヨジョウ</t>
    </rPh>
    <rPh sb="9" eb="11">
      <t>ゲンカ</t>
    </rPh>
    <rPh sb="11" eb="14">
      <t>ショウキャクヒ</t>
    </rPh>
    <rPh sb="14" eb="16">
      <t>ミア</t>
    </rPh>
    <rPh sb="17" eb="18">
      <t>ブン</t>
    </rPh>
    <rPh sb="19" eb="21">
      <t>カクホ</t>
    </rPh>
    <rPh sb="29" eb="31">
      <t>ヨジョウ</t>
    </rPh>
    <rPh sb="39" eb="41">
      <t>バアイ</t>
    </rPh>
    <rPh sb="43" eb="44">
      <t>ヨウ</t>
    </rPh>
    <rPh sb="44" eb="46">
      <t>ケントウ</t>
    </rPh>
    <phoneticPr fontId="3"/>
  </si>
  <si>
    <t>単価</t>
    <rPh sb="0" eb="2">
      <t>タンカ</t>
    </rPh>
    <phoneticPr fontId="3"/>
  </si>
  <si>
    <t>販売量</t>
    <phoneticPr fontId="19"/>
  </si>
  <si>
    <t>販売量</t>
    <phoneticPr fontId="19"/>
  </si>
  <si>
    <t>販売量</t>
    <phoneticPr fontId="19"/>
  </si>
  <si>
    <t>経営改善計画書</t>
    <rPh sb="0" eb="1">
      <t>キョウ</t>
    </rPh>
    <rPh sb="1" eb="2">
      <t>エイ</t>
    </rPh>
    <rPh sb="2" eb="3">
      <t>アラタ</t>
    </rPh>
    <rPh sb="3" eb="4">
      <t>ゼン</t>
    </rPh>
    <rPh sb="4" eb="5">
      <t>ケイ</t>
    </rPh>
    <rPh sb="5" eb="6">
      <t>ガ</t>
    </rPh>
    <rPh sb="6" eb="7">
      <t>ショ</t>
    </rPh>
    <phoneticPr fontId="3"/>
  </si>
  <si>
    <t>フリガナ</t>
    <phoneticPr fontId="3"/>
  </si>
  <si>
    <t>農家氏名</t>
    <rPh sb="0" eb="2">
      <t>ノウカ</t>
    </rPh>
    <rPh sb="2" eb="4">
      <t>シメイ</t>
    </rPh>
    <phoneticPr fontId="3"/>
  </si>
  <si>
    <t>印</t>
    <rPh sb="0" eb="1">
      <t>イン</t>
    </rPh>
    <phoneticPr fontId="3"/>
  </si>
  <si>
    <t>住  所</t>
    <rPh sb="0" eb="1">
      <t>ジュウ</t>
    </rPh>
    <rPh sb="3" eb="4">
      <t>トコロ</t>
    </rPh>
    <phoneticPr fontId="3"/>
  </si>
  <si>
    <t>電話番号</t>
    <rPh sb="0" eb="2">
      <t>デンワ</t>
    </rPh>
    <rPh sb="2" eb="4">
      <t>バンゴウ</t>
    </rPh>
    <phoneticPr fontId="3"/>
  </si>
  <si>
    <t>携帯電話</t>
    <rPh sb="0" eb="2">
      <t>ケイタイ</t>
    </rPh>
    <rPh sb="2" eb="4">
      <t>デンワ</t>
    </rPh>
    <phoneticPr fontId="3"/>
  </si>
  <si>
    <t>作成日:</t>
    <rPh sb="2" eb="3">
      <t>ヒ</t>
    </rPh>
    <phoneticPr fontId="3"/>
  </si>
  <si>
    <t>対象者氏名：</t>
    <rPh sb="0" eb="3">
      <t>タイショウシャ</t>
    </rPh>
    <rPh sb="3" eb="5">
      <t>シメイ</t>
    </rPh>
    <phoneticPr fontId="3"/>
  </si>
  <si>
    <t>残高再計算表(左表の残高のみ再計算)</t>
    <rPh sb="0" eb="2">
      <t>ザンダカ</t>
    </rPh>
    <rPh sb="2" eb="3">
      <t>サイ</t>
    </rPh>
    <rPh sb="3" eb="6">
      <t>ケイサンヒョウ</t>
    </rPh>
    <rPh sb="7" eb="8">
      <t>サ</t>
    </rPh>
    <rPh sb="8" eb="9">
      <t>ヒョウ</t>
    </rPh>
    <rPh sb="10" eb="12">
      <t>ザンダカ</t>
    </rPh>
    <rPh sb="14" eb="17">
      <t>サイケイサン</t>
    </rPh>
    <phoneticPr fontId="3"/>
  </si>
  <si>
    <t>小計</t>
    <rPh sb="0" eb="2">
      <t>ショウケイ</t>
    </rPh>
    <phoneticPr fontId="3"/>
  </si>
  <si>
    <t>番号</t>
    <rPh sb="0" eb="2">
      <t>バンゴウ</t>
    </rPh>
    <phoneticPr fontId="3"/>
  </si>
  <si>
    <t>資金名</t>
    <rPh sb="0" eb="2">
      <t>シキン</t>
    </rPh>
    <rPh sb="2" eb="3">
      <t>メイ</t>
    </rPh>
    <phoneticPr fontId="3"/>
  </si>
  <si>
    <t>農業経済債権合計</t>
    <rPh sb="0" eb="2">
      <t>ノウギョウ</t>
    </rPh>
    <rPh sb="2" eb="4">
      <t>ケイザイ</t>
    </rPh>
    <rPh sb="4" eb="6">
      <t>サイケン</t>
    </rPh>
    <rPh sb="6" eb="8">
      <t>ゴウケイ</t>
    </rPh>
    <phoneticPr fontId="3"/>
  </si>
  <si>
    <t>農業信用債権合計</t>
    <rPh sb="0" eb="2">
      <t>ノウギョウ</t>
    </rPh>
    <rPh sb="2" eb="4">
      <t>シンヨウ</t>
    </rPh>
    <rPh sb="4" eb="6">
      <t>サイケン</t>
    </rPh>
    <rPh sb="6" eb="8">
      <t>ゴウケイ</t>
    </rPh>
    <phoneticPr fontId="3"/>
  </si>
  <si>
    <t>人・日</t>
    <rPh sb="0" eb="1">
      <t>ヒト</t>
    </rPh>
    <rPh sb="2" eb="3">
      <t>ニチ</t>
    </rPh>
    <phoneticPr fontId="3"/>
  </si>
  <si>
    <t>備　　　考</t>
    <rPh sb="0" eb="5">
      <t>ビコウ</t>
    </rPh>
    <phoneticPr fontId="3"/>
  </si>
  <si>
    <t>もと畜費</t>
    <rPh sb="2" eb="3">
      <t>チク</t>
    </rPh>
    <rPh sb="3" eb="4">
      <t>ヒ</t>
    </rPh>
    <phoneticPr fontId="3"/>
  </si>
  <si>
    <t>診療・医薬品費</t>
    <rPh sb="0" eb="2">
      <t>シンリョウ</t>
    </rPh>
    <rPh sb="3" eb="6">
      <t>イヤクヒン</t>
    </rPh>
    <rPh sb="6" eb="7">
      <t>ヒ</t>
    </rPh>
    <phoneticPr fontId="3"/>
  </si>
  <si>
    <t>購入飼料費</t>
    <rPh sb="0" eb="2">
      <t>コウニュウ</t>
    </rPh>
    <rPh sb="2" eb="4">
      <t>シリョウ</t>
    </rPh>
    <rPh sb="4" eb="5">
      <t>ヒ</t>
    </rPh>
    <phoneticPr fontId="3"/>
  </si>
  <si>
    <t>燃料費</t>
    <rPh sb="0" eb="2">
      <t>ネンリョウ</t>
    </rPh>
    <rPh sb="2" eb="3">
      <t>ヒ</t>
    </rPh>
    <phoneticPr fontId="3"/>
  </si>
  <si>
    <t>修繕費</t>
  </si>
  <si>
    <t>販売経費</t>
    <rPh sb="0" eb="2">
      <t>ハンバイ</t>
    </rPh>
    <rPh sb="2" eb="4">
      <t>ケイヒ</t>
    </rPh>
    <phoneticPr fontId="3"/>
  </si>
  <si>
    <t>一般管理費</t>
    <rPh sb="0" eb="2">
      <t>イッパン</t>
    </rPh>
    <rPh sb="2" eb="4">
      <t>カンリ</t>
    </rPh>
    <rPh sb="4" eb="5">
      <t>ヒ</t>
    </rPh>
    <phoneticPr fontId="3"/>
  </si>
  <si>
    <t>営業外費用</t>
    <rPh sb="0" eb="2">
      <t>エイギョウ</t>
    </rPh>
    <rPh sb="2" eb="3">
      <t>ガイ</t>
    </rPh>
    <rPh sb="3" eb="5">
      <t>ヒヨウ</t>
    </rPh>
    <phoneticPr fontId="3"/>
  </si>
  <si>
    <t>子牛販売収入</t>
    <rPh sb="0" eb="2">
      <t>コウシ</t>
    </rPh>
    <rPh sb="2" eb="4">
      <t>ハンバイ</t>
    </rPh>
    <rPh sb="4" eb="6">
      <t>シュウニュウ</t>
    </rPh>
    <phoneticPr fontId="3"/>
  </si>
  <si>
    <t>育成牛販売収入</t>
    <rPh sb="0" eb="2">
      <t>イクセイ</t>
    </rPh>
    <rPh sb="2" eb="3">
      <t>ギュウ</t>
    </rPh>
    <rPh sb="3" eb="5">
      <t>ハンバイ</t>
    </rPh>
    <rPh sb="5" eb="7">
      <t>シュウニュウ</t>
    </rPh>
    <phoneticPr fontId="3"/>
  </si>
  <si>
    <t>経産牛販売収入</t>
    <rPh sb="0" eb="3">
      <t>ケイサンギュウ</t>
    </rPh>
    <rPh sb="3" eb="5">
      <t>ハンバイ</t>
    </rPh>
    <rPh sb="5" eb="7">
      <t>シュウニュウ</t>
    </rPh>
    <phoneticPr fontId="3"/>
  </si>
  <si>
    <t>堆肥等販売収入</t>
    <rPh sb="0" eb="2">
      <t>タイヒ</t>
    </rPh>
    <rPh sb="2" eb="3">
      <t>トウ</t>
    </rPh>
    <rPh sb="3" eb="5">
      <t>ハンバイ</t>
    </rPh>
    <rPh sb="5" eb="7">
      <t>シュウニュウ</t>
    </rPh>
    <phoneticPr fontId="3"/>
  </si>
  <si>
    <t>粗収入計(A)</t>
    <rPh sb="0" eb="1">
      <t>ソ</t>
    </rPh>
    <rPh sb="1" eb="3">
      <t>シュウニュウ</t>
    </rPh>
    <rPh sb="3" eb="4">
      <t>ケイ</t>
    </rPh>
    <phoneticPr fontId="3"/>
  </si>
  <si>
    <t>営業外収入</t>
    <rPh sb="0" eb="2">
      <t>エイギョウ</t>
    </rPh>
    <rPh sb="2" eb="3">
      <t>ガイ</t>
    </rPh>
    <rPh sb="3" eb="5">
      <t>シュウニュウ</t>
    </rPh>
    <phoneticPr fontId="3"/>
  </si>
  <si>
    <t>1頭当たり</t>
    <rPh sb="1" eb="2">
      <t>トウ</t>
    </rPh>
    <rPh sb="2" eb="3">
      <t>ア</t>
    </rPh>
    <phoneticPr fontId="3"/>
  </si>
  <si>
    <t>現　　　　　　況</t>
    <rPh sb="0" eb="8">
      <t>ゲンキョウ</t>
    </rPh>
    <phoneticPr fontId="3"/>
  </si>
  <si>
    <t>大　　　　　　農　　　　　　具</t>
    <rPh sb="0" eb="1">
      <t>ダイ</t>
    </rPh>
    <rPh sb="7" eb="15">
      <t>ノウグ</t>
    </rPh>
    <phoneticPr fontId="3"/>
  </si>
  <si>
    <t>施　　　　　　　　　　設</t>
    <rPh sb="0" eb="12">
      <t>シセツ</t>
    </rPh>
    <phoneticPr fontId="3"/>
  </si>
  <si>
    <t>家畜</t>
    <rPh sb="0" eb="2">
      <t>カチク</t>
    </rPh>
    <phoneticPr fontId="3"/>
  </si>
  <si>
    <t>雇用労働費</t>
    <rPh sb="0" eb="2">
      <t>コヨウ</t>
    </rPh>
    <rPh sb="2" eb="5">
      <t>ロウドウヒ</t>
    </rPh>
    <phoneticPr fontId="3"/>
  </si>
  <si>
    <t>その他の生産費</t>
    <rPh sb="0" eb="3">
      <t>ソノタ</t>
    </rPh>
    <rPh sb="4" eb="7">
      <t>セイサンヒ</t>
    </rPh>
    <phoneticPr fontId="3"/>
  </si>
  <si>
    <t>小作料</t>
    <rPh sb="0" eb="3">
      <t>コサクリョウ</t>
    </rPh>
    <phoneticPr fontId="3"/>
  </si>
  <si>
    <t>機器具・車輌</t>
    <rPh sb="0" eb="2">
      <t>キキ</t>
    </rPh>
    <rPh sb="2" eb="3">
      <t>グ</t>
    </rPh>
    <rPh sb="4" eb="6">
      <t>シャリョウ</t>
    </rPh>
    <phoneticPr fontId="3"/>
  </si>
  <si>
    <t>生　　産　　費　　用</t>
    <rPh sb="0" eb="4">
      <t>セイサン</t>
    </rPh>
    <rPh sb="6" eb="10">
      <t>ヒヨウ</t>
    </rPh>
    <phoneticPr fontId="3"/>
  </si>
  <si>
    <t>年　　度</t>
    <rPh sb="0" eb="4">
      <t>ネンド</t>
    </rPh>
    <phoneticPr fontId="3"/>
  </si>
  <si>
    <t>　項　　目</t>
    <rPh sb="1" eb="5">
      <t>コウモク</t>
    </rPh>
    <phoneticPr fontId="3"/>
  </si>
  <si>
    <t>※１：小農具費、消耗品費、賃料料金等の生産費用の合計を入力する。（修繕費は除く）　※２：小作料、支払利息以外の営業外費用の合計を入力する。</t>
    <rPh sb="3" eb="4">
      <t>ショウ</t>
    </rPh>
    <rPh sb="4" eb="6">
      <t>ノウグ</t>
    </rPh>
    <rPh sb="6" eb="7">
      <t>ヒ</t>
    </rPh>
    <rPh sb="8" eb="10">
      <t>ショウモウ</t>
    </rPh>
    <rPh sb="10" eb="11">
      <t>ヒン</t>
    </rPh>
    <rPh sb="11" eb="12">
      <t>ヒ</t>
    </rPh>
    <rPh sb="13" eb="15">
      <t>チンリョウ</t>
    </rPh>
    <rPh sb="15" eb="17">
      <t>リョウキン</t>
    </rPh>
    <rPh sb="17" eb="18">
      <t>トウ</t>
    </rPh>
    <rPh sb="19" eb="21">
      <t>セイサン</t>
    </rPh>
    <rPh sb="21" eb="23">
      <t>ヒヨウ</t>
    </rPh>
    <rPh sb="24" eb="26">
      <t>ゴウケイ</t>
    </rPh>
    <rPh sb="27" eb="29">
      <t>ニュウリョク</t>
    </rPh>
    <rPh sb="33" eb="36">
      <t>シュウゼンヒ</t>
    </rPh>
    <rPh sb="37" eb="38">
      <t>ノゾ</t>
    </rPh>
    <rPh sb="44" eb="47">
      <t>コサクリョウ</t>
    </rPh>
    <rPh sb="48" eb="50">
      <t>シハライ</t>
    </rPh>
    <rPh sb="50" eb="52">
      <t>リソク</t>
    </rPh>
    <rPh sb="52" eb="54">
      <t>イガイ</t>
    </rPh>
    <rPh sb="55" eb="58">
      <t>エイギョウガイ</t>
    </rPh>
    <rPh sb="58" eb="60">
      <t>ヒヨウ</t>
    </rPh>
    <rPh sb="61" eb="63">
      <t>ゴウケイ</t>
    </rPh>
    <rPh sb="64" eb="66">
      <t>ニュウリョク</t>
    </rPh>
    <phoneticPr fontId="3"/>
  </si>
  <si>
    <t>備　　考</t>
    <rPh sb="0" eb="4">
      <t>ビコウ</t>
    </rPh>
    <phoneticPr fontId="3"/>
  </si>
  <si>
    <t>作　　目</t>
    <rPh sb="0" eb="1">
      <t>サク</t>
    </rPh>
    <rPh sb="1" eb="4">
      <t>ヒンモク</t>
    </rPh>
    <phoneticPr fontId="3"/>
  </si>
  <si>
    <t>電力・水道費</t>
    <rPh sb="0" eb="1">
      <t>デンキ</t>
    </rPh>
    <rPh sb="1" eb="2">
      <t>ドウリョク</t>
    </rPh>
    <rPh sb="3" eb="5">
      <t>スイドウ</t>
    </rPh>
    <rPh sb="5" eb="6">
      <t>ヒ</t>
    </rPh>
    <phoneticPr fontId="3"/>
  </si>
  <si>
    <t>電力・水道費</t>
    <rPh sb="0" eb="1">
      <t>デンキ</t>
    </rPh>
    <rPh sb="1" eb="6">
      <t>ドウリョクヒ</t>
    </rPh>
    <phoneticPr fontId="3"/>
  </si>
  <si>
    <t>販売経費</t>
    <rPh sb="0" eb="2">
      <t>ハンバイ</t>
    </rPh>
    <rPh sb="2" eb="4">
      <t>ケイヒ</t>
    </rPh>
    <phoneticPr fontId="19"/>
  </si>
  <si>
    <t>一般管理費</t>
    <rPh sb="0" eb="2">
      <t>イッパン</t>
    </rPh>
    <rPh sb="2" eb="5">
      <t>カンリヒ</t>
    </rPh>
    <phoneticPr fontId="3"/>
  </si>
  <si>
    <t xml:space="preserve">  単位:頭</t>
  </si>
  <si>
    <t xml:space="preserve"> ア．技 術 の 改 善 目 標</t>
  </si>
  <si>
    <t>成雌牛の更新販売頭数:成雌牛の期首頭数×更新率１４．３％（１／耐用年数７年）</t>
  </si>
  <si>
    <t xml:space="preserve"> イ．</t>
  </si>
  <si>
    <t>子牛生産頭数:成雌牛の期首頭数×子牛生産率１００％（１２カ月／平均分娩間隔１２カ月）</t>
  </si>
  <si>
    <t xml:space="preserve"> ウ．</t>
  </si>
  <si>
    <t>子牛事故廃用頭数:子牛生産頭数×子牛事故率２％</t>
  </si>
  <si>
    <t xml:space="preserve"> エ．</t>
  </si>
  <si>
    <t>育成牛への繰上率：期首成牛頭数×育成牛への振り向け率（成雌牛更新率）×自家育成牛充当率（１００％）</t>
  </si>
  <si>
    <t xml:space="preserve"> オ．</t>
  </si>
  <si>
    <t>子牛期末頭数：子牛生産頭数×子牛期末頭数残率６６．７％（子牛期間８カ月／１２カ月）</t>
  </si>
  <si>
    <t xml:space="preserve"> カ．</t>
  </si>
  <si>
    <t>育成牛期末頭数：（外部導入頭数＋子牛からの繰入頭数）×育成牛期末頭数残率４１．７％（育成牛期間５カ月／１２カ月）</t>
  </si>
  <si>
    <t>成雌牛</t>
    <rPh sb="1" eb="2">
      <t>メス</t>
    </rPh>
    <rPh sb="2" eb="3">
      <t>ウシ</t>
    </rPh>
    <phoneticPr fontId="3"/>
  </si>
  <si>
    <t>更新率</t>
    <rPh sb="0" eb="2">
      <t>コウシン</t>
    </rPh>
    <rPh sb="2" eb="3">
      <t>リツ</t>
    </rPh>
    <phoneticPr fontId="3"/>
  </si>
  <si>
    <t>総　飼　養　頭　羽　数</t>
    <rPh sb="0" eb="1">
      <t>ソウ</t>
    </rPh>
    <rPh sb="2" eb="5">
      <t>シヨウ</t>
    </rPh>
    <rPh sb="6" eb="11">
      <t>トウスウ</t>
    </rPh>
    <phoneticPr fontId="3"/>
  </si>
  <si>
    <t>大　農　機　具　・　車　輌　等</t>
    <rPh sb="0" eb="1">
      <t>ダイ</t>
    </rPh>
    <rPh sb="2" eb="7">
      <t>ノウキグ</t>
    </rPh>
    <rPh sb="10" eb="13">
      <t>シャリョウ</t>
    </rPh>
    <rPh sb="14" eb="15">
      <t>トウ</t>
    </rPh>
    <phoneticPr fontId="3"/>
  </si>
  <si>
    <t>肥育牛販売収入</t>
    <rPh sb="0" eb="2">
      <t>ヒイク</t>
    </rPh>
    <rPh sb="2" eb="3">
      <t>ケイサンギュウ</t>
    </rPh>
    <rPh sb="3" eb="5">
      <t>ハンバイ</t>
    </rPh>
    <rPh sb="5" eb="7">
      <t>シュウニュウ</t>
    </rPh>
    <phoneticPr fontId="3"/>
  </si>
  <si>
    <t>５．農業経営改善計画（中間総括表）</t>
    <rPh sb="2" eb="4">
      <t>ノウギョウ</t>
    </rPh>
    <rPh sb="4" eb="6">
      <t>ケイエイ</t>
    </rPh>
    <rPh sb="6" eb="8">
      <t>カイゼン</t>
    </rPh>
    <rPh sb="8" eb="10">
      <t>ケイカク</t>
    </rPh>
    <rPh sb="11" eb="13">
      <t>チュウカン</t>
    </rPh>
    <rPh sb="13" eb="15">
      <t>ソウカツ</t>
    </rPh>
    <rPh sb="15" eb="16">
      <t>ヒョウ</t>
    </rPh>
    <phoneticPr fontId="3"/>
  </si>
  <si>
    <t>経　　営　　費</t>
    <rPh sb="0" eb="1">
      <t>ケイ</t>
    </rPh>
    <rPh sb="3" eb="4">
      <t>エイ</t>
    </rPh>
    <rPh sb="6" eb="7">
      <t>ヒ</t>
    </rPh>
    <phoneticPr fontId="3"/>
  </si>
  <si>
    <t>粗　　収　　入</t>
    <rPh sb="0" eb="1">
      <t>ソ</t>
    </rPh>
    <rPh sb="3" eb="7">
      <t>シュウニュウ</t>
    </rPh>
    <phoneticPr fontId="3"/>
  </si>
  <si>
    <t>　　　　　　　　　年　　度
　名　　称</t>
    <rPh sb="9" eb="13">
      <t>ネンド</t>
    </rPh>
    <rPh sb="15" eb="19">
      <t>メイショウ</t>
    </rPh>
    <phoneticPr fontId="3"/>
  </si>
  <si>
    <t>名　　　　　　称</t>
    <rPh sb="0" eb="8">
      <t>メイショウ</t>
    </rPh>
    <phoneticPr fontId="3"/>
  </si>
  <si>
    <t>　　　年 度
項 目</t>
    <rPh sb="3" eb="6">
      <t>ネンド</t>
    </rPh>
    <rPh sb="7" eb="10">
      <t>コウモク</t>
    </rPh>
    <phoneticPr fontId="3"/>
  </si>
  <si>
    <t>　　　　　　　　年　度
　項　目</t>
    <rPh sb="8" eb="11">
      <t>ネンド</t>
    </rPh>
    <rPh sb="13" eb="16">
      <t>コウモク</t>
    </rPh>
    <phoneticPr fontId="3"/>
  </si>
  <si>
    <t>（１）大　農　具</t>
    <rPh sb="3" eb="4">
      <t>ダイ</t>
    </rPh>
    <rPh sb="5" eb="8">
      <t>ノウグ</t>
    </rPh>
    <phoneticPr fontId="3"/>
  </si>
  <si>
    <t>（２）施　　設</t>
    <rPh sb="3" eb="7">
      <t>シセツ</t>
    </rPh>
    <phoneticPr fontId="3"/>
  </si>
  <si>
    <t>家畜の減価償却費</t>
    <rPh sb="0" eb="2">
      <t>カチク</t>
    </rPh>
    <rPh sb="3" eb="5">
      <t>ゲンカ</t>
    </rPh>
    <rPh sb="5" eb="7">
      <t>ショウキャク</t>
    </rPh>
    <rPh sb="7" eb="8">
      <t>ヒ</t>
    </rPh>
    <phoneticPr fontId="3"/>
  </si>
  <si>
    <t>販売頭数</t>
    <rPh sb="0" eb="2">
      <t>ハンバイ</t>
    </rPh>
    <rPh sb="2" eb="4">
      <t>トウスウ</t>
    </rPh>
    <phoneticPr fontId="3"/>
  </si>
  <si>
    <t>成畜</t>
    <rPh sb="0" eb="1">
      <t>セイ</t>
    </rPh>
    <rPh sb="1" eb="2">
      <t>チク</t>
    </rPh>
    <phoneticPr fontId="3"/>
  </si>
  <si>
    <t>（２）経営規模</t>
    <rPh sb="3" eb="5">
      <t>ケイエイタイ</t>
    </rPh>
    <rPh sb="5" eb="7">
      <t>キボ</t>
    </rPh>
    <phoneticPr fontId="3"/>
  </si>
  <si>
    <t>育成畜等</t>
    <rPh sb="0" eb="2">
      <t>イクセイ</t>
    </rPh>
    <rPh sb="2" eb="3">
      <t>チク</t>
    </rPh>
    <rPh sb="3" eb="4">
      <t>ナド</t>
    </rPh>
    <phoneticPr fontId="3"/>
  </si>
  <si>
    <t>(4)固定資産の状況（続き）</t>
    <rPh sb="3" eb="5">
      <t>コテイ</t>
    </rPh>
    <rPh sb="5" eb="7">
      <t>シサン</t>
    </rPh>
    <rPh sb="8" eb="10">
      <t>ジョウキョウ</t>
    </rPh>
    <rPh sb="11" eb="12">
      <t>ツヅ</t>
    </rPh>
    <phoneticPr fontId="3"/>
  </si>
  <si>
    <t>（２） 飼 養 計 画 に お け る 積 算 基 礎　　</t>
    <phoneticPr fontId="3"/>
  </si>
  <si>
    <t>２．家畜飼養実績及び計画</t>
    <rPh sb="2" eb="4">
      <t>カチク</t>
    </rPh>
    <rPh sb="6" eb="8">
      <t>ジッセキ</t>
    </rPh>
    <rPh sb="8" eb="9">
      <t>オヨ</t>
    </rPh>
    <phoneticPr fontId="3"/>
  </si>
  <si>
    <t>育成牛への振り向け頭数</t>
    <rPh sb="5" eb="6">
      <t>フ</t>
    </rPh>
    <rPh sb="7" eb="8">
      <t>ム</t>
    </rPh>
    <rPh sb="9" eb="11">
      <t>トウスウ</t>
    </rPh>
    <phoneticPr fontId="3"/>
  </si>
  <si>
    <t>成雌牛へ振り向け頭数</t>
    <rPh sb="4" eb="5">
      <t>フ</t>
    </rPh>
    <rPh sb="6" eb="7">
      <t>ム</t>
    </rPh>
    <rPh sb="8" eb="10">
      <t>トウスウ</t>
    </rPh>
    <phoneticPr fontId="3"/>
  </si>
  <si>
    <t>自家子牛からの繰入頭数</t>
    <rPh sb="0" eb="2">
      <t>ジカ</t>
    </rPh>
    <phoneticPr fontId="3"/>
  </si>
  <si>
    <t>子牛</t>
    <rPh sb="0" eb="1">
      <t>コ</t>
    </rPh>
    <phoneticPr fontId="3"/>
  </si>
  <si>
    <t>育成牛</t>
    <rPh sb="1" eb="2">
      <t>セイ</t>
    </rPh>
    <rPh sb="2" eb="3">
      <t>ウシ</t>
    </rPh>
    <phoneticPr fontId="3"/>
  </si>
  <si>
    <t>肥育牛</t>
    <rPh sb="0" eb="1">
      <t>ヒ</t>
    </rPh>
    <rPh sb="2" eb="3">
      <t>ウシ</t>
    </rPh>
    <phoneticPr fontId="3"/>
  </si>
  <si>
    <t>項目</t>
    <rPh sb="0" eb="2">
      <t>コウモク</t>
    </rPh>
    <phoneticPr fontId="3"/>
  </si>
  <si>
    <t>年度</t>
    <rPh sb="0" eb="2">
      <t>ネンド</t>
    </rPh>
    <phoneticPr fontId="3"/>
  </si>
  <si>
    <t>更新率(％)</t>
    <rPh sb="0" eb="2">
      <t>コウシン</t>
    </rPh>
    <rPh sb="2" eb="3">
      <t>リツ</t>
    </rPh>
    <phoneticPr fontId="3"/>
  </si>
  <si>
    <t>事故率(％)</t>
    <rPh sb="0" eb="2">
      <t>ジコ</t>
    </rPh>
    <rPh sb="2" eb="3">
      <t>リツ</t>
    </rPh>
    <phoneticPr fontId="3"/>
  </si>
  <si>
    <t>粗収入</t>
    <rPh sb="0" eb="1">
      <t>ソ</t>
    </rPh>
    <rPh sb="1" eb="3">
      <t>シュウニュウ</t>
    </rPh>
    <phoneticPr fontId="3"/>
  </si>
  <si>
    <t>経営費</t>
    <rPh sb="0" eb="1">
      <t>ケイ</t>
    </rPh>
    <rPh sb="1" eb="2">
      <t>エイ</t>
    </rPh>
    <rPh sb="2" eb="3">
      <t>ヒ</t>
    </rPh>
    <phoneticPr fontId="3"/>
  </si>
  <si>
    <t>種付け料</t>
    <rPh sb="0" eb="2">
      <t>タネツ</t>
    </rPh>
    <rPh sb="3" eb="4">
      <t>リョウ</t>
    </rPh>
    <phoneticPr fontId="3"/>
  </si>
  <si>
    <t>その他の生産費※1</t>
    <rPh sb="2" eb="3">
      <t>タ</t>
    </rPh>
    <rPh sb="4" eb="7">
      <t>セイサンヒ</t>
    </rPh>
    <phoneticPr fontId="3"/>
  </si>
  <si>
    <t>営業外費用※2</t>
    <rPh sb="0" eb="2">
      <t>エイギョウ</t>
    </rPh>
    <rPh sb="2" eb="3">
      <t>ガイ</t>
    </rPh>
    <rPh sb="3" eb="5">
      <t>ヒヨウ</t>
    </rPh>
    <phoneticPr fontId="3"/>
  </si>
  <si>
    <t>育成牛</t>
    <rPh sb="0" eb="2">
      <t>イクセイ</t>
    </rPh>
    <rPh sb="2" eb="3">
      <t>ギュウ</t>
    </rPh>
    <phoneticPr fontId="3"/>
  </si>
  <si>
    <t xml:space="preserve">３．農業経営改善計画の種目別内訳 </t>
    <rPh sb="2" eb="4">
      <t>ノウギョウ</t>
    </rPh>
    <rPh sb="4" eb="6">
      <t>ケイエイ</t>
    </rPh>
    <rPh sb="6" eb="8">
      <t>カイゼン</t>
    </rPh>
    <rPh sb="8" eb="10">
      <t>ケイカク</t>
    </rPh>
    <rPh sb="11" eb="12">
      <t>シュ</t>
    </rPh>
    <rPh sb="12" eb="13">
      <t>サクモク</t>
    </rPh>
    <rPh sb="13" eb="14">
      <t>ベツ</t>
    </rPh>
    <rPh sb="14" eb="16">
      <t>ウチワケ</t>
    </rPh>
    <phoneticPr fontId="3"/>
  </si>
  <si>
    <t>消費税</t>
    <rPh sb="0" eb="3">
      <t>ショウヒゼイ</t>
    </rPh>
    <phoneticPr fontId="3"/>
  </si>
  <si>
    <t>濃厚飼料費</t>
    <rPh sb="0" eb="2">
      <t>ノウコウ</t>
    </rPh>
    <rPh sb="2" eb="4">
      <t>シリョウ</t>
    </rPh>
    <rPh sb="4" eb="5">
      <t>ヒ</t>
    </rPh>
    <phoneticPr fontId="3"/>
  </si>
  <si>
    <t>粗飼料費</t>
    <rPh sb="0" eb="1">
      <t>ソ</t>
    </rPh>
    <rPh sb="1" eb="3">
      <t>シリョウ</t>
    </rPh>
    <rPh sb="3" eb="4">
      <t>ヒ</t>
    </rPh>
    <phoneticPr fontId="3"/>
  </si>
  <si>
    <t>金額</t>
    <rPh sb="0" eb="2">
      <t>キンガク</t>
    </rPh>
    <phoneticPr fontId="3"/>
  </si>
  <si>
    <t>頭数</t>
    <rPh sb="0" eb="2">
      <t>トウスウ</t>
    </rPh>
    <phoneticPr fontId="3"/>
  </si>
  <si>
    <t>成雌牛</t>
    <rPh sb="0" eb="1">
      <t>セイ</t>
    </rPh>
    <rPh sb="1" eb="2">
      <t>メス</t>
    </rPh>
    <rPh sb="2" eb="3">
      <t>ウシ</t>
    </rPh>
    <phoneticPr fontId="3"/>
  </si>
  <si>
    <t>未経産牛</t>
    <rPh sb="0" eb="1">
      <t>ミ</t>
    </rPh>
    <rPh sb="1" eb="2">
      <t>ケイ</t>
    </rPh>
    <rPh sb="2" eb="3">
      <t>サン</t>
    </rPh>
    <rPh sb="3" eb="4">
      <t>ウシ</t>
    </rPh>
    <phoneticPr fontId="3"/>
  </si>
  <si>
    <t>子牛</t>
    <rPh sb="0" eb="2">
      <t>コウシ</t>
    </rPh>
    <phoneticPr fontId="3"/>
  </si>
  <si>
    <t>鉱塩ｋｇ</t>
    <rPh sb="0" eb="1">
      <t>コウ</t>
    </rPh>
    <rPh sb="1" eb="2">
      <t>エン</t>
    </rPh>
    <phoneticPr fontId="3"/>
  </si>
  <si>
    <t>肥料費</t>
    <rPh sb="0" eb="2">
      <t>ヒリョウ</t>
    </rPh>
    <rPh sb="2" eb="3">
      <t>ヒ</t>
    </rPh>
    <phoneticPr fontId="3"/>
  </si>
  <si>
    <t>栽培面積</t>
    <rPh sb="0" eb="2">
      <t>サイバイ</t>
    </rPh>
    <rPh sb="2" eb="4">
      <t>メンセキ</t>
    </rPh>
    <phoneticPr fontId="3"/>
  </si>
  <si>
    <t>草地更新費</t>
    <rPh sb="0" eb="1">
      <t>クサ</t>
    </rPh>
    <rPh sb="1" eb="2">
      <t>チ</t>
    </rPh>
    <rPh sb="2" eb="4">
      <t>コウシン</t>
    </rPh>
    <rPh sb="4" eb="5">
      <t>ヒ</t>
    </rPh>
    <phoneticPr fontId="3"/>
  </si>
  <si>
    <t>労働費</t>
    <rPh sb="0" eb="3">
      <t>ロウドウヒ</t>
    </rPh>
    <phoneticPr fontId="3"/>
  </si>
  <si>
    <t>時給</t>
    <rPh sb="0" eb="2">
      <t>ジキュウ</t>
    </rPh>
    <phoneticPr fontId="3"/>
  </si>
  <si>
    <t>診療医薬品費</t>
    <rPh sb="0" eb="2">
      <t>シンリョウ</t>
    </rPh>
    <rPh sb="2" eb="5">
      <t>イヤクヒン</t>
    </rPh>
    <rPh sb="5" eb="6">
      <t>ヒ</t>
    </rPh>
    <phoneticPr fontId="3"/>
  </si>
  <si>
    <t>ﾄﾗｸﾀ時間</t>
    <rPh sb="4" eb="6">
      <t>ジカン</t>
    </rPh>
    <phoneticPr fontId="3"/>
  </si>
  <si>
    <t>燃料費</t>
    <rPh sb="0" eb="3">
      <t>ネンリョウヒ</t>
    </rPh>
    <phoneticPr fontId="3"/>
  </si>
  <si>
    <t>ﾎｲﾙﾛｰﾀﾞ時間</t>
    <rPh sb="7" eb="9">
      <t>ジカン</t>
    </rPh>
    <phoneticPr fontId="3"/>
  </si>
  <si>
    <t>種付料</t>
    <rPh sb="0" eb="2">
      <t>タネツ</t>
    </rPh>
    <rPh sb="2" eb="3">
      <t>リョウ</t>
    </rPh>
    <phoneticPr fontId="3"/>
  </si>
  <si>
    <t>小農具費</t>
    <rPh sb="0" eb="1">
      <t>ショウ</t>
    </rPh>
    <rPh sb="1" eb="3">
      <t>ノウグ</t>
    </rPh>
    <rPh sb="3" eb="4">
      <t>ヒ</t>
    </rPh>
    <phoneticPr fontId="3"/>
  </si>
  <si>
    <t>金額/１頭</t>
    <rPh sb="0" eb="2">
      <t>キンガク</t>
    </rPh>
    <rPh sb="4" eb="5">
      <t>トウ</t>
    </rPh>
    <phoneticPr fontId="3"/>
  </si>
  <si>
    <t>諸材料費</t>
    <rPh sb="0" eb="1">
      <t>ショ</t>
    </rPh>
    <rPh sb="1" eb="3">
      <t>ザイリョウ</t>
    </rPh>
    <rPh sb="3" eb="4">
      <t>ヒ</t>
    </rPh>
    <phoneticPr fontId="3"/>
  </si>
  <si>
    <t>子牛登記料</t>
    <rPh sb="0" eb="2">
      <t>コウシ</t>
    </rPh>
    <rPh sb="2" eb="4">
      <t>トウキ</t>
    </rPh>
    <rPh sb="4" eb="5">
      <t>リョウ</t>
    </rPh>
    <phoneticPr fontId="3"/>
  </si>
  <si>
    <t>基本登録料</t>
    <rPh sb="0" eb="2">
      <t>キホン</t>
    </rPh>
    <rPh sb="2" eb="4">
      <t>トウロク</t>
    </rPh>
    <rPh sb="4" eb="5">
      <t>リョウ</t>
    </rPh>
    <phoneticPr fontId="3"/>
  </si>
  <si>
    <t>削蹄料</t>
    <rPh sb="0" eb="1">
      <t>サク</t>
    </rPh>
    <rPh sb="1" eb="2">
      <t>テイ</t>
    </rPh>
    <rPh sb="2" eb="3">
      <t>リョウ</t>
    </rPh>
    <phoneticPr fontId="3"/>
  </si>
  <si>
    <t>市場手数料</t>
    <rPh sb="0" eb="2">
      <t>シジョウ</t>
    </rPh>
    <rPh sb="2" eb="5">
      <t>テスウリョウ</t>
    </rPh>
    <phoneticPr fontId="3"/>
  </si>
  <si>
    <t>販売額/1頭</t>
    <rPh sb="0" eb="2">
      <t>ハンバイ</t>
    </rPh>
    <rPh sb="2" eb="3">
      <t>ガク</t>
    </rPh>
    <rPh sb="5" eb="6">
      <t>トウ</t>
    </rPh>
    <phoneticPr fontId="3"/>
  </si>
  <si>
    <t>手数料率</t>
    <rPh sb="0" eb="3">
      <t>テスウリョウ</t>
    </rPh>
    <rPh sb="3" eb="4">
      <t>リツ</t>
    </rPh>
    <phoneticPr fontId="3"/>
  </si>
  <si>
    <t>上場手数料</t>
    <rPh sb="0" eb="2">
      <t>ジョウジョウ</t>
    </rPh>
    <rPh sb="2" eb="5">
      <t>テスウリョウ</t>
    </rPh>
    <phoneticPr fontId="3"/>
  </si>
  <si>
    <t>共済掛金</t>
    <rPh sb="0" eb="2">
      <t>キョウサイ</t>
    </rPh>
    <rPh sb="2" eb="4">
      <t>カケキン</t>
    </rPh>
    <phoneticPr fontId="3"/>
  </si>
  <si>
    <t>共済価格</t>
    <rPh sb="0" eb="2">
      <t>キョウサイ</t>
    </rPh>
    <rPh sb="2" eb="4">
      <t>カカク</t>
    </rPh>
    <phoneticPr fontId="3"/>
  </si>
  <si>
    <t>負担割合</t>
    <rPh sb="0" eb="2">
      <t>フタン</t>
    </rPh>
    <rPh sb="2" eb="4">
      <t>ワリアイ</t>
    </rPh>
    <phoneticPr fontId="3"/>
  </si>
  <si>
    <t>自動車税・重量税</t>
    <rPh sb="0" eb="3">
      <t>ジドウシャ</t>
    </rPh>
    <rPh sb="3" eb="4">
      <t>ゼイ</t>
    </rPh>
    <rPh sb="5" eb="8">
      <t>ジュウリョウゼイ</t>
    </rPh>
    <phoneticPr fontId="3"/>
  </si>
  <si>
    <t>自動車税</t>
    <rPh sb="0" eb="3">
      <t>ジドウシャ</t>
    </rPh>
    <rPh sb="3" eb="4">
      <t>ゼイ</t>
    </rPh>
    <phoneticPr fontId="3"/>
  </si>
  <si>
    <t>重量税</t>
    <rPh sb="0" eb="3">
      <t>ジュウリョウゼイ</t>
    </rPh>
    <phoneticPr fontId="3"/>
  </si>
  <si>
    <t>固定資産・構造物</t>
    <rPh sb="0" eb="2">
      <t>コテイ</t>
    </rPh>
    <rPh sb="2" eb="4">
      <t>シサン</t>
    </rPh>
    <rPh sb="5" eb="8">
      <t>コウゾウブツ</t>
    </rPh>
    <phoneticPr fontId="3"/>
  </si>
  <si>
    <t>取得額</t>
    <rPh sb="0" eb="2">
      <t>シュトク</t>
    </rPh>
    <rPh sb="2" eb="3">
      <t>ガク</t>
    </rPh>
    <phoneticPr fontId="3"/>
  </si>
  <si>
    <t>子牛基金</t>
    <rPh sb="0" eb="2">
      <t>コウシ</t>
    </rPh>
    <rPh sb="2" eb="4">
      <t>キキン</t>
    </rPh>
    <phoneticPr fontId="3"/>
  </si>
  <si>
    <t>経費合計</t>
    <rPh sb="0" eb="2">
      <t>ケイヒ</t>
    </rPh>
    <rPh sb="2" eb="4">
      <t>ゴウケイ</t>
    </rPh>
    <phoneticPr fontId="3"/>
  </si>
  <si>
    <t>所得</t>
    <rPh sb="0" eb="2">
      <t>ショトク</t>
    </rPh>
    <phoneticPr fontId="3"/>
  </si>
  <si>
    <t>子牛販売頭数</t>
    <rPh sb="0" eb="2">
      <t>コウシ</t>
    </rPh>
    <rPh sb="2" eb="4">
      <t>ハンバイ</t>
    </rPh>
    <rPh sb="4" eb="6">
      <t>トウスウ</t>
    </rPh>
    <phoneticPr fontId="3"/>
  </si>
  <si>
    <t>子牛単価</t>
    <rPh sb="0" eb="2">
      <t>コウシ</t>
    </rPh>
    <rPh sb="2" eb="4">
      <t>タンカ</t>
    </rPh>
    <phoneticPr fontId="3"/>
  </si>
  <si>
    <t>電力・水道費</t>
    <rPh sb="0" eb="2">
      <t>デンリョク</t>
    </rPh>
    <rPh sb="3" eb="4">
      <t>スイ</t>
    </rPh>
    <rPh sb="4" eb="5">
      <t>ドウ</t>
    </rPh>
    <rPh sb="5" eb="6">
      <t>ヒ</t>
    </rPh>
    <phoneticPr fontId="3"/>
  </si>
  <si>
    <t>肥育牛販売収入</t>
    <rPh sb="0" eb="2">
      <t>ヒイク</t>
    </rPh>
    <rPh sb="2" eb="3">
      <t>ウシ</t>
    </rPh>
    <rPh sb="3" eb="5">
      <t>ハンバイ</t>
    </rPh>
    <rPh sb="5" eb="7">
      <t>シュウニュウ</t>
    </rPh>
    <phoneticPr fontId="3"/>
  </si>
  <si>
    <t>導入頭数</t>
    <rPh sb="0" eb="2">
      <t>ドウニュウ</t>
    </rPh>
    <rPh sb="2" eb="4">
      <t>トウスウ</t>
    </rPh>
    <phoneticPr fontId="3"/>
  </si>
  <si>
    <t>敷料費</t>
    <rPh sb="0" eb="1">
      <t>シ</t>
    </rPh>
    <rPh sb="1" eb="2">
      <t>リョウ</t>
    </rPh>
    <rPh sb="2" eb="3">
      <t>ヒ</t>
    </rPh>
    <phoneticPr fontId="3"/>
  </si>
  <si>
    <t>使用量㎥</t>
    <rPh sb="0" eb="2">
      <t>シヨウ</t>
    </rPh>
    <rPh sb="2" eb="3">
      <t>リョウ</t>
    </rPh>
    <phoneticPr fontId="3"/>
  </si>
  <si>
    <t>と畜料</t>
    <rPh sb="1" eb="2">
      <t>チク</t>
    </rPh>
    <rPh sb="2" eb="3">
      <t>リョウ</t>
    </rPh>
    <phoneticPr fontId="3"/>
  </si>
  <si>
    <t>輸送料</t>
    <rPh sb="0" eb="3">
      <t>ユソウリョウ</t>
    </rPh>
    <phoneticPr fontId="3"/>
  </si>
  <si>
    <t>販売手数料</t>
    <rPh sb="0" eb="2">
      <t>ハンバイ</t>
    </rPh>
    <rPh sb="2" eb="5">
      <t>テスウリョウ</t>
    </rPh>
    <phoneticPr fontId="3"/>
  </si>
  <si>
    <t>】</t>
    <phoneticPr fontId="3"/>
  </si>
  <si>
    <t>】</t>
    <phoneticPr fontId="3"/>
  </si>
  <si>
    <t>繁殖牛</t>
    <rPh sb="0" eb="2">
      <t>ハンショク</t>
    </rPh>
    <rPh sb="2" eb="3">
      <t>ギュウ</t>
    </rPh>
    <phoneticPr fontId="3"/>
  </si>
  <si>
    <t>肥育牛</t>
    <rPh sb="0" eb="2">
      <t>ヒイク</t>
    </rPh>
    <rPh sb="2" eb="3">
      <t>ギュウ</t>
    </rPh>
    <phoneticPr fontId="3"/>
  </si>
  <si>
    <t>肥育牛１頭</t>
    <rPh sb="0" eb="2">
      <t>ヒイク</t>
    </rPh>
    <rPh sb="2" eb="3">
      <t>ウシ</t>
    </rPh>
    <rPh sb="4" eb="5">
      <t>トウ</t>
    </rPh>
    <phoneticPr fontId="3"/>
  </si>
  <si>
    <t>肥育販売頭数</t>
    <rPh sb="0" eb="2">
      <t>ヒイク</t>
    </rPh>
    <rPh sb="2" eb="4">
      <t>ハンバイ</t>
    </rPh>
    <rPh sb="4" eb="6">
      <t>トウスウ</t>
    </rPh>
    <phoneticPr fontId="3"/>
  </si>
  <si>
    <t>肥育牛単価</t>
    <rPh sb="0" eb="2">
      <t>ヒイク</t>
    </rPh>
    <rPh sb="2" eb="3">
      <t>ウシ</t>
    </rPh>
    <rPh sb="3" eb="5">
      <t>タンカ</t>
    </rPh>
    <phoneticPr fontId="3"/>
  </si>
  <si>
    <t>自己資本率</t>
    <rPh sb="0" eb="2">
      <t>ジコ</t>
    </rPh>
    <rPh sb="2" eb="4">
      <t>シホン</t>
    </rPh>
    <rPh sb="4" eb="5">
      <t>リツ</t>
    </rPh>
    <phoneticPr fontId="3"/>
  </si>
  <si>
    <t>課税率</t>
    <rPh sb="0" eb="2">
      <t>カゼイ</t>
    </rPh>
    <rPh sb="2" eb="3">
      <t>リツ</t>
    </rPh>
    <phoneticPr fontId="3"/>
  </si>
  <si>
    <t>固定資産・土地</t>
    <rPh sb="0" eb="2">
      <t>コテイ</t>
    </rPh>
    <rPh sb="2" eb="4">
      <t>シサン</t>
    </rPh>
    <rPh sb="5" eb="7">
      <t>トチ</t>
    </rPh>
    <phoneticPr fontId="3"/>
  </si>
  <si>
    <t>　　　　　　　年　　度　
　項　　目</t>
    <rPh sb="7" eb="11">
      <t>ネンド</t>
    </rPh>
    <rPh sb="14" eb="18">
      <t>コウモク</t>
    </rPh>
    <phoneticPr fontId="3"/>
  </si>
  <si>
    <t>成雌牛1頭</t>
    <rPh sb="0" eb="1">
      <t>セイ</t>
    </rPh>
    <rPh sb="1" eb="2">
      <t>メス</t>
    </rPh>
    <rPh sb="2" eb="3">
      <t>ウシ</t>
    </rPh>
    <rPh sb="4" eb="5">
      <t>トウ</t>
    </rPh>
    <phoneticPr fontId="3"/>
  </si>
  <si>
    <t>給与飼料kg</t>
    <rPh sb="0" eb="2">
      <t>キュウヨ</t>
    </rPh>
    <rPh sb="2" eb="4">
      <t>シリョウ</t>
    </rPh>
    <phoneticPr fontId="3"/>
  </si>
  <si>
    <t>肥料袋/1ha</t>
    <rPh sb="0" eb="2">
      <t>ヒリョウ</t>
    </rPh>
    <rPh sb="2" eb="3">
      <t>フクロ</t>
    </rPh>
    <phoneticPr fontId="3"/>
  </si>
  <si>
    <t>更新費/1ha</t>
    <rPh sb="0" eb="3">
      <t>コウシンヒ</t>
    </rPh>
    <phoneticPr fontId="3"/>
  </si>
  <si>
    <t>労働時間/1頭</t>
    <rPh sb="0" eb="2">
      <t>ロウドウ</t>
    </rPh>
    <rPh sb="2" eb="4">
      <t>ジカン</t>
    </rPh>
    <rPh sb="6" eb="7">
      <t>トウ</t>
    </rPh>
    <phoneticPr fontId="3"/>
  </si>
  <si>
    <t>水道料金/1頭</t>
    <rPh sb="0" eb="2">
      <t>スイドウ</t>
    </rPh>
    <rPh sb="2" eb="4">
      <t>リョウキン</t>
    </rPh>
    <rPh sb="6" eb="7">
      <t>トウ</t>
    </rPh>
    <phoneticPr fontId="3"/>
  </si>
  <si>
    <t>電気料金/1頭</t>
    <rPh sb="0" eb="2">
      <t>デンキ</t>
    </rPh>
    <rPh sb="2" eb="4">
      <t>リョウキン</t>
    </rPh>
    <rPh sb="6" eb="7">
      <t>トウ</t>
    </rPh>
    <phoneticPr fontId="3"/>
  </si>
  <si>
    <t>消費量ℓ/1時間</t>
    <rPh sb="0" eb="3">
      <t>ショウヒリョウ</t>
    </rPh>
    <rPh sb="6" eb="8">
      <t>ジカン</t>
    </rPh>
    <phoneticPr fontId="3"/>
  </si>
  <si>
    <t>料金2回目/1頭</t>
    <rPh sb="0" eb="2">
      <t>リョウキン</t>
    </rPh>
    <rPh sb="3" eb="4">
      <t>カイ</t>
    </rPh>
    <rPh sb="4" eb="5">
      <t>メ</t>
    </rPh>
    <rPh sb="7" eb="8">
      <t>トウ</t>
    </rPh>
    <phoneticPr fontId="3"/>
  </si>
  <si>
    <t>料金1回目/1頭</t>
    <rPh sb="0" eb="2">
      <t>リョウキン</t>
    </rPh>
    <rPh sb="3" eb="4">
      <t>カイ</t>
    </rPh>
    <rPh sb="4" eb="5">
      <t>メ</t>
    </rPh>
    <rPh sb="7" eb="8">
      <t>トウ</t>
    </rPh>
    <phoneticPr fontId="3"/>
  </si>
  <si>
    <t>金額/1頭</t>
    <rPh sb="0" eb="2">
      <t>キンガク</t>
    </rPh>
    <rPh sb="4" eb="5">
      <t>トウ</t>
    </rPh>
    <phoneticPr fontId="3"/>
  </si>
  <si>
    <t>1頭当り価格</t>
    <rPh sb="1" eb="2">
      <t>トウ</t>
    </rPh>
    <rPh sb="2" eb="3">
      <t>アタ</t>
    </rPh>
    <rPh sb="4" eb="6">
      <t>カカク</t>
    </rPh>
    <phoneticPr fontId="3"/>
  </si>
  <si>
    <t>鉱塩kg</t>
    <rPh sb="0" eb="1">
      <t>コウ</t>
    </rPh>
    <rPh sb="1" eb="2">
      <t>エン</t>
    </rPh>
    <phoneticPr fontId="3"/>
  </si>
  <si>
    <t>1頭価格</t>
    <rPh sb="1" eb="2">
      <t>トウ</t>
    </rPh>
    <rPh sb="2" eb="4">
      <t>カカク</t>
    </rPh>
    <phoneticPr fontId="3"/>
  </si>
  <si>
    <t>※１：草地管理に係る肥料費、草地更新費及び小農具費、消耗品費、諸材料費、その他経費(賃料料金等)の畜産経営に係る生産費用の合計を入力する。（修繕費は除く）</t>
    <rPh sb="3" eb="5">
      <t>ソウチ</t>
    </rPh>
    <rPh sb="5" eb="7">
      <t>カンリ</t>
    </rPh>
    <rPh sb="8" eb="9">
      <t>カカ</t>
    </rPh>
    <rPh sb="10" eb="13">
      <t>ヒリョウヒ</t>
    </rPh>
    <rPh sb="14" eb="16">
      <t>ソウチ</t>
    </rPh>
    <rPh sb="16" eb="18">
      <t>コウシン</t>
    </rPh>
    <rPh sb="18" eb="19">
      <t>ヒ</t>
    </rPh>
    <rPh sb="19" eb="20">
      <t>オヨ</t>
    </rPh>
    <rPh sb="21" eb="22">
      <t>ショウ</t>
    </rPh>
    <rPh sb="22" eb="24">
      <t>ノウグ</t>
    </rPh>
    <rPh sb="24" eb="25">
      <t>ヒ</t>
    </rPh>
    <rPh sb="26" eb="28">
      <t>ショウモウ</t>
    </rPh>
    <rPh sb="28" eb="29">
      <t>ヒン</t>
    </rPh>
    <rPh sb="29" eb="30">
      <t>ヒ</t>
    </rPh>
    <rPh sb="31" eb="35">
      <t>ショザイリョウヒ</t>
    </rPh>
    <rPh sb="38" eb="39">
      <t>タ</t>
    </rPh>
    <rPh sb="39" eb="41">
      <t>ケイヒ</t>
    </rPh>
    <rPh sb="42" eb="44">
      <t>チンリョウ</t>
    </rPh>
    <rPh sb="44" eb="46">
      <t>リョウキン</t>
    </rPh>
    <rPh sb="46" eb="47">
      <t>トウ</t>
    </rPh>
    <rPh sb="49" eb="51">
      <t>チクサン</t>
    </rPh>
    <rPh sb="51" eb="53">
      <t>ケイエイ</t>
    </rPh>
    <rPh sb="54" eb="55">
      <t>カカ</t>
    </rPh>
    <rPh sb="56" eb="58">
      <t>セイサン</t>
    </rPh>
    <rPh sb="58" eb="60">
      <t>ヒヨウ</t>
    </rPh>
    <rPh sb="61" eb="63">
      <t>ゴウケイ</t>
    </rPh>
    <rPh sb="64" eb="66">
      <t>ニュウリョク</t>
    </rPh>
    <rPh sb="70" eb="73">
      <t>シュウゼンヒ</t>
    </rPh>
    <rPh sb="74" eb="75">
      <t>ノゾ</t>
    </rPh>
    <phoneticPr fontId="3"/>
  </si>
  <si>
    <t>３－２．肉用牛経営外(農外)経営改善計画の内訳</t>
    <rPh sb="4" eb="7">
      <t>ニクヨウギュウ</t>
    </rPh>
    <rPh sb="7" eb="9">
      <t>ケイエイ</t>
    </rPh>
    <rPh sb="9" eb="10">
      <t>ガイ</t>
    </rPh>
    <rPh sb="11" eb="13">
      <t>ノウガイ</t>
    </rPh>
    <rPh sb="14" eb="16">
      <t>ケイエイ</t>
    </rPh>
    <rPh sb="16" eb="18">
      <t>カイゼン</t>
    </rPh>
    <rPh sb="18" eb="20">
      <t>ケイカク</t>
    </rPh>
    <rPh sb="21" eb="23">
      <t>ウチワケ</t>
    </rPh>
    <phoneticPr fontId="3"/>
  </si>
  <si>
    <t>　　　　　　　年　　度　
　項　　目</t>
  </si>
  <si>
    <t>子牛期間</t>
    <rPh sb="0" eb="2">
      <t>コウシ</t>
    </rPh>
    <rPh sb="2" eb="4">
      <t>キカン</t>
    </rPh>
    <phoneticPr fontId="3"/>
  </si>
  <si>
    <t>育成期間</t>
    <rPh sb="0" eb="2">
      <t>イクセイ</t>
    </rPh>
    <rPh sb="2" eb="4">
      <t>キカン</t>
    </rPh>
    <phoneticPr fontId="3"/>
  </si>
  <si>
    <t>肥育期間</t>
    <rPh sb="0" eb="2">
      <t>ヒイク</t>
    </rPh>
    <rPh sb="2" eb="4">
      <t>キカン</t>
    </rPh>
    <phoneticPr fontId="3"/>
  </si>
  <si>
    <t>肥育牛</t>
    <rPh sb="0" eb="2">
      <t>ヒイク</t>
    </rPh>
    <rPh sb="2" eb="3">
      <t>ウシ</t>
    </rPh>
    <phoneticPr fontId="3"/>
  </si>
  <si>
    <t>粗飼料販売収入</t>
    <rPh sb="0" eb="3">
      <t>ソシリョウ</t>
    </rPh>
    <rPh sb="3" eb="5">
      <t>ハンバイヒ</t>
    </rPh>
    <rPh sb="5" eb="7">
      <t>シュウニュウ</t>
    </rPh>
    <phoneticPr fontId="3"/>
  </si>
  <si>
    <t>販売量(kg)</t>
    <rPh sb="0" eb="3">
      <t>ハンバイリョウ</t>
    </rPh>
    <phoneticPr fontId="3"/>
  </si>
  <si>
    <t>その他（営業外収入）</t>
    <rPh sb="2" eb="3">
      <t>タ</t>
    </rPh>
    <rPh sb="4" eb="7">
      <t>エイギョウガイ</t>
    </rPh>
    <rPh sb="7" eb="9">
      <t>シュウニュウ</t>
    </rPh>
    <phoneticPr fontId="19"/>
  </si>
  <si>
    <t>畜産経営用(　肉用牛繁殖　・　肥育　・　繁殖－肥育一貫)</t>
    <rPh sb="0" eb="2">
      <t>チクサン</t>
    </rPh>
    <rPh sb="2" eb="4">
      <t>ケイエイ</t>
    </rPh>
    <rPh sb="4" eb="5">
      <t>ヨウ</t>
    </rPh>
    <rPh sb="7" eb="10">
      <t>ニクヨウギュウ</t>
    </rPh>
    <rPh sb="10" eb="12">
      <t>ハンショク</t>
    </rPh>
    <rPh sb="15" eb="17">
      <t>ヒイク</t>
    </rPh>
    <rPh sb="20" eb="22">
      <t>ハンショク</t>
    </rPh>
    <rPh sb="23" eb="25">
      <t>ヒイク</t>
    </rPh>
    <rPh sb="25" eb="27">
      <t>イッカン</t>
    </rPh>
    <phoneticPr fontId="3"/>
  </si>
  <si>
    <t>４－１．肉用牛（繁殖）経営損益計算算出表</t>
    <rPh sb="4" eb="7">
      <t>ニクヨウギュウ</t>
    </rPh>
    <rPh sb="8" eb="10">
      <t>ハンショク</t>
    </rPh>
    <rPh sb="11" eb="13">
      <t>ケイエイ</t>
    </rPh>
    <rPh sb="13" eb="15">
      <t>ソンエキ</t>
    </rPh>
    <rPh sb="15" eb="17">
      <t>ケイサン</t>
    </rPh>
    <rPh sb="17" eb="19">
      <t>サンシュツ</t>
    </rPh>
    <rPh sb="19" eb="20">
      <t>ヒョウ</t>
    </rPh>
    <phoneticPr fontId="3"/>
  </si>
  <si>
    <t>４－２．肉用牛（肥育）経営損益計算算出表</t>
    <rPh sb="4" eb="7">
      <t>ニクヨウギュウ</t>
    </rPh>
    <rPh sb="8" eb="10">
      <t>ヒイク</t>
    </rPh>
    <rPh sb="11" eb="13">
      <t>ケイエイ</t>
    </rPh>
    <rPh sb="13" eb="15">
      <t>ソンエキ</t>
    </rPh>
    <rPh sb="15" eb="17">
      <t>ケイサン</t>
    </rPh>
    <rPh sb="17" eb="19">
      <t>サンシュツ</t>
    </rPh>
    <rPh sb="19" eb="20">
      <t>ヒョウ</t>
    </rPh>
    <phoneticPr fontId="3"/>
  </si>
  <si>
    <t>６－１．所有固定資本償却費・修繕費整理表</t>
    <rPh sb="4" eb="6">
      <t>ショユウ</t>
    </rPh>
    <rPh sb="6" eb="8">
      <t>コテイ</t>
    </rPh>
    <rPh sb="8" eb="10">
      <t>シホン</t>
    </rPh>
    <rPh sb="10" eb="13">
      <t>ショウキャクヒ</t>
    </rPh>
    <rPh sb="14" eb="17">
      <t>シュウゼンヒ</t>
    </rPh>
    <rPh sb="17" eb="19">
      <t>セイリ</t>
    </rPh>
    <rPh sb="19" eb="20">
      <t>ヒョウ</t>
    </rPh>
    <phoneticPr fontId="3"/>
  </si>
  <si>
    <t>６－２．年度別減価償却費推移表　</t>
    <rPh sb="4" eb="7">
      <t>ネンドベツ</t>
    </rPh>
    <rPh sb="7" eb="9">
      <t>ゲンカ</t>
    </rPh>
    <rPh sb="9" eb="12">
      <t>ショウキャクヒ</t>
    </rPh>
    <rPh sb="12" eb="14">
      <t>スイイ</t>
    </rPh>
    <rPh sb="14" eb="15">
      <t>ヒョウ</t>
    </rPh>
    <phoneticPr fontId="3"/>
  </si>
  <si>
    <t>７．家計費改善計画</t>
    <rPh sb="2" eb="4">
      <t>カケイ</t>
    </rPh>
    <rPh sb="4" eb="5">
      <t>ヒ</t>
    </rPh>
    <rPh sb="5" eb="7">
      <t>カイゼン</t>
    </rPh>
    <rPh sb="7" eb="9">
      <t>ケイカク</t>
    </rPh>
    <phoneticPr fontId="3"/>
  </si>
  <si>
    <t>８．償還計画表</t>
    <phoneticPr fontId="3"/>
  </si>
  <si>
    <t>９．農家収支計画（最終総括表）</t>
    <rPh sb="2" eb="4">
      <t>ノウカ</t>
    </rPh>
    <rPh sb="4" eb="6">
      <t>シュウシ</t>
    </rPh>
    <rPh sb="6" eb="8">
      <t>ケイカク</t>
    </rPh>
    <rPh sb="9" eb="11">
      <t>サイシュウ</t>
    </rPh>
    <rPh sb="11" eb="14">
      <t>ソウカツヒョウ</t>
    </rPh>
    <phoneticPr fontId="3"/>
  </si>
  <si>
    <t>（１） 肉用牛年次別飼養実績及び計画</t>
    <rPh sb="7" eb="9">
      <t>ネンジ</t>
    </rPh>
    <rPh sb="9" eb="10">
      <t>ベツ</t>
    </rPh>
    <rPh sb="10" eb="12">
      <t>シヨウ</t>
    </rPh>
    <rPh sb="12" eb="14">
      <t>ジッセキ</t>
    </rPh>
    <rPh sb="14" eb="15">
      <t>オヨ</t>
    </rPh>
    <rPh sb="16" eb="18">
      <t>ケイカク</t>
    </rPh>
    <phoneticPr fontId="3"/>
  </si>
  <si>
    <t xml:space="preserve">２．農業経営改善計画の作目別内訳 </t>
    <rPh sb="2" eb="4">
      <t>ノウギョウ</t>
    </rPh>
    <rPh sb="4" eb="6">
      <t>ケイエイ</t>
    </rPh>
    <rPh sb="6" eb="8">
      <t>カイゼン</t>
    </rPh>
    <rPh sb="8" eb="10">
      <t>ケイカク</t>
    </rPh>
    <rPh sb="11" eb="13">
      <t>サクモク</t>
    </rPh>
    <rPh sb="13" eb="14">
      <t>ベツ</t>
    </rPh>
    <rPh sb="14" eb="16">
      <t>ウチワケ</t>
    </rPh>
    <phoneticPr fontId="3"/>
  </si>
  <si>
    <t>実積</t>
    <rPh sb="0" eb="1">
      <t>ジツ</t>
    </rPh>
    <rPh sb="1" eb="2">
      <t>セキ</t>
    </rPh>
    <phoneticPr fontId="3"/>
  </si>
  <si>
    <t>１㌃当たり</t>
    <rPh sb="2" eb="3">
      <t>ア</t>
    </rPh>
    <phoneticPr fontId="3"/>
  </si>
  <si>
    <t>10a当たり</t>
    <rPh sb="3" eb="4">
      <t>ア</t>
    </rPh>
    <phoneticPr fontId="3"/>
  </si>
  <si>
    <t>収穫面積(a)</t>
    <phoneticPr fontId="3"/>
  </si>
  <si>
    <t>単収</t>
    <phoneticPr fontId="3"/>
  </si>
  <si>
    <t>(　)</t>
    <phoneticPr fontId="3"/>
  </si>
  <si>
    <t>円/(　)</t>
    <rPh sb="0" eb="1">
      <t>エン</t>
    </rPh>
    <phoneticPr fontId="3"/>
  </si>
  <si>
    <t>販売量</t>
  </si>
  <si>
    <t>種苗費</t>
    <rPh sb="0" eb="2">
      <t>シュビョウ</t>
    </rPh>
    <rPh sb="2" eb="3">
      <t>ヒ</t>
    </rPh>
    <phoneticPr fontId="3"/>
  </si>
  <si>
    <t>農薬費</t>
    <rPh sb="0" eb="2">
      <t>ノウヤク</t>
    </rPh>
    <rPh sb="2" eb="3">
      <t>ヒ</t>
    </rPh>
    <phoneticPr fontId="3"/>
  </si>
  <si>
    <t>光熱動力費</t>
    <rPh sb="0" eb="2">
      <t>コウネツ</t>
    </rPh>
    <rPh sb="2" eb="5">
      <t>ドウリョクヒ</t>
    </rPh>
    <phoneticPr fontId="3"/>
  </si>
  <si>
    <t>水利費</t>
    <rPh sb="0" eb="2">
      <t>スイリ</t>
    </rPh>
    <rPh sb="2" eb="3">
      <t>ヒ</t>
    </rPh>
    <phoneticPr fontId="3"/>
  </si>
  <si>
    <t>雇用労賃</t>
    <rPh sb="0" eb="2">
      <t>コヨウ</t>
    </rPh>
    <rPh sb="2" eb="4">
      <t>ロウチン</t>
    </rPh>
    <phoneticPr fontId="3"/>
  </si>
  <si>
    <t>販売
経費</t>
    <rPh sb="0" eb="2">
      <t>ハンバイ</t>
    </rPh>
    <rPh sb="3" eb="5">
      <t>ケイヒ</t>
    </rPh>
    <phoneticPr fontId="3"/>
  </si>
  <si>
    <t>手数料</t>
    <rPh sb="0" eb="2">
      <t>テスウ</t>
    </rPh>
    <rPh sb="2" eb="3">
      <t>リョウ</t>
    </rPh>
    <phoneticPr fontId="3"/>
  </si>
  <si>
    <t>配送運賃</t>
    <rPh sb="0" eb="2">
      <t>ハイソウ</t>
    </rPh>
    <rPh sb="2" eb="4">
      <t>ウンチン</t>
    </rPh>
    <phoneticPr fontId="3"/>
  </si>
  <si>
    <t>包装資材費</t>
    <rPh sb="0" eb="2">
      <t>ホウソウ</t>
    </rPh>
    <rPh sb="2" eb="5">
      <t>シザイヒ</t>
    </rPh>
    <phoneticPr fontId="3"/>
  </si>
  <si>
    <t>１０㌃当たり</t>
    <rPh sb="3" eb="4">
      <t>ア</t>
    </rPh>
    <phoneticPr fontId="3"/>
  </si>
  <si>
    <t>【作物3】</t>
    <rPh sb="1" eb="3">
      <t>サクモツ</t>
    </rPh>
    <phoneticPr fontId="3"/>
  </si>
  <si>
    <t>【作物4】</t>
    <rPh sb="1" eb="3">
      <t>サクモツ</t>
    </rPh>
    <phoneticPr fontId="3"/>
  </si>
  <si>
    <t>【作物5】</t>
    <rPh sb="1" eb="3">
      <t>サクモツ</t>
    </rPh>
    <phoneticPr fontId="3"/>
  </si>
  <si>
    <t>【作物6】</t>
    <rPh sb="1" eb="3">
      <t>サクモツ</t>
    </rPh>
    <phoneticPr fontId="3"/>
  </si>
  <si>
    <t>(　)</t>
    <phoneticPr fontId="3"/>
  </si>
  <si>
    <t>(　)</t>
    <phoneticPr fontId="3"/>
  </si>
  <si>
    <t>(　)</t>
    <phoneticPr fontId="3"/>
  </si>
  <si>
    <t>(　)</t>
    <phoneticPr fontId="3"/>
  </si>
  <si>
    <t>(　)</t>
    <phoneticPr fontId="3"/>
  </si>
  <si>
    <t>収穫面積(a)</t>
    <phoneticPr fontId="3"/>
  </si>
  <si>
    <t>単収</t>
    <phoneticPr fontId="3"/>
  </si>
  <si>
    <t>(　)</t>
    <phoneticPr fontId="3"/>
  </si>
  <si>
    <t>(　)</t>
    <phoneticPr fontId="3"/>
  </si>
  <si>
    <t>借地料</t>
    <rPh sb="0" eb="2">
      <t>シャクチ</t>
    </rPh>
    <rPh sb="2" eb="3">
      <t>リョウ</t>
    </rPh>
    <phoneticPr fontId="3"/>
  </si>
  <si>
    <t>植え付け面積</t>
    <rPh sb="0" eb="1">
      <t>ウ</t>
    </rPh>
    <rPh sb="2" eb="3">
      <t>ツ</t>
    </rPh>
    <rPh sb="4" eb="6">
      <t>メンセキ</t>
    </rPh>
    <phoneticPr fontId="3"/>
  </si>
  <si>
    <t>委託費</t>
    <rPh sb="0" eb="2">
      <t>イタク</t>
    </rPh>
    <rPh sb="2" eb="3">
      <t>ヒ</t>
    </rPh>
    <phoneticPr fontId="3"/>
  </si>
  <si>
    <t>委託費</t>
    <rPh sb="0" eb="3">
      <t>イタクヒ</t>
    </rPh>
    <phoneticPr fontId="3"/>
  </si>
  <si>
    <t>個数/1ha</t>
    <rPh sb="0" eb="2">
      <t>コスウ</t>
    </rPh>
    <phoneticPr fontId="3"/>
  </si>
  <si>
    <t>導入牛</t>
    <rPh sb="0" eb="2">
      <t>ドウニュウ</t>
    </rPh>
    <rPh sb="2" eb="3">
      <t>ウシ</t>
    </rPh>
    <phoneticPr fontId="3"/>
  </si>
  <si>
    <t>農業所得</t>
    <rPh sb="0" eb="2">
      <t>ノウギョウ</t>
    </rPh>
    <rPh sb="2" eb="4">
      <t>ショトク</t>
    </rPh>
    <phoneticPr fontId="3"/>
  </si>
  <si>
    <t>【作物2（パイン）】</t>
    <rPh sb="1" eb="3">
      <t>サクモツ</t>
    </rPh>
    <phoneticPr fontId="3"/>
  </si>
  <si>
    <t>【作物1（さとうきび）】</t>
    <rPh sb="1" eb="3">
      <t>サクモツ</t>
    </rPh>
    <phoneticPr fontId="3"/>
  </si>
  <si>
    <t>肉用牛繁殖</t>
    <rPh sb="0" eb="3">
      <t>ニクヨウギュウ</t>
    </rPh>
    <rPh sb="3" eb="5">
      <t>ハンショク</t>
    </rPh>
    <phoneticPr fontId="3"/>
  </si>
  <si>
    <t>現　　況</t>
    <rPh sb="0" eb="1">
      <t>ウツツ</t>
    </rPh>
    <rPh sb="3" eb="4">
      <t>キョウ</t>
    </rPh>
    <phoneticPr fontId="3"/>
  </si>
  <si>
    <t>家　　畜</t>
    <rPh sb="0" eb="1">
      <t>イエ</t>
    </rPh>
    <rPh sb="3" eb="4">
      <t>チク</t>
    </rPh>
    <phoneticPr fontId="3"/>
  </si>
  <si>
    <t>新規導入（更新）</t>
    <rPh sb="0" eb="2">
      <t>シンキ</t>
    </rPh>
    <rPh sb="2" eb="4">
      <t>ドウニュウ</t>
    </rPh>
    <rPh sb="5" eb="7">
      <t>コウシン</t>
    </rPh>
    <phoneticPr fontId="3"/>
  </si>
  <si>
    <t>H29導入・繰入</t>
    <rPh sb="3" eb="5">
      <t>ドウニュウ</t>
    </rPh>
    <rPh sb="6" eb="8">
      <t>クリイレ</t>
    </rPh>
    <phoneticPr fontId="3"/>
  </si>
  <si>
    <t>H30導入・繰入</t>
    <rPh sb="3" eb="5">
      <t>ドウニュウ</t>
    </rPh>
    <rPh sb="6" eb="8">
      <t>クリイレ</t>
    </rPh>
    <phoneticPr fontId="3"/>
  </si>
  <si>
    <t>H31導入・繰入</t>
    <rPh sb="3" eb="5">
      <t>ドウニュウ</t>
    </rPh>
    <rPh sb="6" eb="8">
      <t>クリイレ</t>
    </rPh>
    <phoneticPr fontId="3"/>
  </si>
  <si>
    <t>H32導入・繰入</t>
    <rPh sb="3" eb="5">
      <t>ドウニュウ</t>
    </rPh>
    <rPh sb="6" eb="8">
      <t>クリイレ</t>
    </rPh>
    <phoneticPr fontId="3"/>
  </si>
  <si>
    <t>H33導入・繰入</t>
    <rPh sb="3" eb="5">
      <t>ドウニュウ</t>
    </rPh>
    <rPh sb="6" eb="8">
      <t>クリイレ</t>
    </rPh>
    <phoneticPr fontId="3"/>
  </si>
  <si>
    <t>H34導入・繰入</t>
    <rPh sb="3" eb="5">
      <t>ドウニュウ</t>
    </rPh>
    <rPh sb="6" eb="8">
      <t>クリイレ</t>
    </rPh>
    <phoneticPr fontId="3"/>
  </si>
  <si>
    <t>合計（家畜）</t>
    <rPh sb="0" eb="2">
      <t>ゴウケイ</t>
    </rPh>
    <rPh sb="3" eb="5">
      <t>カチク</t>
    </rPh>
    <phoneticPr fontId="3"/>
  </si>
  <si>
    <t>ガソリン代、重油代、ガス代</t>
    <rPh sb="4" eb="5">
      <t>ダイ</t>
    </rPh>
    <rPh sb="6" eb="9">
      <t>ジュウユダイ</t>
    </rPh>
    <rPh sb="12" eb="13">
      <t>ダイ</t>
    </rPh>
    <phoneticPr fontId="3"/>
  </si>
  <si>
    <t>資　　金　　運　　用　　計　　画</t>
    <rPh sb="0" eb="4">
      <t>シキン</t>
    </rPh>
    <rPh sb="6" eb="10">
      <t>ウンヨウ</t>
    </rPh>
    <rPh sb="12" eb="16">
      <t>ケイカク</t>
    </rPh>
    <phoneticPr fontId="3"/>
  </si>
  <si>
    <t>（単位：円）</t>
    <rPh sb="1" eb="3">
      <t>タンイ</t>
    </rPh>
    <rPh sb="4" eb="5">
      <t>エン</t>
    </rPh>
    <phoneticPr fontId="3"/>
  </si>
  <si>
    <t>区　　　　分</t>
    <rPh sb="0" eb="6">
      <t>クブン</t>
    </rPh>
    <phoneticPr fontId="3"/>
  </si>
  <si>
    <t>1年目</t>
    <rPh sb="1" eb="3">
      <t>ネンメ</t>
    </rPh>
    <phoneticPr fontId="3"/>
  </si>
  <si>
    <t>調　　　　達</t>
    <rPh sb="0" eb="6">
      <t>チョウタツ</t>
    </rPh>
    <phoneticPr fontId="3"/>
  </si>
  <si>
    <t>前年繰越（手持現預金）</t>
    <rPh sb="0" eb="2">
      <t>ゼンネン</t>
    </rPh>
    <rPh sb="2" eb="4">
      <t>クリコシ</t>
    </rPh>
    <rPh sb="5" eb="7">
      <t>テモ</t>
    </rPh>
    <rPh sb="7" eb="10">
      <t>ゲンヨキン</t>
    </rPh>
    <phoneticPr fontId="3"/>
  </si>
  <si>
    <t>農外所得</t>
    <rPh sb="0" eb="2">
      <t>ノウガイ</t>
    </rPh>
    <rPh sb="2" eb="4">
      <t>ショトク</t>
    </rPh>
    <phoneticPr fontId="3"/>
  </si>
  <si>
    <t>年金</t>
    <rPh sb="0" eb="2">
      <t>ネンキン</t>
    </rPh>
    <phoneticPr fontId="3"/>
  </si>
  <si>
    <t>被贈・扶助等</t>
    <rPh sb="0" eb="2">
      <t>ヒゾウ</t>
    </rPh>
    <rPh sb="3" eb="5">
      <t>フジョ</t>
    </rPh>
    <rPh sb="5" eb="6">
      <t>トウ</t>
    </rPh>
    <phoneticPr fontId="3"/>
  </si>
  <si>
    <t>減価償却費</t>
    <rPh sb="0" eb="2">
      <t>ゲンカ</t>
    </rPh>
    <rPh sb="2" eb="5">
      <t>ショウキャクヒ</t>
    </rPh>
    <phoneticPr fontId="3"/>
  </si>
  <si>
    <t>長期借入金</t>
    <rPh sb="0" eb="2">
      <t>チョウキ</t>
    </rPh>
    <rPh sb="2" eb="5">
      <t>カリイレキン</t>
    </rPh>
    <phoneticPr fontId="3"/>
  </si>
  <si>
    <t>内訳</t>
    <rPh sb="0" eb="2">
      <t>ウチワケ</t>
    </rPh>
    <phoneticPr fontId="3"/>
  </si>
  <si>
    <t>ス－パ－Ｌ資金</t>
    <rPh sb="5" eb="7">
      <t>シキン</t>
    </rPh>
    <phoneticPr fontId="3"/>
  </si>
  <si>
    <t>その他（農協有牛）</t>
    <rPh sb="0" eb="3">
      <t>ソノタ</t>
    </rPh>
    <rPh sb="4" eb="6">
      <t>ノウキョウ</t>
    </rPh>
    <rPh sb="6" eb="7">
      <t>ユウ</t>
    </rPh>
    <rPh sb="7" eb="8">
      <t>ギュウ</t>
    </rPh>
    <phoneticPr fontId="3"/>
  </si>
  <si>
    <t>固定資産処分等</t>
    <rPh sb="0" eb="4">
      <t>コテイシサン</t>
    </rPh>
    <rPh sb="4" eb="6">
      <t>ショブン</t>
    </rPh>
    <rPh sb="6" eb="7">
      <t>トウ</t>
    </rPh>
    <phoneticPr fontId="3"/>
  </si>
  <si>
    <t>補助金等</t>
    <rPh sb="0" eb="3">
      <t>ホジョキン</t>
    </rPh>
    <rPh sb="3" eb="4">
      <t>トウ</t>
    </rPh>
    <phoneticPr fontId="3"/>
  </si>
  <si>
    <t>運　　　　用</t>
    <rPh sb="0" eb="6">
      <t>ウンヨウ</t>
    </rPh>
    <phoneticPr fontId="3"/>
  </si>
  <si>
    <t>投資（内訳下記参照）</t>
    <rPh sb="0" eb="2">
      <t>トウシ</t>
    </rPh>
    <rPh sb="3" eb="5">
      <t>ウチワケ</t>
    </rPh>
    <rPh sb="5" eb="7">
      <t>カキ</t>
    </rPh>
    <rPh sb="7" eb="9">
      <t>サンショウ</t>
    </rPh>
    <phoneticPr fontId="3"/>
  </si>
  <si>
    <t>出資</t>
    <rPh sb="0" eb="2">
      <t>シュッシ</t>
    </rPh>
    <phoneticPr fontId="3"/>
  </si>
  <si>
    <t>家計費</t>
    <rPh sb="0" eb="3">
      <t>カケイヒ</t>
    </rPh>
    <phoneticPr fontId="3"/>
  </si>
  <si>
    <t>借換返済</t>
    <rPh sb="0" eb="2">
      <t>カリカエ</t>
    </rPh>
    <rPh sb="2" eb="4">
      <t>ヘンサイ</t>
    </rPh>
    <phoneticPr fontId="3"/>
  </si>
  <si>
    <t>長期借入返済</t>
    <rPh sb="0" eb="2">
      <t>チョウキ</t>
    </rPh>
    <rPh sb="2" eb="6">
      <t>カリイレキン</t>
    </rPh>
    <phoneticPr fontId="3"/>
  </si>
  <si>
    <t>農業関係</t>
    <rPh sb="0" eb="2">
      <t>ノウギョウ</t>
    </rPh>
    <rPh sb="2" eb="4">
      <t>カンケイ</t>
    </rPh>
    <phoneticPr fontId="3"/>
  </si>
  <si>
    <t>農外関係</t>
    <rPh sb="0" eb="2">
      <t>ノウガイ</t>
    </rPh>
    <rPh sb="2" eb="4">
      <t>カンケイ</t>
    </rPh>
    <phoneticPr fontId="3"/>
  </si>
  <si>
    <t>租税公課諸負担</t>
    <rPh sb="0" eb="2">
      <t>ソゼイ</t>
    </rPh>
    <rPh sb="2" eb="4">
      <t>コウカ</t>
    </rPh>
    <rPh sb="4" eb="5">
      <t>ショ</t>
    </rPh>
    <rPh sb="5" eb="7">
      <t>フタン</t>
    </rPh>
    <phoneticPr fontId="3"/>
  </si>
  <si>
    <t>資産購入・その他（内訳下記参照）</t>
    <rPh sb="0" eb="2">
      <t>シサン</t>
    </rPh>
    <rPh sb="2" eb="4">
      <t>コウニュウ</t>
    </rPh>
    <rPh sb="5" eb="8">
      <t>ソノタ</t>
    </rPh>
    <rPh sb="9" eb="11">
      <t>ウチワケ</t>
    </rPh>
    <rPh sb="11" eb="13">
      <t>カキ</t>
    </rPh>
    <rPh sb="13" eb="15">
      <t>サンショウ</t>
    </rPh>
    <phoneticPr fontId="3"/>
  </si>
  <si>
    <t>次　期　繰　越</t>
    <rPh sb="0" eb="3">
      <t>ジキ</t>
    </rPh>
    <rPh sb="4" eb="7">
      <t>クリコシ</t>
    </rPh>
    <phoneticPr fontId="3"/>
  </si>
  <si>
    <t>◎投資の内訳</t>
    <rPh sb="1" eb="3">
      <t>トウシ</t>
    </rPh>
    <rPh sb="4" eb="6">
      <t>ウチワケ</t>
    </rPh>
    <phoneticPr fontId="3"/>
  </si>
  <si>
    <t>内容</t>
    <rPh sb="0" eb="2">
      <t>ナイヨウ</t>
    </rPh>
    <phoneticPr fontId="3"/>
  </si>
  <si>
    <t>牛舎</t>
    <rPh sb="0" eb="2">
      <t>ギュウシャ</t>
    </rPh>
    <phoneticPr fontId="3"/>
  </si>
  <si>
    <t>堆肥舎</t>
    <rPh sb="0" eb="2">
      <t>タイヒ</t>
    </rPh>
    <rPh sb="2" eb="3">
      <t>シャ</t>
    </rPh>
    <phoneticPr fontId="3"/>
  </si>
  <si>
    <t>牛（農協有牛）</t>
    <rPh sb="0" eb="1">
      <t>ウシ</t>
    </rPh>
    <rPh sb="2" eb="4">
      <t>ノウキョウ</t>
    </rPh>
    <rPh sb="4" eb="5">
      <t>ユウ</t>
    </rPh>
    <rPh sb="5" eb="6">
      <t>ギュウ</t>
    </rPh>
    <phoneticPr fontId="3"/>
  </si>
  <si>
    <t>牛（妊娠牛）</t>
    <rPh sb="0" eb="1">
      <t>ウシ</t>
    </rPh>
    <rPh sb="2" eb="4">
      <t>ニンシン</t>
    </rPh>
    <rPh sb="4" eb="5">
      <t>ウシ</t>
    </rPh>
    <phoneticPr fontId="3"/>
  </si>
  <si>
    <t>◎資産購入・その他の内訳</t>
    <rPh sb="1" eb="3">
      <t>シサン</t>
    </rPh>
    <rPh sb="3" eb="5">
      <t>コウニュウ</t>
    </rPh>
    <rPh sb="8" eb="9">
      <t>ホカ</t>
    </rPh>
    <rPh sb="10" eb="12">
      <t>ウチワケ</t>
    </rPh>
    <phoneticPr fontId="3"/>
  </si>
  <si>
    <t>（3）家畜</t>
    <rPh sb="3" eb="5">
      <t>カチク</t>
    </rPh>
    <phoneticPr fontId="3"/>
  </si>
  <si>
    <t>法定耐用年数④</t>
    <rPh sb="0" eb="2">
      <t>ホウテイ</t>
    </rPh>
    <rPh sb="2" eb="4">
      <t>タイヨウ</t>
    </rPh>
    <rPh sb="4" eb="6">
      <t>ネンスウ</t>
    </rPh>
    <phoneticPr fontId="3"/>
  </si>
  <si>
    <t>3年前</t>
    <rPh sb="1" eb="2">
      <t>ネン</t>
    </rPh>
    <rPh sb="2" eb="3">
      <t>マエ</t>
    </rPh>
    <phoneticPr fontId="3"/>
  </si>
  <si>
    <t>２年前</t>
    <rPh sb="1" eb="3">
      <t>ネンマエ</t>
    </rPh>
    <phoneticPr fontId="3"/>
  </si>
  <si>
    <t>成雌牛更新率(%)</t>
    <rPh sb="0" eb="1">
      <t>セイ</t>
    </rPh>
    <rPh sb="1" eb="2">
      <t>メス</t>
    </rPh>
    <rPh sb="2" eb="3">
      <t>ギュウ</t>
    </rPh>
    <rPh sb="3" eb="5">
      <t>コウシン</t>
    </rPh>
    <rPh sb="5" eb="6">
      <t>リツ</t>
    </rPh>
    <phoneticPr fontId="3"/>
  </si>
  <si>
    <t>子牛生産率（%）</t>
    <rPh sb="0" eb="2">
      <t>コウシ</t>
    </rPh>
    <rPh sb="2" eb="4">
      <t>セイサン</t>
    </rPh>
    <rPh sb="4" eb="5">
      <t>リツ</t>
    </rPh>
    <phoneticPr fontId="3"/>
  </si>
  <si>
    <t>生産率等計算シート（ここで生産率等を計算して、左シートに入力する）</t>
    <rPh sb="0" eb="2">
      <t>セイサン</t>
    </rPh>
    <rPh sb="2" eb="3">
      <t>リツ</t>
    </rPh>
    <rPh sb="3" eb="4">
      <t>トウ</t>
    </rPh>
    <rPh sb="4" eb="6">
      <t>ケイサン</t>
    </rPh>
    <rPh sb="13" eb="15">
      <t>セイサン</t>
    </rPh>
    <rPh sb="15" eb="16">
      <t>リツ</t>
    </rPh>
    <rPh sb="16" eb="17">
      <t>トウ</t>
    </rPh>
    <rPh sb="18" eb="20">
      <t>ケイサン</t>
    </rPh>
    <rPh sb="23" eb="24">
      <t>ヒダリ</t>
    </rPh>
    <rPh sb="28" eb="30">
      <t>ニュウリョク</t>
    </rPh>
    <phoneticPr fontId="3"/>
  </si>
  <si>
    <t>子牛事故率(%)</t>
    <rPh sb="0" eb="2">
      <t>コウシ</t>
    </rPh>
    <rPh sb="2" eb="5">
      <t>ジコリツ</t>
    </rPh>
    <phoneticPr fontId="3"/>
  </si>
  <si>
    <t>平均</t>
    <rPh sb="0" eb="2">
      <t>ヘイキン</t>
    </rPh>
    <phoneticPr fontId="3"/>
  </si>
  <si>
    <t>育成牛への振向け率(%)</t>
    <rPh sb="0" eb="2">
      <t>イクセイ</t>
    </rPh>
    <rPh sb="2" eb="3">
      <t>ギュウ</t>
    </rPh>
    <rPh sb="5" eb="7">
      <t>フリム</t>
    </rPh>
    <rPh sb="8" eb="9">
      <t>リツ</t>
    </rPh>
    <phoneticPr fontId="3"/>
  </si>
  <si>
    <t>共済金</t>
    <rPh sb="0" eb="3">
      <t>キョウサイキン</t>
    </rPh>
    <phoneticPr fontId="3"/>
  </si>
  <si>
    <t>薬代、診療費</t>
    <rPh sb="0" eb="2">
      <t>クスリダイ</t>
    </rPh>
    <rPh sb="3" eb="6">
      <t>シンリョウヒ</t>
    </rPh>
    <phoneticPr fontId="3"/>
  </si>
  <si>
    <t>電気代、水道代</t>
    <rPh sb="0" eb="3">
      <t>デンキダイ</t>
    </rPh>
    <rPh sb="4" eb="7">
      <t>スイドウダイ</t>
    </rPh>
    <phoneticPr fontId="3"/>
  </si>
  <si>
    <t>期首頭数</t>
    <rPh sb="0" eb="2">
      <t>キシュ</t>
    </rPh>
    <rPh sb="2" eb="4">
      <t>トウスウ</t>
    </rPh>
    <phoneticPr fontId="3"/>
  </si>
  <si>
    <t>更新（販売）頭数</t>
    <rPh sb="0" eb="2">
      <t>コウシン</t>
    </rPh>
    <rPh sb="3" eb="5">
      <t>ハンバイ</t>
    </rPh>
    <rPh sb="6" eb="8">
      <t>トウスウ</t>
    </rPh>
    <phoneticPr fontId="3"/>
  </si>
  <si>
    <t>成雌牛</t>
    <rPh sb="0" eb="1">
      <t>セイ</t>
    </rPh>
    <rPh sb="1" eb="2">
      <t>メス</t>
    </rPh>
    <rPh sb="2" eb="3">
      <t>ギュウ</t>
    </rPh>
    <phoneticPr fontId="3"/>
  </si>
  <si>
    <t>生産頭数</t>
    <rPh sb="0" eb="2">
      <t>セイサン</t>
    </rPh>
    <rPh sb="2" eb="4">
      <t>トウスウ</t>
    </rPh>
    <phoneticPr fontId="3"/>
  </si>
  <si>
    <t>出荷頭数</t>
    <rPh sb="0" eb="2">
      <t>シュッカ</t>
    </rPh>
    <rPh sb="2" eb="4">
      <t>トウスウ</t>
    </rPh>
    <phoneticPr fontId="3"/>
  </si>
  <si>
    <t>事故頭数</t>
    <rPh sb="0" eb="2">
      <t>ジコ</t>
    </rPh>
    <rPh sb="2" eb="4">
      <t>トウスウ</t>
    </rPh>
    <phoneticPr fontId="3"/>
  </si>
  <si>
    <t>保留頭数</t>
    <rPh sb="0" eb="2">
      <t>ホリュウ</t>
    </rPh>
    <rPh sb="2" eb="4">
      <t>トウスウ</t>
    </rPh>
    <phoneticPr fontId="3"/>
  </si>
  <si>
    <t>精液代、ボンベ代、種付手数料</t>
    <rPh sb="0" eb="2">
      <t>セイエキ</t>
    </rPh>
    <rPh sb="2" eb="3">
      <t>ダイ</t>
    </rPh>
    <rPh sb="7" eb="8">
      <t>ダイ</t>
    </rPh>
    <rPh sb="9" eb="11">
      <t>タネツケ</t>
    </rPh>
    <rPh sb="11" eb="14">
      <t>テスウリョウ</t>
    </rPh>
    <phoneticPr fontId="3"/>
  </si>
  <si>
    <t>導入牛費</t>
    <rPh sb="0" eb="2">
      <t>ドウニュウ</t>
    </rPh>
    <rPh sb="2" eb="3">
      <t>ギュウ</t>
    </rPh>
    <rPh sb="3" eb="4">
      <t>ヒ</t>
    </rPh>
    <phoneticPr fontId="3"/>
  </si>
  <si>
    <t>導入牛1頭当たりの単価</t>
    <rPh sb="0" eb="2">
      <t>ドウニュウ</t>
    </rPh>
    <rPh sb="2" eb="3">
      <t>ギュウ</t>
    </rPh>
    <rPh sb="4" eb="5">
      <t>トウ</t>
    </rPh>
    <rPh sb="5" eb="6">
      <t>ア</t>
    </rPh>
    <rPh sb="9" eb="11">
      <t>タンカ</t>
    </rPh>
    <phoneticPr fontId="3"/>
  </si>
  <si>
    <t>飼料費、購入飼料費</t>
    <rPh sb="0" eb="3">
      <t>シリョウヒ</t>
    </rPh>
    <rPh sb="4" eb="6">
      <t>コウニュウ</t>
    </rPh>
    <rPh sb="6" eb="9">
      <t>シリョウヒ</t>
    </rPh>
    <phoneticPr fontId="3"/>
  </si>
  <si>
    <t>トラクター</t>
    <phoneticPr fontId="3"/>
  </si>
  <si>
    <t>導入牛</t>
    <rPh sb="0" eb="2">
      <t>ドウニュウ</t>
    </rPh>
    <rPh sb="2" eb="3">
      <t>ギュウ</t>
    </rPh>
    <phoneticPr fontId="3"/>
  </si>
  <si>
    <t>種付け料</t>
    <rPh sb="0" eb="2">
      <t>タネツ</t>
    </rPh>
    <rPh sb="3" eb="4">
      <t>リョウ</t>
    </rPh>
    <phoneticPr fontId="3"/>
  </si>
  <si>
    <t>飼料費</t>
    <rPh sb="0" eb="3">
      <t>シリョウヒ</t>
    </rPh>
    <phoneticPr fontId="3"/>
  </si>
  <si>
    <t>診療・医薬品</t>
    <rPh sb="0" eb="2">
      <t>シンリョウ</t>
    </rPh>
    <rPh sb="3" eb="6">
      <t>イヤクヒン</t>
    </rPh>
    <phoneticPr fontId="3"/>
  </si>
  <si>
    <t>電力</t>
    <rPh sb="0" eb="2">
      <t>デンリョク</t>
    </rPh>
    <phoneticPr fontId="3"/>
  </si>
  <si>
    <t>燃料</t>
    <rPh sb="0" eb="2">
      <t>ネンリョウ</t>
    </rPh>
    <phoneticPr fontId="3"/>
  </si>
  <si>
    <t>小農具</t>
    <rPh sb="0" eb="1">
      <t>ショウ</t>
    </rPh>
    <rPh sb="1" eb="3">
      <t>ノウグ</t>
    </rPh>
    <phoneticPr fontId="3"/>
  </si>
  <si>
    <t>販売経費</t>
    <rPh sb="0" eb="2">
      <t>ハンバイ</t>
    </rPh>
    <rPh sb="2" eb="4">
      <t>ケイヒ</t>
    </rPh>
    <phoneticPr fontId="3"/>
  </si>
  <si>
    <t>共済費</t>
    <rPh sb="0" eb="3">
      <t>キョウサイヒ</t>
    </rPh>
    <phoneticPr fontId="3"/>
  </si>
  <si>
    <t>租税公課</t>
    <rPh sb="0" eb="2">
      <t>ソゼイ</t>
    </rPh>
    <rPh sb="2" eb="4">
      <t>コウカ</t>
    </rPh>
    <phoneticPr fontId="3"/>
  </si>
  <si>
    <t>作業用衣料</t>
    <rPh sb="0" eb="3">
      <t>サギョウヨウ</t>
    </rPh>
    <rPh sb="3" eb="5">
      <t>イリョウ</t>
    </rPh>
    <phoneticPr fontId="3"/>
  </si>
  <si>
    <t>経費</t>
    <rPh sb="0" eb="1">
      <t>ケイヒ</t>
    </rPh>
    <phoneticPr fontId="3"/>
  </si>
  <si>
    <t>H35導入・繰入</t>
    <rPh sb="3" eb="5">
      <t>ドウニュウ</t>
    </rPh>
    <rPh sb="6" eb="8">
      <t>クリイレ</t>
    </rPh>
    <phoneticPr fontId="3"/>
  </si>
  <si>
    <t>H36導入・繰入</t>
    <rPh sb="3" eb="5">
      <t>ドウニュウ</t>
    </rPh>
    <rPh sb="6" eb="8">
      <t>クリイレ</t>
    </rPh>
    <phoneticPr fontId="3"/>
  </si>
  <si>
    <t>※２：小作料、支払利息以外の営業外費用の合計を入力する。（作業委託料）</t>
    <rPh sb="29" eb="31">
      <t>サギョウ</t>
    </rPh>
    <rPh sb="31" eb="34">
      <t>イタクリョウ</t>
    </rPh>
    <phoneticPr fontId="3"/>
  </si>
  <si>
    <t>消費税含</t>
    <rPh sb="0" eb="3">
      <t>ショウヒゼイ</t>
    </rPh>
    <rPh sb="3" eb="4">
      <t>フク</t>
    </rPh>
    <phoneticPr fontId="3"/>
  </si>
  <si>
    <t>期首頭数</t>
    <phoneticPr fontId="3"/>
  </si>
  <si>
    <t>外部導入頭数</t>
    <phoneticPr fontId="3"/>
  </si>
  <si>
    <t>育成牛からの繰入 頭 数</t>
    <phoneticPr fontId="3"/>
  </si>
  <si>
    <t>更新牛販売頭数</t>
    <phoneticPr fontId="3"/>
  </si>
  <si>
    <t>期末頭数</t>
    <phoneticPr fontId="3"/>
  </si>
  <si>
    <t>生産頭数</t>
    <phoneticPr fontId="3"/>
  </si>
  <si>
    <t>生産率(％)</t>
    <phoneticPr fontId="3"/>
  </si>
  <si>
    <t>事故廃用頭数</t>
    <phoneticPr fontId="3"/>
  </si>
  <si>
    <t>販売頭数</t>
    <phoneticPr fontId="3"/>
  </si>
  <si>
    <t>育成牛への振向け率(％)</t>
    <phoneticPr fontId="3"/>
  </si>
  <si>
    <t>期末残頭数率(％)</t>
    <phoneticPr fontId="3"/>
  </si>
  <si>
    <t>子牛からの繰入頭数</t>
    <phoneticPr fontId="3"/>
  </si>
  <si>
    <t>【種目1：肉用牛】</t>
    <rPh sb="1" eb="2">
      <t>シュ</t>
    </rPh>
    <rPh sb="2" eb="3">
      <t>サクモツ</t>
    </rPh>
    <rPh sb="5" eb="8">
      <t>ニクヨウギュウ</t>
    </rPh>
    <phoneticPr fontId="3"/>
  </si>
  <si>
    <t>H28導入・繰入</t>
    <rPh sb="3" eb="5">
      <t>ドウニュウ</t>
    </rPh>
    <rPh sb="6" eb="8">
      <t>クリイレ</t>
    </rPh>
    <phoneticPr fontId="3"/>
  </si>
  <si>
    <t>営業外</t>
    <rPh sb="0" eb="3">
      <t>エイギョウガイ</t>
    </rPh>
    <phoneticPr fontId="3"/>
  </si>
  <si>
    <t>8日/月*6h/日*12ヶ月</t>
    <rPh sb="1" eb="2">
      <t>ニチ</t>
    </rPh>
    <rPh sb="3" eb="4">
      <t>ツキ</t>
    </rPh>
    <rPh sb="8" eb="9">
      <t>ニチ</t>
    </rPh>
    <rPh sb="13" eb="14">
      <t>ゲツ</t>
    </rPh>
    <phoneticPr fontId="3"/>
  </si>
  <si>
    <t>H37導入・繰入</t>
    <rPh sb="3" eb="5">
      <t>ドウニュウ</t>
    </rPh>
    <rPh sb="6" eb="8">
      <t>クリイレ</t>
    </rPh>
    <phoneticPr fontId="3"/>
  </si>
  <si>
    <t>H22年導入・繰入</t>
    <rPh sb="3" eb="4">
      <t>ネン</t>
    </rPh>
    <rPh sb="4" eb="6">
      <t>ドウニュウ</t>
    </rPh>
    <rPh sb="7" eb="9">
      <t>クリイレ</t>
    </rPh>
    <phoneticPr fontId="3"/>
  </si>
  <si>
    <t>H23年導入・繰入</t>
    <rPh sb="3" eb="4">
      <t>ネン</t>
    </rPh>
    <rPh sb="4" eb="6">
      <t>ドウニュウ</t>
    </rPh>
    <rPh sb="7" eb="9">
      <t>クリイレ</t>
    </rPh>
    <phoneticPr fontId="3"/>
  </si>
  <si>
    <t>H24年導入・繰入</t>
    <rPh sb="3" eb="4">
      <t>ネン</t>
    </rPh>
    <rPh sb="4" eb="6">
      <t>ドウニュウ</t>
    </rPh>
    <rPh sb="7" eb="9">
      <t>クリイレ</t>
    </rPh>
    <phoneticPr fontId="3"/>
  </si>
  <si>
    <t>H25年導入・繰入</t>
    <rPh sb="3" eb="4">
      <t>ネン</t>
    </rPh>
    <rPh sb="4" eb="6">
      <t>ドウニュウ</t>
    </rPh>
    <rPh sb="7" eb="9">
      <t>クリイレ</t>
    </rPh>
    <phoneticPr fontId="3"/>
  </si>
  <si>
    <t>H26年導入・繰入</t>
    <rPh sb="3" eb="4">
      <t>ネン</t>
    </rPh>
    <rPh sb="4" eb="6">
      <t>ドウニュウ</t>
    </rPh>
    <rPh sb="7" eb="9">
      <t>クリイレ</t>
    </rPh>
    <phoneticPr fontId="3"/>
  </si>
  <si>
    <t>H27年導入・繰入</t>
    <rPh sb="3" eb="4">
      <t>ネン</t>
    </rPh>
    <rPh sb="4" eb="6">
      <t>ドウニュウ</t>
    </rPh>
    <rPh sb="7" eb="9">
      <t>クリイレ</t>
    </rPh>
    <phoneticPr fontId="3"/>
  </si>
  <si>
    <t>H21年以前導入・繰入</t>
    <rPh sb="3" eb="4">
      <t>ネン</t>
    </rPh>
    <rPh sb="4" eb="6">
      <t>イゼン</t>
    </rPh>
    <rPh sb="6" eb="8">
      <t>ドウニュウ</t>
    </rPh>
    <rPh sb="9" eb="11">
      <t>クリイレ</t>
    </rPh>
    <phoneticPr fontId="3"/>
  </si>
  <si>
    <t>水道</t>
    <rPh sb="0" eb="2">
      <t>スイドウ</t>
    </rPh>
    <phoneticPr fontId="3"/>
  </si>
  <si>
    <t>諸材料費・消耗品費</t>
    <rPh sb="0" eb="1">
      <t>ショ</t>
    </rPh>
    <rPh sb="1" eb="4">
      <t>ザイリョウヒ</t>
    </rPh>
    <rPh sb="5" eb="8">
      <t>ショウモウヒン</t>
    </rPh>
    <rPh sb="8" eb="9">
      <t>ヒ</t>
    </rPh>
    <phoneticPr fontId="3"/>
  </si>
  <si>
    <t>共済掛金、自動車税、固定資産税、事務費、通信費、交通費、その他</t>
    <rPh sb="0" eb="2">
      <t>キョウサイ</t>
    </rPh>
    <rPh sb="2" eb="4">
      <t>カケキン</t>
    </rPh>
    <rPh sb="5" eb="8">
      <t>ジドウシャ</t>
    </rPh>
    <rPh sb="8" eb="9">
      <t>ゼイ</t>
    </rPh>
    <rPh sb="10" eb="14">
      <t>コテイシサン</t>
    </rPh>
    <rPh sb="14" eb="15">
      <t>ゼイ</t>
    </rPh>
    <rPh sb="16" eb="19">
      <t>ジムヒ</t>
    </rPh>
    <rPh sb="20" eb="23">
      <t>ツウシンヒ</t>
    </rPh>
    <rPh sb="24" eb="27">
      <t>コウツウヒ</t>
    </rPh>
    <rPh sb="30" eb="31">
      <t>タ</t>
    </rPh>
    <phoneticPr fontId="3"/>
  </si>
  <si>
    <t>事務費</t>
    <rPh sb="0" eb="3">
      <t>ジムヒ</t>
    </rPh>
    <phoneticPr fontId="3"/>
  </si>
  <si>
    <t>支払利息以外の営業外費用</t>
    <rPh sb="0" eb="2">
      <t>シハライ</t>
    </rPh>
    <rPh sb="2" eb="4">
      <t>リソク</t>
    </rPh>
    <rPh sb="4" eb="6">
      <t>イガイ</t>
    </rPh>
    <rPh sb="7" eb="10">
      <t>エイギョウガイ</t>
    </rPh>
    <rPh sb="10" eb="12">
      <t>ヒヨウ</t>
    </rPh>
    <phoneticPr fontId="3"/>
  </si>
  <si>
    <t>土地改良費</t>
    <rPh sb="0" eb="2">
      <t>トチ</t>
    </rPh>
    <rPh sb="2" eb="5">
      <t>カイリョウヒ</t>
    </rPh>
    <phoneticPr fontId="3"/>
  </si>
  <si>
    <t>H27</t>
    <phoneticPr fontId="3"/>
  </si>
  <si>
    <t>H26</t>
    <phoneticPr fontId="3"/>
  </si>
  <si>
    <t>荷造運賃手数料</t>
    <rPh sb="0" eb="2">
      <t>ニヅク</t>
    </rPh>
    <rPh sb="2" eb="4">
      <t>ウンチン</t>
    </rPh>
    <rPh sb="4" eb="7">
      <t>テスウリョウ</t>
    </rPh>
    <phoneticPr fontId="3"/>
  </si>
  <si>
    <t>市場手数料、上場手数料</t>
    <rPh sb="0" eb="2">
      <t>シジョウ</t>
    </rPh>
    <rPh sb="2" eb="5">
      <t>テスウリョウ</t>
    </rPh>
    <rPh sb="6" eb="8">
      <t>ジョウジョウ</t>
    </rPh>
    <rPh sb="8" eb="11">
      <t>テスウリョウ</t>
    </rPh>
    <phoneticPr fontId="3"/>
  </si>
  <si>
    <t>草地管理にかかる肥料費、草地更新費、小農具費、消耗品費、諸材料費、その他経費（賃料料金など）、登記料</t>
    <rPh sb="0" eb="2">
      <t>ソウチ</t>
    </rPh>
    <rPh sb="2" eb="4">
      <t>カンリ</t>
    </rPh>
    <rPh sb="8" eb="11">
      <t>ヒリョウヒ</t>
    </rPh>
    <rPh sb="12" eb="14">
      <t>ソウチ</t>
    </rPh>
    <rPh sb="14" eb="16">
      <t>コウシン</t>
    </rPh>
    <rPh sb="16" eb="17">
      <t>ヒ</t>
    </rPh>
    <rPh sb="18" eb="19">
      <t>ショウ</t>
    </rPh>
    <rPh sb="19" eb="21">
      <t>ノウグ</t>
    </rPh>
    <rPh sb="21" eb="22">
      <t>ヒ</t>
    </rPh>
    <rPh sb="23" eb="26">
      <t>ショウモウヒン</t>
    </rPh>
    <rPh sb="26" eb="27">
      <t>ヒ</t>
    </rPh>
    <rPh sb="28" eb="31">
      <t>ショザイリョウ</t>
    </rPh>
    <rPh sb="31" eb="32">
      <t>ヒ</t>
    </rPh>
    <rPh sb="35" eb="36">
      <t>タ</t>
    </rPh>
    <rPh sb="36" eb="38">
      <t>ケイヒ</t>
    </rPh>
    <rPh sb="39" eb="41">
      <t>チンリョウ</t>
    </rPh>
    <rPh sb="41" eb="43">
      <t>リョウキン</t>
    </rPh>
    <rPh sb="47" eb="50">
      <t>トウキリョウ</t>
    </rPh>
    <phoneticPr fontId="3"/>
  </si>
  <si>
    <t>登記料</t>
    <rPh sb="0" eb="2">
      <t>トウキ</t>
    </rPh>
    <rPh sb="2" eb="3">
      <t>リョウ</t>
    </rPh>
    <phoneticPr fontId="3"/>
  </si>
  <si>
    <t>登記料</t>
    <rPh sb="0" eb="3">
      <t>トウキリョウ</t>
    </rPh>
    <phoneticPr fontId="3"/>
  </si>
  <si>
    <t>肥料費</t>
    <rPh sb="0" eb="3">
      <t>ヒリョウヒ</t>
    </rPh>
    <phoneticPr fontId="3"/>
  </si>
  <si>
    <t>作業委託料</t>
    <rPh sb="0" eb="2">
      <t>サギョウ</t>
    </rPh>
    <rPh sb="2" eb="4">
      <t>イタク</t>
    </rPh>
    <rPh sb="4" eb="5">
      <t>リョウ</t>
    </rPh>
    <phoneticPr fontId="3"/>
  </si>
  <si>
    <t>ガス</t>
    <phoneticPr fontId="3"/>
  </si>
  <si>
    <t>借地料</t>
    <rPh sb="0" eb="2">
      <t>シャクチ</t>
    </rPh>
    <rPh sb="2" eb="3">
      <t>リョウ</t>
    </rPh>
    <phoneticPr fontId="3"/>
  </si>
  <si>
    <t>草地更新種苗代</t>
    <rPh sb="0" eb="2">
      <t>ソウチ</t>
    </rPh>
    <rPh sb="2" eb="4">
      <t>コウシン</t>
    </rPh>
    <rPh sb="4" eb="6">
      <t>シュビョウ</t>
    </rPh>
    <rPh sb="6" eb="7">
      <t>ダイ</t>
    </rPh>
    <phoneticPr fontId="3"/>
  </si>
  <si>
    <t>㎡</t>
    <phoneticPr fontId="3"/>
  </si>
  <si>
    <t>㎡</t>
    <phoneticPr fontId="3"/>
  </si>
  <si>
    <t>その他（牛運搬手数料等）</t>
    <rPh sb="2" eb="3">
      <t>タ</t>
    </rPh>
    <rPh sb="4" eb="5">
      <t>ウシ</t>
    </rPh>
    <rPh sb="5" eb="7">
      <t>ウンパン</t>
    </rPh>
    <rPh sb="7" eb="10">
      <t>テスウリョウ</t>
    </rPh>
    <rPh sb="10" eb="11">
      <t>トウ</t>
    </rPh>
    <phoneticPr fontId="3"/>
  </si>
  <si>
    <t>人工授精師</t>
    <rPh sb="0" eb="2">
      <t>ジンコウ</t>
    </rPh>
    <rPh sb="2" eb="4">
      <t>ジュセイ</t>
    </rPh>
    <rPh sb="4" eb="5">
      <t>シ</t>
    </rPh>
    <phoneticPr fontId="3"/>
  </si>
  <si>
    <t>機械燃料費込み</t>
    <rPh sb="0" eb="2">
      <t>キカイ</t>
    </rPh>
    <rPh sb="2" eb="5">
      <t>ネンリョウヒ</t>
    </rPh>
    <rPh sb="5" eb="6">
      <t>コ</t>
    </rPh>
    <phoneticPr fontId="3"/>
  </si>
  <si>
    <t>【種目２：その他】</t>
    <rPh sb="1" eb="2">
      <t>シュ</t>
    </rPh>
    <rPh sb="2" eb="3">
      <t>サクモツ</t>
    </rPh>
    <rPh sb="7" eb="8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</si>
</sst>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176" formatCode="0.0"/>
    <numFmt numFmtId="177" formatCode="#,##0;&quot;▲ &quot;#,##0"/>
    <numFmt numFmtId="178" formatCode="#,##0;[Red]#,##0"/>
    <numFmt numFmtId="179" formatCode="#,##0_ "/>
    <numFmt numFmtId="180" formatCode="#,##0_);[Red]\(#,##0\)"/>
    <numFmt numFmtId="181" formatCode="[DBNum3]&quot;平成&quot;#&quot;年度&quot;"/>
    <numFmt numFmtId="182" formatCode="\(#,##0\)"/>
    <numFmt numFmtId="183" formatCode="[DBNum3]#&quot;年&quot;"/>
    <numFmt numFmtId="184" formatCode="\(#,##0\)_ "/>
    <numFmt numFmtId="185" formatCode="[DBNum3]##&quot;年&quot;"/>
    <numFmt numFmtId="186" formatCode="[DBNum3]#&quot;年度&quot;"/>
    <numFmt numFmtId="187" formatCode="0_);[Red]\(0\)"/>
    <numFmt numFmtId="188" formatCode="#&quot;年&quot;&quot;度&quot;"/>
    <numFmt numFmtId="189" formatCode="#,##0_ ;[Red]\-#,##0\ "/>
    <numFmt numFmtId="190" formatCode="#,##0;&quot;△ &quot;#,##0"/>
    <numFmt numFmtId="191" formatCode="&quot;平成&quot;0&quot;年度&quot;;[Red]0"/>
    <numFmt numFmtId="192" formatCode="&quot;減価償却費の&quot;0&quot;％&quot;;[Red]0"/>
    <numFmt numFmtId="193" formatCode="0&quot;年度&quot;"/>
    <numFmt numFmtId="194" formatCode="#,##0.00;[Red]#,##0.00"/>
    <numFmt numFmtId="195" formatCode="#,##0.00_ ;[Red]\-#,##0.00\ "/>
    <numFmt numFmtId="196" formatCode="#,##0.000;[Red]#,##0.000"/>
    <numFmt numFmtId="197" formatCode="#,##0.0_ ;[Red]\-#,##0.0\ "/>
    <numFmt numFmtId="198" formatCode="0&quot;ヶ月&quot;;[Red]0"/>
    <numFmt numFmtId="199" formatCode="0&quot;日&quot;;[Red]0"/>
    <numFmt numFmtId="200" formatCode="\(#,##0&quot;頭規模&quot;\)_ ;[Red]\-#,##0\ "/>
    <numFmt numFmtId="201" formatCode="\(#,##0&quot;頭当たり&quot;\)_ ;[Red]\-#,##0\ "/>
    <numFmt numFmtId="202" formatCode="\(#,##0&quot;頭規模&quot;\)\ ;[Red]\-#,##0\ "/>
    <numFmt numFmtId="203" formatCode="#,##0.0;&quot;△ &quot;#,##0.0"/>
    <numFmt numFmtId="204" formatCode="##&quot;頭&quot;"/>
    <numFmt numFmtId="205" formatCode="##&quot;年度&quot;"/>
    <numFmt numFmtId="206" formatCode="0.0_);[Red]\(0.0\)"/>
    <numFmt numFmtId="207" formatCode="&quot;令和&quot;0&quot;年度&quot;;[Red]0"/>
    <numFmt numFmtId="208" formatCode="[DBNum3]&quot;令和&quot;#&quot;年度&quot;"/>
    <numFmt numFmtId="209" formatCode="&quot;令和&quot;0&quot;年度&quot;"/>
  </numFmts>
  <fonts count="44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43"/>
      <name val="ＭＳ 明朝"/>
      <family val="1"/>
      <charset val="128"/>
    </font>
    <font>
      <sz val="12"/>
      <color indexed="81"/>
      <name val="ＭＳ 明朝"/>
      <family val="1"/>
      <charset val="128"/>
    </font>
    <font>
      <sz val="11"/>
      <color indexed="81"/>
      <name val="ＭＳ 明朝"/>
      <family val="1"/>
      <charset val="128"/>
    </font>
    <font>
      <b/>
      <sz val="12"/>
      <color indexed="81"/>
      <name val="ＭＳ 明朝"/>
      <family val="1"/>
      <charset val="128"/>
    </font>
    <font>
      <sz val="14"/>
      <color indexed="81"/>
      <name val="ＭＳ 明朝"/>
      <family val="1"/>
      <charset val="128"/>
    </font>
    <font>
      <b/>
      <sz val="14"/>
      <color indexed="8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10"/>
      <color indexed="8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indexed="43"/>
      <name val="ＭＳ 明朝"/>
      <family val="1"/>
      <charset val="128"/>
    </font>
    <font>
      <b/>
      <i/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22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284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39" fillId="0" borderId="0" applyFont="0" applyFill="0" applyBorder="0" applyAlignment="0" applyProtection="0"/>
    <xf numFmtId="38" fontId="4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39" fillId="0" borderId="0"/>
    <xf numFmtId="0" fontId="7" fillId="0" borderId="0"/>
    <xf numFmtId="0" fontId="4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" fillId="0" borderId="0">
      <alignment vertical="center"/>
    </xf>
  </cellStyleXfs>
  <cellXfs count="2453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8" fontId="5" fillId="0" borderId="0" xfId="3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38" fontId="5" fillId="0" borderId="0" xfId="3" applyFont="1" applyBorder="1" applyAlignment="1">
      <alignment vertical="center"/>
    </xf>
    <xf numFmtId="0" fontId="5" fillId="0" borderId="7" xfId="0" applyFont="1" applyBorder="1" applyAlignment="1">
      <alignment horizontal="center" vertical="center" shrinkToFit="1"/>
    </xf>
    <xf numFmtId="38" fontId="5" fillId="0" borderId="8" xfId="3" applyFont="1" applyBorder="1" applyAlignment="1">
      <alignment horizontal="center" vertical="center"/>
    </xf>
    <xf numFmtId="38" fontId="5" fillId="0" borderId="7" xfId="3" applyFont="1" applyBorder="1" applyAlignment="1">
      <alignment horizontal="center" vertical="center" shrinkToFit="1"/>
    </xf>
    <xf numFmtId="38" fontId="5" fillId="0" borderId="9" xfId="3" applyFont="1" applyBorder="1" applyAlignment="1">
      <alignment horizontal="distributed" vertical="center"/>
    </xf>
    <xf numFmtId="0" fontId="5" fillId="0" borderId="0" xfId="13" applyFont="1" applyAlignment="1">
      <alignment vertical="center"/>
    </xf>
    <xf numFmtId="0" fontId="5" fillId="0" borderId="0" xfId="13" applyFont="1" applyAlignment="1">
      <alignment horizontal="right" vertical="center"/>
    </xf>
    <xf numFmtId="0" fontId="5" fillId="0" borderId="8" xfId="13" applyFont="1" applyBorder="1" applyAlignment="1">
      <alignment horizontal="distributed" vertical="center"/>
    </xf>
    <xf numFmtId="0" fontId="5" fillId="0" borderId="10" xfId="13" applyFont="1" applyBorder="1" applyAlignment="1">
      <alignment vertical="center" shrinkToFit="1"/>
    </xf>
    <xf numFmtId="0" fontId="5" fillId="0" borderId="10" xfId="13" applyFont="1" applyBorder="1" applyAlignment="1">
      <alignment horizontal="distributed" vertical="center"/>
    </xf>
    <xf numFmtId="0" fontId="5" fillId="0" borderId="0" xfId="13" applyFont="1" applyBorder="1" applyAlignment="1">
      <alignment horizontal="distributed" vertical="center"/>
    </xf>
    <xf numFmtId="0" fontId="5" fillId="0" borderId="11" xfId="13" applyFont="1" applyBorder="1" applyAlignment="1">
      <alignment horizontal="distributed" vertical="center" shrinkToFit="1"/>
    </xf>
    <xf numFmtId="0" fontId="5" fillId="0" borderId="12" xfId="13" applyFont="1" applyBorder="1" applyAlignment="1">
      <alignment horizontal="center" vertical="center" shrinkToFit="1"/>
    </xf>
    <xf numFmtId="0" fontId="5" fillId="0" borderId="13" xfId="13" applyFont="1" applyBorder="1" applyAlignment="1">
      <alignment horizontal="center" vertical="center" shrinkToFit="1"/>
    </xf>
    <xf numFmtId="0" fontId="5" fillId="0" borderId="12" xfId="13" applyFont="1" applyBorder="1" applyAlignment="1">
      <alignment vertical="center" shrinkToFit="1"/>
    </xf>
    <xf numFmtId="0" fontId="5" fillId="0" borderId="0" xfId="13" applyFont="1" applyBorder="1" applyAlignment="1">
      <alignment vertical="center"/>
    </xf>
    <xf numFmtId="0" fontId="5" fillId="2" borderId="14" xfId="13" applyFont="1" applyFill="1" applyBorder="1" applyAlignment="1" applyProtection="1">
      <alignment horizontal="center" vertical="center" shrinkToFit="1"/>
      <protection locked="0"/>
    </xf>
    <xf numFmtId="179" fontId="9" fillId="2" borderId="16" xfId="13" applyNumberFormat="1" applyFont="1" applyFill="1" applyBorder="1" applyAlignment="1" applyProtection="1">
      <alignment vertical="center" shrinkToFit="1"/>
      <protection locked="0"/>
    </xf>
    <xf numFmtId="187" fontId="9" fillId="2" borderId="14" xfId="3" applyNumberFormat="1" applyFont="1" applyFill="1" applyBorder="1" applyAlignment="1" applyProtection="1">
      <alignment horizontal="center" vertical="center" shrinkToFit="1"/>
      <protection locked="0"/>
    </xf>
    <xf numFmtId="179" fontId="9" fillId="2" borderId="14" xfId="13" applyNumberFormat="1" applyFont="1" applyFill="1" applyBorder="1" applyAlignment="1" applyProtection="1">
      <alignment horizontal="center" vertical="center" shrinkToFit="1"/>
      <protection locked="0"/>
    </xf>
    <xf numFmtId="179" fontId="5" fillId="2" borderId="14" xfId="13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13" applyFont="1" applyFill="1" applyBorder="1" applyAlignment="1" applyProtection="1">
      <alignment vertical="center" shrinkToFit="1"/>
      <protection locked="0"/>
    </xf>
    <xf numFmtId="0" fontId="5" fillId="2" borderId="15" xfId="13" applyFont="1" applyFill="1" applyBorder="1" applyAlignment="1" applyProtection="1">
      <alignment vertical="center" shrinkToFit="1"/>
      <protection locked="0"/>
    </xf>
    <xf numFmtId="0" fontId="5" fillId="2" borderId="17" xfId="13" applyFont="1" applyFill="1" applyBorder="1" applyAlignment="1" applyProtection="1">
      <alignment vertical="center" shrinkToFit="1"/>
      <protection locked="0"/>
    </xf>
    <xf numFmtId="0" fontId="5" fillId="2" borderId="18" xfId="13" applyFont="1" applyFill="1" applyBorder="1" applyAlignment="1" applyProtection="1">
      <alignment horizontal="center" vertical="center" shrinkToFit="1"/>
      <protection locked="0"/>
    </xf>
    <xf numFmtId="179" fontId="5" fillId="2" borderId="20" xfId="13" applyNumberFormat="1" applyFont="1" applyFill="1" applyBorder="1" applyAlignment="1" applyProtection="1">
      <alignment vertical="center" shrinkToFit="1"/>
      <protection locked="0"/>
    </xf>
    <xf numFmtId="187" fontId="5" fillId="2" borderId="18" xfId="13" applyNumberFormat="1" applyFont="1" applyFill="1" applyBorder="1" applyAlignment="1" applyProtection="1">
      <alignment horizontal="center" vertical="center" shrinkToFit="1"/>
      <protection locked="0"/>
    </xf>
    <xf numFmtId="179" fontId="5" fillId="2" borderId="18" xfId="13" applyNumberFormat="1" applyFont="1" applyFill="1" applyBorder="1" applyAlignment="1" applyProtection="1">
      <alignment horizontal="center" vertical="center" shrinkToFit="1"/>
      <protection locked="0"/>
    </xf>
    <xf numFmtId="0" fontId="5" fillId="2" borderId="18" xfId="13" applyFont="1" applyFill="1" applyBorder="1" applyAlignment="1" applyProtection="1">
      <alignment vertical="center" shrinkToFit="1"/>
      <protection locked="0"/>
    </xf>
    <xf numFmtId="0" fontId="5" fillId="2" borderId="19" xfId="13" applyFont="1" applyFill="1" applyBorder="1" applyAlignment="1" applyProtection="1">
      <alignment vertical="center" shrinkToFit="1"/>
      <protection locked="0"/>
    </xf>
    <xf numFmtId="0" fontId="5" fillId="2" borderId="21" xfId="13" applyFont="1" applyFill="1" applyBorder="1" applyAlignment="1" applyProtection="1">
      <alignment vertical="center" shrinkToFit="1"/>
      <protection locked="0"/>
    </xf>
    <xf numFmtId="0" fontId="5" fillId="2" borderId="22" xfId="13" applyFont="1" applyFill="1" applyBorder="1" applyAlignment="1" applyProtection="1">
      <alignment horizontal="center" vertical="center" shrinkToFit="1"/>
      <protection locked="0"/>
    </xf>
    <xf numFmtId="179" fontId="5" fillId="2" borderId="24" xfId="13" applyNumberFormat="1" applyFont="1" applyFill="1" applyBorder="1" applyAlignment="1" applyProtection="1">
      <alignment vertical="center" shrinkToFit="1"/>
      <protection locked="0"/>
    </xf>
    <xf numFmtId="187" fontId="5" fillId="2" borderId="22" xfId="13" applyNumberFormat="1" applyFont="1" applyFill="1" applyBorder="1" applyAlignment="1" applyProtection="1">
      <alignment horizontal="center" vertical="center" shrinkToFit="1"/>
      <protection locked="0"/>
    </xf>
    <xf numFmtId="179" fontId="5" fillId="2" borderId="25" xfId="13" applyNumberFormat="1" applyFont="1" applyFill="1" applyBorder="1" applyAlignment="1" applyProtection="1">
      <alignment horizontal="center" vertical="center" shrinkToFit="1"/>
      <protection locked="0"/>
    </xf>
    <xf numFmtId="0" fontId="5" fillId="2" borderId="22" xfId="13" applyFont="1" applyFill="1" applyBorder="1" applyAlignment="1" applyProtection="1">
      <alignment vertical="center" shrinkToFit="1"/>
      <protection locked="0"/>
    </xf>
    <xf numFmtId="0" fontId="5" fillId="2" borderId="23" xfId="13" applyFont="1" applyFill="1" applyBorder="1" applyAlignment="1" applyProtection="1">
      <alignment vertical="center" shrinkToFit="1"/>
      <protection locked="0"/>
    </xf>
    <xf numFmtId="0" fontId="5" fillId="2" borderId="26" xfId="13" applyFont="1" applyFill="1" applyBorder="1" applyAlignment="1" applyProtection="1">
      <alignment vertical="center" shrinkToFit="1"/>
      <protection locked="0"/>
    </xf>
    <xf numFmtId="0" fontId="5" fillId="0" borderId="7" xfId="13" applyFont="1" applyBorder="1" applyAlignment="1">
      <alignment horizontal="center" vertical="center"/>
    </xf>
    <xf numFmtId="179" fontId="5" fillId="0" borderId="4" xfId="13" applyNumberFormat="1" applyFont="1" applyBorder="1" applyAlignment="1">
      <alignment vertical="center" shrinkToFit="1"/>
    </xf>
    <xf numFmtId="187" fontId="5" fillId="0" borderId="7" xfId="13" applyNumberFormat="1" applyFont="1" applyBorder="1" applyAlignment="1">
      <alignment horizontal="center" vertical="center" shrinkToFit="1"/>
    </xf>
    <xf numFmtId="179" fontId="5" fillId="0" borderId="7" xfId="13" applyNumberFormat="1" applyFont="1" applyBorder="1" applyAlignment="1">
      <alignment horizontal="center" vertical="center" shrinkToFit="1"/>
    </xf>
    <xf numFmtId="179" fontId="8" fillId="0" borderId="7" xfId="13" applyNumberFormat="1" applyFont="1" applyBorder="1" applyAlignment="1">
      <alignment horizontal="center" vertical="center" shrinkToFit="1"/>
    </xf>
    <xf numFmtId="0" fontId="5" fillId="0" borderId="7" xfId="13" applyFont="1" applyBorder="1" applyAlignment="1">
      <alignment vertical="center" shrinkToFit="1"/>
    </xf>
    <xf numFmtId="0" fontId="5" fillId="0" borderId="27" xfId="13" applyFont="1" applyBorder="1" applyAlignment="1">
      <alignment vertical="center" shrinkToFit="1"/>
    </xf>
    <xf numFmtId="0" fontId="5" fillId="0" borderId="28" xfId="13" applyFont="1" applyBorder="1" applyAlignment="1">
      <alignment horizontal="center" vertical="center"/>
    </xf>
    <xf numFmtId="0" fontId="5" fillId="2" borderId="29" xfId="13" applyFont="1" applyFill="1" applyBorder="1" applyAlignment="1" applyProtection="1">
      <alignment vertical="center" shrinkToFit="1"/>
      <protection locked="0"/>
    </xf>
    <xf numFmtId="179" fontId="5" fillId="2" borderId="16" xfId="13" applyNumberFormat="1" applyFont="1" applyFill="1" applyBorder="1" applyAlignment="1" applyProtection="1">
      <alignment vertical="center" shrinkToFit="1"/>
      <protection locked="0"/>
    </xf>
    <xf numFmtId="187" fontId="5" fillId="2" borderId="14" xfId="13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3" applyFont="1" applyBorder="1" applyAlignment="1">
      <alignment horizontal="center" vertical="center"/>
    </xf>
    <xf numFmtId="0" fontId="5" fillId="2" borderId="31" xfId="13" applyFont="1" applyFill="1" applyBorder="1" applyAlignment="1" applyProtection="1">
      <alignment vertical="center" shrinkToFit="1"/>
      <protection locked="0"/>
    </xf>
    <xf numFmtId="0" fontId="5" fillId="0" borderId="0" xfId="13" applyFont="1" applyBorder="1" applyAlignment="1">
      <alignment horizontal="center" vertical="center"/>
    </xf>
    <xf numFmtId="179" fontId="5" fillId="0" borderId="0" xfId="13" applyNumberFormat="1" applyFont="1" applyBorder="1" applyAlignment="1">
      <alignment vertical="center" shrinkToFit="1"/>
    </xf>
    <xf numFmtId="187" fontId="5" fillId="0" borderId="0" xfId="13" applyNumberFormat="1" applyFont="1" applyBorder="1" applyAlignment="1">
      <alignment horizontal="center" vertical="center" shrinkToFit="1"/>
    </xf>
    <xf numFmtId="179" fontId="5" fillId="0" borderId="0" xfId="13" applyNumberFormat="1" applyFont="1" applyBorder="1" applyAlignment="1">
      <alignment horizontal="center" vertical="center" shrinkToFit="1"/>
    </xf>
    <xf numFmtId="179" fontId="8" fillId="0" borderId="0" xfId="13" applyNumberFormat="1" applyFont="1" applyBorder="1" applyAlignment="1">
      <alignment horizontal="center" vertical="center" shrinkToFit="1"/>
    </xf>
    <xf numFmtId="179" fontId="8" fillId="0" borderId="9" xfId="13" applyNumberFormat="1" applyFont="1" applyBorder="1" applyAlignment="1">
      <alignment horizontal="center" vertical="center" shrinkToFit="1"/>
    </xf>
    <xf numFmtId="0" fontId="5" fillId="0" borderId="9" xfId="13" applyFont="1" applyBorder="1" applyAlignment="1">
      <alignment vertical="center" shrinkToFit="1"/>
    </xf>
    <xf numFmtId="0" fontId="5" fillId="0" borderId="0" xfId="13" applyFont="1" applyBorder="1" applyAlignment="1">
      <alignment vertical="center" shrinkToFit="1"/>
    </xf>
    <xf numFmtId="0" fontId="5" fillId="2" borderId="32" xfId="13" applyFont="1" applyFill="1" applyBorder="1" applyAlignment="1" applyProtection="1">
      <alignment vertical="center" shrinkToFit="1"/>
      <protection locked="0"/>
    </xf>
    <xf numFmtId="0" fontId="5" fillId="0" borderId="0" xfId="13" applyFont="1" applyAlignment="1">
      <alignment horizontal="center" vertical="center"/>
    </xf>
    <xf numFmtId="0" fontId="5" fillId="0" borderId="0" xfId="13" applyFont="1" applyAlignment="1">
      <alignment vertical="center" shrinkToFit="1"/>
    </xf>
    <xf numFmtId="0" fontId="5" fillId="2" borderId="33" xfId="13" applyFont="1" applyFill="1" applyBorder="1" applyAlignment="1" applyProtection="1">
      <alignment horizontal="center" vertical="center" shrinkToFit="1"/>
      <protection locked="0"/>
    </xf>
    <xf numFmtId="179" fontId="5" fillId="2" borderId="2" xfId="13" applyNumberFormat="1" applyFont="1" applyFill="1" applyBorder="1" applyAlignment="1" applyProtection="1">
      <alignment vertical="center" shrinkToFit="1"/>
      <protection locked="0"/>
    </xf>
    <xf numFmtId="187" fontId="5" fillId="2" borderId="33" xfId="13" applyNumberFormat="1" applyFont="1" applyFill="1" applyBorder="1" applyAlignment="1" applyProtection="1">
      <alignment horizontal="center" vertical="center" shrinkToFit="1"/>
      <protection locked="0"/>
    </xf>
    <xf numFmtId="179" fontId="5" fillId="2" borderId="33" xfId="13" applyNumberFormat="1" applyFont="1" applyFill="1" applyBorder="1" applyAlignment="1" applyProtection="1">
      <alignment horizontal="center" vertical="center" shrinkToFit="1"/>
      <protection locked="0"/>
    </xf>
    <xf numFmtId="0" fontId="5" fillId="2" borderId="33" xfId="13" applyFont="1" applyFill="1" applyBorder="1" applyAlignment="1" applyProtection="1">
      <alignment vertical="center" shrinkToFit="1"/>
      <protection locked="0"/>
    </xf>
    <xf numFmtId="0" fontId="5" fillId="2" borderId="34" xfId="13" applyFont="1" applyFill="1" applyBorder="1" applyAlignment="1" applyProtection="1">
      <alignment vertical="center" shrinkToFit="1"/>
      <protection locked="0"/>
    </xf>
    <xf numFmtId="0" fontId="5" fillId="2" borderId="11" xfId="13" applyFont="1" applyFill="1" applyBorder="1" applyAlignment="1" applyProtection="1">
      <alignment vertical="center" shrinkToFit="1"/>
      <protection locked="0"/>
    </xf>
    <xf numFmtId="0" fontId="5" fillId="0" borderId="29" xfId="13" applyFont="1" applyBorder="1" applyAlignment="1">
      <alignment horizontal="center" vertical="center"/>
    </xf>
    <xf numFmtId="187" fontId="5" fillId="0" borderId="7" xfId="13" applyNumberFormat="1" applyFont="1" applyBorder="1" applyAlignment="1">
      <alignment vertical="center" shrinkToFit="1"/>
    </xf>
    <xf numFmtId="179" fontId="5" fillId="0" borderId="7" xfId="13" applyNumberFormat="1" applyFont="1" applyBorder="1" applyAlignment="1">
      <alignment vertical="center" shrinkToFit="1"/>
    </xf>
    <xf numFmtId="179" fontId="8" fillId="0" borderId="0" xfId="13" applyNumberFormat="1" applyFont="1" applyBorder="1" applyAlignment="1">
      <alignment vertical="center" shrinkToFit="1"/>
    </xf>
    <xf numFmtId="0" fontId="5" fillId="2" borderId="0" xfId="13" applyFont="1" applyFill="1" applyBorder="1" applyAlignment="1" applyProtection="1">
      <alignment vertical="center"/>
      <protection locked="0"/>
    </xf>
    <xf numFmtId="0" fontId="5" fillId="0" borderId="11" xfId="13" applyFont="1" applyBorder="1" applyAlignment="1">
      <alignment horizontal="center" vertical="center" shrinkToFit="1"/>
    </xf>
    <xf numFmtId="38" fontId="5" fillId="2" borderId="2" xfId="3" applyFont="1" applyFill="1" applyBorder="1" applyAlignment="1" applyProtection="1">
      <alignment vertical="center" shrinkToFit="1"/>
      <protection locked="0"/>
    </xf>
    <xf numFmtId="38" fontId="5" fillId="2" borderId="33" xfId="3" applyFont="1" applyFill="1" applyBorder="1" applyAlignment="1" applyProtection="1">
      <alignment vertical="center" shrinkToFit="1"/>
      <protection locked="0"/>
    </xf>
    <xf numFmtId="0" fontId="5" fillId="0" borderId="21" xfId="13" applyFont="1" applyBorder="1" applyAlignment="1">
      <alignment horizontal="center" vertical="center" shrinkToFit="1"/>
    </xf>
    <xf numFmtId="38" fontId="5" fillId="2" borderId="20" xfId="3" applyFont="1" applyFill="1" applyBorder="1" applyAlignment="1" applyProtection="1">
      <alignment vertical="center" shrinkToFit="1"/>
      <protection locked="0"/>
    </xf>
    <xf numFmtId="38" fontId="5" fillId="2" borderId="18" xfId="3" applyFont="1" applyFill="1" applyBorder="1" applyAlignment="1" applyProtection="1">
      <alignment vertical="center" shrinkToFit="1"/>
      <protection locked="0"/>
    </xf>
    <xf numFmtId="0" fontId="5" fillId="0" borderId="35" xfId="13" applyFont="1" applyBorder="1" applyAlignment="1">
      <alignment horizontal="center" vertical="center" shrinkToFit="1"/>
    </xf>
    <xf numFmtId="38" fontId="5" fillId="2" borderId="3" xfId="3" applyFont="1" applyFill="1" applyBorder="1" applyAlignment="1" applyProtection="1">
      <alignment vertical="center" shrinkToFit="1"/>
      <protection locked="0"/>
    </xf>
    <xf numFmtId="38" fontId="5" fillId="2" borderId="36" xfId="3" applyFont="1" applyFill="1" applyBorder="1" applyAlignment="1" applyProtection="1">
      <alignment vertical="center" shrinkToFit="1"/>
      <protection locked="0"/>
    </xf>
    <xf numFmtId="38" fontId="5" fillId="2" borderId="37" xfId="3" applyFont="1" applyFill="1" applyBorder="1" applyAlignment="1" applyProtection="1">
      <alignment vertical="center" shrinkToFit="1"/>
      <protection locked="0"/>
    </xf>
    <xf numFmtId="0" fontId="5" fillId="2" borderId="35" xfId="13" applyFont="1" applyFill="1" applyBorder="1" applyAlignment="1" applyProtection="1">
      <alignment vertical="center" shrinkToFit="1"/>
      <protection locked="0"/>
    </xf>
    <xf numFmtId="0" fontId="5" fillId="0" borderId="0" xfId="13" applyFont="1" applyAlignment="1">
      <alignment horizontal="right" vertical="center" shrinkToFit="1"/>
    </xf>
    <xf numFmtId="0" fontId="6" fillId="3" borderId="0" xfId="13" applyFont="1" applyFill="1" applyBorder="1" applyAlignment="1">
      <alignment vertical="center" shrinkToFit="1"/>
    </xf>
    <xf numFmtId="0" fontId="5" fillId="0" borderId="38" xfId="13" applyFont="1" applyBorder="1" applyAlignment="1">
      <alignment horizontal="center" vertical="center" shrinkToFit="1"/>
    </xf>
    <xf numFmtId="0" fontId="5" fillId="0" borderId="29" xfId="13" applyFont="1" applyBorder="1" applyAlignment="1">
      <alignment horizontal="center" vertical="center" shrinkToFit="1"/>
    </xf>
    <xf numFmtId="0" fontId="5" fillId="0" borderId="17" xfId="13" applyFont="1" applyBorder="1" applyAlignment="1">
      <alignment horizontal="distributed" vertical="center" shrinkToFit="1"/>
    </xf>
    <xf numFmtId="0" fontId="5" fillId="0" borderId="21" xfId="13" applyFont="1" applyBorder="1" applyAlignment="1">
      <alignment horizontal="distributed" vertical="center" shrinkToFit="1"/>
    </xf>
    <xf numFmtId="0" fontId="5" fillId="0" borderId="26" xfId="13" applyFont="1" applyBorder="1" applyAlignment="1">
      <alignment horizontal="distributed" vertical="center" shrinkToFit="1"/>
    </xf>
    <xf numFmtId="0" fontId="5" fillId="0" borderId="31" xfId="13" applyFont="1" applyBorder="1" applyAlignment="1">
      <alignment horizontal="distributed" vertical="center" shrinkToFit="1"/>
    </xf>
    <xf numFmtId="179" fontId="8" fillId="3" borderId="33" xfId="13" applyNumberFormat="1" applyFont="1" applyFill="1" applyBorder="1" applyAlignment="1">
      <alignment vertical="center" shrinkToFit="1"/>
    </xf>
    <xf numFmtId="179" fontId="8" fillId="0" borderId="33" xfId="13" applyNumberFormat="1" applyFont="1" applyBorder="1" applyAlignment="1">
      <alignment vertical="center" shrinkToFit="1"/>
    </xf>
    <xf numFmtId="179" fontId="8" fillId="0" borderId="39" xfId="13" applyNumberFormat="1" applyFont="1" applyBorder="1" applyAlignment="1">
      <alignment vertical="center" shrinkToFit="1"/>
    </xf>
    <xf numFmtId="179" fontId="8" fillId="0" borderId="11" xfId="13" applyNumberFormat="1" applyFont="1" applyBorder="1" applyAlignment="1">
      <alignment vertical="center" shrinkToFit="1"/>
    </xf>
    <xf numFmtId="0" fontId="6" fillId="0" borderId="35" xfId="13" applyFont="1" applyBorder="1" applyAlignment="1">
      <alignment horizontal="distributed" vertical="center" shrinkToFit="1"/>
    </xf>
    <xf numFmtId="179" fontId="8" fillId="0" borderId="36" xfId="13" applyNumberFormat="1" applyFont="1" applyBorder="1" applyAlignment="1">
      <alignment vertical="center" shrinkToFit="1"/>
    </xf>
    <xf numFmtId="179" fontId="8" fillId="0" borderId="37" xfId="13" applyNumberFormat="1" applyFont="1" applyBorder="1" applyAlignment="1">
      <alignment vertical="center" shrinkToFit="1"/>
    </xf>
    <xf numFmtId="179" fontId="8" fillId="0" borderId="35" xfId="13" applyNumberFormat="1" applyFont="1" applyBorder="1" applyAlignment="1">
      <alignment vertical="center" shrinkToFit="1"/>
    </xf>
    <xf numFmtId="0" fontId="5" fillId="2" borderId="19" xfId="13" applyFont="1" applyFill="1" applyBorder="1" applyAlignment="1" applyProtection="1">
      <alignment horizontal="distributed" vertical="center" shrinkToFit="1"/>
      <protection locked="0"/>
    </xf>
    <xf numFmtId="0" fontId="5" fillId="0" borderId="0" xfId="13" applyFont="1" applyBorder="1" applyAlignment="1">
      <alignment horizontal="right" vertical="center"/>
    </xf>
    <xf numFmtId="0" fontId="5" fillId="0" borderId="40" xfId="13" applyFont="1" applyBorder="1" applyAlignment="1">
      <alignment vertical="center" shrinkToFit="1"/>
    </xf>
    <xf numFmtId="190" fontId="9" fillId="2" borderId="41" xfId="13" applyNumberFormat="1" applyFont="1" applyFill="1" applyBorder="1" applyAlignment="1" applyProtection="1">
      <alignment vertical="center" shrinkToFit="1"/>
      <protection locked="0"/>
    </xf>
    <xf numFmtId="9" fontId="10" fillId="0" borderId="0" xfId="1" applyFont="1" applyAlignment="1" applyProtection="1">
      <alignment vertical="center"/>
      <protection locked="0"/>
    </xf>
    <xf numFmtId="190" fontId="9" fillId="2" borderId="20" xfId="13" applyNumberFormat="1" applyFont="1" applyFill="1" applyBorder="1" applyAlignment="1" applyProtection="1">
      <alignment vertical="center" shrinkToFit="1"/>
      <protection locked="0"/>
    </xf>
    <xf numFmtId="190" fontId="5" fillId="0" borderId="0" xfId="13" applyNumberFormat="1" applyFont="1" applyAlignment="1">
      <alignment vertical="center"/>
    </xf>
    <xf numFmtId="190" fontId="9" fillId="2" borderId="2" xfId="13" applyNumberFormat="1" applyFont="1" applyFill="1" applyBorder="1" applyAlignment="1" applyProtection="1">
      <alignment vertical="center" shrinkToFit="1"/>
      <protection locked="0"/>
    </xf>
    <xf numFmtId="0" fontId="5" fillId="2" borderId="43" xfId="13" applyFont="1" applyFill="1" applyBorder="1" applyAlignment="1" applyProtection="1">
      <alignment horizontal="center" vertical="center" shrinkToFit="1"/>
      <protection locked="0"/>
    </xf>
    <xf numFmtId="190" fontId="8" fillId="0" borderId="0" xfId="13" applyNumberFormat="1" applyFont="1" applyBorder="1" applyAlignment="1">
      <alignment vertical="center"/>
    </xf>
    <xf numFmtId="0" fontId="4" fillId="0" borderId="0" xfId="13" applyFont="1" applyAlignment="1">
      <alignment vertical="center"/>
    </xf>
    <xf numFmtId="0" fontId="18" fillId="0" borderId="0" xfId="13" applyFont="1" applyAlignment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19" xfId="0" applyFont="1" applyBorder="1" applyAlignment="1">
      <alignment vertical="center" shrinkToFit="1"/>
    </xf>
    <xf numFmtId="177" fontId="5" fillId="2" borderId="19" xfId="0" applyNumberFormat="1" applyFont="1" applyFill="1" applyBorder="1" applyAlignment="1" applyProtection="1">
      <alignment vertical="center" shrinkToFit="1"/>
      <protection locked="0"/>
    </xf>
    <xf numFmtId="38" fontId="8" fillId="0" borderId="25" xfId="3" applyFont="1" applyBorder="1" applyAlignment="1">
      <alignment vertical="center"/>
    </xf>
    <xf numFmtId="38" fontId="8" fillId="0" borderId="49" xfId="3" applyFont="1" applyBorder="1" applyAlignment="1">
      <alignment horizontal="center" vertical="center"/>
    </xf>
    <xf numFmtId="38" fontId="5" fillId="2" borderId="50" xfId="3" applyFont="1" applyFill="1" applyBorder="1" applyAlignment="1" applyProtection="1">
      <alignment horizontal="center" vertical="center"/>
      <protection locked="0"/>
    </xf>
    <xf numFmtId="38" fontId="5" fillId="2" borderId="51" xfId="3" applyFont="1" applyFill="1" applyBorder="1" applyAlignment="1" applyProtection="1">
      <alignment horizontal="center" vertical="center"/>
      <protection locked="0"/>
    </xf>
    <xf numFmtId="38" fontId="8" fillId="0" borderId="13" xfId="3" applyFont="1" applyBorder="1" applyAlignment="1">
      <alignment horizontal="center" vertical="center"/>
    </xf>
    <xf numFmtId="38" fontId="8" fillId="0" borderId="4" xfId="3" applyFont="1" applyBorder="1" applyAlignment="1">
      <alignment horizontal="center" vertical="center"/>
    </xf>
    <xf numFmtId="177" fontId="5" fillId="2" borderId="61" xfId="0" applyNumberFormat="1" applyFont="1" applyFill="1" applyBorder="1" applyAlignment="1" applyProtection="1">
      <alignment vertical="center" shrinkToFit="1"/>
      <protection locked="0"/>
    </xf>
    <xf numFmtId="177" fontId="5" fillId="2" borderId="60" xfId="0" applyNumberFormat="1" applyFont="1" applyFill="1" applyBorder="1" applyAlignment="1" applyProtection="1">
      <alignment vertical="center" shrinkToFit="1"/>
      <protection locked="0"/>
    </xf>
    <xf numFmtId="0" fontId="5" fillId="0" borderId="0" xfId="13" applyFont="1" applyFill="1" applyAlignment="1" applyProtection="1">
      <alignment vertical="center" shrinkToFit="1"/>
      <protection locked="0"/>
    </xf>
    <xf numFmtId="0" fontId="5" fillId="0" borderId="55" xfId="0" applyFont="1" applyBorder="1" applyAlignment="1">
      <alignment horizontal="distributed" vertical="center"/>
    </xf>
    <xf numFmtId="0" fontId="5" fillId="0" borderId="56" xfId="0" applyFont="1" applyBorder="1" applyAlignment="1">
      <alignment horizontal="distributed" vertical="center"/>
    </xf>
    <xf numFmtId="0" fontId="5" fillId="0" borderId="57" xfId="0" applyFont="1" applyBorder="1" applyAlignment="1">
      <alignment horizontal="distributed" vertical="center"/>
    </xf>
    <xf numFmtId="177" fontId="5" fillId="2" borderId="63" xfId="0" applyNumberFormat="1" applyFont="1" applyFill="1" applyBorder="1" applyAlignment="1" applyProtection="1">
      <alignment vertical="center" shrinkToFit="1"/>
      <protection locked="0"/>
    </xf>
    <xf numFmtId="177" fontId="5" fillId="2" borderId="64" xfId="0" applyNumberFormat="1" applyFont="1" applyFill="1" applyBorder="1" applyAlignment="1" applyProtection="1">
      <alignment vertical="center" shrinkToFit="1"/>
      <protection locked="0"/>
    </xf>
    <xf numFmtId="177" fontId="5" fillId="2" borderId="65" xfId="0" applyNumberFormat="1" applyFont="1" applyFill="1" applyBorder="1" applyAlignment="1" applyProtection="1">
      <alignment vertical="center" shrinkToFit="1"/>
      <protection locked="0"/>
    </xf>
    <xf numFmtId="38" fontId="5" fillId="2" borderId="66" xfId="3" applyFont="1" applyFill="1" applyBorder="1" applyAlignment="1" applyProtection="1">
      <alignment horizontal="center" vertical="center"/>
      <protection locked="0"/>
    </xf>
    <xf numFmtId="0" fontId="4" fillId="0" borderId="0" xfId="13" applyFont="1" applyAlignment="1">
      <alignment horizontal="center" vertical="center"/>
    </xf>
    <xf numFmtId="0" fontId="4" fillId="0" borderId="0" xfId="0" applyFont="1" applyAlignment="1">
      <alignment horizontal="distributed" vertical="center" justifyLastLine="1"/>
    </xf>
    <xf numFmtId="179" fontId="8" fillId="0" borderId="3" xfId="13" applyNumberFormat="1" applyFont="1" applyBorder="1" applyAlignment="1">
      <alignment vertical="center" shrinkToFit="1"/>
    </xf>
    <xf numFmtId="0" fontId="22" fillId="0" borderId="0" xfId="13" applyFont="1" applyAlignment="1">
      <alignment vertical="center"/>
    </xf>
    <xf numFmtId="0" fontId="24" fillId="0" borderId="0" xfId="13" applyFont="1" applyBorder="1" applyAlignment="1">
      <alignment vertical="center"/>
    </xf>
    <xf numFmtId="0" fontId="22" fillId="0" borderId="0" xfId="13" applyFont="1" applyBorder="1" applyAlignment="1">
      <alignment vertical="center"/>
    </xf>
    <xf numFmtId="0" fontId="22" fillId="0" borderId="0" xfId="13" applyFont="1" applyAlignment="1">
      <alignment horizontal="right" vertical="center" shrinkToFit="1"/>
    </xf>
    <xf numFmtId="0" fontId="23" fillId="0" borderId="0" xfId="13" applyFont="1" applyAlignment="1">
      <alignment horizontal="left" vertical="center"/>
    </xf>
    <xf numFmtId="0" fontId="23" fillId="0" borderId="0" xfId="13" applyFont="1" applyAlignment="1">
      <alignment vertical="center"/>
    </xf>
    <xf numFmtId="0" fontId="22" fillId="0" borderId="10" xfId="13" applyFont="1" applyBorder="1" applyAlignment="1">
      <alignment horizontal="center" vertical="center" shrinkToFit="1"/>
    </xf>
    <xf numFmtId="0" fontId="22" fillId="0" borderId="25" xfId="13" applyFont="1" applyBorder="1" applyAlignment="1">
      <alignment horizontal="center" vertical="center" shrinkToFit="1"/>
    </xf>
    <xf numFmtId="181" fontId="21" fillId="0" borderId="0" xfId="13" applyNumberFormat="1" applyFont="1" applyBorder="1" applyAlignment="1">
      <alignment horizontal="center" vertical="center" shrinkToFit="1"/>
    </xf>
    <xf numFmtId="0" fontId="22" fillId="0" borderId="12" xfId="13" applyFont="1" applyBorder="1" applyAlignment="1">
      <alignment horizontal="center" vertical="center" shrinkToFit="1"/>
    </xf>
    <xf numFmtId="38" fontId="21" fillId="0" borderId="67" xfId="3" quotePrefix="1" applyFont="1" applyBorder="1" applyAlignment="1" applyProtection="1">
      <alignment vertical="center" shrinkToFit="1"/>
      <protection hidden="1"/>
    </xf>
    <xf numFmtId="38" fontId="21" fillId="0" borderId="68" xfId="3" quotePrefix="1" applyFont="1" applyBorder="1" applyAlignment="1" applyProtection="1">
      <alignment vertical="center" shrinkToFit="1"/>
      <protection hidden="1"/>
    </xf>
    <xf numFmtId="38" fontId="21" fillId="0" borderId="69" xfId="3" quotePrefix="1" applyFont="1" applyBorder="1" applyAlignment="1" applyProtection="1">
      <alignment vertical="center" shrinkToFit="1"/>
      <protection hidden="1"/>
    </xf>
    <xf numFmtId="38" fontId="21" fillId="0" borderId="70" xfId="3" quotePrefix="1" applyFont="1" applyBorder="1" applyAlignment="1" applyProtection="1">
      <alignment vertical="center" shrinkToFit="1"/>
      <protection hidden="1"/>
    </xf>
    <xf numFmtId="183" fontId="22" fillId="4" borderId="71" xfId="13" applyNumberFormat="1" applyFont="1" applyFill="1" applyBorder="1" applyAlignment="1" applyProtection="1">
      <alignment horizontal="center" vertical="center" shrinkToFit="1"/>
      <protection locked="0"/>
    </xf>
    <xf numFmtId="182" fontId="21" fillId="3" borderId="25" xfId="1" applyNumberFormat="1" applyFont="1" applyFill="1" applyBorder="1" applyAlignment="1" applyProtection="1">
      <alignment horizontal="center" vertical="center" shrinkToFit="1"/>
      <protection hidden="1"/>
    </xf>
    <xf numFmtId="38" fontId="21" fillId="3" borderId="72" xfId="3" quotePrefix="1" applyFont="1" applyFill="1" applyBorder="1" applyAlignment="1" applyProtection="1">
      <alignment vertical="center" shrinkToFit="1"/>
      <protection hidden="1"/>
    </xf>
    <xf numFmtId="38" fontId="21" fillId="3" borderId="47" xfId="3" quotePrefix="1" applyFont="1" applyFill="1" applyBorder="1" applyAlignment="1" applyProtection="1">
      <alignment vertical="center" shrinkToFit="1"/>
      <protection hidden="1"/>
    </xf>
    <xf numFmtId="38" fontId="21" fillId="3" borderId="52" xfId="3" quotePrefix="1" applyFont="1" applyFill="1" applyBorder="1" applyAlignment="1" applyProtection="1">
      <alignment vertical="center" shrinkToFit="1"/>
      <protection hidden="1"/>
    </xf>
    <xf numFmtId="38" fontId="21" fillId="3" borderId="73" xfId="3" quotePrefix="1" applyFont="1" applyFill="1" applyBorder="1" applyAlignment="1" applyProtection="1">
      <alignment vertical="center" shrinkToFit="1"/>
      <protection hidden="1"/>
    </xf>
    <xf numFmtId="38" fontId="21" fillId="3" borderId="56" xfId="3" quotePrefix="1" applyFont="1" applyFill="1" applyBorder="1" applyAlignment="1" applyProtection="1">
      <alignment vertical="center" shrinkToFit="1"/>
      <protection hidden="1"/>
    </xf>
    <xf numFmtId="38" fontId="24" fillId="3" borderId="0" xfId="3" applyFont="1" applyFill="1" applyBorder="1" applyAlignment="1" applyProtection="1">
      <alignment vertical="center" shrinkToFit="1"/>
      <protection hidden="1"/>
    </xf>
    <xf numFmtId="38" fontId="21" fillId="3" borderId="0" xfId="3" applyFont="1" applyFill="1" applyBorder="1" applyAlignment="1" applyProtection="1">
      <alignment vertical="center" shrinkToFit="1"/>
      <protection hidden="1"/>
    </xf>
    <xf numFmtId="38" fontId="22" fillId="0" borderId="0" xfId="13" applyNumberFormat="1" applyFont="1" applyBorder="1" applyAlignment="1">
      <alignment vertical="center"/>
    </xf>
    <xf numFmtId="182" fontId="21" fillId="3" borderId="25" xfId="3" applyNumberFormat="1" applyFont="1" applyFill="1" applyBorder="1" applyAlignment="1" applyProtection="1">
      <alignment horizontal="center" vertical="center" shrinkToFit="1"/>
      <protection hidden="1"/>
    </xf>
    <xf numFmtId="38" fontId="21" fillId="0" borderId="74" xfId="3" applyFont="1" applyBorder="1" applyAlignment="1" applyProtection="1">
      <alignment vertical="center" shrinkToFit="1"/>
      <protection hidden="1"/>
    </xf>
    <xf numFmtId="38" fontId="21" fillId="0" borderId="75" xfId="3" applyFont="1" applyBorder="1" applyAlignment="1" applyProtection="1">
      <alignment vertical="center" shrinkToFit="1"/>
      <protection hidden="1"/>
    </xf>
    <xf numFmtId="38" fontId="21" fillId="0" borderId="76" xfId="3" applyFont="1" applyBorder="1" applyAlignment="1" applyProtection="1">
      <alignment vertical="center" shrinkToFit="1"/>
      <protection hidden="1"/>
    </xf>
    <xf numFmtId="38" fontId="21" fillId="0" borderId="77" xfId="3" applyFont="1" applyBorder="1" applyAlignment="1" applyProtection="1">
      <alignment vertical="center" shrinkToFit="1"/>
      <protection hidden="1"/>
    </xf>
    <xf numFmtId="38" fontId="21" fillId="0" borderId="78" xfId="3" applyFont="1" applyBorder="1" applyAlignment="1" applyProtection="1">
      <alignment vertical="center" shrinkToFit="1"/>
      <protection hidden="1"/>
    </xf>
    <xf numFmtId="188" fontId="22" fillId="4" borderId="49" xfId="13" applyNumberFormat="1" applyFont="1" applyFill="1" applyBorder="1" applyAlignment="1" applyProtection="1">
      <alignment horizontal="center" vertical="center" shrinkToFit="1"/>
      <protection locked="0"/>
    </xf>
    <xf numFmtId="38" fontId="22" fillId="2" borderId="46" xfId="3" applyFont="1" applyFill="1" applyBorder="1" applyAlignment="1" applyProtection="1">
      <alignment horizontal="center" vertical="center" shrinkToFit="1"/>
      <protection locked="0"/>
    </xf>
    <xf numFmtId="38" fontId="21" fillId="0" borderId="79" xfId="3" quotePrefix="1" applyFont="1" applyBorder="1" applyAlignment="1" applyProtection="1">
      <alignment vertical="center" shrinkToFit="1"/>
      <protection hidden="1"/>
    </xf>
    <xf numFmtId="38" fontId="21" fillId="0" borderId="46" xfId="3" quotePrefix="1" applyFont="1" applyBorder="1" applyAlignment="1" applyProtection="1">
      <alignment vertical="center" shrinkToFit="1"/>
      <protection hidden="1"/>
    </xf>
    <xf numFmtId="38" fontId="21" fillId="0" borderId="53" xfId="3" quotePrefix="1" applyFont="1" applyBorder="1" applyAlignment="1" applyProtection="1">
      <alignment vertical="center" shrinkToFit="1"/>
      <protection hidden="1"/>
    </xf>
    <xf numFmtId="38" fontId="21" fillId="0" borderId="80" xfId="3" quotePrefix="1" applyFont="1" applyBorder="1" applyAlignment="1" applyProtection="1">
      <alignment vertical="center" shrinkToFit="1"/>
      <protection hidden="1"/>
    </xf>
    <xf numFmtId="38" fontId="21" fillId="0" borderId="55" xfId="3" quotePrefix="1" applyFont="1" applyBorder="1" applyAlignment="1" applyProtection="1">
      <alignment vertical="center" shrinkToFit="1"/>
      <protection hidden="1"/>
    </xf>
    <xf numFmtId="38" fontId="21" fillId="0" borderId="81" xfId="3" applyFont="1" applyBorder="1" applyAlignment="1" applyProtection="1">
      <alignment vertical="center" shrinkToFit="1"/>
      <protection hidden="1"/>
    </xf>
    <xf numFmtId="38" fontId="21" fillId="0" borderId="48" xfId="3" applyFont="1" applyBorder="1" applyAlignment="1" applyProtection="1">
      <alignment vertical="center" shrinkToFit="1"/>
      <protection hidden="1"/>
    </xf>
    <xf numFmtId="38" fontId="21" fillId="0" borderId="54" xfId="3" applyFont="1" applyBorder="1" applyAlignment="1" applyProtection="1">
      <alignment vertical="center" shrinkToFit="1"/>
      <protection hidden="1"/>
    </xf>
    <xf numFmtId="38" fontId="21" fillId="0" borderId="82" xfId="3" applyFont="1" applyBorder="1" applyAlignment="1" applyProtection="1">
      <alignment vertical="center" shrinkToFit="1"/>
      <protection hidden="1"/>
    </xf>
    <xf numFmtId="38" fontId="21" fillId="0" borderId="57" xfId="3" applyFont="1" applyBorder="1" applyAlignment="1" applyProtection="1">
      <alignment vertical="center" shrinkToFit="1"/>
      <protection hidden="1"/>
    </xf>
    <xf numFmtId="38" fontId="21" fillId="0" borderId="83" xfId="3" quotePrefix="1" applyFont="1" applyBorder="1" applyAlignment="1" applyProtection="1">
      <alignment vertical="center" shrinkToFit="1"/>
      <protection hidden="1"/>
    </xf>
    <xf numFmtId="38" fontId="21" fillId="0" borderId="84" xfId="3" quotePrefix="1" applyFont="1" applyBorder="1" applyAlignment="1" applyProtection="1">
      <alignment vertical="center" shrinkToFit="1"/>
      <protection hidden="1"/>
    </xf>
    <xf numFmtId="38" fontId="21" fillId="0" borderId="85" xfId="3" quotePrefix="1" applyFont="1" applyBorder="1" applyAlignment="1" applyProtection="1">
      <alignment vertical="center" shrinkToFit="1"/>
      <protection hidden="1"/>
    </xf>
    <xf numFmtId="38" fontId="21" fillId="0" borderId="86" xfId="3" quotePrefix="1" applyFont="1" applyBorder="1" applyAlignment="1" applyProtection="1">
      <alignment vertical="center" shrinkToFit="1"/>
      <protection hidden="1"/>
    </xf>
    <xf numFmtId="38" fontId="21" fillId="0" borderId="87" xfId="3" quotePrefix="1" applyFont="1" applyBorder="1" applyAlignment="1" applyProtection="1">
      <alignment vertical="center" shrinkToFit="1"/>
      <protection hidden="1"/>
    </xf>
    <xf numFmtId="178" fontId="21" fillId="0" borderId="0" xfId="3" applyNumberFormat="1" applyFont="1" applyBorder="1" applyAlignment="1">
      <alignment vertical="center"/>
    </xf>
    <xf numFmtId="183" fontId="22" fillId="4" borderId="88" xfId="13" applyNumberFormat="1" applyFont="1" applyFill="1" applyBorder="1" applyAlignment="1" applyProtection="1">
      <alignment horizontal="center" vertical="center" shrinkToFit="1"/>
      <protection locked="0"/>
    </xf>
    <xf numFmtId="189" fontId="22" fillId="0" borderId="0" xfId="13" applyNumberFormat="1" applyFont="1" applyBorder="1" applyAlignment="1">
      <alignment vertical="center"/>
    </xf>
    <xf numFmtId="183" fontId="22" fillId="4" borderId="89" xfId="13" applyNumberFormat="1" applyFont="1" applyFill="1" applyBorder="1" applyAlignment="1" applyProtection="1">
      <alignment horizontal="center" vertical="center" shrinkToFit="1"/>
      <protection locked="0"/>
    </xf>
    <xf numFmtId="182" fontId="21" fillId="3" borderId="90" xfId="3" applyNumberFormat="1" applyFont="1" applyFill="1" applyBorder="1" applyAlignment="1" applyProtection="1">
      <alignment horizontal="center" vertical="center" shrinkToFit="1"/>
      <protection hidden="1"/>
    </xf>
    <xf numFmtId="38" fontId="21" fillId="0" borderId="91" xfId="3" applyFont="1" applyBorder="1" applyAlignment="1" applyProtection="1">
      <alignment vertical="center" shrinkToFit="1"/>
      <protection hidden="1"/>
    </xf>
    <xf numFmtId="38" fontId="21" fillId="0" borderId="92" xfId="3" applyFont="1" applyBorder="1" applyAlignment="1" applyProtection="1">
      <alignment vertical="center" shrinkToFit="1"/>
      <protection hidden="1"/>
    </xf>
    <xf numFmtId="38" fontId="21" fillId="0" borderId="93" xfId="3" applyFont="1" applyBorder="1" applyAlignment="1" applyProtection="1">
      <alignment vertical="center" shrinkToFit="1"/>
      <protection hidden="1"/>
    </xf>
    <xf numFmtId="38" fontId="22" fillId="2" borderId="84" xfId="3" applyFont="1" applyFill="1" applyBorder="1" applyAlignment="1" applyProtection="1">
      <alignment horizontal="center" vertical="center" shrinkToFit="1"/>
      <protection locked="0"/>
    </xf>
    <xf numFmtId="182" fontId="21" fillId="3" borderId="75" xfId="1" applyNumberFormat="1" applyFont="1" applyFill="1" applyBorder="1" applyAlignment="1" applyProtection="1">
      <alignment horizontal="center" vertical="center" shrinkToFit="1"/>
      <protection hidden="1"/>
    </xf>
    <xf numFmtId="38" fontId="21" fillId="3" borderId="94" xfId="3" applyFont="1" applyFill="1" applyBorder="1" applyAlignment="1" applyProtection="1">
      <alignment vertical="center" shrinkToFit="1"/>
      <protection hidden="1"/>
    </xf>
    <xf numFmtId="38" fontId="21" fillId="3" borderId="95" xfId="3" applyFont="1" applyFill="1" applyBorder="1" applyAlignment="1" applyProtection="1">
      <alignment vertical="center" shrinkToFit="1"/>
      <protection hidden="1"/>
    </xf>
    <xf numFmtId="38" fontId="21" fillId="3" borderId="96" xfId="3" applyFont="1" applyFill="1" applyBorder="1" applyAlignment="1" applyProtection="1">
      <alignment vertical="center" shrinkToFit="1"/>
      <protection hidden="1"/>
    </xf>
    <xf numFmtId="38" fontId="21" fillId="3" borderId="97" xfId="3" applyFont="1" applyFill="1" applyBorder="1" applyAlignment="1" applyProtection="1">
      <alignment vertical="center" shrinkToFit="1"/>
      <protection hidden="1"/>
    </xf>
    <xf numFmtId="38" fontId="21" fillId="3" borderId="83" xfId="3" applyFont="1" applyFill="1" applyBorder="1" applyAlignment="1" applyProtection="1">
      <alignment vertical="center" shrinkToFit="1"/>
      <protection hidden="1"/>
    </xf>
    <xf numFmtId="38" fontId="21" fillId="3" borderId="47" xfId="3" applyFont="1" applyFill="1" applyBorder="1" applyAlignment="1" applyProtection="1">
      <alignment vertical="center" shrinkToFit="1"/>
      <protection hidden="1"/>
    </xf>
    <xf numFmtId="38" fontId="21" fillId="3" borderId="52" xfId="3" applyFont="1" applyFill="1" applyBorder="1" applyAlignment="1" applyProtection="1">
      <alignment vertical="center" shrinkToFit="1"/>
      <protection hidden="1"/>
    </xf>
    <xf numFmtId="38" fontId="21" fillId="3" borderId="73" xfId="3" applyFont="1" applyFill="1" applyBorder="1" applyAlignment="1" applyProtection="1">
      <alignment vertical="center" shrinkToFit="1"/>
      <protection hidden="1"/>
    </xf>
    <xf numFmtId="38" fontId="21" fillId="3" borderId="98" xfId="3" applyFont="1" applyFill="1" applyBorder="1" applyAlignment="1" applyProtection="1">
      <alignment vertical="center" shrinkToFit="1"/>
      <protection hidden="1"/>
    </xf>
    <xf numFmtId="38" fontId="21" fillId="3" borderId="12" xfId="3" applyFont="1" applyFill="1" applyBorder="1" applyAlignment="1" applyProtection="1">
      <alignment vertical="center" shrinkToFit="1"/>
      <protection hidden="1"/>
    </xf>
    <xf numFmtId="38" fontId="21" fillId="3" borderId="99" xfId="3" applyFont="1" applyFill="1" applyBorder="1" applyAlignment="1" applyProtection="1">
      <alignment vertical="center" shrinkToFit="1"/>
      <protection hidden="1"/>
    </xf>
    <xf numFmtId="38" fontId="21" fillId="3" borderId="100" xfId="3" applyFont="1" applyFill="1" applyBorder="1" applyAlignment="1" applyProtection="1">
      <alignment vertical="center" shrinkToFit="1"/>
      <protection hidden="1"/>
    </xf>
    <xf numFmtId="183" fontId="22" fillId="4" borderId="101" xfId="13" applyNumberFormat="1" applyFont="1" applyFill="1" applyBorder="1" applyAlignment="1" applyProtection="1">
      <alignment horizontal="center" vertical="center" shrinkToFit="1"/>
      <protection locked="0"/>
    </xf>
    <xf numFmtId="188" fontId="22" fillId="4" borderId="24" xfId="13" applyNumberFormat="1" applyFont="1" applyFill="1" applyBorder="1" applyAlignment="1" applyProtection="1">
      <alignment horizontal="center" vertical="center" shrinkToFit="1"/>
      <protection locked="0"/>
    </xf>
    <xf numFmtId="182" fontId="21" fillId="3" borderId="14" xfId="3" applyNumberFormat="1" applyFont="1" applyFill="1" applyBorder="1" applyAlignment="1" applyProtection="1">
      <alignment horizontal="center" vertical="center" shrinkToFit="1"/>
      <protection hidden="1"/>
    </xf>
    <xf numFmtId="38" fontId="21" fillId="0" borderId="102" xfId="3" applyFont="1" applyBorder="1" applyAlignment="1" applyProtection="1">
      <alignment vertical="center" shrinkToFit="1"/>
      <protection hidden="1"/>
    </xf>
    <xf numFmtId="38" fontId="21" fillId="0" borderId="103" xfId="3" applyFont="1" applyBorder="1" applyAlignment="1" applyProtection="1">
      <alignment vertical="center" shrinkToFit="1"/>
      <protection hidden="1"/>
    </xf>
    <xf numFmtId="38" fontId="21" fillId="0" borderId="59" xfId="3" applyFont="1" applyBorder="1" applyAlignment="1" applyProtection="1">
      <alignment vertical="center" shrinkToFit="1"/>
      <protection hidden="1"/>
    </xf>
    <xf numFmtId="38" fontId="21" fillId="0" borderId="104" xfId="3" applyFont="1" applyBorder="1" applyAlignment="1" applyProtection="1">
      <alignment vertical="center" shrinkToFit="1"/>
      <protection hidden="1"/>
    </xf>
    <xf numFmtId="38" fontId="21" fillId="0" borderId="72" xfId="3" applyFont="1" applyBorder="1" applyAlignment="1" applyProtection="1">
      <alignment vertical="center" shrinkToFit="1"/>
      <protection hidden="1"/>
    </xf>
    <xf numFmtId="38" fontId="21" fillId="0" borderId="47" xfId="3" applyFont="1" applyBorder="1" applyAlignment="1" applyProtection="1">
      <alignment vertical="center" shrinkToFit="1"/>
      <protection hidden="1"/>
    </xf>
    <xf numFmtId="38" fontId="21" fillId="0" borderId="52" xfId="3" applyFont="1" applyBorder="1" applyAlignment="1" applyProtection="1">
      <alignment vertical="center" shrinkToFit="1"/>
      <protection hidden="1"/>
    </xf>
    <xf numFmtId="38" fontId="21" fillId="0" borderId="73" xfId="3" applyFont="1" applyBorder="1" applyAlignment="1" applyProtection="1">
      <alignment vertical="center" shrinkToFit="1"/>
      <protection hidden="1"/>
    </xf>
    <xf numFmtId="38" fontId="21" fillId="0" borderId="98" xfId="3" applyFont="1" applyBorder="1" applyAlignment="1" applyProtection="1">
      <alignment vertical="center" shrinkToFit="1"/>
      <protection hidden="1"/>
    </xf>
    <xf numFmtId="38" fontId="21" fillId="0" borderId="12" xfId="3" applyFont="1" applyBorder="1" applyAlignment="1" applyProtection="1">
      <alignment vertical="center" shrinkToFit="1"/>
      <protection hidden="1"/>
    </xf>
    <xf numFmtId="38" fontId="21" fillId="0" borderId="99" xfId="3" applyFont="1" applyBorder="1" applyAlignment="1" applyProtection="1">
      <alignment vertical="center" shrinkToFit="1"/>
      <protection hidden="1"/>
    </xf>
    <xf numFmtId="38" fontId="21" fillId="0" borderId="100" xfId="3" applyFont="1" applyBorder="1" applyAlignment="1" applyProtection="1">
      <alignment vertical="center" shrinkToFit="1"/>
      <protection hidden="1"/>
    </xf>
    <xf numFmtId="38" fontId="21" fillId="0" borderId="40" xfId="3" applyFont="1" applyBorder="1" applyAlignment="1" applyProtection="1">
      <alignment vertical="center" shrinkToFit="1"/>
      <protection hidden="1"/>
    </xf>
    <xf numFmtId="38" fontId="21" fillId="0" borderId="10" xfId="3" applyFont="1" applyBorder="1" applyAlignment="1" applyProtection="1">
      <alignment vertical="center" shrinkToFit="1"/>
      <protection hidden="1"/>
    </xf>
    <xf numFmtId="38" fontId="21" fillId="0" borderId="105" xfId="3" applyFont="1" applyBorder="1" applyAlignment="1" applyProtection="1">
      <alignment vertical="center" shrinkToFit="1"/>
      <protection hidden="1"/>
    </xf>
    <xf numFmtId="38" fontId="21" fillId="0" borderId="106" xfId="3" applyFont="1" applyBorder="1" applyAlignment="1" applyProtection="1">
      <alignment vertical="center" shrinkToFit="1"/>
      <protection hidden="1"/>
    </xf>
    <xf numFmtId="38" fontId="21" fillId="0" borderId="107" xfId="3" applyFont="1" applyBorder="1" applyAlignment="1" applyProtection="1">
      <alignment vertical="center" shrinkToFit="1"/>
      <protection hidden="1"/>
    </xf>
    <xf numFmtId="38" fontId="21" fillId="0" borderId="56" xfId="3" applyFont="1" applyBorder="1" applyAlignment="1" applyProtection="1">
      <alignment vertical="center" shrinkToFit="1"/>
      <protection hidden="1"/>
    </xf>
    <xf numFmtId="38" fontId="21" fillId="0" borderId="83" xfId="3" applyFont="1" applyBorder="1" applyAlignment="1" applyProtection="1">
      <alignment vertical="center" shrinkToFit="1"/>
      <protection hidden="1"/>
    </xf>
    <xf numFmtId="38" fontId="21" fillId="0" borderId="84" xfId="3" applyFont="1" applyBorder="1" applyAlignment="1" applyProtection="1">
      <alignment vertical="center" shrinkToFit="1"/>
      <protection hidden="1"/>
    </xf>
    <xf numFmtId="38" fontId="21" fillId="0" borderId="85" xfId="3" applyFont="1" applyBorder="1" applyAlignment="1" applyProtection="1">
      <alignment vertical="center" shrinkToFit="1"/>
      <protection hidden="1"/>
    </xf>
    <xf numFmtId="38" fontId="21" fillId="0" borderId="86" xfId="3" applyFont="1" applyBorder="1" applyAlignment="1" applyProtection="1">
      <alignment vertical="center" shrinkToFit="1"/>
      <protection hidden="1"/>
    </xf>
    <xf numFmtId="38" fontId="21" fillId="0" borderId="87" xfId="3" applyFont="1" applyBorder="1" applyAlignment="1" applyProtection="1">
      <alignment vertical="center" shrinkToFit="1"/>
      <protection hidden="1"/>
    </xf>
    <xf numFmtId="0" fontId="26" fillId="0" borderId="32" xfId="13" applyFont="1" applyBorder="1" applyAlignment="1">
      <alignment horizontal="center" vertical="center" shrinkToFit="1"/>
    </xf>
    <xf numFmtId="38" fontId="21" fillId="0" borderId="108" xfId="13" applyNumberFormat="1" applyFont="1" applyBorder="1" applyAlignment="1" applyProtection="1">
      <alignment vertical="center" shrinkToFit="1"/>
      <protection hidden="1"/>
    </xf>
    <xf numFmtId="38" fontId="21" fillId="0" borderId="7" xfId="13" applyNumberFormat="1" applyFont="1" applyBorder="1" applyAlignment="1" applyProtection="1">
      <alignment vertical="center" shrinkToFit="1"/>
      <protection hidden="1"/>
    </xf>
    <xf numFmtId="38" fontId="21" fillId="0" borderId="27" xfId="13" applyNumberFormat="1" applyFont="1" applyBorder="1" applyAlignment="1" applyProtection="1">
      <alignment vertical="center" shrinkToFit="1"/>
      <protection hidden="1"/>
    </xf>
    <xf numFmtId="38" fontId="21" fillId="0" borderId="109" xfId="13" applyNumberFormat="1" applyFont="1" applyBorder="1" applyAlignment="1" applyProtection="1">
      <alignment vertical="center" shrinkToFit="1"/>
      <protection hidden="1"/>
    </xf>
    <xf numFmtId="38" fontId="21" fillId="0" borderId="5" xfId="13" applyNumberFormat="1" applyFont="1" applyBorder="1" applyAlignment="1" applyProtection="1">
      <alignment vertical="center" shrinkToFit="1"/>
      <protection hidden="1"/>
    </xf>
    <xf numFmtId="193" fontId="21" fillId="5" borderId="112" xfId="13" applyNumberFormat="1" applyFont="1" applyFill="1" applyBorder="1" applyAlignment="1" applyProtection="1">
      <alignment horizontal="center" vertical="center" shrinkToFit="1"/>
    </xf>
    <xf numFmtId="193" fontId="21" fillId="0" borderId="12" xfId="13" applyNumberFormat="1" applyFont="1" applyBorder="1" applyAlignment="1">
      <alignment horizontal="center" vertical="center" shrinkToFit="1"/>
    </xf>
    <xf numFmtId="193" fontId="21" fillId="0" borderId="99" xfId="13" applyNumberFormat="1" applyFont="1" applyBorder="1" applyAlignment="1">
      <alignment horizontal="center" vertical="center" shrinkToFit="1"/>
    </xf>
    <xf numFmtId="193" fontId="21" fillId="0" borderId="100" xfId="13" applyNumberFormat="1" applyFont="1" applyBorder="1" applyAlignment="1">
      <alignment horizontal="center" vertical="center" shrinkToFit="1"/>
    </xf>
    <xf numFmtId="38" fontId="5" fillId="2" borderId="22" xfId="3" applyFont="1" applyFill="1" applyBorder="1" applyAlignment="1" applyProtection="1">
      <alignment vertical="center"/>
      <protection locked="0"/>
    </xf>
    <xf numFmtId="0" fontId="5" fillId="2" borderId="114" xfId="0" applyFont="1" applyFill="1" applyBorder="1" applyAlignment="1" applyProtection="1">
      <alignment horizontal="center" vertical="center"/>
      <protection locked="0"/>
    </xf>
    <xf numFmtId="0" fontId="5" fillId="2" borderId="115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27" fillId="0" borderId="0" xfId="13" applyFont="1" applyAlignment="1">
      <alignment vertical="center"/>
    </xf>
    <xf numFmtId="0" fontId="5" fillId="2" borderId="116" xfId="0" applyFont="1" applyFill="1" applyBorder="1" applyAlignment="1" applyProtection="1">
      <alignment horizontal="center" vertical="center"/>
      <protection locked="0"/>
    </xf>
    <xf numFmtId="0" fontId="5" fillId="2" borderId="11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190" fontId="9" fillId="2" borderId="24" xfId="13" applyNumberFormat="1" applyFont="1" applyFill="1" applyBorder="1" applyAlignment="1" applyProtection="1">
      <alignment vertical="center" shrinkToFit="1"/>
      <protection locked="0"/>
    </xf>
    <xf numFmtId="190" fontId="9" fillId="2" borderId="119" xfId="13" applyNumberFormat="1" applyFont="1" applyFill="1" applyBorder="1" applyAlignment="1" applyProtection="1">
      <alignment vertical="center" shrinkToFit="1"/>
      <protection locked="0"/>
    </xf>
    <xf numFmtId="190" fontId="9" fillId="2" borderId="120" xfId="13" applyNumberFormat="1" applyFont="1" applyFill="1" applyBorder="1" applyAlignment="1" applyProtection="1">
      <alignment vertical="center" shrinkToFit="1"/>
      <protection locked="0"/>
    </xf>
    <xf numFmtId="190" fontId="9" fillId="2" borderId="121" xfId="13" applyNumberFormat="1" applyFont="1" applyFill="1" applyBorder="1" applyAlignment="1" applyProtection="1">
      <alignment vertical="center" shrinkToFit="1"/>
      <protection locked="0"/>
    </xf>
    <xf numFmtId="190" fontId="9" fillId="2" borderId="122" xfId="13" applyNumberFormat="1" applyFont="1" applyFill="1" applyBorder="1" applyAlignment="1" applyProtection="1">
      <alignment vertical="center" shrinkToFit="1"/>
      <protection locked="0"/>
    </xf>
    <xf numFmtId="190" fontId="9" fillId="2" borderId="123" xfId="13" applyNumberFormat="1" applyFont="1" applyFill="1" applyBorder="1" applyAlignment="1" applyProtection="1">
      <alignment vertical="center" shrinkToFit="1"/>
      <protection locked="0"/>
    </xf>
    <xf numFmtId="190" fontId="9" fillId="2" borderId="124" xfId="13" applyNumberFormat="1" applyFont="1" applyFill="1" applyBorder="1" applyAlignment="1" applyProtection="1">
      <alignment vertical="center" shrinkToFit="1"/>
      <protection locked="0"/>
    </xf>
    <xf numFmtId="193" fontId="21" fillId="0" borderId="125" xfId="13" applyNumberFormat="1" applyFont="1" applyBorder="1" applyAlignment="1">
      <alignment horizontal="center" vertical="center" shrinkToFit="1"/>
    </xf>
    <xf numFmtId="38" fontId="21" fillId="0" borderId="125" xfId="3" applyFont="1" applyBorder="1" applyAlignment="1" applyProtection="1">
      <alignment vertical="center" shrinkToFit="1"/>
      <protection hidden="1"/>
    </xf>
    <xf numFmtId="38" fontId="21" fillId="0" borderId="126" xfId="3" quotePrefix="1" applyFont="1" applyBorder="1" applyAlignment="1" applyProtection="1">
      <alignment vertical="center" shrinkToFit="1"/>
      <protection hidden="1"/>
    </xf>
    <xf numFmtId="0" fontId="6" fillId="0" borderId="0" xfId="13" applyFont="1" applyAlignment="1">
      <alignment vertical="center"/>
    </xf>
    <xf numFmtId="190" fontId="5" fillId="2" borderId="22" xfId="13" applyNumberFormat="1" applyFont="1" applyFill="1" applyBorder="1" applyAlignment="1" applyProtection="1">
      <alignment vertical="center" shrinkToFit="1"/>
      <protection locked="0"/>
    </xf>
    <xf numFmtId="0" fontId="5" fillId="0" borderId="7" xfId="13" applyFont="1" applyBorder="1" applyAlignment="1">
      <alignment horizontal="distributed" vertical="center" justifyLastLine="1" shrinkToFit="1"/>
    </xf>
    <xf numFmtId="0" fontId="5" fillId="0" borderId="27" xfId="13" applyFont="1" applyBorder="1" applyAlignment="1">
      <alignment horizontal="distributed" vertical="center" justifyLastLine="1" shrinkToFit="1"/>
    </xf>
    <xf numFmtId="0" fontId="5" fillId="0" borderId="0" xfId="12" applyFont="1" applyAlignment="1">
      <alignment vertical="center"/>
    </xf>
    <xf numFmtId="0" fontId="28" fillId="0" borderId="127" xfId="12" applyFont="1" applyBorder="1" applyAlignment="1">
      <alignment horizontal="distributed" vertical="center"/>
    </xf>
    <xf numFmtId="0" fontId="5" fillId="0" borderId="40" xfId="12" applyFont="1" applyBorder="1" applyAlignment="1">
      <alignment horizontal="distributed" vertical="center"/>
    </xf>
    <xf numFmtId="0" fontId="5" fillId="0" borderId="98" xfId="12" applyFont="1" applyBorder="1" applyAlignment="1">
      <alignment horizontal="distributed" vertical="center"/>
    </xf>
    <xf numFmtId="0" fontId="5" fillId="0" borderId="108" xfId="12" applyFont="1" applyBorder="1" applyAlignment="1">
      <alignment horizontal="distributed" vertical="center"/>
    </xf>
    <xf numFmtId="38" fontId="8" fillId="0" borderId="69" xfId="3" quotePrefix="1" applyFont="1" applyBorder="1" applyAlignment="1" applyProtection="1">
      <alignment vertical="center" shrinkToFit="1"/>
      <protection hidden="1"/>
    </xf>
    <xf numFmtId="0" fontId="5" fillId="0" borderId="128" xfId="13" applyFont="1" applyBorder="1" applyAlignment="1">
      <alignment vertical="center" shrinkToFit="1"/>
    </xf>
    <xf numFmtId="0" fontId="5" fillId="0" borderId="107" xfId="12" applyFont="1" applyBorder="1" applyAlignment="1" applyProtection="1">
      <alignment vertical="center"/>
      <protection locked="0"/>
    </xf>
    <xf numFmtId="0" fontId="5" fillId="0" borderId="28" xfId="12" applyFont="1" applyBorder="1" applyAlignment="1" applyProtection="1">
      <alignment vertical="center"/>
      <protection locked="0"/>
    </xf>
    <xf numFmtId="0" fontId="5" fillId="0" borderId="128" xfId="13" applyFont="1" applyBorder="1" applyAlignment="1">
      <alignment horizontal="right" vertical="center" shrinkToFit="1"/>
    </xf>
    <xf numFmtId="38" fontId="22" fillId="0" borderId="0" xfId="3" applyFont="1" applyAlignment="1">
      <alignment vertical="center"/>
    </xf>
    <xf numFmtId="38" fontId="8" fillId="0" borderId="120" xfId="3" quotePrefix="1" applyFont="1" applyBorder="1" applyAlignment="1" applyProtection="1">
      <alignment vertical="center" shrinkToFit="1"/>
      <protection hidden="1"/>
    </xf>
    <xf numFmtId="38" fontId="21" fillId="0" borderId="129" xfId="3" quotePrefix="1" applyFont="1" applyBorder="1" applyAlignment="1" applyProtection="1">
      <alignment vertical="center" shrinkToFit="1"/>
      <protection hidden="1"/>
    </xf>
    <xf numFmtId="38" fontId="21" fillId="0" borderId="34" xfId="3" quotePrefix="1" applyFont="1" applyBorder="1" applyAlignment="1" applyProtection="1">
      <alignment vertical="center" shrinkToFit="1"/>
      <protection hidden="1"/>
    </xf>
    <xf numFmtId="38" fontId="21" fillId="0" borderId="2" xfId="3" quotePrefix="1" applyFont="1" applyBorder="1" applyAlignment="1" applyProtection="1">
      <alignment vertical="center" shrinkToFit="1"/>
      <protection hidden="1"/>
    </xf>
    <xf numFmtId="38" fontId="21" fillId="0" borderId="33" xfId="3" quotePrefix="1" applyFont="1" applyBorder="1" applyAlignment="1" applyProtection="1">
      <alignment vertical="center" shrinkToFit="1"/>
      <protection hidden="1"/>
    </xf>
    <xf numFmtId="38" fontId="21" fillId="0" borderId="120" xfId="3" quotePrefix="1" applyFont="1" applyBorder="1" applyAlignment="1" applyProtection="1">
      <alignment vertical="center" shrinkToFit="1"/>
      <protection hidden="1"/>
    </xf>
    <xf numFmtId="38" fontId="21" fillId="0" borderId="42" xfId="3" quotePrefix="1" applyFont="1" applyBorder="1" applyAlignment="1" applyProtection="1">
      <alignment vertical="center" shrinkToFit="1"/>
      <protection hidden="1"/>
    </xf>
    <xf numFmtId="38" fontId="21" fillId="0" borderId="130" xfId="3" quotePrefix="1" applyFont="1" applyBorder="1" applyAlignment="1" applyProtection="1">
      <alignment vertical="center" shrinkToFit="1"/>
      <protection hidden="1"/>
    </xf>
    <xf numFmtId="38" fontId="21" fillId="0" borderId="18" xfId="3" quotePrefix="1" applyFont="1" applyBorder="1" applyAlignment="1" applyProtection="1">
      <alignment vertical="center" shrinkToFit="1"/>
      <protection hidden="1"/>
    </xf>
    <xf numFmtId="38" fontId="21" fillId="0" borderId="19" xfId="3" quotePrefix="1" applyFont="1" applyBorder="1" applyAlignment="1" applyProtection="1">
      <alignment vertical="center" shrinkToFit="1"/>
      <protection hidden="1"/>
    </xf>
    <xf numFmtId="38" fontId="21" fillId="0" borderId="20" xfId="3" quotePrefix="1" applyFont="1" applyBorder="1" applyAlignment="1" applyProtection="1">
      <alignment vertical="center" shrinkToFit="1"/>
      <protection hidden="1"/>
    </xf>
    <xf numFmtId="38" fontId="21" fillId="0" borderId="121" xfId="3" quotePrefix="1" applyFont="1" applyBorder="1" applyAlignment="1" applyProtection="1">
      <alignment vertical="center" shrinkToFit="1"/>
      <protection hidden="1"/>
    </xf>
    <xf numFmtId="38" fontId="21" fillId="0" borderId="43" xfId="3" quotePrefix="1" applyFont="1" applyBorder="1" applyAlignment="1" applyProtection="1">
      <alignment vertical="center" shrinkToFit="1"/>
      <protection hidden="1"/>
    </xf>
    <xf numFmtId="38" fontId="21" fillId="0" borderId="131" xfId="3" quotePrefix="1" applyFont="1" applyBorder="1" applyAlignment="1" applyProtection="1">
      <alignment vertical="center" shrinkToFit="1"/>
      <protection hidden="1"/>
    </xf>
    <xf numFmtId="38" fontId="21" fillId="0" borderId="132" xfId="3" quotePrefix="1" applyFont="1" applyBorder="1" applyAlignment="1" applyProtection="1">
      <alignment vertical="center" shrinkToFit="1"/>
      <protection hidden="1"/>
    </xf>
    <xf numFmtId="38" fontId="21" fillId="0" borderId="58" xfId="3" quotePrefix="1" applyFont="1" applyBorder="1" applyAlignment="1" applyProtection="1">
      <alignment vertical="center" shrinkToFit="1"/>
      <protection hidden="1"/>
    </xf>
    <xf numFmtId="38" fontId="21" fillId="0" borderId="41" xfId="3" quotePrefix="1" applyFont="1" applyBorder="1" applyAlignment="1" applyProtection="1">
      <alignment vertical="center" shrinkToFit="1"/>
      <protection hidden="1"/>
    </xf>
    <xf numFmtId="38" fontId="21" fillId="0" borderId="124" xfId="3" quotePrefix="1" applyFont="1" applyBorder="1" applyAlignment="1" applyProtection="1">
      <alignment vertical="center" shrinkToFit="1"/>
      <protection hidden="1"/>
    </xf>
    <xf numFmtId="38" fontId="21" fillId="0" borderId="45" xfId="3" quotePrefix="1" applyFont="1" applyBorder="1" applyAlignment="1" applyProtection="1">
      <alignment vertical="center" shrinkToFit="1"/>
      <protection hidden="1"/>
    </xf>
    <xf numFmtId="38" fontId="21" fillId="3" borderId="133" xfId="3" applyFont="1" applyFill="1" applyBorder="1" applyAlignment="1" applyProtection="1">
      <alignment vertical="center" shrinkToFit="1"/>
      <protection hidden="1"/>
    </xf>
    <xf numFmtId="38" fontId="21" fillId="3" borderId="134" xfId="3" applyFont="1" applyFill="1" applyBorder="1" applyAlignment="1" applyProtection="1">
      <alignment vertical="center" shrinkToFit="1"/>
      <protection hidden="1"/>
    </xf>
    <xf numFmtId="38" fontId="21" fillId="3" borderId="135" xfId="3" applyFont="1" applyFill="1" applyBorder="1" applyAlignment="1" applyProtection="1">
      <alignment vertical="center" shrinkToFit="1"/>
      <protection hidden="1"/>
    </xf>
    <xf numFmtId="38" fontId="21" fillId="3" borderId="119" xfId="3" applyFont="1" applyFill="1" applyBorder="1" applyAlignment="1" applyProtection="1">
      <alignment vertical="center" shrinkToFit="1"/>
      <protection hidden="1"/>
    </xf>
    <xf numFmtId="38" fontId="21" fillId="3" borderId="123" xfId="3" applyFont="1" applyFill="1" applyBorder="1" applyAlignment="1" applyProtection="1">
      <alignment vertical="center" shrinkToFit="1"/>
      <protection hidden="1"/>
    </xf>
    <xf numFmtId="38" fontId="21" fillId="0" borderId="120" xfId="3" quotePrefix="1" applyFont="1" applyFill="1" applyBorder="1" applyAlignment="1" applyProtection="1">
      <alignment vertical="center" shrinkToFit="1"/>
      <protection hidden="1"/>
    </xf>
    <xf numFmtId="38" fontId="21" fillId="0" borderId="33" xfId="3" quotePrefix="1" applyFont="1" applyFill="1" applyBorder="1" applyAlignment="1" applyProtection="1">
      <alignment vertical="center" shrinkToFit="1"/>
      <protection hidden="1"/>
    </xf>
    <xf numFmtId="38" fontId="21" fillId="0" borderId="34" xfId="3" quotePrefix="1" applyFont="1" applyFill="1" applyBorder="1" applyAlignment="1" applyProtection="1">
      <alignment vertical="center" shrinkToFit="1"/>
      <protection hidden="1"/>
    </xf>
    <xf numFmtId="38" fontId="21" fillId="0" borderId="2" xfId="3" quotePrefix="1" applyFont="1" applyFill="1" applyBorder="1" applyAlignment="1" applyProtection="1">
      <alignment vertical="center" shrinkToFit="1"/>
      <protection hidden="1"/>
    </xf>
    <xf numFmtId="38" fontId="21" fillId="0" borderId="133" xfId="3" applyFont="1" applyBorder="1" applyAlignment="1" applyProtection="1">
      <alignment vertical="center" shrinkToFit="1"/>
      <protection hidden="1"/>
    </xf>
    <xf numFmtId="38" fontId="21" fillId="0" borderId="134" xfId="3" applyFont="1" applyBorder="1" applyAlignment="1" applyProtection="1">
      <alignment vertical="center" shrinkToFit="1"/>
      <protection hidden="1"/>
    </xf>
    <xf numFmtId="38" fontId="21" fillId="0" borderId="135" xfId="3" applyFont="1" applyBorder="1" applyAlignment="1" applyProtection="1">
      <alignment vertical="center" shrinkToFit="1"/>
      <protection hidden="1"/>
    </xf>
    <xf numFmtId="38" fontId="21" fillId="0" borderId="119" xfId="3" applyFont="1" applyBorder="1" applyAlignment="1" applyProtection="1">
      <alignment vertical="center" shrinkToFit="1"/>
      <protection hidden="1"/>
    </xf>
    <xf numFmtId="38" fontId="21" fillId="0" borderId="123" xfId="3" applyFont="1" applyBorder="1" applyAlignment="1" applyProtection="1">
      <alignment vertical="center" shrinkToFit="1"/>
      <protection hidden="1"/>
    </xf>
    <xf numFmtId="38" fontId="21" fillId="0" borderId="108" xfId="3" applyFont="1" applyBorder="1" applyAlignment="1" applyProtection="1">
      <alignment vertical="center" shrinkToFit="1"/>
      <protection hidden="1"/>
    </xf>
    <xf numFmtId="38" fontId="21" fillId="0" borderId="7" xfId="3" applyFont="1" applyBorder="1" applyAlignment="1" applyProtection="1">
      <alignment vertical="center" shrinkToFit="1"/>
      <protection hidden="1"/>
    </xf>
    <xf numFmtId="38" fontId="21" fillId="0" borderId="27" xfId="3" applyFont="1" applyBorder="1" applyAlignment="1" applyProtection="1">
      <alignment vertical="center" shrinkToFit="1"/>
      <protection hidden="1"/>
    </xf>
    <xf numFmtId="38" fontId="21" fillId="0" borderId="4" xfId="3" applyFont="1" applyBorder="1" applyAlignment="1" applyProtection="1">
      <alignment vertical="center" shrinkToFit="1"/>
      <protection hidden="1"/>
    </xf>
    <xf numFmtId="38" fontId="21" fillId="0" borderId="109" xfId="3" applyFont="1" applyBorder="1" applyAlignment="1" applyProtection="1">
      <alignment vertical="center" shrinkToFit="1"/>
      <protection hidden="1"/>
    </xf>
    <xf numFmtId="38" fontId="21" fillId="0" borderId="5" xfId="3" applyFont="1" applyBorder="1" applyAlignment="1" applyProtection="1">
      <alignment vertical="center" shrinkToFit="1"/>
      <protection hidden="1"/>
    </xf>
    <xf numFmtId="187" fontId="21" fillId="0" borderId="0" xfId="13" applyNumberFormat="1" applyFont="1" applyBorder="1" applyAlignment="1">
      <alignment vertical="center"/>
    </xf>
    <xf numFmtId="187" fontId="21" fillId="0" borderId="0" xfId="13" applyNumberFormat="1" applyFont="1" applyAlignment="1">
      <alignment vertical="center"/>
    </xf>
    <xf numFmtId="187" fontId="21" fillId="3" borderId="0" xfId="3" applyNumberFormat="1" applyFont="1" applyFill="1" applyBorder="1" applyAlignment="1" applyProtection="1">
      <alignment vertical="center" shrinkToFit="1"/>
      <protection hidden="1"/>
    </xf>
    <xf numFmtId="187" fontId="21" fillId="3" borderId="21" xfId="3" applyNumberFormat="1" applyFont="1" applyFill="1" applyBorder="1" applyAlignment="1" applyProtection="1">
      <alignment vertical="center" shrinkToFit="1"/>
      <protection hidden="1"/>
    </xf>
    <xf numFmtId="187" fontId="21" fillId="0" borderId="32" xfId="3" applyNumberFormat="1" applyFont="1" applyBorder="1" applyAlignment="1" applyProtection="1">
      <alignment horizontal="center" vertical="center" shrinkToFit="1"/>
      <protection hidden="1"/>
    </xf>
    <xf numFmtId="187" fontId="21" fillId="3" borderId="17" xfId="3" applyNumberFormat="1" applyFont="1" applyFill="1" applyBorder="1" applyAlignment="1" applyProtection="1">
      <alignment vertical="center" shrinkToFit="1"/>
      <protection hidden="1"/>
    </xf>
    <xf numFmtId="187" fontId="21" fillId="3" borderId="136" xfId="3" applyNumberFormat="1" applyFont="1" applyFill="1" applyBorder="1" applyAlignment="1" applyProtection="1">
      <alignment vertical="center" shrinkToFit="1"/>
      <protection hidden="1"/>
    </xf>
    <xf numFmtId="187" fontId="21" fillId="3" borderId="137" xfId="3" applyNumberFormat="1" applyFont="1" applyFill="1" applyBorder="1" applyAlignment="1" applyProtection="1">
      <alignment horizontal="center" vertical="center" shrinkToFit="1"/>
      <protection hidden="1"/>
    </xf>
    <xf numFmtId="187" fontId="21" fillId="3" borderId="29" xfId="3" applyNumberFormat="1" applyFont="1" applyFill="1" applyBorder="1" applyAlignment="1" applyProtection="1">
      <alignment horizontal="center" vertical="center" shrinkToFit="1"/>
      <protection hidden="1"/>
    </xf>
    <xf numFmtId="38" fontId="22" fillId="0" borderId="0" xfId="3" applyFont="1" applyBorder="1" applyAlignment="1">
      <alignment vertical="center"/>
    </xf>
    <xf numFmtId="0" fontId="5" fillId="0" borderId="60" xfId="0" applyFont="1" applyFill="1" applyBorder="1" applyAlignment="1" applyProtection="1">
      <alignment horizontal="distributed" vertical="center"/>
    </xf>
    <xf numFmtId="0" fontId="5" fillId="0" borderId="19" xfId="0" applyFont="1" applyFill="1" applyBorder="1" applyAlignment="1" applyProtection="1">
      <alignment horizontal="distributed" vertical="center"/>
    </xf>
    <xf numFmtId="187" fontId="21" fillId="0" borderId="0" xfId="3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187" fontId="21" fillId="0" borderId="0" xfId="13" applyNumberFormat="1" applyFont="1" applyBorder="1" applyAlignment="1" applyProtection="1">
      <alignment vertical="center"/>
      <protection hidden="1"/>
    </xf>
    <xf numFmtId="0" fontId="22" fillId="0" borderId="0" xfId="13" applyFont="1" applyBorder="1" applyAlignment="1" applyProtection="1">
      <alignment vertical="center"/>
      <protection hidden="1"/>
    </xf>
    <xf numFmtId="0" fontId="31" fillId="0" borderId="0" xfId="13" applyFont="1" applyBorder="1" applyAlignment="1" applyProtection="1">
      <alignment horizontal="center" vertical="center"/>
      <protection hidden="1"/>
    </xf>
    <xf numFmtId="181" fontId="31" fillId="0" borderId="128" xfId="13" applyNumberFormat="1" applyFont="1" applyBorder="1" applyAlignment="1" applyProtection="1">
      <alignment horizontal="center" vertical="center" shrinkToFit="1"/>
      <protection hidden="1"/>
    </xf>
    <xf numFmtId="187" fontId="21" fillId="0" borderId="128" xfId="13" applyNumberFormat="1" applyFont="1" applyBorder="1" applyAlignment="1" applyProtection="1">
      <alignment horizontal="center" vertical="center" shrinkToFit="1"/>
      <protection hidden="1"/>
    </xf>
    <xf numFmtId="193" fontId="21" fillId="5" borderId="100" xfId="13" applyNumberFormat="1" applyFont="1" applyFill="1" applyBorder="1" applyAlignment="1" applyProtection="1">
      <alignment horizontal="center" vertical="center" shrinkToFit="1"/>
      <protection hidden="1"/>
    </xf>
    <xf numFmtId="193" fontId="21" fillId="0" borderId="12" xfId="13" applyNumberFormat="1" applyFont="1" applyBorder="1" applyAlignment="1" applyProtection="1">
      <alignment horizontal="center" vertical="center" shrinkToFit="1"/>
      <protection hidden="1"/>
    </xf>
    <xf numFmtId="193" fontId="21" fillId="0" borderId="99" xfId="13" applyNumberFormat="1" applyFont="1" applyBorder="1" applyAlignment="1" applyProtection="1">
      <alignment horizontal="center" vertical="center" shrinkToFit="1"/>
      <protection hidden="1"/>
    </xf>
    <xf numFmtId="193" fontId="21" fillId="2" borderId="13" xfId="13" applyNumberFormat="1" applyFont="1" applyFill="1" applyBorder="1" applyAlignment="1" applyProtection="1">
      <alignment horizontal="center" vertical="center" shrinkToFit="1"/>
      <protection hidden="1"/>
    </xf>
    <xf numFmtId="193" fontId="21" fillId="0" borderId="13" xfId="13" applyNumberFormat="1" applyFont="1" applyBorder="1" applyAlignment="1" applyProtection="1">
      <alignment horizontal="center" vertical="center" shrinkToFit="1"/>
      <protection hidden="1"/>
    </xf>
    <xf numFmtId="187" fontId="21" fillId="0" borderId="17" xfId="13" applyNumberFormat="1" applyFont="1" applyBorder="1" applyAlignment="1" applyProtection="1">
      <alignment vertical="center" shrinkToFit="1"/>
      <protection hidden="1"/>
    </xf>
    <xf numFmtId="187" fontId="21" fillId="0" borderId="17" xfId="13" applyNumberFormat="1" applyFont="1" applyBorder="1" applyAlignment="1" applyProtection="1">
      <alignment vertical="center"/>
      <protection hidden="1"/>
    </xf>
    <xf numFmtId="187" fontId="21" fillId="0" borderId="21" xfId="13" applyNumberFormat="1" applyFont="1" applyBorder="1" applyAlignment="1" applyProtection="1">
      <alignment vertical="center" shrinkToFit="1"/>
      <protection hidden="1"/>
    </xf>
    <xf numFmtId="187" fontId="21" fillId="0" borderId="21" xfId="13" applyNumberFormat="1" applyFont="1" applyBorder="1" applyAlignment="1" applyProtection="1">
      <alignment vertical="center"/>
      <protection hidden="1"/>
    </xf>
    <xf numFmtId="187" fontId="21" fillId="0" borderId="136" xfId="13" applyNumberFormat="1" applyFont="1" applyBorder="1" applyAlignment="1" applyProtection="1">
      <alignment vertical="center" shrinkToFit="1"/>
      <protection hidden="1"/>
    </xf>
    <xf numFmtId="187" fontId="21" fillId="0" borderId="136" xfId="13" applyNumberFormat="1" applyFont="1" applyBorder="1" applyAlignment="1" applyProtection="1">
      <alignment vertical="center"/>
      <protection hidden="1"/>
    </xf>
    <xf numFmtId="38" fontId="21" fillId="0" borderId="138" xfId="3" applyFont="1" applyBorder="1" applyAlignment="1" applyProtection="1">
      <alignment vertical="center"/>
      <protection hidden="1"/>
    </xf>
    <xf numFmtId="38" fontId="21" fillId="0" borderId="139" xfId="3" applyFont="1" applyBorder="1" applyAlignment="1" applyProtection="1">
      <alignment vertical="center"/>
      <protection hidden="1"/>
    </xf>
    <xf numFmtId="38" fontId="21" fillId="0" borderId="140" xfId="3" applyFont="1" applyBorder="1" applyAlignment="1" applyProtection="1">
      <alignment vertical="center"/>
      <protection hidden="1"/>
    </xf>
    <xf numFmtId="38" fontId="21" fillId="0" borderId="119" xfId="13" applyNumberFormat="1" applyFont="1" applyBorder="1" applyAlignment="1" applyProtection="1">
      <alignment vertical="center"/>
      <protection hidden="1"/>
    </xf>
    <xf numFmtId="38" fontId="21" fillId="0" borderId="134" xfId="13" applyNumberFormat="1" applyFont="1" applyBorder="1" applyAlignment="1" applyProtection="1">
      <alignment vertical="center"/>
      <protection hidden="1"/>
    </xf>
    <xf numFmtId="38" fontId="21" fillId="0" borderId="135" xfId="13" applyNumberFormat="1" applyFont="1" applyBorder="1" applyAlignment="1" applyProtection="1">
      <alignment vertical="center"/>
      <protection hidden="1"/>
    </xf>
    <xf numFmtId="38" fontId="8" fillId="0" borderId="67" xfId="3" applyFont="1" applyBorder="1" applyAlignment="1" applyProtection="1">
      <alignment horizontal="center" vertical="center"/>
      <protection hidden="1"/>
    </xf>
    <xf numFmtId="38" fontId="8" fillId="0" borderId="47" xfId="3" applyFont="1" applyBorder="1" applyAlignment="1" applyProtection="1">
      <alignment horizontal="center" vertical="center"/>
      <protection hidden="1"/>
    </xf>
    <xf numFmtId="191" fontId="5" fillId="0" borderId="0" xfId="0" applyNumberFormat="1" applyFont="1" applyBorder="1" applyAlignment="1" applyProtection="1">
      <alignment horizontal="distributed" vertical="center"/>
      <protection hidden="1"/>
    </xf>
    <xf numFmtId="177" fontId="8" fillId="3" borderId="2" xfId="13" applyNumberFormat="1" applyFont="1" applyFill="1" applyBorder="1" applyAlignment="1" applyProtection="1">
      <alignment vertical="center" shrinkToFit="1"/>
      <protection hidden="1"/>
    </xf>
    <xf numFmtId="177" fontId="8" fillId="3" borderId="33" xfId="13" applyNumberFormat="1" applyFont="1" applyFill="1" applyBorder="1" applyAlignment="1" applyProtection="1">
      <alignment vertical="center" shrinkToFit="1"/>
      <protection hidden="1"/>
    </xf>
    <xf numFmtId="177" fontId="8" fillId="3" borderId="34" xfId="13" applyNumberFormat="1" applyFont="1" applyFill="1" applyBorder="1" applyAlignment="1" applyProtection="1">
      <alignment vertical="center" shrinkToFit="1"/>
      <protection hidden="1"/>
    </xf>
    <xf numFmtId="177" fontId="8" fillId="3" borderId="39" xfId="13" applyNumberFormat="1" applyFont="1" applyFill="1" applyBorder="1" applyAlignment="1" applyProtection="1">
      <alignment vertical="center" shrinkToFit="1"/>
      <protection hidden="1"/>
    </xf>
    <xf numFmtId="177" fontId="8" fillId="3" borderId="20" xfId="13" applyNumberFormat="1" applyFont="1" applyFill="1" applyBorder="1" applyAlignment="1" applyProtection="1">
      <alignment vertical="center" shrinkToFit="1"/>
      <protection hidden="1"/>
    </xf>
    <xf numFmtId="177" fontId="8" fillId="3" borderId="18" xfId="13" applyNumberFormat="1" applyFont="1" applyFill="1" applyBorder="1" applyAlignment="1" applyProtection="1">
      <alignment vertical="center" shrinkToFit="1"/>
      <protection hidden="1"/>
    </xf>
    <xf numFmtId="177" fontId="8" fillId="3" borderId="19" xfId="13" applyNumberFormat="1" applyFont="1" applyFill="1" applyBorder="1" applyAlignment="1" applyProtection="1">
      <alignment vertical="center" shrinkToFit="1"/>
      <protection hidden="1"/>
    </xf>
    <xf numFmtId="177" fontId="8" fillId="3" borderId="151" xfId="13" applyNumberFormat="1" applyFont="1" applyFill="1" applyBorder="1" applyAlignment="1" applyProtection="1">
      <alignment vertical="center" shrinkToFit="1"/>
      <protection hidden="1"/>
    </xf>
    <xf numFmtId="177" fontId="8" fillId="3" borderId="24" xfId="13" applyNumberFormat="1" applyFont="1" applyFill="1" applyBorder="1" applyAlignment="1" applyProtection="1">
      <alignment vertical="center" shrinkToFit="1"/>
      <protection hidden="1"/>
    </xf>
    <xf numFmtId="177" fontId="8" fillId="3" borderId="23" xfId="13" applyNumberFormat="1" applyFont="1" applyFill="1" applyBorder="1" applyAlignment="1" applyProtection="1">
      <alignment vertical="center" shrinkToFit="1"/>
      <protection hidden="1"/>
    </xf>
    <xf numFmtId="177" fontId="8" fillId="3" borderId="161" xfId="13" applyNumberFormat="1" applyFont="1" applyFill="1" applyBorder="1" applyAlignment="1" applyProtection="1">
      <alignment vertical="center" shrinkToFit="1"/>
      <protection hidden="1"/>
    </xf>
    <xf numFmtId="191" fontId="8" fillId="0" borderId="49" xfId="13" applyNumberFormat="1" applyFont="1" applyFill="1" applyBorder="1" applyAlignment="1" applyProtection="1">
      <alignment horizontal="center" vertical="center" shrinkToFit="1"/>
      <protection hidden="1"/>
    </xf>
    <xf numFmtId="177" fontId="8" fillId="0" borderId="13" xfId="13" applyNumberFormat="1" applyFont="1" applyBorder="1" applyAlignment="1" applyProtection="1">
      <alignment vertical="center" shrinkToFit="1"/>
      <protection hidden="1"/>
    </xf>
    <xf numFmtId="177" fontId="8" fillId="0" borderId="12" xfId="13" applyNumberFormat="1" applyFont="1" applyBorder="1" applyAlignment="1" applyProtection="1">
      <alignment vertical="center" shrinkToFit="1"/>
      <protection hidden="1"/>
    </xf>
    <xf numFmtId="177" fontId="8" fillId="0" borderId="99" xfId="13" applyNumberFormat="1" applyFont="1" applyBorder="1" applyAlignment="1" applyProtection="1">
      <alignment vertical="center" shrinkToFit="1"/>
      <protection hidden="1"/>
    </xf>
    <xf numFmtId="177" fontId="8" fillId="0" borderId="134" xfId="13" applyNumberFormat="1" applyFont="1" applyBorder="1" applyAlignment="1" applyProtection="1">
      <alignment vertical="center" shrinkToFit="1"/>
      <protection hidden="1"/>
    </xf>
    <xf numFmtId="177" fontId="8" fillId="0" borderId="135" xfId="13" applyNumberFormat="1" applyFont="1" applyBorder="1" applyAlignment="1" applyProtection="1">
      <alignment vertical="center" shrinkToFit="1"/>
      <protection hidden="1"/>
    </xf>
    <xf numFmtId="177" fontId="8" fillId="3" borderId="16" xfId="13" applyNumberFormat="1" applyFont="1" applyFill="1" applyBorder="1" applyAlignment="1" applyProtection="1">
      <alignment vertical="center" shrinkToFit="1"/>
      <protection hidden="1"/>
    </xf>
    <xf numFmtId="177" fontId="8" fillId="3" borderId="15" xfId="13" applyNumberFormat="1" applyFont="1" applyFill="1" applyBorder="1" applyAlignment="1" applyProtection="1">
      <alignment vertical="center" shrinkToFit="1"/>
      <protection hidden="1"/>
    </xf>
    <xf numFmtId="177" fontId="8" fillId="3" borderId="116" xfId="13" applyNumberFormat="1" applyFont="1" applyFill="1" applyBorder="1" applyAlignment="1" applyProtection="1">
      <alignment vertical="center" shrinkToFit="1"/>
      <protection hidden="1"/>
    </xf>
    <xf numFmtId="177" fontId="8" fillId="3" borderId="147" xfId="13" applyNumberFormat="1" applyFont="1" applyFill="1" applyBorder="1" applyAlignment="1" applyProtection="1">
      <alignment vertical="center" shrinkToFit="1"/>
      <protection hidden="1"/>
    </xf>
    <xf numFmtId="177" fontId="8" fillId="3" borderId="132" xfId="13" applyNumberFormat="1" applyFont="1" applyFill="1" applyBorder="1" applyAlignment="1" applyProtection="1">
      <alignment vertical="center" shrinkToFit="1"/>
      <protection hidden="1"/>
    </xf>
    <xf numFmtId="177" fontId="8" fillId="3" borderId="58" xfId="13" applyNumberFormat="1" applyFont="1" applyFill="1" applyBorder="1" applyAlignment="1" applyProtection="1">
      <alignment vertical="center" shrinkToFit="1"/>
      <protection hidden="1"/>
    </xf>
    <xf numFmtId="177" fontId="8" fillId="3" borderId="41" xfId="13" applyNumberFormat="1" applyFont="1" applyFill="1" applyBorder="1" applyAlignment="1" applyProtection="1">
      <alignment vertical="center" shrinkToFit="1"/>
      <protection hidden="1"/>
    </xf>
    <xf numFmtId="177" fontId="8" fillId="3" borderId="152" xfId="13" applyNumberFormat="1" applyFont="1" applyFill="1" applyBorder="1" applyAlignment="1" applyProtection="1">
      <alignment vertical="center" shrinkToFit="1"/>
      <protection hidden="1"/>
    </xf>
    <xf numFmtId="190" fontId="8" fillId="0" borderId="134" xfId="13" applyNumberFormat="1" applyFont="1" applyBorder="1" applyAlignment="1" applyProtection="1">
      <alignment vertical="center" shrinkToFit="1"/>
      <protection hidden="1"/>
    </xf>
    <xf numFmtId="190" fontId="8" fillId="0" borderId="100" xfId="13" applyNumberFormat="1" applyFont="1" applyBorder="1" applyAlignment="1" applyProtection="1">
      <alignment vertical="center" shrinkToFit="1"/>
      <protection hidden="1"/>
    </xf>
    <xf numFmtId="190" fontId="8" fillId="0" borderId="13" xfId="13" applyNumberFormat="1" applyFont="1" applyBorder="1" applyAlignment="1" applyProtection="1">
      <alignment vertical="center" shrinkToFit="1"/>
      <protection hidden="1"/>
    </xf>
    <xf numFmtId="190" fontId="8" fillId="0" borderId="12" xfId="13" applyNumberFormat="1" applyFont="1" applyBorder="1" applyAlignment="1" applyProtection="1">
      <alignment vertical="center" shrinkToFit="1"/>
      <protection hidden="1"/>
    </xf>
    <xf numFmtId="190" fontId="8" fillId="0" borderId="165" xfId="13" applyNumberFormat="1" applyFont="1" applyBorder="1" applyAlignment="1" applyProtection="1">
      <alignment vertical="center" shrinkToFit="1"/>
      <protection hidden="1"/>
    </xf>
    <xf numFmtId="190" fontId="5" fillId="0" borderId="11" xfId="13" applyNumberFormat="1" applyFont="1" applyFill="1" applyBorder="1" applyAlignment="1" applyProtection="1">
      <alignment vertical="center" shrinkToFit="1"/>
    </xf>
    <xf numFmtId="190" fontId="5" fillId="0" borderId="21" xfId="13" applyNumberFormat="1" applyFont="1" applyFill="1" applyBorder="1" applyAlignment="1" applyProtection="1">
      <alignment vertical="center" shrinkToFit="1"/>
    </xf>
    <xf numFmtId="190" fontId="5" fillId="0" borderId="136" xfId="13" applyNumberFormat="1" applyFont="1" applyFill="1" applyBorder="1" applyAlignment="1" applyProtection="1">
      <alignment vertical="center" shrinkToFit="1"/>
    </xf>
    <xf numFmtId="190" fontId="5" fillId="0" borderId="137" xfId="13" applyNumberFormat="1" applyFont="1" applyFill="1" applyBorder="1" applyAlignment="1" applyProtection="1">
      <alignment vertical="center" shrinkToFit="1"/>
    </xf>
    <xf numFmtId="190" fontId="5" fillId="2" borderId="11" xfId="13" applyNumberFormat="1" applyFont="1" applyFill="1" applyBorder="1" applyAlignment="1" applyProtection="1">
      <alignment vertical="center" shrinkToFit="1"/>
      <protection locked="0"/>
    </xf>
    <xf numFmtId="190" fontId="5" fillId="2" borderId="21" xfId="13" applyNumberFormat="1" applyFont="1" applyFill="1" applyBorder="1" applyAlignment="1" applyProtection="1">
      <alignment vertical="center" shrinkToFit="1"/>
      <protection locked="0"/>
    </xf>
    <xf numFmtId="190" fontId="5" fillId="2" borderId="26" xfId="13" applyNumberFormat="1" applyFont="1" applyFill="1" applyBorder="1" applyAlignment="1" applyProtection="1">
      <alignment vertical="center" shrinkToFit="1"/>
      <protection locked="0"/>
    </xf>
    <xf numFmtId="190" fontId="5" fillId="2" borderId="29" xfId="13" applyNumberFormat="1" applyFont="1" applyFill="1" applyBorder="1" applyAlignment="1" applyProtection="1">
      <alignment vertical="center" shrinkToFit="1"/>
      <protection locked="0"/>
    </xf>
    <xf numFmtId="0" fontId="8" fillId="0" borderId="42" xfId="13" applyFont="1" applyBorder="1" applyAlignment="1" applyProtection="1">
      <alignment horizontal="center" vertical="center" shrinkToFit="1"/>
      <protection hidden="1"/>
    </xf>
    <xf numFmtId="38" fontId="8" fillId="0" borderId="16" xfId="3" applyFont="1" applyBorder="1" applyAlignment="1" applyProtection="1">
      <alignment horizontal="center" vertical="center" shrinkToFit="1"/>
      <protection hidden="1"/>
    </xf>
    <xf numFmtId="0" fontId="8" fillId="0" borderId="43" xfId="13" applyFont="1" applyBorder="1" applyAlignment="1" applyProtection="1">
      <alignment horizontal="center" vertical="center" shrinkToFit="1"/>
      <protection hidden="1"/>
    </xf>
    <xf numFmtId="0" fontId="8" fillId="0" borderId="45" xfId="13" applyFont="1" applyBorder="1" applyAlignment="1" applyProtection="1">
      <alignment horizontal="center" vertical="center" shrinkToFit="1"/>
      <protection hidden="1"/>
    </xf>
    <xf numFmtId="38" fontId="8" fillId="0" borderId="124" xfId="3" applyFont="1" applyBorder="1" applyAlignment="1" applyProtection="1">
      <alignment horizontal="center" vertical="center" shrinkToFit="1"/>
      <protection hidden="1"/>
    </xf>
    <xf numFmtId="38" fontId="8" fillId="0" borderId="41" xfId="3" applyFont="1" applyBorder="1" applyAlignment="1" applyProtection="1">
      <alignment horizontal="center" vertical="center" shrinkToFit="1"/>
      <protection hidden="1"/>
    </xf>
    <xf numFmtId="38" fontId="8" fillId="0" borderId="45" xfId="3" applyFont="1" applyBorder="1" applyAlignment="1" applyProtection="1">
      <alignment horizontal="center" vertical="center" shrinkToFit="1"/>
      <protection hidden="1"/>
    </xf>
    <xf numFmtId="186" fontId="8" fillId="5" borderId="159" xfId="13" applyNumberFormat="1" applyFont="1" applyFill="1" applyBorder="1" applyAlignment="1" applyProtection="1">
      <alignment horizontal="center" vertical="center" shrinkToFit="1"/>
      <protection hidden="1"/>
    </xf>
    <xf numFmtId="186" fontId="8" fillId="3" borderId="36" xfId="13" applyNumberFormat="1" applyFont="1" applyFill="1" applyBorder="1" applyAlignment="1" applyProtection="1">
      <alignment vertical="center" shrinkToFit="1"/>
      <protection hidden="1"/>
    </xf>
    <xf numFmtId="0" fontId="8" fillId="0" borderId="26" xfId="13" applyFont="1" applyBorder="1" applyAlignment="1" applyProtection="1">
      <alignment horizontal="center" vertical="center" shrinkToFit="1"/>
      <protection hidden="1"/>
    </xf>
    <xf numFmtId="38" fontId="8" fillId="0" borderId="13" xfId="3" applyFont="1" applyBorder="1" applyAlignment="1" applyProtection="1">
      <alignment horizontal="right" vertical="center" shrinkToFit="1"/>
      <protection hidden="1"/>
    </xf>
    <xf numFmtId="38" fontId="8" fillId="0" borderId="128" xfId="3" applyFont="1" applyBorder="1" applyAlignment="1" applyProtection="1">
      <alignment horizontal="right" vertical="center" shrinkToFit="1"/>
      <protection hidden="1"/>
    </xf>
    <xf numFmtId="38" fontId="8" fillId="0" borderId="49" xfId="3" applyFont="1" applyBorder="1" applyAlignment="1" applyProtection="1">
      <alignment vertical="center" shrinkToFit="1"/>
      <protection hidden="1"/>
    </xf>
    <xf numFmtId="38" fontId="8" fillId="0" borderId="0" xfId="3" applyFont="1" applyBorder="1" applyAlignment="1" applyProtection="1">
      <alignment vertical="center" shrinkToFit="1"/>
      <protection hidden="1"/>
    </xf>
    <xf numFmtId="38" fontId="8" fillId="0" borderId="4" xfId="3" applyFont="1" applyBorder="1" applyAlignment="1" applyProtection="1">
      <alignment vertical="center" shrinkToFit="1"/>
      <protection hidden="1"/>
    </xf>
    <xf numFmtId="38" fontId="8" fillId="0" borderId="167" xfId="3" applyFont="1" applyBorder="1" applyAlignment="1" applyProtection="1">
      <alignment vertical="center" shrinkToFit="1"/>
      <protection hidden="1"/>
    </xf>
    <xf numFmtId="0" fontId="8" fillId="0" borderId="11" xfId="13" applyFont="1" applyBorder="1" applyAlignment="1" applyProtection="1">
      <alignment horizontal="center" vertical="center" shrinkToFit="1"/>
      <protection hidden="1"/>
    </xf>
    <xf numFmtId="38" fontId="8" fillId="0" borderId="116" xfId="3" applyFont="1" applyBorder="1" applyAlignment="1" applyProtection="1">
      <alignment horizontal="center" vertical="center" shrinkToFit="1"/>
      <protection hidden="1"/>
    </xf>
    <xf numFmtId="0" fontId="8" fillId="0" borderId="21" xfId="13" applyFont="1" applyBorder="1" applyAlignment="1" applyProtection="1">
      <alignment horizontal="center" vertical="center" shrinkToFit="1"/>
      <protection hidden="1"/>
    </xf>
    <xf numFmtId="38" fontId="8" fillId="0" borderId="132" xfId="3" applyFont="1" applyBorder="1" applyAlignment="1" applyProtection="1">
      <alignment horizontal="center" vertical="center" shrinkToFit="1"/>
      <protection hidden="1"/>
    </xf>
    <xf numFmtId="0" fontId="8" fillId="0" borderId="117" xfId="13" applyFont="1" applyBorder="1" applyAlignment="1" applyProtection="1">
      <alignment horizontal="center" vertical="center" shrinkToFit="1"/>
      <protection hidden="1"/>
    </xf>
    <xf numFmtId="38" fontId="8" fillId="0" borderId="148" xfId="3" applyFont="1" applyBorder="1" applyAlignment="1" applyProtection="1">
      <alignment horizontal="center" vertical="center" shrinkToFit="1"/>
      <protection hidden="1"/>
    </xf>
    <xf numFmtId="0" fontId="5" fillId="0" borderId="28" xfId="13" applyFont="1" applyBorder="1" applyAlignment="1" applyProtection="1">
      <alignment horizontal="center" vertical="center"/>
      <protection hidden="1"/>
    </xf>
    <xf numFmtId="38" fontId="8" fillId="0" borderId="13" xfId="3" applyFont="1" applyBorder="1" applyAlignment="1" applyProtection="1">
      <alignment vertical="center" shrinkToFit="1"/>
      <protection hidden="1"/>
    </xf>
    <xf numFmtId="38" fontId="8" fillId="0" borderId="128" xfId="3" applyFont="1" applyBorder="1" applyAlignment="1" applyProtection="1">
      <alignment vertical="center" shrinkToFit="1"/>
      <protection hidden="1"/>
    </xf>
    <xf numFmtId="38" fontId="8" fillId="0" borderId="109" xfId="3" applyFont="1" applyBorder="1" applyAlignment="1" applyProtection="1">
      <alignment vertical="center" shrinkToFit="1"/>
      <protection hidden="1"/>
    </xf>
    <xf numFmtId="0" fontId="4" fillId="0" borderId="0" xfId="13" applyFont="1" applyAlignment="1">
      <alignment horizontal="distributed" vertical="center"/>
    </xf>
    <xf numFmtId="0" fontId="27" fillId="0" borderId="0" xfId="13" applyFont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13" applyFont="1" applyAlignment="1" applyProtection="1">
      <alignment horizontal="distributed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32" fillId="0" borderId="0" xfId="0" applyFont="1" applyAlignment="1">
      <alignment vertical="center"/>
    </xf>
    <xf numFmtId="38" fontId="8" fillId="0" borderId="20" xfId="3" applyFont="1" applyBorder="1" applyAlignment="1">
      <alignment horizontal="center" vertical="center"/>
    </xf>
    <xf numFmtId="38" fontId="8" fillId="0" borderId="18" xfId="3" applyFont="1" applyBorder="1" applyAlignment="1">
      <alignment vertical="center"/>
    </xf>
    <xf numFmtId="38" fontId="8" fillId="0" borderId="36" xfId="3" applyFont="1" applyBorder="1" applyAlignment="1">
      <alignment vertical="center"/>
    </xf>
    <xf numFmtId="190" fontId="5" fillId="0" borderId="31" xfId="13" applyNumberFormat="1" applyFont="1" applyFill="1" applyBorder="1" applyAlignment="1" applyProtection="1">
      <alignment vertical="center" shrinkToFit="1"/>
    </xf>
    <xf numFmtId="38" fontId="5" fillId="0" borderId="10" xfId="3" applyFont="1" applyBorder="1" applyAlignment="1">
      <alignment horizontal="center" vertical="center" shrinkToFit="1"/>
    </xf>
    <xf numFmtId="179" fontId="8" fillId="0" borderId="14" xfId="13" applyNumberFormat="1" applyFont="1" applyBorder="1" applyAlignment="1" applyProtection="1">
      <alignment horizontal="right" vertical="center" shrinkToFit="1"/>
      <protection hidden="1"/>
    </xf>
    <xf numFmtId="0" fontId="5" fillId="2" borderId="128" xfId="13" applyFont="1" applyFill="1" applyBorder="1" applyAlignment="1" applyProtection="1">
      <alignment vertical="center" shrinkToFit="1"/>
      <protection locked="0"/>
    </xf>
    <xf numFmtId="0" fontId="5" fillId="0" borderId="107" xfId="13" quotePrefix="1" applyFont="1" applyBorder="1" applyAlignment="1">
      <alignment horizontal="left" vertical="center" shrinkToFit="1"/>
    </xf>
    <xf numFmtId="190" fontId="5" fillId="2" borderId="0" xfId="13" applyNumberFormat="1" applyFont="1" applyFill="1" applyBorder="1" applyAlignment="1" applyProtection="1">
      <alignment vertical="center" shrinkToFit="1"/>
      <protection locked="0"/>
    </xf>
    <xf numFmtId="0" fontId="5" fillId="0" borderId="14" xfId="0" applyFont="1" applyBorder="1" applyAlignment="1">
      <alignment horizontal="center" vertical="center" shrinkToFit="1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0" borderId="168" xfId="13" applyFont="1" applyBorder="1" applyAlignment="1">
      <alignment horizontal="center" vertical="center" textRotation="255" shrinkToFit="1"/>
    </xf>
    <xf numFmtId="177" fontId="8" fillId="0" borderId="20" xfId="13" applyNumberFormat="1" applyFont="1" applyFill="1" applyBorder="1" applyAlignment="1" applyProtection="1">
      <alignment vertical="center" shrinkToFit="1"/>
      <protection locked="0"/>
    </xf>
    <xf numFmtId="0" fontId="5" fillId="0" borderId="10" xfId="0" applyFont="1" applyBorder="1" applyAlignment="1">
      <alignment horizontal="center" vertical="center"/>
    </xf>
    <xf numFmtId="38" fontId="5" fillId="2" borderId="18" xfId="3" applyFont="1" applyFill="1" applyBorder="1" applyAlignment="1" applyProtection="1">
      <alignment horizontal="right" vertical="center"/>
      <protection locked="0"/>
    </xf>
    <xf numFmtId="38" fontId="8" fillId="0" borderId="48" xfId="3" applyFont="1" applyBorder="1" applyAlignment="1" applyProtection="1">
      <alignment horizontal="center" vertical="center"/>
      <protection hidden="1"/>
    </xf>
    <xf numFmtId="190" fontId="5" fillId="0" borderId="17" xfId="13" applyNumberFormat="1" applyFont="1" applyFill="1" applyBorder="1" applyAlignment="1" applyProtection="1">
      <alignment vertical="center" shrinkToFit="1"/>
    </xf>
    <xf numFmtId="190" fontId="5" fillId="2" borderId="122" xfId="13" applyNumberFormat="1" applyFont="1" applyFill="1" applyBorder="1" applyAlignment="1" applyProtection="1">
      <alignment vertical="center" shrinkToFit="1"/>
      <protection locked="0"/>
    </xf>
    <xf numFmtId="0" fontId="4" fillId="0" borderId="0" xfId="13" quotePrefix="1" applyFont="1" applyAlignment="1">
      <alignment horizontal="left" vertical="center"/>
    </xf>
    <xf numFmtId="0" fontId="5" fillId="0" borderId="69" xfId="13" applyFont="1" applyBorder="1" applyAlignment="1">
      <alignment horizontal="center" vertical="center" shrinkToFit="1"/>
    </xf>
    <xf numFmtId="0" fontId="5" fillId="0" borderId="67" xfId="13" applyFont="1" applyBorder="1" applyAlignment="1">
      <alignment horizontal="center" vertical="center" shrinkToFit="1"/>
    </xf>
    <xf numFmtId="0" fontId="5" fillId="0" borderId="68" xfId="13" applyFont="1" applyBorder="1" applyAlignment="1">
      <alignment horizontal="center" vertical="center" shrinkToFit="1"/>
    </xf>
    <xf numFmtId="0" fontId="5" fillId="0" borderId="66" xfId="13" applyFont="1" applyBorder="1" applyAlignment="1">
      <alignment horizontal="center" vertical="center" shrinkToFit="1"/>
    </xf>
    <xf numFmtId="0" fontId="5" fillId="0" borderId="171" xfId="13" applyFont="1" applyBorder="1" applyAlignment="1">
      <alignment horizontal="center" vertical="center" shrinkToFit="1"/>
    </xf>
    <xf numFmtId="191" fontId="5" fillId="0" borderId="0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>
      <alignment vertical="center"/>
    </xf>
    <xf numFmtId="0" fontId="36" fillId="0" borderId="0" xfId="13" applyFont="1" applyAlignment="1">
      <alignment vertical="center"/>
    </xf>
    <xf numFmtId="0" fontId="5" fillId="0" borderId="12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8" xfId="0" applyFont="1" applyBorder="1" applyAlignment="1">
      <alignment vertical="center"/>
    </xf>
    <xf numFmtId="0" fontId="5" fillId="0" borderId="128" xfId="0" applyFont="1" applyBorder="1" applyAlignment="1">
      <alignment vertical="center"/>
    </xf>
    <xf numFmtId="0" fontId="3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 applyProtection="1">
      <alignment vertical="center"/>
    </xf>
    <xf numFmtId="0" fontId="18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Continuous" vertical="center"/>
    </xf>
    <xf numFmtId="3" fontId="5" fillId="0" borderId="0" xfId="0" applyNumberFormat="1" applyFont="1" applyAlignment="1">
      <alignment horizontal="centerContinuous" vertical="center"/>
    </xf>
    <xf numFmtId="0" fontId="5" fillId="0" borderId="0" xfId="0" applyFont="1" applyAlignment="1">
      <alignment horizontal="center" vertical="center" textRotation="255"/>
    </xf>
    <xf numFmtId="0" fontId="5" fillId="0" borderId="14" xfId="0" applyNumberFormat="1" applyFont="1" applyBorder="1" applyAlignment="1">
      <alignment horizontal="distributed" vertical="center"/>
    </xf>
    <xf numFmtId="0" fontId="5" fillId="0" borderId="12" xfId="0" applyNumberFormat="1" applyFont="1" applyBorder="1" applyAlignment="1">
      <alignment horizontal="distributed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9" fontId="5" fillId="2" borderId="159" xfId="0" applyNumberFormat="1" applyFont="1" applyFill="1" applyBorder="1" applyAlignment="1" applyProtection="1">
      <alignment vertical="center"/>
      <protection locked="0"/>
    </xf>
    <xf numFmtId="9" fontId="5" fillId="2" borderId="36" xfId="0" applyNumberFormat="1" applyFont="1" applyFill="1" applyBorder="1" applyAlignment="1" applyProtection="1">
      <alignment vertical="center"/>
      <protection locked="0"/>
    </xf>
    <xf numFmtId="9" fontId="5" fillId="2" borderId="18" xfId="0" applyNumberFormat="1" applyFont="1" applyFill="1" applyBorder="1" applyAlignment="1" applyProtection="1">
      <alignment vertical="center"/>
      <protection locked="0"/>
    </xf>
    <xf numFmtId="9" fontId="5" fillId="2" borderId="19" xfId="0" applyNumberFormat="1" applyFont="1" applyFill="1" applyBorder="1" applyAlignment="1" applyProtection="1">
      <alignment vertical="center"/>
      <protection locked="0"/>
    </xf>
    <xf numFmtId="9" fontId="5" fillId="2" borderId="20" xfId="0" applyNumberFormat="1" applyFont="1" applyFill="1" applyBorder="1" applyAlignment="1" applyProtection="1">
      <alignment vertical="center"/>
      <protection locked="0"/>
    </xf>
    <xf numFmtId="38" fontId="5" fillId="2" borderId="66" xfId="3" applyFont="1" applyFill="1" applyBorder="1" applyAlignment="1" applyProtection="1">
      <alignment horizontal="center" vertical="center" shrinkToFit="1"/>
      <protection locked="0"/>
    </xf>
    <xf numFmtId="38" fontId="5" fillId="2" borderId="50" xfId="3" applyFont="1" applyFill="1" applyBorder="1" applyAlignment="1" applyProtection="1">
      <alignment horizontal="center" vertical="center" shrinkToFit="1"/>
      <protection locked="0"/>
    </xf>
    <xf numFmtId="38" fontId="5" fillId="2" borderId="51" xfId="3" applyFont="1" applyFill="1" applyBorder="1" applyAlignment="1" applyProtection="1">
      <alignment horizontal="center" vertical="center" shrinkToFit="1"/>
      <protection locked="0"/>
    </xf>
    <xf numFmtId="38" fontId="5" fillId="2" borderId="24" xfId="3" applyFont="1" applyFill="1" applyBorder="1" applyAlignment="1" applyProtection="1">
      <alignment horizontal="center" vertical="center" shrinkToFit="1"/>
      <protection locked="0"/>
    </xf>
    <xf numFmtId="38" fontId="5" fillId="2" borderId="113" xfId="3" applyFont="1" applyFill="1" applyBorder="1" applyAlignment="1" applyProtection="1">
      <alignment horizontal="center" vertical="center" shrinkToFit="1"/>
      <protection locked="0"/>
    </xf>
    <xf numFmtId="38" fontId="8" fillId="0" borderId="49" xfId="3" applyFont="1" applyBorder="1" applyAlignment="1">
      <alignment horizontal="center" vertical="center" shrinkToFit="1"/>
    </xf>
    <xf numFmtId="38" fontId="8" fillId="0" borderId="3" xfId="3" applyFont="1" applyBorder="1" applyAlignment="1">
      <alignment horizontal="center" vertical="center" shrinkToFit="1"/>
    </xf>
    <xf numFmtId="190" fontId="5" fillId="0" borderId="173" xfId="13" applyNumberFormat="1" applyFont="1" applyFill="1" applyBorder="1" applyAlignment="1" applyProtection="1">
      <alignment vertical="center" shrinkToFit="1"/>
    </xf>
    <xf numFmtId="190" fontId="5" fillId="0" borderId="174" xfId="13" applyNumberFormat="1" applyFont="1" applyFill="1" applyBorder="1" applyAlignment="1" applyProtection="1">
      <alignment vertical="center" shrinkToFit="1"/>
    </xf>
    <xf numFmtId="190" fontId="5" fillId="0" borderId="175" xfId="13" applyNumberFormat="1" applyFont="1" applyFill="1" applyBorder="1" applyAlignment="1" applyProtection="1">
      <alignment vertical="center" shrinkToFit="1"/>
    </xf>
    <xf numFmtId="190" fontId="5" fillId="0" borderId="176" xfId="13" applyNumberFormat="1" applyFont="1" applyFill="1" applyBorder="1" applyAlignment="1" applyProtection="1">
      <alignment vertical="center" shrinkToFit="1"/>
    </xf>
    <xf numFmtId="190" fontId="5" fillId="0" borderId="177" xfId="13" applyNumberFormat="1" applyFont="1" applyFill="1" applyBorder="1" applyAlignment="1" applyProtection="1">
      <alignment vertical="center" shrinkToFit="1"/>
    </xf>
    <xf numFmtId="0" fontId="5" fillId="0" borderId="178" xfId="13" applyFont="1" applyBorder="1" applyAlignment="1">
      <alignment vertical="center"/>
    </xf>
    <xf numFmtId="0" fontId="5" fillId="0" borderId="179" xfId="13" applyFont="1" applyFill="1" applyBorder="1" applyAlignment="1">
      <alignment vertical="center"/>
    </xf>
    <xf numFmtId="0" fontId="5" fillId="0" borderId="180" xfId="13" applyFont="1" applyBorder="1" applyAlignment="1">
      <alignment vertical="center"/>
    </xf>
    <xf numFmtId="0" fontId="5" fillId="0" borderId="181" xfId="13" applyFont="1" applyFill="1" applyBorder="1" applyAlignment="1">
      <alignment vertical="center"/>
    </xf>
    <xf numFmtId="0" fontId="5" fillId="0" borderId="180" xfId="13" applyFont="1" applyFill="1" applyBorder="1" applyAlignment="1">
      <alignment vertical="center"/>
    </xf>
    <xf numFmtId="0" fontId="5" fillId="0" borderId="182" xfId="13" applyFont="1" applyBorder="1" applyAlignment="1">
      <alignment vertical="center"/>
    </xf>
    <xf numFmtId="0" fontId="6" fillId="0" borderId="0" xfId="13" quotePrefix="1" applyFont="1" applyAlignment="1">
      <alignment horizontal="left" vertical="center"/>
    </xf>
    <xf numFmtId="177" fontId="8" fillId="0" borderId="20" xfId="13" applyNumberFormat="1" applyFont="1" applyFill="1" applyBorder="1" applyAlignment="1" applyProtection="1">
      <alignment vertical="center" shrinkToFit="1"/>
    </xf>
    <xf numFmtId="177" fontId="8" fillId="0" borderId="18" xfId="13" applyNumberFormat="1" applyFont="1" applyFill="1" applyBorder="1" applyAlignment="1" applyProtection="1">
      <alignment vertical="center" shrinkToFit="1"/>
    </xf>
    <xf numFmtId="177" fontId="8" fillId="0" borderId="151" xfId="13" applyNumberFormat="1" applyFont="1" applyFill="1" applyBorder="1" applyAlignment="1" applyProtection="1">
      <alignment vertical="center" shrinkToFit="1"/>
    </xf>
    <xf numFmtId="177" fontId="8" fillId="0" borderId="19" xfId="13" applyNumberFormat="1" applyFont="1" applyFill="1" applyBorder="1" applyAlignment="1" applyProtection="1">
      <alignment vertical="center" shrinkToFit="1"/>
    </xf>
    <xf numFmtId="9" fontId="5" fillId="2" borderId="43" xfId="0" applyNumberFormat="1" applyFont="1" applyFill="1" applyBorder="1" applyAlignment="1" applyProtection="1">
      <alignment vertical="center"/>
      <protection locked="0"/>
    </xf>
    <xf numFmtId="9" fontId="5" fillId="2" borderId="62" xfId="0" applyNumberFormat="1" applyFont="1" applyFill="1" applyBorder="1" applyAlignment="1" applyProtection="1">
      <alignment vertical="center"/>
      <protection locked="0"/>
    </xf>
    <xf numFmtId="38" fontId="5" fillId="2" borderId="18" xfId="3" applyFont="1" applyFill="1" applyBorder="1" applyAlignment="1" applyProtection="1">
      <alignment vertical="center"/>
      <protection locked="0"/>
    </xf>
    <xf numFmtId="38" fontId="5" fillId="2" borderId="37" xfId="3" applyFont="1" applyFill="1" applyBorder="1" applyAlignment="1" applyProtection="1">
      <alignment vertical="center"/>
      <protection locked="0"/>
    </xf>
    <xf numFmtId="38" fontId="5" fillId="2" borderId="36" xfId="3" applyFont="1" applyFill="1" applyBorder="1" applyAlignment="1" applyProtection="1">
      <alignment vertical="center"/>
      <protection locked="0"/>
    </xf>
    <xf numFmtId="0" fontId="5" fillId="0" borderId="34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38" fontId="5" fillId="0" borderId="20" xfId="3" applyFont="1" applyBorder="1" applyAlignment="1">
      <alignment vertical="center"/>
    </xf>
    <xf numFmtId="38" fontId="5" fillId="0" borderId="18" xfId="3" applyFont="1" applyBorder="1" applyAlignment="1">
      <alignment vertical="center"/>
    </xf>
    <xf numFmtId="38" fontId="5" fillId="0" borderId="19" xfId="3" applyFont="1" applyBorder="1" applyAlignment="1">
      <alignment vertical="center"/>
    </xf>
    <xf numFmtId="38" fontId="5" fillId="0" borderId="132" xfId="3" applyFont="1" applyBorder="1" applyAlignment="1">
      <alignment vertical="center"/>
    </xf>
    <xf numFmtId="38" fontId="5" fillId="0" borderId="58" xfId="3" applyFont="1" applyBorder="1" applyAlignment="1">
      <alignment vertical="center"/>
    </xf>
    <xf numFmtId="38" fontId="5" fillId="0" borderId="151" xfId="3" applyFont="1" applyBorder="1" applyAlignment="1">
      <alignment vertical="center"/>
    </xf>
    <xf numFmtId="38" fontId="5" fillId="0" borderId="36" xfId="3" applyFont="1" applyBorder="1" applyAlignment="1">
      <alignment vertical="center"/>
    </xf>
    <xf numFmtId="38" fontId="5" fillId="0" borderId="159" xfId="3" applyFont="1" applyBorder="1" applyAlignment="1">
      <alignment vertical="center"/>
    </xf>
    <xf numFmtId="38" fontId="5" fillId="0" borderId="184" xfId="3" applyFont="1" applyBorder="1" applyAlignment="1">
      <alignment vertical="center"/>
    </xf>
    <xf numFmtId="0" fontId="5" fillId="0" borderId="33" xfId="0" applyFont="1" applyBorder="1" applyAlignment="1">
      <alignment vertical="center" shrinkToFit="1"/>
    </xf>
    <xf numFmtId="0" fontId="5" fillId="0" borderId="34" xfId="0" applyFont="1" applyBorder="1" applyAlignment="1">
      <alignment vertical="center" shrinkToFit="1"/>
    </xf>
    <xf numFmtId="38" fontId="5" fillId="0" borderId="20" xfId="3" applyFont="1" applyBorder="1" applyAlignment="1">
      <alignment vertical="center" shrinkToFit="1"/>
    </xf>
    <xf numFmtId="38" fontId="5" fillId="0" borderId="18" xfId="3" applyFont="1" applyBorder="1" applyAlignment="1">
      <alignment vertical="center" shrinkToFit="1"/>
    </xf>
    <xf numFmtId="38" fontId="5" fillId="0" borderId="19" xfId="3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38" fontId="5" fillId="0" borderId="0" xfId="3" applyFont="1" applyAlignment="1">
      <alignment vertical="center" shrinkToFit="1"/>
    </xf>
    <xf numFmtId="178" fontId="5" fillId="0" borderId="184" xfId="3" applyNumberFormat="1" applyFont="1" applyBorder="1" applyAlignment="1">
      <alignment vertical="center" shrinkToFit="1"/>
    </xf>
    <xf numFmtId="0" fontId="5" fillId="0" borderId="128" xfId="0" applyFont="1" applyBorder="1" applyAlignment="1">
      <alignment vertical="center" shrinkToFit="1"/>
    </xf>
    <xf numFmtId="196" fontId="5" fillId="0" borderId="184" xfId="3" applyNumberFormat="1" applyFont="1" applyBorder="1" applyAlignment="1">
      <alignment vertical="center" shrinkToFit="1"/>
    </xf>
    <xf numFmtId="38" fontId="5" fillId="0" borderId="18" xfId="3" applyFont="1" applyBorder="1" applyAlignment="1">
      <alignment horizontal="center" vertical="center" shrinkToFit="1"/>
    </xf>
    <xf numFmtId="38" fontId="5" fillId="0" borderId="20" xfId="3" applyFont="1" applyBorder="1" applyAlignment="1">
      <alignment horizontal="distributed" vertical="center" shrinkToFit="1"/>
    </xf>
    <xf numFmtId="38" fontId="5" fillId="0" borderId="18" xfId="3" applyFont="1" applyBorder="1" applyAlignment="1">
      <alignment horizontal="distributed" vertical="center" shrinkToFit="1"/>
    </xf>
    <xf numFmtId="38" fontId="5" fillId="0" borderId="151" xfId="3" applyFont="1" applyBorder="1" applyAlignment="1">
      <alignment horizontal="distributed" vertical="center" shrinkToFit="1"/>
    </xf>
    <xf numFmtId="38" fontId="5" fillId="0" borderId="121" xfId="3" applyFont="1" applyBorder="1" applyAlignment="1">
      <alignment horizontal="distributed" vertical="center" shrinkToFit="1"/>
    </xf>
    <xf numFmtId="38" fontId="5" fillId="0" borderId="19" xfId="3" applyFont="1" applyBorder="1" applyAlignment="1">
      <alignment horizontal="distributed" vertical="center" shrinkToFit="1"/>
    </xf>
    <xf numFmtId="38" fontId="8" fillId="0" borderId="159" xfId="3" applyFont="1" applyBorder="1" applyAlignment="1">
      <alignment vertical="center" shrinkToFit="1"/>
    </xf>
    <xf numFmtId="38" fontId="8" fillId="0" borderId="3" xfId="3" applyFont="1" applyBorder="1" applyAlignment="1">
      <alignment vertical="center" shrinkToFit="1"/>
    </xf>
    <xf numFmtId="38" fontId="5" fillId="0" borderId="24" xfId="3" applyFont="1" applyBorder="1" applyAlignment="1">
      <alignment vertical="center" shrinkToFit="1"/>
    </xf>
    <xf numFmtId="38" fontId="5" fillId="0" borderId="22" xfId="3" applyFont="1" applyBorder="1" applyAlignment="1">
      <alignment vertical="center" shrinkToFit="1"/>
    </xf>
    <xf numFmtId="38" fontId="5" fillId="0" borderId="23" xfId="3" applyFont="1" applyBorder="1" applyAlignment="1">
      <alignment vertical="center" shrinkToFit="1"/>
    </xf>
    <xf numFmtId="0" fontId="5" fillId="0" borderId="158" xfId="0" applyFont="1" applyBorder="1" applyAlignment="1">
      <alignment horizontal="distributed" vertical="center"/>
    </xf>
    <xf numFmtId="0" fontId="5" fillId="0" borderId="137" xfId="0" applyFont="1" applyBorder="1" applyAlignment="1">
      <alignment horizontal="distributed" vertical="center"/>
    </xf>
    <xf numFmtId="190" fontId="5" fillId="0" borderId="159" xfId="13" applyNumberFormat="1" applyFont="1" applyBorder="1" applyAlignment="1">
      <alignment horizontal="distributed" vertical="center" shrinkToFit="1"/>
    </xf>
    <xf numFmtId="0" fontId="5" fillId="0" borderId="184" xfId="13" applyFont="1" applyBorder="1" applyAlignment="1">
      <alignment horizontal="distributed" vertical="center" shrinkToFit="1"/>
    </xf>
    <xf numFmtId="177" fontId="5" fillId="2" borderId="48" xfId="13" applyNumberFormat="1" applyFont="1" applyFill="1" applyBorder="1" applyAlignment="1" applyProtection="1">
      <alignment vertical="center" shrinkToFit="1"/>
      <protection locked="0"/>
    </xf>
    <xf numFmtId="177" fontId="8" fillId="0" borderId="123" xfId="13" applyNumberFormat="1" applyFont="1" applyBorder="1" applyAlignment="1" applyProtection="1">
      <alignment vertical="center" shrinkToFit="1"/>
      <protection hidden="1"/>
    </xf>
    <xf numFmtId="177" fontId="8" fillId="0" borderId="33" xfId="13" applyNumberFormat="1" applyFont="1" applyBorder="1" applyAlignment="1" applyProtection="1">
      <alignment vertical="center" shrinkToFit="1"/>
      <protection hidden="1"/>
    </xf>
    <xf numFmtId="177" fontId="8" fillId="0" borderId="2" xfId="0" applyNumberFormat="1" applyFont="1" applyBorder="1" applyAlignment="1" applyProtection="1">
      <alignment vertical="center"/>
      <protection hidden="1"/>
    </xf>
    <xf numFmtId="177" fontId="8" fillId="0" borderId="33" xfId="0" applyNumberFormat="1" applyFont="1" applyBorder="1" applyAlignment="1" applyProtection="1">
      <alignment vertical="center"/>
      <protection hidden="1"/>
    </xf>
    <xf numFmtId="177" fontId="8" fillId="0" borderId="34" xfId="0" applyNumberFormat="1" applyFont="1" applyBorder="1" applyAlignment="1" applyProtection="1">
      <alignment vertical="center"/>
      <protection hidden="1"/>
    </xf>
    <xf numFmtId="177" fontId="5" fillId="2" borderId="20" xfId="0" applyNumberFormat="1" applyFont="1" applyFill="1" applyBorder="1" applyAlignment="1" applyProtection="1">
      <alignment vertical="center"/>
      <protection locked="0"/>
    </xf>
    <xf numFmtId="177" fontId="5" fillId="2" borderId="18" xfId="0" applyNumberFormat="1" applyFont="1" applyFill="1" applyBorder="1" applyAlignment="1" applyProtection="1">
      <alignment vertical="center"/>
      <protection locked="0"/>
    </xf>
    <xf numFmtId="177" fontId="5" fillId="2" borderId="19" xfId="0" applyNumberFormat="1" applyFont="1" applyFill="1" applyBorder="1" applyAlignment="1" applyProtection="1">
      <alignment vertical="center"/>
      <protection locked="0"/>
    </xf>
    <xf numFmtId="177" fontId="8" fillId="0" borderId="20" xfId="0" applyNumberFormat="1" applyFont="1" applyBorder="1" applyAlignment="1" applyProtection="1">
      <alignment vertical="center"/>
      <protection hidden="1"/>
    </xf>
    <xf numFmtId="177" fontId="8" fillId="0" borderId="18" xfId="0" applyNumberFormat="1" applyFont="1" applyBorder="1" applyAlignment="1" applyProtection="1">
      <alignment vertical="center"/>
      <protection hidden="1"/>
    </xf>
    <xf numFmtId="177" fontId="8" fillId="0" borderId="19" xfId="0" applyNumberFormat="1" applyFont="1" applyBorder="1" applyAlignment="1" applyProtection="1">
      <alignment vertical="center"/>
      <protection hidden="1"/>
    </xf>
    <xf numFmtId="177" fontId="8" fillId="0" borderId="43" xfId="0" applyNumberFormat="1" applyFont="1" applyBorder="1" applyAlignment="1" applyProtection="1">
      <alignment vertical="center"/>
      <protection hidden="1"/>
    </xf>
    <xf numFmtId="177" fontId="8" fillId="0" borderId="24" xfId="0" applyNumberFormat="1" applyFont="1" applyBorder="1" applyAlignment="1" applyProtection="1">
      <alignment vertical="center"/>
      <protection hidden="1"/>
    </xf>
    <xf numFmtId="177" fontId="8" fillId="0" borderId="22" xfId="0" applyNumberFormat="1" applyFont="1" applyBorder="1" applyAlignment="1" applyProtection="1">
      <alignment vertical="center"/>
      <protection hidden="1"/>
    </xf>
    <xf numFmtId="177" fontId="8" fillId="0" borderId="23" xfId="0" applyNumberFormat="1" applyFont="1" applyBorder="1" applyAlignment="1" applyProtection="1">
      <alignment vertical="center"/>
      <protection hidden="1"/>
    </xf>
    <xf numFmtId="177" fontId="8" fillId="0" borderId="16" xfId="0" applyNumberFormat="1" applyFont="1" applyBorder="1" applyAlignment="1" applyProtection="1">
      <alignment vertical="center"/>
      <protection hidden="1"/>
    </xf>
    <xf numFmtId="177" fontId="8" fillId="0" borderId="14" xfId="0" applyNumberFormat="1" applyFont="1" applyBorder="1" applyAlignment="1" applyProtection="1">
      <alignment vertical="center"/>
      <protection hidden="1"/>
    </xf>
    <xf numFmtId="177" fontId="8" fillId="0" borderId="15" xfId="0" applyNumberFormat="1" applyFont="1" applyBorder="1" applyAlignment="1" applyProtection="1">
      <alignment vertical="center"/>
      <protection hidden="1"/>
    </xf>
    <xf numFmtId="177" fontId="5" fillId="2" borderId="43" xfId="0" applyNumberFormat="1" applyFont="1" applyFill="1" applyBorder="1" applyAlignment="1" applyProtection="1">
      <alignment vertical="center"/>
      <protection locked="0"/>
    </xf>
    <xf numFmtId="177" fontId="8" fillId="0" borderId="18" xfId="0" applyNumberFormat="1" applyFont="1" applyFill="1" applyBorder="1" applyAlignment="1" applyProtection="1">
      <alignment vertical="center"/>
      <protection hidden="1"/>
    </xf>
    <xf numFmtId="177" fontId="8" fillId="0" borderId="43" xfId="0" applyNumberFormat="1" applyFont="1" applyFill="1" applyBorder="1" applyAlignment="1" applyProtection="1">
      <alignment vertical="center"/>
      <protection hidden="1"/>
    </xf>
    <xf numFmtId="177" fontId="8" fillId="0" borderId="3" xfId="0" applyNumberFormat="1" applyFont="1" applyBorder="1" applyAlignment="1" applyProtection="1">
      <alignment vertical="center"/>
      <protection hidden="1"/>
    </xf>
    <xf numFmtId="177" fontId="8" fillId="0" borderId="36" xfId="0" applyNumberFormat="1" applyFont="1" applyBorder="1" applyAlignment="1" applyProtection="1">
      <alignment vertical="center"/>
      <protection hidden="1"/>
    </xf>
    <xf numFmtId="177" fontId="8" fillId="0" borderId="184" xfId="0" applyNumberFormat="1" applyFont="1" applyBorder="1" applyAlignment="1" applyProtection="1">
      <alignment vertical="center"/>
      <protection hidden="1"/>
    </xf>
    <xf numFmtId="177" fontId="5" fillId="2" borderId="112" xfId="13" applyNumberFormat="1" applyFont="1" applyFill="1" applyBorder="1" applyAlignment="1" applyProtection="1">
      <alignment vertical="center" shrinkToFit="1"/>
      <protection locked="0"/>
    </xf>
    <xf numFmtId="177" fontId="5" fillId="2" borderId="25" xfId="13" applyNumberFormat="1" applyFont="1" applyFill="1" applyBorder="1" applyAlignment="1" applyProtection="1">
      <alignment vertical="center" shrinkToFit="1"/>
      <protection locked="0"/>
    </xf>
    <xf numFmtId="38" fontId="5" fillId="0" borderId="102" xfId="3" applyFont="1" applyBorder="1" applyAlignment="1">
      <alignment vertical="center"/>
    </xf>
    <xf numFmtId="38" fontId="5" fillId="0" borderId="186" xfId="3" applyFont="1" applyBorder="1" applyAlignment="1">
      <alignment vertical="center"/>
    </xf>
    <xf numFmtId="38" fontId="5" fillId="0" borderId="125" xfId="3" applyFont="1" applyBorder="1" applyAlignment="1">
      <alignment vertical="center"/>
    </xf>
    <xf numFmtId="178" fontId="5" fillId="0" borderId="37" xfId="3" applyNumberFormat="1" applyFont="1" applyBorder="1" applyAlignment="1">
      <alignment vertical="center"/>
    </xf>
    <xf numFmtId="38" fontId="5" fillId="0" borderId="98" xfId="3" applyFont="1" applyBorder="1" applyAlignment="1">
      <alignment vertical="center"/>
    </xf>
    <xf numFmtId="38" fontId="5" fillId="0" borderId="128" xfId="3" applyFont="1" applyBorder="1" applyAlignment="1">
      <alignment vertical="center"/>
    </xf>
    <xf numFmtId="196" fontId="5" fillId="0" borderId="37" xfId="3" applyNumberFormat="1" applyFont="1" applyBorder="1" applyAlignment="1">
      <alignment vertical="center"/>
    </xf>
    <xf numFmtId="38" fontId="5" fillId="0" borderId="151" xfId="3" applyFont="1" applyBorder="1" applyAlignment="1">
      <alignment horizontal="distributed" vertical="center"/>
    </xf>
    <xf numFmtId="38" fontId="8" fillId="0" borderId="159" xfId="3" applyFont="1" applyBorder="1" applyAlignment="1">
      <alignment vertical="center"/>
    </xf>
    <xf numFmtId="38" fontId="5" fillId="0" borderId="20" xfId="3" applyFont="1" applyBorder="1" applyAlignment="1">
      <alignment horizontal="distributed" vertical="center" justifyLastLine="1"/>
    </xf>
    <xf numFmtId="38" fontId="5" fillId="0" borderId="18" xfId="3" applyFont="1" applyBorder="1" applyAlignment="1">
      <alignment horizontal="distributed" vertical="center" justifyLastLine="1"/>
    </xf>
    <xf numFmtId="38" fontId="5" fillId="0" borderId="151" xfId="3" applyFont="1" applyBorder="1" applyAlignment="1">
      <alignment horizontal="distributed" vertical="center" justifyLastLine="1"/>
    </xf>
    <xf numFmtId="38" fontId="5" fillId="0" borderId="121" xfId="3" applyFont="1" applyBorder="1" applyAlignment="1">
      <alignment horizontal="distributed" vertical="center" justifyLastLine="1"/>
    </xf>
    <xf numFmtId="38" fontId="5" fillId="0" borderId="19" xfId="3" applyFont="1" applyBorder="1" applyAlignment="1">
      <alignment horizontal="distributed" vertical="center" justifyLastLine="1"/>
    </xf>
    <xf numFmtId="38" fontId="8" fillId="0" borderId="3" xfId="3" applyFont="1" applyBorder="1" applyAlignment="1">
      <alignment vertical="center"/>
    </xf>
    <xf numFmtId="38" fontId="5" fillId="2" borderId="20" xfId="3" applyFont="1" applyFill="1" applyBorder="1" applyAlignment="1" applyProtection="1">
      <alignment vertical="center"/>
      <protection locked="0"/>
    </xf>
    <xf numFmtId="189" fontId="5" fillId="2" borderId="36" xfId="3" applyNumberFormat="1" applyFont="1" applyFill="1" applyBorder="1" applyAlignment="1" applyProtection="1">
      <alignment vertical="center"/>
      <protection locked="0"/>
    </xf>
    <xf numFmtId="195" fontId="5" fillId="2" borderId="36" xfId="3" applyNumberFormat="1" applyFont="1" applyFill="1" applyBorder="1" applyAlignment="1" applyProtection="1">
      <alignment vertical="center"/>
      <protection locked="0"/>
    </xf>
    <xf numFmtId="178" fontId="5" fillId="2" borderId="36" xfId="3" applyNumberFormat="1" applyFont="1" applyFill="1" applyBorder="1" applyAlignment="1" applyProtection="1">
      <alignment vertical="center"/>
      <protection locked="0"/>
    </xf>
    <xf numFmtId="197" fontId="5" fillId="2" borderId="36" xfId="3" applyNumberFormat="1" applyFont="1" applyFill="1" applyBorder="1" applyAlignment="1" applyProtection="1">
      <alignment vertical="center"/>
      <protection locked="0"/>
    </xf>
    <xf numFmtId="196" fontId="5" fillId="2" borderId="184" xfId="3" applyNumberFormat="1" applyFont="1" applyFill="1" applyBorder="1" applyAlignment="1" applyProtection="1">
      <alignment vertical="center"/>
      <protection locked="0"/>
    </xf>
    <xf numFmtId="196" fontId="5" fillId="2" borderId="37" xfId="3" applyNumberFormat="1" applyFont="1" applyFill="1" applyBorder="1" applyAlignment="1" applyProtection="1">
      <alignment vertical="center"/>
      <protection locked="0"/>
    </xf>
    <xf numFmtId="38" fontId="5" fillId="2" borderId="184" xfId="3" applyFont="1" applyFill="1" applyBorder="1" applyAlignment="1" applyProtection="1">
      <alignment vertical="center"/>
      <protection locked="0"/>
    </xf>
    <xf numFmtId="189" fontId="5" fillId="2" borderId="36" xfId="3" applyNumberFormat="1" applyFont="1" applyFill="1" applyBorder="1" applyAlignment="1" applyProtection="1">
      <alignment vertical="center" shrinkToFit="1"/>
      <protection locked="0"/>
    </xf>
    <xf numFmtId="38" fontId="5" fillId="0" borderId="125" xfId="3" applyFont="1" applyBorder="1" applyAlignment="1">
      <alignment horizontal="distributed" vertical="center" justifyLastLine="1"/>
    </xf>
    <xf numFmtId="38" fontId="5" fillId="0" borderId="0" xfId="3" applyFont="1" applyBorder="1" applyAlignment="1">
      <alignment horizontal="distributed" vertical="center" justifyLastLine="1"/>
    </xf>
    <xf numFmtId="178" fontId="5" fillId="0" borderId="128" xfId="3" applyNumberFormat="1" applyFont="1" applyBorder="1" applyAlignment="1">
      <alignment vertical="center"/>
    </xf>
    <xf numFmtId="178" fontId="5" fillId="0" borderId="0" xfId="3" applyNumberFormat="1" applyFont="1" applyBorder="1" applyAlignment="1">
      <alignment vertical="center"/>
    </xf>
    <xf numFmtId="189" fontId="5" fillId="0" borderId="0" xfId="3" applyNumberFormat="1" applyFont="1" applyBorder="1" applyAlignment="1">
      <alignment vertical="center"/>
    </xf>
    <xf numFmtId="196" fontId="5" fillId="0" borderId="0" xfId="3" applyNumberFormat="1" applyFont="1" applyBorder="1" applyAlignment="1">
      <alignment vertical="center"/>
    </xf>
    <xf numFmtId="0" fontId="5" fillId="0" borderId="187" xfId="13" applyFont="1" applyFill="1" applyBorder="1" applyAlignment="1" applyProtection="1">
      <alignment vertical="center"/>
      <protection hidden="1"/>
    </xf>
    <xf numFmtId="190" fontId="5" fillId="0" borderId="109" xfId="13" applyNumberFormat="1" applyFont="1" applyFill="1" applyBorder="1" applyAlignment="1" applyProtection="1">
      <alignment vertical="center" shrinkToFit="1"/>
      <protection hidden="1"/>
    </xf>
    <xf numFmtId="0" fontId="5" fillId="0" borderId="27" xfId="13" applyFont="1" applyFill="1" applyBorder="1" applyAlignment="1" applyProtection="1">
      <alignment vertical="center"/>
      <protection hidden="1"/>
    </xf>
    <xf numFmtId="38" fontId="5" fillId="2" borderId="19" xfId="13" applyNumberFormat="1" applyFont="1" applyFill="1" applyBorder="1" applyAlignment="1" applyProtection="1">
      <alignment vertical="center"/>
      <protection locked="0"/>
    </xf>
    <xf numFmtId="190" fontId="5" fillId="0" borderId="0" xfId="13" applyNumberFormat="1" applyFont="1" applyFill="1" applyBorder="1" applyAlignment="1" applyProtection="1">
      <alignment vertical="center" shrinkToFit="1"/>
      <protection locked="0"/>
    </xf>
    <xf numFmtId="190" fontId="9" fillId="2" borderId="132" xfId="13" applyNumberFormat="1" applyFont="1" applyFill="1" applyBorder="1" applyAlignment="1" applyProtection="1">
      <alignment vertical="center" shrinkToFit="1"/>
      <protection locked="0"/>
    </xf>
    <xf numFmtId="190" fontId="9" fillId="2" borderId="152" xfId="13" applyNumberFormat="1" applyFont="1" applyFill="1" applyBorder="1" applyAlignment="1" applyProtection="1">
      <alignment vertical="center" shrinkToFit="1"/>
      <protection locked="0"/>
    </xf>
    <xf numFmtId="177" fontId="8" fillId="3" borderId="14" xfId="13" applyNumberFormat="1" applyFont="1" applyFill="1" applyBorder="1" applyAlignment="1" applyProtection="1">
      <alignment vertical="center" shrinkToFit="1"/>
      <protection hidden="1"/>
    </xf>
    <xf numFmtId="177" fontId="8" fillId="3" borderId="6" xfId="13" applyNumberFormat="1" applyFont="1" applyFill="1" applyBorder="1" applyAlignment="1" applyProtection="1">
      <alignment vertical="center" shrinkToFit="1"/>
      <protection hidden="1"/>
    </xf>
    <xf numFmtId="177" fontId="8" fillId="0" borderId="129" xfId="13" applyNumberFormat="1" applyFont="1" applyBorder="1" applyAlignment="1" applyProtection="1">
      <alignment vertical="center" shrinkToFit="1"/>
      <protection hidden="1"/>
    </xf>
    <xf numFmtId="177" fontId="8" fillId="0" borderId="34" xfId="13" applyNumberFormat="1" applyFont="1" applyBorder="1" applyAlignment="1" applyProtection="1">
      <alignment vertical="center" shrinkToFit="1"/>
      <protection hidden="1"/>
    </xf>
    <xf numFmtId="177" fontId="8" fillId="0" borderId="2" xfId="13" applyNumberFormat="1" applyFont="1" applyBorder="1" applyAlignment="1" applyProtection="1">
      <alignment vertical="center" shrinkToFit="1"/>
      <protection hidden="1"/>
    </xf>
    <xf numFmtId="177" fontId="8" fillId="0" borderId="39" xfId="13" applyNumberFormat="1" applyFont="1" applyBorder="1" applyAlignment="1" applyProtection="1">
      <alignment vertical="center" shrinkToFit="1"/>
      <protection hidden="1"/>
    </xf>
    <xf numFmtId="177" fontId="8" fillId="0" borderId="16" xfId="13" applyNumberFormat="1" applyFont="1" applyFill="1" applyBorder="1" applyAlignment="1" applyProtection="1">
      <alignment vertical="center" shrinkToFit="1"/>
      <protection locked="0"/>
    </xf>
    <xf numFmtId="177" fontId="8" fillId="0" borderId="116" xfId="13" applyNumberFormat="1" applyFont="1" applyFill="1" applyBorder="1" applyAlignment="1" applyProtection="1">
      <alignment vertical="center" shrinkToFit="1"/>
      <protection locked="0"/>
    </xf>
    <xf numFmtId="177" fontId="8" fillId="0" borderId="15" xfId="13" applyNumberFormat="1" applyFont="1" applyFill="1" applyBorder="1" applyAlignment="1" applyProtection="1">
      <alignment vertical="center" shrinkToFit="1"/>
      <protection locked="0"/>
    </xf>
    <xf numFmtId="0" fontId="5" fillId="0" borderId="37" xfId="0" applyNumberFormat="1" applyFont="1" applyBorder="1" applyAlignment="1">
      <alignment horizontal="center" vertical="center" shrinkToFit="1"/>
    </xf>
    <xf numFmtId="0" fontId="5" fillId="0" borderId="188" xfId="0" applyNumberFormat="1" applyFont="1" applyBorder="1" applyAlignment="1">
      <alignment horizontal="center" vertical="center" shrinkToFit="1"/>
    </xf>
    <xf numFmtId="9" fontId="5" fillId="2" borderId="36" xfId="0" applyNumberFormat="1" applyFont="1" applyFill="1" applyBorder="1" applyAlignment="1" applyProtection="1">
      <alignment vertical="center"/>
      <protection hidden="1"/>
    </xf>
    <xf numFmtId="9" fontId="5" fillId="2" borderId="62" xfId="0" applyNumberFormat="1" applyFont="1" applyFill="1" applyBorder="1" applyAlignment="1" applyProtection="1">
      <alignment vertical="center"/>
      <protection hidden="1"/>
    </xf>
    <xf numFmtId="38" fontId="5" fillId="0" borderId="24" xfId="3" applyFont="1" applyBorder="1" applyAlignment="1">
      <alignment vertical="center"/>
    </xf>
    <xf numFmtId="38" fontId="5" fillId="0" borderId="22" xfId="3" applyFont="1" applyBorder="1" applyAlignment="1">
      <alignment vertical="center"/>
    </xf>
    <xf numFmtId="189" fontId="5" fillId="2" borderId="22" xfId="3" applyNumberFormat="1" applyFont="1" applyFill="1" applyBorder="1" applyAlignment="1" applyProtection="1">
      <alignment vertical="center"/>
      <protection locked="0"/>
    </xf>
    <xf numFmtId="178" fontId="5" fillId="0" borderId="141" xfId="3" applyNumberFormat="1" applyFont="1" applyBorder="1" applyAlignment="1">
      <alignment vertical="center"/>
    </xf>
    <xf numFmtId="38" fontId="8" fillId="0" borderId="122" xfId="3" applyFont="1" applyBorder="1" applyAlignment="1">
      <alignment vertical="center"/>
    </xf>
    <xf numFmtId="194" fontId="5" fillId="2" borderId="23" xfId="3" applyNumberFormat="1" applyFont="1" applyFill="1" applyBorder="1" applyAlignment="1" applyProtection="1">
      <alignment vertical="center"/>
      <protection locked="0"/>
    </xf>
    <xf numFmtId="38" fontId="5" fillId="2" borderId="141" xfId="3" applyFont="1" applyFill="1" applyBorder="1" applyAlignment="1" applyProtection="1">
      <alignment vertical="center"/>
      <protection locked="0"/>
    </xf>
    <xf numFmtId="195" fontId="5" fillId="2" borderId="22" xfId="3" applyNumberFormat="1" applyFont="1" applyFill="1" applyBorder="1" applyAlignment="1" applyProtection="1">
      <alignment vertical="center"/>
      <protection locked="0"/>
    </xf>
    <xf numFmtId="194" fontId="5" fillId="2" borderId="141" xfId="3" applyNumberFormat="1" applyFont="1" applyFill="1" applyBorder="1" applyAlignment="1" applyProtection="1">
      <alignment vertical="center"/>
      <protection locked="0"/>
    </xf>
    <xf numFmtId="178" fontId="5" fillId="2" borderId="184" xfId="3" applyNumberFormat="1" applyFont="1" applyFill="1" applyBorder="1" applyAlignment="1" applyProtection="1">
      <alignment vertical="center"/>
      <protection locked="0"/>
    </xf>
    <xf numFmtId="178" fontId="5" fillId="2" borderId="22" xfId="3" applyNumberFormat="1" applyFont="1" applyFill="1" applyBorder="1" applyAlignment="1" applyProtection="1">
      <alignment vertical="center"/>
      <protection locked="0"/>
    </xf>
    <xf numFmtId="178" fontId="5" fillId="0" borderId="184" xfId="3" applyNumberFormat="1" applyFont="1" applyBorder="1" applyAlignment="1">
      <alignment vertical="center"/>
    </xf>
    <xf numFmtId="38" fontId="8" fillId="0" borderId="24" xfId="3" applyFont="1" applyBorder="1" applyAlignment="1">
      <alignment vertical="center"/>
    </xf>
    <xf numFmtId="177" fontId="8" fillId="0" borderId="158" xfId="0" applyNumberFormat="1" applyFont="1" applyBorder="1" applyAlignment="1" applyProtection="1">
      <alignment vertical="center"/>
      <protection hidden="1"/>
    </xf>
    <xf numFmtId="177" fontId="8" fillId="0" borderId="137" xfId="0" applyNumberFormat="1" applyFont="1" applyBorder="1" applyAlignment="1" applyProtection="1">
      <alignment vertical="center"/>
      <protection hidden="1"/>
    </xf>
    <xf numFmtId="38" fontId="5" fillId="0" borderId="21" xfId="3" applyFont="1" applyBorder="1" applyAlignment="1">
      <alignment horizontal="distributed" vertical="center"/>
    </xf>
    <xf numFmtId="38" fontId="5" fillId="0" borderId="35" xfId="3" applyFont="1" applyBorder="1" applyAlignment="1">
      <alignment horizontal="distributed" vertical="center"/>
    </xf>
    <xf numFmtId="0" fontId="5" fillId="0" borderId="11" xfId="0" applyFont="1" applyBorder="1" applyAlignment="1">
      <alignment vertical="center"/>
    </xf>
    <xf numFmtId="38" fontId="5" fillId="0" borderId="21" xfId="3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177" fontId="8" fillId="0" borderId="21" xfId="3" applyNumberFormat="1" applyFont="1" applyBorder="1" applyAlignment="1" applyProtection="1">
      <alignment vertical="center"/>
      <protection hidden="1"/>
    </xf>
    <xf numFmtId="177" fontId="8" fillId="0" borderId="35" xfId="3" applyNumberFormat="1" applyFont="1" applyBorder="1" applyAlignment="1" applyProtection="1">
      <alignment vertical="center"/>
      <protection hidden="1"/>
    </xf>
    <xf numFmtId="0" fontId="5" fillId="0" borderId="125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190" fontId="5" fillId="0" borderId="191" xfId="13" applyNumberFormat="1" applyFont="1" applyFill="1" applyBorder="1" applyAlignment="1" applyProtection="1">
      <alignment vertical="center" shrinkToFit="1"/>
    </xf>
    <xf numFmtId="0" fontId="5" fillId="0" borderId="192" xfId="13" applyFont="1" applyFill="1" applyBorder="1" applyAlignment="1">
      <alignment vertical="center"/>
    </xf>
    <xf numFmtId="0" fontId="5" fillId="0" borderId="172" xfId="13" applyFont="1" applyBorder="1" applyAlignment="1">
      <alignment horizontal="distributed" vertical="center"/>
    </xf>
    <xf numFmtId="177" fontId="5" fillId="2" borderId="82" xfId="13" applyNumberFormat="1" applyFont="1" applyFill="1" applyBorder="1" applyAlignment="1" applyProtection="1">
      <alignment vertical="center" shrinkToFit="1"/>
      <protection locked="0"/>
    </xf>
    <xf numFmtId="177" fontId="5" fillId="2" borderId="54" xfId="13" applyNumberFormat="1" applyFont="1" applyFill="1" applyBorder="1" applyAlignment="1" applyProtection="1">
      <alignment vertical="center" shrinkToFit="1"/>
      <protection locked="0"/>
    </xf>
    <xf numFmtId="0" fontId="5" fillId="0" borderId="193" xfId="13" applyFont="1" applyBorder="1" applyAlignment="1">
      <alignment horizontal="distributed" vertical="center"/>
    </xf>
    <xf numFmtId="177" fontId="8" fillId="0" borderId="119" xfId="13" applyNumberFormat="1" applyFont="1" applyBorder="1" applyAlignment="1" applyProtection="1">
      <alignment vertical="center" shrinkToFit="1"/>
      <protection hidden="1"/>
    </xf>
    <xf numFmtId="0" fontId="34" fillId="0" borderId="0" xfId="0" applyFont="1" applyAlignment="1">
      <alignment vertical="center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3" xfId="0" applyFont="1" applyFill="1" applyBorder="1" applyAlignment="1" applyProtection="1">
      <alignment horizontal="center" vertical="center" shrinkToFit="1"/>
      <protection locked="0"/>
    </xf>
    <xf numFmtId="38" fontId="5" fillId="2" borderId="184" xfId="3" applyFont="1" applyFill="1" applyBorder="1" applyAlignment="1" applyProtection="1">
      <alignment vertical="center" shrinkToFit="1"/>
      <protection locked="0"/>
    </xf>
    <xf numFmtId="194" fontId="5" fillId="2" borderId="184" xfId="3" applyNumberFormat="1" applyFont="1" applyFill="1" applyBorder="1" applyAlignment="1" applyProtection="1">
      <alignment vertical="center" shrinkToFit="1"/>
      <protection locked="0"/>
    </xf>
    <xf numFmtId="178" fontId="5" fillId="2" borderId="184" xfId="3" applyNumberFormat="1" applyFont="1" applyFill="1" applyBorder="1" applyAlignment="1" applyProtection="1">
      <alignment vertical="center" shrinkToFit="1"/>
      <protection locked="0"/>
    </xf>
    <xf numFmtId="196" fontId="5" fillId="2" borderId="184" xfId="3" applyNumberFormat="1" applyFont="1" applyFill="1" applyBorder="1" applyAlignment="1" applyProtection="1">
      <alignment vertical="center" shrinkToFit="1"/>
      <protection locked="0"/>
    </xf>
    <xf numFmtId="198" fontId="5" fillId="2" borderId="194" xfId="0" applyNumberFormat="1" applyFont="1" applyFill="1" applyBorder="1" applyAlignment="1" applyProtection="1">
      <alignment horizontal="center" vertical="center" shrinkToFit="1"/>
      <protection locked="0"/>
    </xf>
    <xf numFmtId="199" fontId="5" fillId="2" borderId="194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80" xfId="0" applyNumberFormat="1" applyFont="1" applyFill="1" applyBorder="1" applyAlignment="1" applyProtection="1">
      <alignment vertical="center" shrinkToFit="1"/>
      <protection locked="0"/>
    </xf>
    <xf numFmtId="177" fontId="5" fillId="2" borderId="143" xfId="0" applyNumberFormat="1" applyFont="1" applyFill="1" applyBorder="1" applyAlignment="1" applyProtection="1">
      <alignment vertical="center" shrinkToFit="1"/>
      <protection locked="0"/>
    </xf>
    <xf numFmtId="177" fontId="5" fillId="2" borderId="145" xfId="0" applyNumberFormat="1" applyFont="1" applyFill="1" applyBorder="1" applyAlignment="1" applyProtection="1">
      <alignment vertical="center" shrinkToFit="1"/>
      <protection locked="0"/>
    </xf>
    <xf numFmtId="177" fontId="5" fillId="2" borderId="55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/>
    <xf numFmtId="190" fontId="5" fillId="0" borderId="0" xfId="13" applyNumberFormat="1" applyFont="1"/>
    <xf numFmtId="0" fontId="5" fillId="0" borderId="0" xfId="13" applyFont="1"/>
    <xf numFmtId="0" fontId="6" fillId="0" borderId="0" xfId="13" applyFont="1" applyBorder="1" applyAlignment="1">
      <alignment vertical="center"/>
    </xf>
    <xf numFmtId="190" fontId="9" fillId="0" borderId="109" xfId="13" applyNumberFormat="1" applyFont="1" applyBorder="1" applyAlignment="1">
      <alignment horizontal="distributed" vertical="center" shrinkToFit="1"/>
    </xf>
    <xf numFmtId="190" fontId="9" fillId="0" borderId="4" xfId="13" applyNumberFormat="1" applyFont="1" applyBorder="1" applyAlignment="1">
      <alignment horizontal="distributed" vertical="center" shrinkToFit="1"/>
    </xf>
    <xf numFmtId="190" fontId="9" fillId="0" borderId="7" xfId="13" applyNumberFormat="1" applyFont="1" applyBorder="1" applyAlignment="1">
      <alignment horizontal="distributed" vertical="center" shrinkToFit="1"/>
    </xf>
    <xf numFmtId="190" fontId="9" fillId="0" borderId="195" xfId="13" applyNumberFormat="1" applyFont="1" applyBorder="1" applyAlignment="1">
      <alignment horizontal="distributed" vertical="center" shrinkToFit="1"/>
    </xf>
    <xf numFmtId="190" fontId="9" fillId="0" borderId="108" xfId="13" applyNumberFormat="1" applyFont="1" applyBorder="1" applyAlignment="1">
      <alignment vertical="center" shrinkToFit="1"/>
    </xf>
    <xf numFmtId="190" fontId="5" fillId="0" borderId="32" xfId="13" applyNumberFormat="1" applyFont="1" applyBorder="1" applyAlignment="1">
      <alignment horizontal="center" vertical="center" shrinkToFit="1"/>
    </xf>
    <xf numFmtId="190" fontId="9" fillId="2" borderId="33" xfId="13" applyNumberFormat="1" applyFont="1" applyFill="1" applyBorder="1" applyAlignment="1" applyProtection="1">
      <alignment vertical="center" shrinkToFit="1"/>
      <protection locked="0"/>
    </xf>
    <xf numFmtId="190" fontId="9" fillId="2" borderId="39" xfId="13" applyNumberFormat="1" applyFont="1" applyFill="1" applyBorder="1" applyAlignment="1" applyProtection="1">
      <alignment vertical="center" shrinkToFit="1"/>
      <protection locked="0"/>
    </xf>
    <xf numFmtId="190" fontId="9" fillId="0" borderId="166" xfId="13" applyNumberFormat="1" applyFont="1" applyBorder="1" applyAlignment="1">
      <alignment vertical="center" shrinkToFit="1"/>
    </xf>
    <xf numFmtId="0" fontId="9" fillId="2" borderId="147" xfId="13" applyFont="1" applyFill="1" applyBorder="1" applyAlignment="1" applyProtection="1">
      <alignment horizontal="center" vertical="center" shrinkToFit="1"/>
      <protection locked="0"/>
    </xf>
    <xf numFmtId="190" fontId="5" fillId="2" borderId="18" xfId="13" applyNumberFormat="1" applyFont="1" applyFill="1" applyBorder="1" applyAlignment="1" applyProtection="1">
      <alignment vertical="center" shrinkToFit="1"/>
      <protection locked="0"/>
    </xf>
    <xf numFmtId="190" fontId="8" fillId="0" borderId="130" xfId="13" applyNumberFormat="1" applyFont="1" applyBorder="1" applyAlignment="1">
      <alignment vertical="center" shrinkToFit="1"/>
    </xf>
    <xf numFmtId="0" fontId="9" fillId="2" borderId="161" xfId="13" applyFont="1" applyFill="1" applyBorder="1" applyAlignment="1" applyProtection="1">
      <alignment horizontal="center" vertical="center" shrinkToFit="1"/>
      <protection locked="0"/>
    </xf>
    <xf numFmtId="190" fontId="8" fillId="0" borderId="196" xfId="13" applyNumberFormat="1" applyFont="1" applyBorder="1" applyAlignment="1">
      <alignment vertical="center" shrinkToFit="1"/>
    </xf>
    <xf numFmtId="190" fontId="8" fillId="0" borderId="22" xfId="13" applyNumberFormat="1" applyFont="1" applyBorder="1" applyAlignment="1" applyProtection="1">
      <alignment vertical="center" shrinkToFit="1"/>
      <protection hidden="1"/>
    </xf>
    <xf numFmtId="190" fontId="8" fillId="0" borderId="133" xfId="13" applyNumberFormat="1" applyFont="1" applyBorder="1" applyAlignment="1">
      <alignment vertical="center" shrinkToFit="1"/>
    </xf>
    <xf numFmtId="190" fontId="8" fillId="0" borderId="33" xfId="13" applyNumberFormat="1" applyFont="1" applyBorder="1" applyAlignment="1" applyProtection="1">
      <alignment vertical="center" shrinkToFit="1"/>
      <protection hidden="1"/>
    </xf>
    <xf numFmtId="190" fontId="8" fillId="0" borderId="110" xfId="13" applyNumberFormat="1" applyFont="1" applyBorder="1" applyAlignment="1">
      <alignment vertical="center" shrinkToFit="1"/>
    </xf>
    <xf numFmtId="190" fontId="8" fillId="0" borderId="18" xfId="13" applyNumberFormat="1" applyFont="1" applyBorder="1" applyAlignment="1" applyProtection="1">
      <alignment vertical="center" shrinkToFit="1"/>
      <protection hidden="1"/>
    </xf>
    <xf numFmtId="190" fontId="8" fillId="3" borderId="18" xfId="13" applyNumberFormat="1" applyFont="1" applyFill="1" applyBorder="1" applyAlignment="1" applyProtection="1">
      <alignment vertical="center" shrinkToFit="1"/>
      <protection hidden="1"/>
    </xf>
    <xf numFmtId="190" fontId="9" fillId="0" borderId="131" xfId="13" applyNumberFormat="1" applyFont="1" applyBorder="1" applyAlignment="1">
      <alignment vertical="center" shrinkToFit="1"/>
    </xf>
    <xf numFmtId="190" fontId="8" fillId="0" borderId="108" xfId="13" applyNumberFormat="1" applyFont="1" applyBorder="1" applyAlignment="1">
      <alignment vertical="center" shrinkToFit="1"/>
    </xf>
    <xf numFmtId="190" fontId="5" fillId="0" borderId="32" xfId="13" applyNumberFormat="1" applyFont="1" applyBorder="1" applyAlignment="1">
      <alignment vertical="center" shrinkToFit="1"/>
    </xf>
    <xf numFmtId="190" fontId="9" fillId="2" borderId="100" xfId="13" applyNumberFormat="1" applyFont="1" applyFill="1" applyBorder="1" applyAlignment="1" applyProtection="1">
      <alignment vertical="center" shrinkToFit="1"/>
      <protection locked="0"/>
    </xf>
    <xf numFmtId="190" fontId="9" fillId="2" borderId="13" xfId="13" applyNumberFormat="1" applyFont="1" applyFill="1" applyBorder="1" applyAlignment="1" applyProtection="1">
      <alignment vertical="center" shrinkToFit="1"/>
      <protection locked="0"/>
    </xf>
    <xf numFmtId="0" fontId="5" fillId="0" borderId="0" xfId="13" applyFont="1" applyAlignment="1" applyProtection="1">
      <alignment horizontal="distributed" vertical="center" shrinkToFit="1"/>
      <protection hidden="1"/>
    </xf>
    <xf numFmtId="0" fontId="5" fillId="0" borderId="11" xfId="0" applyFont="1" applyBorder="1" applyAlignment="1">
      <alignment horizontal="distributed" vertical="center" shrinkToFit="1"/>
    </xf>
    <xf numFmtId="0" fontId="5" fillId="0" borderId="197" xfId="0" applyFont="1" applyBorder="1" applyAlignment="1">
      <alignment horizontal="center" vertical="center" shrinkToFit="1"/>
    </xf>
    <xf numFmtId="0" fontId="5" fillId="0" borderId="198" xfId="0" applyFont="1" applyBorder="1" applyAlignment="1">
      <alignment horizontal="center" vertical="center" shrinkToFit="1"/>
    </xf>
    <xf numFmtId="38" fontId="5" fillId="0" borderId="21" xfId="3" applyFont="1" applyBorder="1" applyAlignment="1">
      <alignment horizontal="distributed" vertical="center" shrinkToFit="1"/>
    </xf>
    <xf numFmtId="177" fontId="8" fillId="0" borderId="199" xfId="3" applyNumberFormat="1" applyFont="1" applyBorder="1" applyAlignment="1">
      <alignment vertical="center" shrinkToFit="1"/>
    </xf>
    <xf numFmtId="177" fontId="8" fillId="0" borderId="200" xfId="3" applyNumberFormat="1" applyFont="1" applyBorder="1" applyAlignment="1">
      <alignment vertical="center" shrinkToFit="1"/>
    </xf>
    <xf numFmtId="38" fontId="5" fillId="2" borderId="21" xfId="3" applyFont="1" applyFill="1" applyBorder="1" applyAlignment="1">
      <alignment horizontal="distributed" vertical="center" shrinkToFit="1"/>
    </xf>
    <xf numFmtId="38" fontId="5" fillId="0" borderId="35" xfId="3" applyFont="1" applyBorder="1" applyAlignment="1">
      <alignment horizontal="distributed" vertical="center" shrinkToFit="1"/>
    </xf>
    <xf numFmtId="177" fontId="8" fillId="0" borderId="201" xfId="3" applyNumberFormat="1" applyFont="1" applyBorder="1" applyAlignment="1">
      <alignment vertical="center" shrinkToFit="1"/>
    </xf>
    <xf numFmtId="177" fontId="8" fillId="0" borderId="202" xfId="3" applyNumberFormat="1" applyFont="1" applyBorder="1" applyAlignment="1">
      <alignment vertical="center" shrinkToFit="1"/>
    </xf>
    <xf numFmtId="0" fontId="5" fillId="0" borderId="158" xfId="0" applyFont="1" applyBorder="1" applyAlignment="1">
      <alignment horizontal="distributed" vertical="center" shrinkToFit="1"/>
    </xf>
    <xf numFmtId="177" fontId="8" fillId="0" borderId="203" xfId="0" applyNumberFormat="1" applyFont="1" applyBorder="1" applyAlignment="1">
      <alignment vertical="center" shrinkToFit="1"/>
    </xf>
    <xf numFmtId="177" fontId="8" fillId="0" borderId="204" xfId="0" applyNumberFormat="1" applyFont="1" applyBorder="1" applyAlignment="1">
      <alignment vertical="center" shrinkToFit="1"/>
    </xf>
    <xf numFmtId="0" fontId="5" fillId="0" borderId="137" xfId="0" applyFont="1" applyBorder="1" applyAlignment="1">
      <alignment horizontal="distributed" vertical="center" shrinkToFit="1"/>
    </xf>
    <xf numFmtId="177" fontId="8" fillId="0" borderId="205" xfId="0" applyNumberFormat="1" applyFont="1" applyBorder="1" applyAlignment="1">
      <alignment vertical="center" shrinkToFit="1"/>
    </xf>
    <xf numFmtId="177" fontId="8" fillId="0" borderId="206" xfId="0" applyNumberFormat="1" applyFont="1" applyBorder="1" applyAlignment="1">
      <alignment vertical="center" shrinkToFit="1"/>
    </xf>
    <xf numFmtId="0" fontId="9" fillId="2" borderId="40" xfId="13" applyFont="1" applyFill="1" applyBorder="1" applyAlignment="1" applyProtection="1">
      <alignment horizontal="center" vertical="center"/>
      <protection locked="0"/>
    </xf>
    <xf numFmtId="190" fontId="9" fillId="0" borderId="40" xfId="13" applyNumberFormat="1" applyFont="1" applyBorder="1" applyAlignment="1">
      <alignment vertical="center" shrinkToFit="1"/>
    </xf>
    <xf numFmtId="190" fontId="5" fillId="0" borderId="127" xfId="13" applyNumberFormat="1" applyFont="1" applyBorder="1" applyAlignment="1">
      <alignment vertical="center" shrinkToFit="1"/>
    </xf>
    <xf numFmtId="0" fontId="5" fillId="0" borderId="66" xfId="13" applyFont="1" applyFill="1" applyBorder="1" applyAlignment="1">
      <alignment horizontal="center" vertical="center" shrinkToFit="1"/>
    </xf>
    <xf numFmtId="0" fontId="5" fillId="0" borderId="68" xfId="13" applyFont="1" applyFill="1" applyBorder="1" applyAlignment="1">
      <alignment horizontal="center" vertical="center" shrinkToFit="1"/>
    </xf>
    <xf numFmtId="0" fontId="5" fillId="0" borderId="120" xfId="13" applyFont="1" applyFill="1" applyBorder="1" applyAlignment="1" applyProtection="1">
      <alignment horizontal="distributed" vertical="center" shrinkToFit="1"/>
      <protection locked="0"/>
    </xf>
    <xf numFmtId="0" fontId="5" fillId="0" borderId="33" xfId="13" applyFont="1" applyFill="1" applyBorder="1" applyAlignment="1" applyProtection="1">
      <alignment horizontal="distributed" vertical="center" shrinkToFit="1"/>
      <protection locked="0"/>
    </xf>
    <xf numFmtId="0" fontId="6" fillId="0" borderId="159" xfId="13" applyFont="1" applyFill="1" applyBorder="1" applyAlignment="1" applyProtection="1">
      <alignment horizontal="distributed" vertical="center" shrinkToFit="1"/>
      <protection locked="0"/>
    </xf>
    <xf numFmtId="0" fontId="6" fillId="0" borderId="36" xfId="13" applyFont="1" applyFill="1" applyBorder="1" applyAlignment="1" applyProtection="1">
      <alignment horizontal="distributed" vertical="center" shrinkToFit="1"/>
      <protection locked="0"/>
    </xf>
    <xf numFmtId="177" fontId="5" fillId="2" borderId="121" xfId="0" applyNumberFormat="1" applyFont="1" applyFill="1" applyBorder="1" applyAlignment="1" applyProtection="1">
      <alignment vertical="center"/>
      <protection locked="0"/>
    </xf>
    <xf numFmtId="177" fontId="8" fillId="0" borderId="121" xfId="0" applyNumberFormat="1" applyFont="1" applyBorder="1" applyAlignment="1" applyProtection="1">
      <alignment vertical="center"/>
      <protection hidden="1"/>
    </xf>
    <xf numFmtId="9" fontId="5" fillId="2" borderId="121" xfId="0" applyNumberFormat="1" applyFont="1" applyFill="1" applyBorder="1" applyAlignment="1" applyProtection="1">
      <alignment vertical="center"/>
      <protection locked="0"/>
    </xf>
    <xf numFmtId="177" fontId="8" fillId="0" borderId="159" xfId="0" applyNumberFormat="1" applyFont="1" applyBorder="1" applyAlignment="1" applyProtection="1">
      <alignment vertical="center"/>
      <protection hidden="1"/>
    </xf>
    <xf numFmtId="9" fontId="5" fillId="2" borderId="184" xfId="0" applyNumberFormat="1" applyFont="1" applyFill="1" applyBorder="1" applyAlignment="1" applyProtection="1">
      <alignment vertical="center"/>
      <protection locked="0"/>
    </xf>
    <xf numFmtId="177" fontId="8" fillId="0" borderId="120" xfId="0" applyNumberFormat="1" applyFont="1" applyBorder="1" applyAlignment="1" applyProtection="1">
      <alignment vertical="center"/>
      <protection hidden="1"/>
    </xf>
    <xf numFmtId="177" fontId="8" fillId="0" borderId="121" xfId="0" applyNumberFormat="1" applyFont="1" applyFill="1" applyBorder="1" applyAlignment="1" applyProtection="1">
      <alignment vertical="center"/>
      <protection hidden="1"/>
    </xf>
    <xf numFmtId="177" fontId="8" fillId="0" borderId="19" xfId="0" applyNumberFormat="1" applyFont="1" applyFill="1" applyBorder="1" applyAlignment="1" applyProtection="1">
      <alignment vertical="center"/>
      <protection hidden="1"/>
    </xf>
    <xf numFmtId="9" fontId="5" fillId="2" borderId="159" xfId="0" applyNumberFormat="1" applyFont="1" applyFill="1" applyBorder="1" applyAlignment="1" applyProtection="1">
      <alignment vertical="center"/>
      <protection hidden="1"/>
    </xf>
    <xf numFmtId="9" fontId="5" fillId="2" borderId="184" xfId="0" applyNumberFormat="1" applyFont="1" applyFill="1" applyBorder="1" applyAlignment="1" applyProtection="1">
      <alignment vertical="center"/>
      <protection hidden="1"/>
    </xf>
    <xf numFmtId="177" fontId="5" fillId="2" borderId="209" xfId="13" applyNumberFormat="1" applyFont="1" applyFill="1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vertical="center" shrinkToFit="1"/>
    </xf>
    <xf numFmtId="38" fontId="5" fillId="0" borderId="16" xfId="3" applyFont="1" applyBorder="1" applyAlignment="1">
      <alignment vertical="center" shrinkToFit="1"/>
    </xf>
    <xf numFmtId="38" fontId="5" fillId="0" borderId="14" xfId="3" applyFont="1" applyBorder="1" applyAlignment="1">
      <alignment vertical="center" shrinkToFit="1"/>
    </xf>
    <xf numFmtId="0" fontId="5" fillId="0" borderId="120" xfId="0" applyFont="1" applyFill="1" applyBorder="1" applyAlignment="1" applyProtection="1">
      <alignment horizontal="center" vertical="center" shrinkToFit="1"/>
      <protection locked="0"/>
    </xf>
    <xf numFmtId="0" fontId="5" fillId="0" borderId="34" xfId="0" applyFont="1" applyFill="1" applyBorder="1" applyAlignment="1" applyProtection="1">
      <alignment horizontal="center" vertical="center" shrinkToFit="1"/>
      <protection locked="0"/>
    </xf>
    <xf numFmtId="38" fontId="8" fillId="0" borderId="159" xfId="3" applyFont="1" applyFill="1" applyBorder="1" applyAlignment="1" applyProtection="1">
      <alignment vertical="center" shrinkToFit="1"/>
      <protection locked="0"/>
    </xf>
    <xf numFmtId="38" fontId="8" fillId="0" borderId="184" xfId="3" applyFont="1" applyFill="1" applyBorder="1" applyAlignment="1" applyProtection="1">
      <alignment vertical="center" shrinkToFit="1"/>
      <protection locked="0"/>
    </xf>
    <xf numFmtId="179" fontId="8" fillId="0" borderId="2" xfId="13" applyNumberFormat="1" applyFont="1" applyBorder="1" applyAlignment="1">
      <alignment vertical="center" shrinkToFit="1"/>
    </xf>
    <xf numFmtId="177" fontId="5" fillId="6" borderId="121" xfId="0" applyNumberFormat="1" applyFont="1" applyFill="1" applyBorder="1" applyAlignment="1" applyProtection="1">
      <alignment vertical="center" shrinkToFit="1"/>
      <protection hidden="1"/>
    </xf>
    <xf numFmtId="177" fontId="5" fillId="6" borderId="121" xfId="0" applyNumberFormat="1" applyFont="1" applyFill="1" applyBorder="1" applyAlignment="1" applyProtection="1">
      <alignment vertical="center" shrinkToFit="1"/>
      <protection locked="0" hidden="1"/>
    </xf>
    <xf numFmtId="177" fontId="5" fillId="6" borderId="20" xfId="13" applyNumberFormat="1" applyFont="1" applyFill="1" applyBorder="1" applyAlignment="1" applyProtection="1">
      <alignment vertical="center" shrinkToFit="1"/>
      <protection locked="0"/>
    </xf>
    <xf numFmtId="177" fontId="8" fillId="3" borderId="141" xfId="13" applyNumberFormat="1" applyFont="1" applyFill="1" applyBorder="1" applyAlignment="1" applyProtection="1">
      <alignment vertical="center" shrinkToFit="1"/>
      <protection hidden="1"/>
    </xf>
    <xf numFmtId="177" fontId="8" fillId="0" borderId="210" xfId="13" applyNumberFormat="1" applyFont="1" applyBorder="1" applyAlignment="1" applyProtection="1">
      <alignment vertical="center" shrinkToFit="1"/>
      <protection hidden="1"/>
    </xf>
    <xf numFmtId="177" fontId="8" fillId="0" borderId="151" xfId="13" applyNumberFormat="1" applyFont="1" applyFill="1" applyBorder="1" applyAlignment="1" applyProtection="1">
      <alignment vertical="center" shrinkToFit="1"/>
      <protection locked="0"/>
    </xf>
    <xf numFmtId="177" fontId="8" fillId="0" borderId="165" xfId="13" applyNumberFormat="1" applyFont="1" applyBorder="1" applyAlignment="1" applyProtection="1">
      <alignment vertical="center" shrinkToFit="1"/>
      <protection hidden="1"/>
    </xf>
    <xf numFmtId="38" fontId="8" fillId="0" borderId="36" xfId="3" applyFont="1" applyFill="1" applyBorder="1" applyAlignment="1" applyProtection="1">
      <alignment vertical="center" shrinkToFit="1"/>
      <protection locked="0"/>
    </xf>
    <xf numFmtId="178" fontId="8" fillId="0" borderId="36" xfId="3" applyNumberFormat="1" applyFont="1" applyFill="1" applyBorder="1" applyAlignment="1" applyProtection="1">
      <alignment vertical="center" shrinkToFit="1"/>
      <protection locked="0"/>
    </xf>
    <xf numFmtId="189" fontId="8" fillId="0" borderId="36" xfId="3" applyNumberFormat="1" applyFont="1" applyFill="1" applyBorder="1" applyAlignment="1" applyProtection="1">
      <alignment vertical="center" shrinkToFit="1"/>
      <protection locked="0"/>
    </xf>
    <xf numFmtId="0" fontId="5" fillId="0" borderId="211" xfId="13" applyFont="1" applyFill="1" applyBorder="1" applyAlignment="1" applyProtection="1">
      <alignment horizontal="distributed" vertical="center"/>
      <protection locked="0"/>
    </xf>
    <xf numFmtId="0" fontId="8" fillId="0" borderId="33" xfId="13" applyFont="1" applyFill="1" applyBorder="1" applyAlignment="1" applyProtection="1">
      <alignment horizontal="center" vertical="center" shrinkToFit="1"/>
      <protection locked="0"/>
    </xf>
    <xf numFmtId="0" fontId="8" fillId="0" borderId="18" xfId="13" applyFont="1" applyFill="1" applyBorder="1" applyAlignment="1" applyProtection="1">
      <alignment horizontal="center" vertical="center" shrinkToFit="1"/>
      <protection locked="0"/>
    </xf>
    <xf numFmtId="0" fontId="8" fillId="0" borderId="36" xfId="13" applyFont="1" applyFill="1" applyBorder="1" applyAlignment="1" applyProtection="1">
      <alignment horizontal="center" vertical="center" shrinkToFit="1"/>
      <protection locked="0"/>
    </xf>
    <xf numFmtId="190" fontId="8" fillId="3" borderId="33" xfId="13" applyNumberFormat="1" applyFont="1" applyFill="1" applyBorder="1" applyAlignment="1" applyProtection="1">
      <alignment vertical="center" shrinkToFit="1"/>
      <protection locked="0"/>
    </xf>
    <xf numFmtId="186" fontId="8" fillId="3" borderId="160" xfId="13" applyNumberFormat="1" applyFont="1" applyFill="1" applyBorder="1" applyAlignment="1" applyProtection="1">
      <alignment vertical="center" shrinkToFit="1"/>
      <protection hidden="1"/>
    </xf>
    <xf numFmtId="38" fontId="5" fillId="2" borderId="129" xfId="3" applyFont="1" applyFill="1" applyBorder="1" applyAlignment="1" applyProtection="1">
      <alignment vertical="center" shrinkToFit="1"/>
      <protection locked="0"/>
    </xf>
    <xf numFmtId="38" fontId="5" fillId="2" borderId="147" xfId="3" applyFont="1" applyFill="1" applyBorder="1" applyAlignment="1" applyProtection="1">
      <alignment vertical="center" shrinkToFit="1"/>
      <protection locked="0"/>
    </xf>
    <xf numFmtId="38" fontId="5" fillId="2" borderId="160" xfId="3" applyFont="1" applyFill="1" applyBorder="1" applyAlignment="1" applyProtection="1">
      <alignment vertical="center" shrinkToFit="1"/>
      <protection locked="0"/>
    </xf>
    <xf numFmtId="38" fontId="8" fillId="0" borderId="14" xfId="3" applyFont="1" applyBorder="1" applyAlignment="1" applyProtection="1">
      <alignment horizontal="center" vertical="center" shrinkToFit="1"/>
      <protection hidden="1"/>
    </xf>
    <xf numFmtId="38" fontId="8" fillId="0" borderId="12" xfId="3" applyFont="1" applyBorder="1" applyAlignment="1" applyProtection="1">
      <alignment horizontal="right" vertical="center" shrinkToFit="1"/>
      <protection hidden="1"/>
    </xf>
    <xf numFmtId="38" fontId="8" fillId="0" borderId="25" xfId="3" applyFont="1" applyBorder="1" applyAlignment="1" applyProtection="1">
      <alignment vertical="center" shrinkToFit="1"/>
      <protection hidden="1"/>
    </xf>
    <xf numFmtId="38" fontId="8" fillId="0" borderId="7" xfId="3" applyFont="1" applyBorder="1" applyAlignment="1" applyProtection="1">
      <alignment vertical="center" shrinkToFit="1"/>
      <protection hidden="1"/>
    </xf>
    <xf numFmtId="186" fontId="8" fillId="3" borderId="3" xfId="13" applyNumberFormat="1" applyFont="1" applyFill="1" applyBorder="1" applyAlignment="1" applyProtection="1">
      <alignment vertical="center" shrinkToFit="1"/>
      <protection hidden="1"/>
    </xf>
    <xf numFmtId="38" fontId="8" fillId="0" borderId="12" xfId="3" applyFont="1" applyBorder="1" applyAlignment="1" applyProtection="1">
      <alignment vertical="center" shrinkToFit="1"/>
      <protection hidden="1"/>
    </xf>
    <xf numFmtId="203" fontId="5" fillId="2" borderId="18" xfId="13" applyNumberFormat="1" applyFont="1" applyFill="1" applyBorder="1" applyAlignment="1" applyProtection="1">
      <alignment vertical="center" shrinkToFit="1"/>
      <protection locked="0"/>
    </xf>
    <xf numFmtId="203" fontId="9" fillId="2" borderId="14" xfId="13" applyNumberFormat="1" applyFont="1" applyFill="1" applyBorder="1" applyAlignment="1" applyProtection="1">
      <alignment vertical="center" shrinkToFit="1"/>
      <protection locked="0"/>
    </xf>
    <xf numFmtId="187" fontId="9" fillId="2" borderId="33" xfId="13" applyNumberFormat="1" applyFont="1" applyFill="1" applyBorder="1" applyAlignment="1" applyProtection="1">
      <alignment vertical="center" shrinkToFit="1"/>
      <protection locked="0"/>
    </xf>
    <xf numFmtId="187" fontId="9" fillId="2" borderId="39" xfId="13" applyNumberFormat="1" applyFont="1" applyFill="1" applyBorder="1" applyAlignment="1" applyProtection="1">
      <alignment vertical="center" shrinkToFit="1"/>
      <protection locked="0"/>
    </xf>
    <xf numFmtId="190" fontId="9" fillId="2" borderId="58" xfId="13" applyNumberFormat="1" applyFont="1" applyFill="1" applyBorder="1" applyAlignment="1" applyProtection="1">
      <alignment vertical="center" shrinkToFit="1"/>
      <protection locked="0"/>
    </xf>
    <xf numFmtId="190" fontId="9" fillId="2" borderId="18" xfId="13" applyNumberFormat="1" applyFont="1" applyFill="1" applyBorder="1" applyAlignment="1" applyProtection="1">
      <alignment vertical="center" shrinkToFit="1"/>
      <protection locked="0"/>
    </xf>
    <xf numFmtId="190" fontId="9" fillId="2" borderId="19" xfId="13" applyNumberFormat="1" applyFont="1" applyFill="1" applyBorder="1" applyAlignment="1" applyProtection="1">
      <alignment vertical="center" shrinkToFit="1"/>
      <protection locked="0"/>
    </xf>
    <xf numFmtId="0" fontId="34" fillId="0" borderId="0" xfId="13" applyFont="1" applyAlignment="1">
      <alignment horizontal="distributed" vertical="center"/>
    </xf>
    <xf numFmtId="0" fontId="34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188" fontId="5" fillId="4" borderId="8" xfId="0" applyNumberFormat="1" applyFont="1" applyFill="1" applyBorder="1" applyAlignment="1" applyProtection="1">
      <alignment horizontal="center" vertical="center" shrinkToFit="1"/>
      <protection locked="0"/>
    </xf>
    <xf numFmtId="38" fontId="5" fillId="2" borderId="67" xfId="3" applyFont="1" applyFill="1" applyBorder="1" applyAlignment="1" applyProtection="1">
      <alignment horizontal="center" vertical="center" shrinkToFit="1"/>
      <protection locked="0"/>
    </xf>
    <xf numFmtId="183" fontId="5" fillId="4" borderId="71" xfId="0" applyNumberFormat="1" applyFont="1" applyFill="1" applyBorder="1" applyAlignment="1" applyProtection="1">
      <alignment horizontal="center" vertical="center" shrinkToFit="1"/>
      <protection locked="0"/>
    </xf>
    <xf numFmtId="182" fontId="8" fillId="3" borderId="25" xfId="1" applyNumberFormat="1" applyFont="1" applyFill="1" applyBorder="1" applyAlignment="1" applyProtection="1">
      <alignment horizontal="center" vertical="center" shrinkToFit="1"/>
      <protection hidden="1"/>
    </xf>
    <xf numFmtId="185" fontId="5" fillId="4" borderId="88" xfId="0" applyNumberFormat="1" applyFont="1" applyFill="1" applyBorder="1" applyAlignment="1" applyProtection="1">
      <alignment horizontal="center" vertical="center" shrinkToFit="1"/>
      <protection locked="0"/>
    </xf>
    <xf numFmtId="183" fontId="5" fillId="4" borderId="8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12" applyFont="1" applyBorder="1" applyAlignment="1">
      <alignment vertical="center"/>
    </xf>
    <xf numFmtId="0" fontId="5" fillId="0" borderId="0" xfId="12" applyFont="1" applyBorder="1" applyAlignment="1">
      <alignment horizontal="distributed" vertical="center"/>
    </xf>
    <xf numFmtId="187" fontId="9" fillId="2" borderId="14" xfId="4" applyNumberFormat="1" applyFont="1" applyFill="1" applyBorder="1" applyAlignment="1" applyProtection="1">
      <alignment horizontal="center" vertical="center" shrinkToFit="1"/>
      <protection locked="0"/>
    </xf>
    <xf numFmtId="0" fontId="5" fillId="2" borderId="136" xfId="13" applyFont="1" applyFill="1" applyBorder="1" applyAlignment="1" applyProtection="1">
      <alignment vertical="center" shrinkToFit="1"/>
      <protection locked="0"/>
    </xf>
    <xf numFmtId="179" fontId="8" fillId="0" borderId="7" xfId="13" applyNumberFormat="1" applyFont="1" applyBorder="1" applyAlignment="1" applyProtection="1">
      <alignment vertical="center" shrinkToFit="1"/>
      <protection hidden="1"/>
    </xf>
    <xf numFmtId="38" fontId="8" fillId="0" borderId="13" xfId="4" applyFont="1" applyBorder="1" applyAlignment="1" applyProtection="1">
      <alignment horizontal="right" vertical="center" shrinkToFit="1"/>
      <protection hidden="1"/>
    </xf>
    <xf numFmtId="38" fontId="8" fillId="0" borderId="49" xfId="4" applyFont="1" applyBorder="1" applyAlignment="1" applyProtection="1">
      <alignment vertical="center" shrinkToFit="1"/>
      <protection hidden="1"/>
    </xf>
    <xf numFmtId="38" fontId="8" fillId="0" borderId="109" xfId="4" applyFont="1" applyBorder="1" applyAlignment="1" applyProtection="1">
      <alignment vertical="center" shrinkToFit="1"/>
      <protection hidden="1"/>
    </xf>
    <xf numFmtId="204" fontId="5" fillId="2" borderId="14" xfId="13" applyNumberFormat="1" applyFont="1" applyFill="1" applyBorder="1" applyAlignment="1" applyProtection="1">
      <alignment horizontal="center" vertical="center" shrinkToFit="1"/>
      <protection locked="0"/>
    </xf>
    <xf numFmtId="38" fontId="5" fillId="2" borderId="33" xfId="4" applyFont="1" applyFill="1" applyBorder="1" applyAlignment="1" applyProtection="1">
      <alignment horizontal="center" vertical="center" shrinkToFit="1"/>
      <protection locked="0"/>
    </xf>
    <xf numFmtId="0" fontId="8" fillId="0" borderId="107" xfId="13" applyFont="1" applyBorder="1" applyAlignment="1" applyProtection="1">
      <alignment horizontal="center" vertical="center" shrinkToFit="1"/>
      <protection hidden="1"/>
    </xf>
    <xf numFmtId="38" fontId="5" fillId="2" borderId="14" xfId="4" applyFont="1" applyFill="1" applyBorder="1" applyAlignment="1" applyProtection="1">
      <alignment horizontal="center" vertical="center" shrinkToFit="1"/>
      <protection locked="0"/>
    </xf>
    <xf numFmtId="0" fontId="8" fillId="0" borderId="136" xfId="13" applyFont="1" applyBorder="1" applyAlignment="1" applyProtection="1">
      <alignment horizontal="center" vertical="center" shrinkToFit="1"/>
      <protection hidden="1"/>
    </xf>
    <xf numFmtId="38" fontId="8" fillId="0" borderId="0" xfId="4" applyFont="1" applyBorder="1" applyAlignment="1" applyProtection="1">
      <alignment horizontal="center" vertical="center" shrinkToFit="1"/>
      <protection hidden="1"/>
    </xf>
    <xf numFmtId="38" fontId="5" fillId="2" borderId="22" xfId="4" applyFont="1" applyFill="1" applyBorder="1" applyAlignment="1" applyProtection="1">
      <alignment horizontal="center" vertical="center" shrinkToFit="1"/>
      <protection locked="0"/>
    </xf>
    <xf numFmtId="181" fontId="5" fillId="2" borderId="18" xfId="13" applyNumberFormat="1" applyFont="1" applyFill="1" applyBorder="1" applyAlignment="1" applyProtection="1">
      <alignment horizontal="center" vertical="center" shrinkToFit="1"/>
      <protection locked="0"/>
    </xf>
    <xf numFmtId="38" fontId="8" fillId="0" borderId="7" xfId="4" applyFont="1" applyBorder="1" applyAlignment="1" applyProtection="1">
      <alignment vertical="center" shrinkToFit="1"/>
      <protection hidden="1"/>
    </xf>
    <xf numFmtId="38" fontId="8" fillId="0" borderId="27" xfId="4" applyFont="1" applyBorder="1" applyAlignment="1" applyProtection="1">
      <alignment vertical="center" shrinkToFit="1"/>
      <protection hidden="1"/>
    </xf>
    <xf numFmtId="0" fontId="28" fillId="0" borderId="0" xfId="0" applyFont="1"/>
    <xf numFmtId="0" fontId="39" fillId="0" borderId="0" xfId="0" applyFont="1"/>
    <xf numFmtId="0" fontId="28" fillId="0" borderId="0" xfId="0" applyFont="1" applyAlignment="1">
      <alignment horizontal="right"/>
    </xf>
    <xf numFmtId="181" fontId="28" fillId="3" borderId="12" xfId="0" applyNumberFormat="1" applyFont="1" applyFill="1" applyBorder="1" applyAlignment="1">
      <alignment horizontal="center" vertical="center" shrinkToFit="1"/>
    </xf>
    <xf numFmtId="181" fontId="28" fillId="5" borderId="12" xfId="0" applyNumberFormat="1" applyFont="1" applyFill="1" applyBorder="1" applyAlignment="1" applyProtection="1">
      <alignment horizontal="center" vertical="center" shrinkToFit="1"/>
    </xf>
    <xf numFmtId="0" fontId="28" fillId="0" borderId="0" xfId="0" applyFont="1" applyAlignment="1">
      <alignment vertical="center"/>
    </xf>
    <xf numFmtId="177" fontId="28" fillId="0" borderId="33" xfId="4" applyNumberFormat="1" applyFont="1" applyBorder="1" applyAlignment="1">
      <alignment vertical="center"/>
    </xf>
    <xf numFmtId="38" fontId="28" fillId="0" borderId="198" xfId="4" applyFont="1" applyBorder="1" applyAlignment="1">
      <alignment vertical="center"/>
    </xf>
    <xf numFmtId="0" fontId="39" fillId="0" borderId="0" xfId="0" applyFont="1" applyAlignment="1">
      <alignment vertical="center"/>
    </xf>
    <xf numFmtId="177" fontId="28" fillId="0" borderId="20" xfId="4" applyNumberFormat="1" applyFont="1" applyBorder="1" applyAlignment="1">
      <alignment vertical="center"/>
    </xf>
    <xf numFmtId="38" fontId="28" fillId="0" borderId="200" xfId="4" applyFont="1" applyBorder="1" applyAlignment="1">
      <alignment vertical="center"/>
    </xf>
    <xf numFmtId="177" fontId="28" fillId="2" borderId="18" xfId="4" applyNumberFormat="1" applyFont="1" applyFill="1" applyBorder="1" applyAlignment="1" applyProtection="1">
      <alignment vertical="center"/>
      <protection locked="0"/>
    </xf>
    <xf numFmtId="177" fontId="28" fillId="2" borderId="151" xfId="4" applyNumberFormat="1" applyFont="1" applyFill="1" applyBorder="1" applyAlignment="1" applyProtection="1">
      <alignment vertical="center"/>
      <protection locked="0"/>
    </xf>
    <xf numFmtId="177" fontId="28" fillId="2" borderId="215" xfId="4" applyNumberFormat="1" applyFont="1" applyFill="1" applyBorder="1" applyAlignment="1" applyProtection="1">
      <alignment vertical="center"/>
      <protection locked="0"/>
    </xf>
    <xf numFmtId="38" fontId="28" fillId="2" borderId="200" xfId="4" applyFont="1" applyFill="1" applyBorder="1" applyAlignment="1" applyProtection="1">
      <alignment vertical="center" shrinkToFit="1"/>
      <protection locked="0"/>
    </xf>
    <xf numFmtId="177" fontId="28" fillId="0" borderId="147" xfId="4" applyNumberFormat="1" applyFont="1" applyBorder="1" applyAlignment="1">
      <alignment vertical="center"/>
    </xf>
    <xf numFmtId="177" fontId="28" fillId="0" borderId="215" xfId="4" applyNumberFormat="1" applyFont="1" applyBorder="1" applyAlignment="1">
      <alignment vertical="center"/>
    </xf>
    <xf numFmtId="0" fontId="28" fillId="0" borderId="53" xfId="0" applyFont="1" applyBorder="1" applyAlignment="1">
      <alignment horizontal="distributed" vertical="center" wrapText="1"/>
    </xf>
    <xf numFmtId="177" fontId="28" fillId="2" borderId="46" xfId="4" applyNumberFormat="1" applyFont="1" applyFill="1" applyBorder="1" applyAlignment="1" applyProtection="1">
      <alignment vertical="center"/>
      <protection locked="0"/>
    </xf>
    <xf numFmtId="177" fontId="28" fillId="2" borderId="142" xfId="4" applyNumberFormat="1" applyFont="1" applyFill="1" applyBorder="1" applyAlignment="1" applyProtection="1">
      <alignment vertical="center"/>
      <protection locked="0"/>
    </xf>
    <xf numFmtId="177" fontId="28" fillId="2" borderId="216" xfId="4" applyNumberFormat="1" applyFont="1" applyFill="1" applyBorder="1" applyAlignment="1" applyProtection="1">
      <alignment vertical="center"/>
      <protection locked="0"/>
    </xf>
    <xf numFmtId="38" fontId="28" fillId="2" borderId="217" xfId="4" applyFont="1" applyFill="1" applyBorder="1" applyAlignment="1" applyProtection="1">
      <alignment vertical="center"/>
      <protection locked="0"/>
    </xf>
    <xf numFmtId="0" fontId="28" fillId="0" borderId="15" xfId="0" applyFont="1" applyBorder="1" applyAlignment="1">
      <alignment horizontal="distributed" vertical="center"/>
    </xf>
    <xf numFmtId="177" fontId="28" fillId="2" borderId="16" xfId="4" applyNumberFormat="1" applyFont="1" applyFill="1" applyBorder="1" applyAlignment="1" applyProtection="1">
      <alignment vertical="center"/>
      <protection locked="0"/>
    </xf>
    <xf numFmtId="177" fontId="28" fillId="2" borderId="116" xfId="4" applyNumberFormat="1" applyFont="1" applyFill="1" applyBorder="1" applyAlignment="1" applyProtection="1">
      <alignment vertical="center"/>
      <protection locked="0"/>
    </xf>
    <xf numFmtId="177" fontId="28" fillId="2" borderId="218" xfId="4" applyNumberFormat="1" applyFont="1" applyFill="1" applyBorder="1" applyAlignment="1" applyProtection="1">
      <alignment vertical="center"/>
      <protection locked="0"/>
    </xf>
    <xf numFmtId="38" fontId="28" fillId="2" borderId="219" xfId="4" applyFont="1" applyFill="1" applyBorder="1" applyAlignment="1" applyProtection="1">
      <alignment vertical="center"/>
      <protection locked="0"/>
    </xf>
    <xf numFmtId="38" fontId="28" fillId="2" borderId="200" xfId="4" applyFont="1" applyFill="1" applyBorder="1" applyAlignment="1" applyProtection="1">
      <alignment vertical="center"/>
      <protection locked="0"/>
    </xf>
    <xf numFmtId="177" fontId="28" fillId="2" borderId="132" xfId="4" applyNumberFormat="1" applyFont="1" applyFill="1" applyBorder="1" applyAlignment="1" applyProtection="1">
      <alignment vertical="center"/>
      <protection locked="0"/>
    </xf>
    <xf numFmtId="177" fontId="28" fillId="2" borderId="152" xfId="4" applyNumberFormat="1" applyFont="1" applyFill="1" applyBorder="1" applyAlignment="1" applyProtection="1">
      <alignment vertical="center"/>
      <protection locked="0"/>
    </xf>
    <xf numFmtId="177" fontId="28" fillId="2" borderId="220" xfId="4" applyNumberFormat="1" applyFont="1" applyFill="1" applyBorder="1" applyAlignment="1" applyProtection="1">
      <alignment vertical="center"/>
      <protection locked="0"/>
    </xf>
    <xf numFmtId="38" fontId="28" fillId="2" borderId="221" xfId="4" applyFont="1" applyFill="1" applyBorder="1" applyAlignment="1" applyProtection="1">
      <alignment vertical="center"/>
      <protection locked="0"/>
    </xf>
    <xf numFmtId="177" fontId="28" fillId="0" borderId="13" xfId="4" applyNumberFormat="1" applyFont="1" applyBorder="1" applyAlignment="1">
      <alignment vertical="center"/>
    </xf>
    <xf numFmtId="177" fontId="28" fillId="0" borderId="128" xfId="4" applyNumberFormat="1" applyFont="1" applyBorder="1" applyAlignment="1">
      <alignment vertical="center"/>
    </xf>
    <xf numFmtId="177" fontId="28" fillId="0" borderId="222" xfId="4" applyNumberFormat="1" applyFont="1" applyBorder="1" applyAlignment="1">
      <alignment vertical="center"/>
    </xf>
    <xf numFmtId="38" fontId="28" fillId="0" borderId="223" xfId="4" applyFont="1" applyBorder="1" applyAlignment="1">
      <alignment vertical="center"/>
    </xf>
    <xf numFmtId="177" fontId="28" fillId="0" borderId="2" xfId="4" applyNumberFormat="1" applyFont="1" applyBorder="1" applyAlignment="1">
      <alignment vertical="center"/>
    </xf>
    <xf numFmtId="177" fontId="28" fillId="0" borderId="129" xfId="4" applyNumberFormat="1" applyFont="1" applyBorder="1" applyAlignment="1">
      <alignment vertical="center"/>
    </xf>
    <xf numFmtId="177" fontId="28" fillId="0" borderId="224" xfId="4" applyNumberFormat="1" applyFont="1" applyBorder="1" applyAlignment="1">
      <alignment vertical="center"/>
    </xf>
    <xf numFmtId="38" fontId="5" fillId="0" borderId="198" xfId="4" applyFont="1" applyBorder="1" applyAlignment="1">
      <alignment vertical="center" wrapText="1"/>
    </xf>
    <xf numFmtId="177" fontId="28" fillId="0" borderId="18" xfId="4" applyNumberFormat="1" applyFont="1" applyFill="1" applyBorder="1" applyAlignment="1" applyProtection="1">
      <alignment vertical="center"/>
      <protection locked="0"/>
    </xf>
    <xf numFmtId="177" fontId="28" fillId="0" borderId="151" xfId="4" applyNumberFormat="1" applyFont="1" applyFill="1" applyBorder="1" applyAlignment="1" applyProtection="1">
      <alignment vertical="center"/>
      <protection locked="0"/>
    </xf>
    <xf numFmtId="177" fontId="28" fillId="0" borderId="215" xfId="4" applyNumberFormat="1" applyFont="1" applyFill="1" applyBorder="1" applyAlignment="1" applyProtection="1">
      <alignment vertical="center"/>
      <protection locked="0"/>
    </xf>
    <xf numFmtId="38" fontId="28" fillId="0" borderId="200" xfId="4" applyFont="1" applyFill="1" applyBorder="1" applyAlignment="1" applyProtection="1">
      <alignment vertical="center"/>
      <protection locked="0"/>
    </xf>
    <xf numFmtId="0" fontId="28" fillId="0" borderId="53" xfId="0" applyFont="1" applyBorder="1" applyAlignment="1">
      <alignment horizontal="distributed" vertical="center"/>
    </xf>
    <xf numFmtId="177" fontId="28" fillId="3" borderId="143" xfId="4" applyNumberFormat="1" applyFont="1" applyFill="1" applyBorder="1" applyAlignment="1">
      <alignment vertical="center"/>
    </xf>
    <xf numFmtId="38" fontId="22" fillId="3" borderId="217" xfId="4" applyFont="1" applyFill="1" applyBorder="1" applyAlignment="1">
      <alignment vertical="center" wrapText="1"/>
    </xf>
    <xf numFmtId="177" fontId="28" fillId="3" borderId="49" xfId="4" applyNumberFormat="1" applyFont="1" applyFill="1" applyBorder="1" applyAlignment="1">
      <alignment vertical="center"/>
    </xf>
    <xf numFmtId="177" fontId="28" fillId="3" borderId="0" xfId="4" applyNumberFormat="1" applyFont="1" applyFill="1" applyBorder="1" applyAlignment="1">
      <alignment vertical="center"/>
    </xf>
    <xf numFmtId="177" fontId="28" fillId="3" borderId="225" xfId="4" applyNumberFormat="1" applyFont="1" applyFill="1" applyBorder="1" applyAlignment="1">
      <alignment vertical="center"/>
    </xf>
    <xf numFmtId="38" fontId="28" fillId="3" borderId="226" xfId="4" applyFont="1" applyFill="1" applyBorder="1" applyAlignment="1">
      <alignment vertical="center"/>
    </xf>
    <xf numFmtId="177" fontId="28" fillId="6" borderId="41" xfId="4" applyNumberFormat="1" applyFont="1" applyFill="1" applyBorder="1" applyAlignment="1" applyProtection="1">
      <alignment vertical="center"/>
      <protection locked="0"/>
    </xf>
    <xf numFmtId="177" fontId="28" fillId="6" borderId="148" xfId="4" applyNumberFormat="1" applyFont="1" applyFill="1" applyBorder="1" applyAlignment="1" applyProtection="1">
      <alignment vertical="center"/>
      <protection locked="0"/>
    </xf>
    <xf numFmtId="177" fontId="28" fillId="6" borderId="220" xfId="4" applyNumberFormat="1" applyFont="1" applyFill="1" applyBorder="1" applyAlignment="1" applyProtection="1">
      <alignment vertical="center"/>
      <protection locked="0"/>
    </xf>
    <xf numFmtId="38" fontId="28" fillId="6" borderId="221" xfId="4" applyFont="1" applyFill="1" applyBorder="1" applyAlignment="1" applyProtection="1">
      <alignment vertical="center"/>
      <protection locked="0"/>
    </xf>
    <xf numFmtId="177" fontId="28" fillId="0" borderId="227" xfId="4" applyNumberFormat="1" applyFont="1" applyBorder="1" applyAlignment="1">
      <alignment vertical="center"/>
    </xf>
    <xf numFmtId="0" fontId="41" fillId="0" borderId="0" xfId="0" quotePrefix="1" applyFont="1" applyFill="1" applyAlignment="1" applyProtection="1">
      <alignment horizontal="right"/>
      <protection locked="0"/>
    </xf>
    <xf numFmtId="0" fontId="5" fillId="0" borderId="0" xfId="0" applyFont="1"/>
    <xf numFmtId="205" fontId="5" fillId="0" borderId="14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2" borderId="18" xfId="4" applyFont="1" applyFill="1" applyBorder="1" applyAlignment="1">
      <alignment vertical="center"/>
    </xf>
    <xf numFmtId="0" fontId="5" fillId="0" borderId="18" xfId="0" applyFont="1" applyBorder="1"/>
    <xf numFmtId="38" fontId="5" fillId="0" borderId="18" xfId="4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38" fontId="5" fillId="0" borderId="0" xfId="4" applyFont="1" applyBorder="1" applyAlignment="1">
      <alignment vertical="center"/>
    </xf>
    <xf numFmtId="38" fontId="5" fillId="0" borderId="0" xfId="0" applyNumberFormat="1" applyFont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38" fontId="5" fillId="0" borderId="18" xfId="0" applyNumberFormat="1" applyFont="1" applyBorder="1"/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/>
    </xf>
    <xf numFmtId="0" fontId="5" fillId="0" borderId="228" xfId="13" applyFont="1" applyBorder="1" applyAlignment="1">
      <alignment vertical="center"/>
    </xf>
    <xf numFmtId="0" fontId="5" fillId="0" borderId="230" xfId="13" applyFont="1" applyBorder="1" applyAlignment="1">
      <alignment vertical="center"/>
    </xf>
    <xf numFmtId="0" fontId="5" fillId="0" borderId="231" xfId="13" applyFont="1" applyBorder="1" applyAlignment="1">
      <alignment vertical="center"/>
    </xf>
    <xf numFmtId="0" fontId="33" fillId="0" borderId="40" xfId="0" applyFont="1" applyBorder="1" applyAlignment="1">
      <alignment horizontal="center" vertical="center"/>
    </xf>
    <xf numFmtId="190" fontId="5" fillId="2" borderId="196" xfId="13" applyNumberFormat="1" applyFont="1" applyFill="1" applyBorder="1" applyAlignment="1" applyProtection="1">
      <alignment vertical="center" shrinkToFit="1"/>
      <protection locked="0"/>
    </xf>
    <xf numFmtId="190" fontId="5" fillId="2" borderId="24" xfId="13" applyNumberFormat="1" applyFont="1" applyFill="1" applyBorder="1" applyAlignment="1" applyProtection="1">
      <alignment vertical="center" shrinkToFit="1"/>
      <protection locked="0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36" xfId="0" applyFont="1" applyFill="1" applyBorder="1" applyAlignment="1">
      <alignment horizontal="center" vertical="center"/>
    </xf>
    <xf numFmtId="206" fontId="43" fillId="0" borderId="16" xfId="0" applyNumberFormat="1" applyFont="1" applyFill="1" applyBorder="1" applyAlignment="1">
      <alignment horizontal="center" vertical="center"/>
    </xf>
    <xf numFmtId="206" fontId="43" fillId="0" borderId="20" xfId="0" applyNumberFormat="1" applyFont="1" applyFill="1" applyBorder="1" applyAlignment="1">
      <alignment horizontal="center" vertical="center"/>
    </xf>
    <xf numFmtId="0" fontId="5" fillId="0" borderId="169" xfId="0" applyFont="1" applyBorder="1" applyAlignment="1">
      <alignment horizontal="distributed" vertical="center"/>
    </xf>
    <xf numFmtId="0" fontId="5" fillId="0" borderId="1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5" fillId="7" borderId="6" xfId="0" applyFont="1" applyFill="1" applyBorder="1" applyAlignment="1" applyProtection="1">
      <alignment horizontal="center" vertical="center"/>
      <protection locked="0"/>
    </xf>
    <xf numFmtId="0" fontId="5" fillId="7" borderId="233" xfId="0" applyFont="1" applyFill="1" applyBorder="1" applyAlignment="1" applyProtection="1">
      <alignment horizontal="right" vertical="center"/>
      <protection locked="0"/>
    </xf>
    <xf numFmtId="0" fontId="5" fillId="7" borderId="212" xfId="0" applyFont="1" applyFill="1" applyBorder="1" applyAlignment="1" applyProtection="1">
      <alignment horizontal="right" vertical="center"/>
      <protection locked="0"/>
    </xf>
    <xf numFmtId="38" fontId="5" fillId="7" borderId="234" xfId="3" applyFont="1" applyFill="1" applyBorder="1" applyAlignment="1" applyProtection="1">
      <alignment horizontal="center" vertical="center"/>
      <protection locked="0"/>
    </xf>
    <xf numFmtId="0" fontId="5" fillId="7" borderId="151" xfId="0" applyFont="1" applyFill="1" applyBorder="1" applyAlignment="1" applyProtection="1">
      <alignment horizontal="center" vertical="center"/>
      <protection locked="0"/>
    </xf>
    <xf numFmtId="0" fontId="5" fillId="7" borderId="235" xfId="0" applyFont="1" applyFill="1" applyBorder="1" applyAlignment="1" applyProtection="1">
      <alignment horizontal="right" vertical="center"/>
      <protection locked="0"/>
    </xf>
    <xf numFmtId="0" fontId="5" fillId="7" borderId="236" xfId="0" applyFont="1" applyFill="1" applyBorder="1" applyAlignment="1" applyProtection="1">
      <alignment horizontal="right" vertical="center"/>
      <protection locked="0"/>
    </xf>
    <xf numFmtId="38" fontId="5" fillId="7" borderId="237" xfId="3" applyFont="1" applyFill="1" applyBorder="1" applyAlignment="1" applyProtection="1">
      <alignment horizontal="center" vertical="center"/>
      <protection locked="0"/>
    </xf>
    <xf numFmtId="0" fontId="5" fillId="7" borderId="151" xfId="0" applyFont="1" applyFill="1" applyBorder="1" applyAlignment="1" applyProtection="1">
      <alignment vertical="center"/>
      <protection locked="0"/>
    </xf>
    <xf numFmtId="0" fontId="5" fillId="7" borderId="235" xfId="0" applyFont="1" applyFill="1" applyBorder="1" applyAlignment="1" applyProtection="1">
      <alignment vertical="center"/>
      <protection locked="0"/>
    </xf>
    <xf numFmtId="0" fontId="5" fillId="7" borderId="236" xfId="0" applyFont="1" applyFill="1" applyBorder="1" applyAlignment="1" applyProtection="1">
      <alignment vertical="center"/>
      <protection locked="0"/>
    </xf>
    <xf numFmtId="0" fontId="5" fillId="7" borderId="37" xfId="0" applyFont="1" applyFill="1" applyBorder="1" applyAlignment="1" applyProtection="1">
      <alignment vertical="center"/>
      <protection locked="0"/>
    </xf>
    <xf numFmtId="0" fontId="5" fillId="7" borderId="238" xfId="0" applyFont="1" applyFill="1" applyBorder="1" applyAlignment="1" applyProtection="1">
      <alignment vertical="center"/>
      <protection locked="0"/>
    </xf>
    <xf numFmtId="0" fontId="5" fillId="7" borderId="239" xfId="0" applyFont="1" applyFill="1" applyBorder="1" applyAlignment="1" applyProtection="1">
      <alignment vertical="center"/>
      <protection locked="0"/>
    </xf>
    <xf numFmtId="38" fontId="5" fillId="7" borderId="1" xfId="3" applyFont="1" applyFill="1" applyBorder="1" applyAlignment="1" applyProtection="1">
      <alignment horizontal="center" vertical="center"/>
      <protection locked="0"/>
    </xf>
    <xf numFmtId="0" fontId="5" fillId="8" borderId="19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112" xfId="0" applyFont="1" applyFill="1" applyBorder="1" applyAlignment="1">
      <alignment vertical="distributed" textRotation="255" justifyLastLine="1"/>
    </xf>
    <xf numFmtId="0" fontId="5" fillId="2" borderId="100" xfId="0" applyFont="1" applyFill="1" applyBorder="1" applyAlignment="1">
      <alignment vertical="distributed" textRotation="255" justifyLastLine="1"/>
    </xf>
    <xf numFmtId="0" fontId="5" fillId="2" borderId="25" xfId="0" applyFont="1" applyFill="1" applyBorder="1" applyAlignment="1">
      <alignment vertical="distributed" textRotation="255" justifyLastLine="1"/>
    </xf>
    <xf numFmtId="0" fontId="5" fillId="2" borderId="14" xfId="0" applyFont="1" applyFill="1" applyBorder="1" applyAlignment="1">
      <alignment vertical="distributed" textRotation="255" justifyLastLine="1"/>
    </xf>
    <xf numFmtId="0" fontId="5" fillId="7" borderId="16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40" xfId="0" applyFont="1" applyFill="1" applyBorder="1" applyAlignment="1">
      <alignment vertical="center"/>
    </xf>
    <xf numFmtId="0" fontId="5" fillId="0" borderId="241" xfId="0" applyFont="1" applyFill="1" applyBorder="1" applyAlignment="1">
      <alignment vertical="center"/>
    </xf>
    <xf numFmtId="0" fontId="5" fillId="0" borderId="242" xfId="0" applyFont="1" applyFill="1" applyBorder="1" applyAlignment="1">
      <alignment vertical="center"/>
    </xf>
    <xf numFmtId="0" fontId="5" fillId="0" borderId="243" xfId="0" applyFont="1" applyFill="1" applyBorder="1" applyAlignment="1">
      <alignment vertical="center"/>
    </xf>
    <xf numFmtId="206" fontId="43" fillId="0" borderId="14" xfId="0" applyNumberFormat="1" applyFont="1" applyFill="1" applyBorder="1" applyAlignment="1">
      <alignment horizontal="center" vertical="center"/>
    </xf>
    <xf numFmtId="177" fontId="5" fillId="7" borderId="120" xfId="0" applyNumberFormat="1" applyFont="1" applyFill="1" applyBorder="1" applyAlignment="1" applyProtection="1">
      <alignment vertical="center"/>
      <protection hidden="1"/>
    </xf>
    <xf numFmtId="177" fontId="5" fillId="7" borderId="80" xfId="13" applyNumberFormat="1" applyFont="1" applyFill="1" applyBorder="1" applyAlignment="1" applyProtection="1">
      <alignment vertical="center" shrinkToFit="1"/>
      <protection locked="0"/>
    </xf>
    <xf numFmtId="177" fontId="5" fillId="7" borderId="46" xfId="13" applyNumberFormat="1" applyFont="1" applyFill="1" applyBorder="1" applyAlignment="1" applyProtection="1">
      <alignment vertical="center" shrinkToFit="1"/>
      <protection locked="0"/>
    </xf>
    <xf numFmtId="177" fontId="5" fillId="7" borderId="53" xfId="13" applyNumberFormat="1" applyFont="1" applyFill="1" applyBorder="1" applyAlignment="1" applyProtection="1">
      <alignment vertical="center" shrinkToFit="1"/>
      <protection locked="0"/>
    </xf>
    <xf numFmtId="190" fontId="5" fillId="7" borderId="121" xfId="13" applyNumberFormat="1" applyFont="1" applyFill="1" applyBorder="1" applyAlignment="1" applyProtection="1">
      <alignment vertical="center" shrinkToFit="1"/>
      <protection locked="0"/>
    </xf>
    <xf numFmtId="195" fontId="5" fillId="7" borderId="36" xfId="3" applyNumberFormat="1" applyFont="1" applyFill="1" applyBorder="1" applyAlignment="1" applyProtection="1">
      <alignment vertical="center" shrinkToFit="1"/>
      <protection locked="0"/>
    </xf>
    <xf numFmtId="178" fontId="5" fillId="7" borderId="36" xfId="3" applyNumberFormat="1" applyFont="1" applyFill="1" applyBorder="1" applyAlignment="1" applyProtection="1">
      <alignment vertical="center" shrinkToFit="1"/>
      <protection locked="0"/>
    </xf>
    <xf numFmtId="38" fontId="5" fillId="7" borderId="37" xfId="3" applyFont="1" applyFill="1" applyBorder="1" applyAlignment="1" applyProtection="1">
      <alignment vertical="center" shrinkToFit="1"/>
      <protection locked="0"/>
    </xf>
    <xf numFmtId="38" fontId="5" fillId="7" borderId="184" xfId="3" applyFont="1" applyFill="1" applyBorder="1" applyAlignment="1" applyProtection="1">
      <alignment vertical="center" shrinkToFit="1"/>
      <protection locked="0"/>
    </xf>
    <xf numFmtId="179" fontId="5" fillId="9" borderId="34" xfId="13" applyNumberFormat="1" applyFont="1" applyFill="1" applyBorder="1" applyAlignment="1" applyProtection="1">
      <alignment horizontal="center" vertical="center" shrinkToFit="1"/>
      <protection locked="0"/>
    </xf>
    <xf numFmtId="184" fontId="5" fillId="9" borderId="184" xfId="13" applyNumberFormat="1" applyFont="1" applyFill="1" applyBorder="1" applyAlignment="1" applyProtection="1">
      <alignment horizontal="center" vertical="center" shrinkToFit="1"/>
      <protection locked="0"/>
    </xf>
    <xf numFmtId="179" fontId="5" fillId="9" borderId="33" xfId="13" applyNumberFormat="1" applyFont="1" applyFill="1" applyBorder="1" applyAlignment="1" applyProtection="1">
      <alignment horizontal="center" vertical="center" shrinkToFit="1"/>
      <protection locked="0"/>
    </xf>
    <xf numFmtId="184" fontId="5" fillId="9" borderId="36" xfId="13" applyNumberFormat="1" applyFont="1" applyFill="1" applyBorder="1" applyAlignment="1" applyProtection="1">
      <alignment horizontal="center" vertical="center" shrinkToFit="1"/>
      <protection locked="0"/>
    </xf>
    <xf numFmtId="177" fontId="42" fillId="10" borderId="151" xfId="13" applyNumberFormat="1" applyFont="1" applyFill="1" applyBorder="1" applyAlignment="1" applyProtection="1">
      <alignment vertical="center" shrinkToFit="1"/>
      <protection locked="0"/>
    </xf>
    <xf numFmtId="177" fontId="5" fillId="7" borderId="151" xfId="13" applyNumberFormat="1" applyFont="1" applyFill="1" applyBorder="1" applyAlignment="1" applyProtection="1">
      <alignment vertical="center" shrinkToFit="1"/>
      <protection locked="0"/>
    </xf>
    <xf numFmtId="177" fontId="5" fillId="7" borderId="20" xfId="13" applyNumberFormat="1" applyFont="1" applyFill="1" applyBorder="1" applyAlignment="1" applyProtection="1">
      <alignment vertical="center" shrinkToFit="1"/>
      <protection locked="0"/>
    </xf>
    <xf numFmtId="177" fontId="5" fillId="7" borderId="19" xfId="13" applyNumberFormat="1" applyFont="1" applyFill="1" applyBorder="1" applyAlignment="1" applyProtection="1">
      <alignment vertical="center" shrinkToFit="1"/>
      <protection locked="0"/>
    </xf>
    <xf numFmtId="177" fontId="5" fillId="7" borderId="151" xfId="0" applyNumberFormat="1" applyFont="1" applyFill="1" applyBorder="1" applyAlignment="1" applyProtection="1">
      <alignment vertical="center" shrinkToFit="1"/>
      <protection locked="0" hidden="1"/>
    </xf>
    <xf numFmtId="177" fontId="5" fillId="7" borderId="20" xfId="0" applyNumberFormat="1" applyFont="1" applyFill="1" applyBorder="1" applyAlignment="1" applyProtection="1">
      <alignment vertical="center" shrinkToFit="1"/>
      <protection locked="0" hidden="1"/>
    </xf>
    <xf numFmtId="177" fontId="5" fillId="7" borderId="18" xfId="0" applyNumberFormat="1" applyFont="1" applyFill="1" applyBorder="1" applyAlignment="1" applyProtection="1">
      <alignment vertical="center" shrinkToFit="1"/>
      <protection locked="0" hidden="1"/>
    </xf>
    <xf numFmtId="177" fontId="5" fillId="7" borderId="19" xfId="0" applyNumberFormat="1" applyFont="1" applyFill="1" applyBorder="1" applyAlignment="1" applyProtection="1">
      <alignment vertical="center" shrinkToFit="1"/>
      <protection locked="0" hidden="1"/>
    </xf>
    <xf numFmtId="177" fontId="28" fillId="7" borderId="33" xfId="4" applyNumberFormat="1" applyFont="1" applyFill="1" applyBorder="1" applyAlignment="1">
      <alignment vertical="center"/>
    </xf>
    <xf numFmtId="179" fontId="9" fillId="2" borderId="16" xfId="13" applyNumberFormat="1" applyFont="1" applyFill="1" applyBorder="1" applyAlignment="1" applyProtection="1">
      <alignment vertical="center" shrinkToFit="1"/>
    </xf>
    <xf numFmtId="179" fontId="5" fillId="2" borderId="20" xfId="13" applyNumberFormat="1" applyFont="1" applyFill="1" applyBorder="1" applyAlignment="1" applyProtection="1">
      <alignment vertical="center" shrinkToFit="1"/>
    </xf>
    <xf numFmtId="179" fontId="5" fillId="2" borderId="24" xfId="13" applyNumberFormat="1" applyFont="1" applyFill="1" applyBorder="1" applyAlignment="1" applyProtection="1">
      <alignment vertical="center" shrinkToFit="1"/>
    </xf>
    <xf numFmtId="182" fontId="8" fillId="3" borderId="14" xfId="3" applyNumberFormat="1" applyFont="1" applyFill="1" applyBorder="1" applyAlignment="1" applyProtection="1">
      <alignment horizontal="center" vertical="center" shrinkToFit="1"/>
      <protection hidden="1"/>
    </xf>
    <xf numFmtId="188" fontId="5" fillId="4" borderId="24" xfId="0" applyNumberFormat="1" applyFont="1" applyFill="1" applyBorder="1" applyAlignment="1" applyProtection="1">
      <alignment horizontal="center" vertical="center" shrinkToFit="1"/>
      <protection locked="0"/>
    </xf>
    <xf numFmtId="38" fontId="5" fillId="2" borderId="46" xfId="3" applyFont="1" applyFill="1" applyBorder="1" applyAlignment="1" applyProtection="1">
      <alignment horizontal="center" vertical="center" shrinkToFit="1"/>
      <protection locked="0"/>
    </xf>
    <xf numFmtId="38" fontId="43" fillId="0" borderId="16" xfId="4" applyFont="1" applyBorder="1" applyAlignment="1" applyProtection="1">
      <alignment horizontal="right" vertical="center" shrinkToFit="1"/>
      <protection hidden="1"/>
    </xf>
    <xf numFmtId="38" fontId="8" fillId="0" borderId="16" xfId="4" applyFont="1" applyBorder="1" applyAlignment="1" applyProtection="1">
      <alignment horizontal="right" vertical="center" shrinkToFit="1"/>
      <protection hidden="1"/>
    </xf>
    <xf numFmtId="38" fontId="43" fillId="0" borderId="124" xfId="4" applyFont="1" applyBorder="1" applyAlignment="1" applyProtection="1">
      <alignment horizontal="right" vertical="center" shrinkToFit="1"/>
      <protection hidden="1"/>
    </xf>
    <xf numFmtId="38" fontId="43" fillId="0" borderId="41" xfId="4" applyFont="1" applyBorder="1" applyAlignment="1" applyProtection="1">
      <alignment horizontal="right" vertical="center" shrinkToFit="1"/>
      <protection hidden="1"/>
    </xf>
    <xf numFmtId="38" fontId="8" fillId="0" borderId="41" xfId="4" applyFont="1" applyBorder="1" applyAlignment="1" applyProtection="1">
      <alignment horizontal="right" vertical="center" shrinkToFit="1"/>
      <protection hidden="1"/>
    </xf>
    <xf numFmtId="38" fontId="8" fillId="0" borderId="45" xfId="4" applyFont="1" applyBorder="1" applyAlignment="1" applyProtection="1">
      <alignment horizontal="right" vertical="center" shrinkToFit="1"/>
      <protection hidden="1"/>
    </xf>
    <xf numFmtId="38" fontId="8" fillId="0" borderId="36" xfId="4" applyFont="1" applyBorder="1" applyAlignment="1" applyProtection="1">
      <alignment vertical="center" shrinkToFit="1"/>
      <protection hidden="1"/>
    </xf>
    <xf numFmtId="38" fontId="8" fillId="0" borderId="184" xfId="4" applyFont="1" applyBorder="1" applyAlignment="1" applyProtection="1">
      <alignment vertical="center" shrinkToFit="1"/>
      <protection hidden="1"/>
    </xf>
    <xf numFmtId="38" fontId="5" fillId="2" borderId="18" xfId="4" applyFont="1" applyFill="1" applyBorder="1" applyAlignment="1" applyProtection="1">
      <alignment horizontal="center" vertical="center" shrinkToFit="1"/>
      <protection locked="0"/>
    </xf>
    <xf numFmtId="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79" fontId="8" fillId="3" borderId="120" xfId="13" applyNumberFormat="1" applyFont="1" applyFill="1" applyBorder="1" applyAlignment="1">
      <alignment vertical="center" shrinkToFit="1"/>
    </xf>
    <xf numFmtId="179" fontId="8" fillId="0" borderId="159" xfId="13" applyNumberFormat="1" applyFont="1" applyBorder="1" applyAlignment="1">
      <alignment vertical="center" shrinkToFit="1"/>
    </xf>
    <xf numFmtId="0" fontId="34" fillId="0" borderId="0" xfId="0" applyFont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6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42" fillId="10" borderId="147" xfId="13" applyNumberFormat="1" applyFont="1" applyFill="1" applyBorder="1" applyAlignment="1" applyProtection="1">
      <alignment vertical="center" shrinkToFit="1"/>
      <protection locked="0"/>
    </xf>
    <xf numFmtId="0" fontId="5" fillId="2" borderId="21" xfId="13" applyFont="1" applyFill="1" applyBorder="1" applyAlignment="1" applyProtection="1">
      <alignment horizontal="center" vertical="center" shrinkToFit="1"/>
      <protection locked="0"/>
    </xf>
    <xf numFmtId="177" fontId="5" fillId="0" borderId="120" xfId="0" applyNumberFormat="1" applyFont="1" applyBorder="1" applyAlignment="1" applyProtection="1">
      <alignment vertical="center" shrinkToFit="1"/>
      <protection hidden="1"/>
    </xf>
    <xf numFmtId="177" fontId="5" fillId="0" borderId="2" xfId="0" applyNumberFormat="1" applyFont="1" applyBorder="1" applyAlignment="1" applyProtection="1">
      <alignment vertical="center" shrinkToFit="1"/>
      <protection hidden="1"/>
    </xf>
    <xf numFmtId="177" fontId="5" fillId="0" borderId="129" xfId="0" applyNumberFormat="1" applyFont="1" applyBorder="1" applyAlignment="1" applyProtection="1">
      <alignment vertical="center" shrinkToFit="1"/>
      <protection hidden="1"/>
    </xf>
    <xf numFmtId="177" fontId="5" fillId="0" borderId="42" xfId="0" applyNumberFormat="1" applyFont="1" applyBorder="1" applyAlignment="1" applyProtection="1">
      <alignment vertical="center" shrinkToFit="1"/>
      <protection hidden="1"/>
    </xf>
    <xf numFmtId="177" fontId="5" fillId="2" borderId="42" xfId="0" applyNumberFormat="1" applyFont="1" applyFill="1" applyBorder="1" applyAlignment="1" applyProtection="1">
      <alignment vertical="center" shrinkToFit="1"/>
      <protection locked="0"/>
    </xf>
    <xf numFmtId="177" fontId="5" fillId="0" borderId="122" xfId="0" applyNumberFormat="1" applyFont="1" applyBorder="1" applyAlignment="1" applyProtection="1">
      <alignment vertical="center" shrinkToFit="1"/>
      <protection hidden="1"/>
    </xf>
    <xf numFmtId="177" fontId="5" fillId="0" borderId="22" xfId="0" applyNumberFormat="1" applyFont="1" applyBorder="1" applyAlignment="1" applyProtection="1">
      <alignment vertical="center" shrinkToFit="1"/>
      <protection hidden="1"/>
    </xf>
    <xf numFmtId="177" fontId="5" fillId="0" borderId="141" xfId="0" applyNumberFormat="1" applyFont="1" applyBorder="1" applyAlignment="1" applyProtection="1">
      <alignment vertical="center" shrinkToFit="1"/>
      <protection hidden="1"/>
    </xf>
    <xf numFmtId="177" fontId="5" fillId="0" borderId="24" xfId="0" applyNumberFormat="1" applyFont="1" applyBorder="1" applyAlignment="1" applyProtection="1">
      <alignment vertical="center" shrinkToFit="1"/>
      <protection hidden="1"/>
    </xf>
    <xf numFmtId="177" fontId="5" fillId="0" borderId="23" xfId="0" applyNumberFormat="1" applyFont="1" applyBorder="1" applyAlignment="1" applyProtection="1">
      <alignment vertical="center" shrinkToFit="1"/>
      <protection hidden="1"/>
    </xf>
    <xf numFmtId="177" fontId="5" fillId="2" borderId="23" xfId="0" applyNumberFormat="1" applyFont="1" applyFill="1" applyBorder="1" applyAlignment="1" applyProtection="1">
      <alignment vertical="center" shrinkToFit="1"/>
      <protection locked="0"/>
    </xf>
    <xf numFmtId="177" fontId="5" fillId="0" borderId="73" xfId="0" applyNumberFormat="1" applyFont="1" applyBorder="1" applyAlignment="1" applyProtection="1">
      <alignment vertical="center" shrinkToFit="1"/>
      <protection hidden="1"/>
    </xf>
    <xf numFmtId="177" fontId="5" fillId="0" borderId="47" xfId="0" applyNumberFormat="1" applyFont="1" applyBorder="1" applyAlignment="1" applyProtection="1">
      <alignment vertical="center" shrinkToFit="1"/>
      <protection hidden="1"/>
    </xf>
    <xf numFmtId="177" fontId="5" fillId="0" borderId="114" xfId="0" applyNumberFormat="1" applyFont="1" applyBorder="1" applyAlignment="1" applyProtection="1">
      <alignment vertical="center" shrinkToFit="1"/>
      <protection hidden="1"/>
    </xf>
    <xf numFmtId="177" fontId="5" fillId="0" borderId="50" xfId="0" applyNumberFormat="1" applyFont="1" applyBorder="1" applyAlignment="1" applyProtection="1">
      <alignment vertical="center" shrinkToFit="1"/>
      <protection hidden="1"/>
    </xf>
    <xf numFmtId="177" fontId="5" fillId="0" borderId="52" xfId="0" applyNumberFormat="1" applyFont="1" applyBorder="1" applyAlignment="1" applyProtection="1">
      <alignment vertical="center" shrinkToFit="1"/>
      <protection hidden="1"/>
    </xf>
    <xf numFmtId="177" fontId="5" fillId="2" borderId="52" xfId="0" applyNumberFormat="1" applyFont="1" applyFill="1" applyBorder="1" applyAlignment="1" applyProtection="1">
      <alignment vertical="center" shrinkToFit="1"/>
      <protection locked="0"/>
    </xf>
    <xf numFmtId="177" fontId="5" fillId="0" borderId="80" xfId="0" applyNumberFormat="1" applyFont="1" applyBorder="1" applyAlignment="1" applyProtection="1">
      <alignment vertical="center" shrinkToFit="1"/>
      <protection hidden="1"/>
    </xf>
    <xf numFmtId="177" fontId="5" fillId="0" borderId="46" xfId="0" applyNumberFormat="1" applyFont="1" applyBorder="1" applyAlignment="1" applyProtection="1">
      <alignment vertical="center" shrinkToFit="1"/>
      <protection hidden="1"/>
    </xf>
    <xf numFmtId="177" fontId="5" fillId="0" borderId="142" xfId="0" applyNumberFormat="1" applyFont="1" applyBorder="1" applyAlignment="1" applyProtection="1">
      <alignment vertical="center" shrinkToFit="1"/>
      <protection hidden="1"/>
    </xf>
    <xf numFmtId="177" fontId="5" fillId="0" borderId="143" xfId="0" applyNumberFormat="1" applyFont="1" applyBorder="1" applyAlignment="1" applyProtection="1">
      <alignment vertical="center" shrinkToFit="1"/>
      <protection hidden="1"/>
    </xf>
    <xf numFmtId="177" fontId="5" fillId="0" borderId="53" xfId="0" applyNumberFormat="1" applyFont="1" applyBorder="1" applyAlignment="1" applyProtection="1">
      <alignment vertical="center" shrinkToFit="1"/>
      <protection hidden="1"/>
    </xf>
    <xf numFmtId="177" fontId="5" fillId="2" borderId="53" xfId="0" applyNumberFormat="1" applyFont="1" applyFill="1" applyBorder="1" applyAlignment="1" applyProtection="1">
      <alignment vertical="center" shrinkToFit="1"/>
      <protection locked="0"/>
    </xf>
    <xf numFmtId="177" fontId="5" fillId="0" borderId="82" xfId="0" applyNumberFormat="1" applyFont="1" applyBorder="1" applyAlignment="1" applyProtection="1">
      <alignment vertical="center" shrinkToFit="1"/>
      <protection hidden="1"/>
    </xf>
    <xf numFmtId="177" fontId="5" fillId="0" borderId="48" xfId="0" applyNumberFormat="1" applyFont="1" applyBorder="1" applyAlignment="1" applyProtection="1">
      <alignment vertical="center" shrinkToFit="1"/>
      <protection hidden="1"/>
    </xf>
    <xf numFmtId="177" fontId="5" fillId="0" borderId="144" xfId="0" applyNumberFormat="1" applyFont="1" applyBorder="1" applyAlignment="1" applyProtection="1">
      <alignment vertical="center" shrinkToFit="1"/>
      <protection hidden="1"/>
    </xf>
    <xf numFmtId="177" fontId="5" fillId="0" borderId="51" xfId="0" applyNumberFormat="1" applyFont="1" applyBorder="1" applyAlignment="1" applyProtection="1">
      <alignment vertical="center" shrinkToFit="1"/>
      <protection hidden="1"/>
    </xf>
    <xf numFmtId="177" fontId="5" fillId="0" borderId="54" xfId="0" applyNumberFormat="1" applyFont="1" applyBorder="1" applyAlignment="1" applyProtection="1">
      <alignment vertical="center" shrinkToFit="1"/>
      <protection hidden="1"/>
    </xf>
    <xf numFmtId="177" fontId="5" fillId="2" borderId="54" xfId="0" applyNumberFormat="1" applyFont="1" applyFill="1" applyBorder="1" applyAlignment="1" applyProtection="1">
      <alignment vertical="center" shrinkToFit="1"/>
      <protection locked="0"/>
    </xf>
    <xf numFmtId="177" fontId="5" fillId="0" borderId="145" xfId="0" applyNumberFormat="1" applyFont="1" applyBorder="1" applyAlignment="1" applyProtection="1">
      <alignment vertical="center" shrinkToFit="1"/>
      <protection hidden="1"/>
    </xf>
    <xf numFmtId="177" fontId="5" fillId="0" borderId="55" xfId="0" applyNumberFormat="1" applyFont="1" applyBorder="1" applyAlignment="1" applyProtection="1">
      <alignment vertical="center" shrinkToFit="1"/>
      <protection hidden="1"/>
    </xf>
    <xf numFmtId="177" fontId="5" fillId="0" borderId="115" xfId="0" applyNumberFormat="1" applyFont="1" applyBorder="1" applyAlignment="1" applyProtection="1">
      <alignment vertical="center" shrinkToFit="1"/>
      <protection hidden="1"/>
    </xf>
    <xf numFmtId="177" fontId="5" fillId="0" borderId="56" xfId="0" applyNumberFormat="1" applyFont="1" applyBorder="1" applyAlignment="1" applyProtection="1">
      <alignment vertical="center" shrinkToFit="1"/>
      <protection hidden="1"/>
    </xf>
    <xf numFmtId="177" fontId="5" fillId="2" borderId="56" xfId="0" applyNumberFormat="1" applyFont="1" applyFill="1" applyBorder="1" applyAlignment="1" applyProtection="1">
      <alignment vertical="center" shrinkToFit="1"/>
      <protection locked="0"/>
    </xf>
    <xf numFmtId="177" fontId="5" fillId="0" borderId="146" xfId="0" applyNumberFormat="1" applyFont="1" applyBorder="1" applyAlignment="1" applyProtection="1">
      <alignment vertical="center" shrinkToFit="1"/>
      <protection hidden="1"/>
    </xf>
    <xf numFmtId="177" fontId="5" fillId="0" borderId="57" xfId="0" applyNumberFormat="1" applyFont="1" applyBorder="1" applyAlignment="1" applyProtection="1">
      <alignment vertical="center" shrinkToFit="1"/>
      <protection hidden="1"/>
    </xf>
    <xf numFmtId="177" fontId="5" fillId="2" borderId="57" xfId="0" applyNumberFormat="1" applyFont="1" applyFill="1" applyBorder="1" applyAlignment="1" applyProtection="1">
      <alignment vertical="center" shrinkToFit="1"/>
      <protection locked="0"/>
    </xf>
    <xf numFmtId="177" fontId="5" fillId="2" borderId="30" xfId="0" applyNumberFormat="1" applyFont="1" applyFill="1" applyBorder="1" applyAlignment="1" applyProtection="1">
      <alignment vertical="center" shrinkToFit="1"/>
      <protection locked="0"/>
    </xf>
    <xf numFmtId="177" fontId="5" fillId="0" borderId="121" xfId="0" applyNumberFormat="1" applyFont="1" applyBorder="1" applyAlignment="1" applyProtection="1">
      <alignment vertical="center" shrinkToFit="1"/>
      <protection hidden="1"/>
    </xf>
    <xf numFmtId="177" fontId="5" fillId="0" borderId="20" xfId="0" applyNumberFormat="1" applyFont="1" applyBorder="1" applyAlignment="1" applyProtection="1">
      <alignment vertical="center" shrinkToFit="1"/>
      <protection hidden="1"/>
    </xf>
    <xf numFmtId="177" fontId="5" fillId="0" borderId="147" xfId="0" applyNumberFormat="1" applyFont="1" applyBorder="1" applyAlignment="1" applyProtection="1">
      <alignment vertical="center" shrinkToFit="1"/>
      <protection hidden="1"/>
    </xf>
    <xf numFmtId="177" fontId="5" fillId="0" borderId="43" xfId="0" applyNumberFormat="1" applyFont="1" applyBorder="1" applyAlignment="1" applyProtection="1">
      <alignment vertical="center" shrinkToFit="1"/>
      <protection hidden="1"/>
    </xf>
    <xf numFmtId="177" fontId="5" fillId="2" borderId="43" xfId="0" applyNumberFormat="1" applyFont="1" applyFill="1" applyBorder="1" applyAlignment="1" applyProtection="1">
      <alignment vertical="center" shrinkToFit="1"/>
      <protection locked="0"/>
    </xf>
    <xf numFmtId="177" fontId="5" fillId="0" borderId="18" xfId="0" applyNumberFormat="1" applyFont="1" applyBorder="1" applyAlignment="1" applyProtection="1">
      <alignment vertical="center" shrinkToFit="1"/>
      <protection hidden="1"/>
    </xf>
    <xf numFmtId="177" fontId="5" fillId="0" borderId="151" xfId="0" applyNumberFormat="1" applyFont="1" applyBorder="1" applyAlignment="1" applyProtection="1">
      <alignment vertical="center" shrinkToFit="1"/>
      <protection hidden="1"/>
    </xf>
    <xf numFmtId="177" fontId="5" fillId="0" borderId="19" xfId="0" applyNumberFormat="1" applyFont="1" applyBorder="1" applyAlignment="1" applyProtection="1">
      <alignment vertical="center" shrinkToFit="1"/>
      <protection hidden="1"/>
    </xf>
    <xf numFmtId="177" fontId="5" fillId="0" borderId="41" xfId="0" applyNumberFormat="1" applyFont="1" applyBorder="1" applyAlignment="1" applyProtection="1">
      <alignment vertical="center" shrinkToFit="1"/>
      <protection hidden="1"/>
    </xf>
    <xf numFmtId="177" fontId="5" fillId="0" borderId="148" xfId="0" applyNumberFormat="1" applyFont="1" applyBorder="1" applyAlignment="1" applyProtection="1">
      <alignment vertical="center" shrinkToFit="1"/>
      <protection hidden="1"/>
    </xf>
    <xf numFmtId="177" fontId="5" fillId="0" borderId="58" xfId="0" applyNumberFormat="1" applyFont="1" applyBorder="1" applyAlignment="1" applyProtection="1">
      <alignment vertical="center" shrinkToFit="1"/>
      <protection hidden="1"/>
    </xf>
    <xf numFmtId="177" fontId="5" fillId="2" borderId="58" xfId="0" applyNumberFormat="1" applyFont="1" applyFill="1" applyBorder="1" applyAlignment="1" applyProtection="1">
      <alignment vertical="center" shrinkToFit="1"/>
      <protection locked="0"/>
    </xf>
    <xf numFmtId="177" fontId="5" fillId="6" borderId="121" xfId="0" applyNumberFormat="1" applyFont="1" applyFill="1" applyBorder="1" applyAlignment="1" applyProtection="1">
      <alignment vertical="center" shrinkToFit="1"/>
      <protection locked="0"/>
    </xf>
    <xf numFmtId="177" fontId="5" fillId="7" borderId="151" xfId="0" applyNumberFormat="1" applyFont="1" applyFill="1" applyBorder="1" applyAlignment="1" applyProtection="1">
      <alignment vertical="center" shrinkToFit="1"/>
      <protection locked="0"/>
    </xf>
    <xf numFmtId="177" fontId="5" fillId="7" borderId="20" xfId="0" applyNumberFormat="1" applyFont="1" applyFill="1" applyBorder="1" applyAlignment="1" applyProtection="1">
      <alignment vertical="center" shrinkToFit="1"/>
      <protection locked="0"/>
    </xf>
    <xf numFmtId="177" fontId="5" fillId="7" borderId="18" xfId="0" applyNumberFormat="1" applyFont="1" applyFill="1" applyBorder="1" applyAlignment="1" applyProtection="1">
      <alignment vertical="center" shrinkToFit="1"/>
      <protection locked="0"/>
    </xf>
    <xf numFmtId="177" fontId="5" fillId="7" borderId="19" xfId="0" applyNumberFormat="1" applyFont="1" applyFill="1" applyBorder="1" applyAlignment="1" applyProtection="1">
      <alignment vertical="center" shrinkToFit="1"/>
      <protection locked="0"/>
    </xf>
    <xf numFmtId="177" fontId="5" fillId="0" borderId="124" xfId="0" applyNumberFormat="1" applyFont="1" applyBorder="1" applyAlignment="1" applyProtection="1">
      <alignment vertical="center" shrinkToFit="1"/>
      <protection hidden="1"/>
    </xf>
    <xf numFmtId="177" fontId="5" fillId="0" borderId="132" xfId="0" applyNumberFormat="1" applyFont="1" applyBorder="1" applyAlignment="1" applyProtection="1">
      <alignment vertical="center" shrinkToFit="1"/>
      <protection hidden="1"/>
    </xf>
    <xf numFmtId="177" fontId="5" fillId="0" borderId="152" xfId="0" applyNumberFormat="1" applyFont="1" applyBorder="1" applyAlignment="1" applyProtection="1">
      <alignment vertical="center" shrinkToFit="1"/>
      <protection hidden="1"/>
    </xf>
    <xf numFmtId="177" fontId="5" fillId="0" borderId="153" xfId="0" applyNumberFormat="1" applyFont="1" applyBorder="1" applyAlignment="1" applyProtection="1">
      <alignment vertical="center" shrinkToFit="1"/>
      <protection hidden="1"/>
    </xf>
    <xf numFmtId="177" fontId="5" fillId="0" borderId="154" xfId="0" applyNumberFormat="1" applyFont="1" applyBorder="1" applyAlignment="1" applyProtection="1">
      <alignment vertical="center" shrinkToFit="1"/>
      <protection hidden="1"/>
    </xf>
    <xf numFmtId="177" fontId="5" fillId="0" borderId="155" xfId="0" applyNumberFormat="1" applyFont="1" applyBorder="1" applyAlignment="1" applyProtection="1">
      <alignment vertical="center" shrinkToFit="1"/>
      <protection hidden="1"/>
    </xf>
    <xf numFmtId="177" fontId="5" fillId="0" borderId="156" xfId="0" applyNumberFormat="1" applyFont="1" applyBorder="1" applyAlignment="1" applyProtection="1">
      <alignment vertical="center" shrinkToFit="1"/>
      <protection hidden="1"/>
    </xf>
    <xf numFmtId="177" fontId="5" fillId="0" borderId="60" xfId="0" applyNumberFormat="1" applyFont="1" applyBorder="1" applyAlignment="1" applyProtection="1">
      <alignment vertical="center" shrinkToFit="1"/>
      <protection hidden="1"/>
    </xf>
    <xf numFmtId="177" fontId="5" fillId="0" borderId="157" xfId="0" applyNumberFormat="1" applyFont="1" applyBorder="1" applyAlignment="1" applyProtection="1">
      <alignment vertical="center" shrinkToFit="1"/>
      <protection hidden="1"/>
    </xf>
    <xf numFmtId="177" fontId="5" fillId="0" borderId="64" xfId="0" applyNumberFormat="1" applyFont="1" applyBorder="1" applyAlignment="1" applyProtection="1">
      <alignment vertical="center" shrinkToFit="1"/>
      <protection hidden="1"/>
    </xf>
    <xf numFmtId="177" fontId="5" fillId="0" borderId="63" xfId="0" applyNumberFormat="1" applyFont="1" applyBorder="1" applyAlignment="1" applyProtection="1">
      <alignment vertical="center" shrinkToFit="1"/>
      <protection hidden="1"/>
    </xf>
    <xf numFmtId="177" fontId="5" fillId="0" borderId="61" xfId="0" applyNumberFormat="1" applyFont="1" applyBorder="1" applyAlignment="1" applyProtection="1">
      <alignment vertical="center" shrinkToFit="1"/>
      <protection hidden="1"/>
    </xf>
    <xf numFmtId="177" fontId="5" fillId="0" borderId="156" xfId="0" applyNumberFormat="1" applyFont="1" applyFill="1" applyBorder="1" applyAlignment="1" applyProtection="1">
      <alignment vertical="center" shrinkToFit="1"/>
      <protection hidden="1"/>
    </xf>
    <xf numFmtId="177" fontId="5" fillId="0" borderId="154" xfId="0" applyNumberFormat="1" applyFont="1" applyFill="1" applyBorder="1" applyAlignment="1" applyProtection="1">
      <alignment vertical="center" shrinkToFit="1"/>
      <protection hidden="1"/>
    </xf>
    <xf numFmtId="177" fontId="5" fillId="0" borderId="155" xfId="0" applyNumberFormat="1" applyFont="1" applyFill="1" applyBorder="1" applyAlignment="1" applyProtection="1">
      <alignment vertical="center" shrinkToFit="1"/>
      <protection hidden="1"/>
    </xf>
    <xf numFmtId="177" fontId="5" fillId="0" borderId="60" xfId="0" applyNumberFormat="1" applyFont="1" applyFill="1" applyBorder="1" applyAlignment="1" applyProtection="1">
      <alignment vertical="center" shrinkToFit="1"/>
      <protection hidden="1"/>
    </xf>
    <xf numFmtId="177" fontId="5" fillId="0" borderId="20" xfId="0" applyNumberFormat="1" applyFont="1" applyFill="1" applyBorder="1" applyAlignment="1" applyProtection="1">
      <alignment vertical="center" shrinkToFit="1"/>
      <protection hidden="1"/>
    </xf>
    <xf numFmtId="177" fontId="5" fillId="0" borderId="18" xfId="0" applyNumberFormat="1" applyFont="1" applyFill="1" applyBorder="1" applyAlignment="1" applyProtection="1">
      <alignment vertical="center" shrinkToFit="1"/>
      <protection hidden="1"/>
    </xf>
    <xf numFmtId="177" fontId="5" fillId="0" borderId="151" xfId="0" applyNumberFormat="1" applyFont="1" applyFill="1" applyBorder="1" applyAlignment="1" applyProtection="1">
      <alignment vertical="center" shrinkToFit="1"/>
      <protection hidden="1"/>
    </xf>
    <xf numFmtId="177" fontId="5" fillId="0" borderId="19" xfId="0" applyNumberFormat="1" applyFont="1" applyFill="1" applyBorder="1" applyAlignment="1" applyProtection="1">
      <alignment vertical="center" shrinkToFit="1"/>
      <protection hidden="1"/>
    </xf>
    <xf numFmtId="177" fontId="5" fillId="0" borderId="159" xfId="0" applyNumberFormat="1" applyFont="1" applyBorder="1" applyAlignment="1" applyProtection="1">
      <alignment vertical="center" shrinkToFit="1"/>
      <protection hidden="1"/>
    </xf>
    <xf numFmtId="177" fontId="5" fillId="0" borderId="3" xfId="0" applyNumberFormat="1" applyFont="1" applyBorder="1" applyAlignment="1" applyProtection="1">
      <alignment vertical="center" shrinkToFit="1"/>
      <protection hidden="1"/>
    </xf>
    <xf numFmtId="177" fontId="5" fillId="0" borderId="160" xfId="0" applyNumberFormat="1" applyFont="1" applyBorder="1" applyAlignment="1" applyProtection="1">
      <alignment vertical="center" shrinkToFit="1"/>
      <protection hidden="1"/>
    </xf>
    <xf numFmtId="177" fontId="5" fillId="0" borderId="62" xfId="0" applyNumberFormat="1" applyFont="1" applyBorder="1" applyAlignment="1" applyProtection="1">
      <alignment vertical="center" shrinkToFit="1"/>
      <protection hidden="1"/>
    </xf>
    <xf numFmtId="177" fontId="5" fillId="2" borderId="62" xfId="0" applyNumberFormat="1" applyFont="1" applyFill="1" applyBorder="1" applyAlignment="1" applyProtection="1">
      <alignment vertical="center" shrinkToFit="1"/>
      <protection locked="0"/>
    </xf>
    <xf numFmtId="177" fontId="43" fillId="2" borderId="59" xfId="0" applyNumberFormat="1" applyFont="1" applyFill="1" applyBorder="1" applyAlignment="1" applyProtection="1">
      <alignment vertical="center" shrinkToFit="1"/>
      <protection locked="0"/>
    </xf>
    <xf numFmtId="0" fontId="43" fillId="0" borderId="0" xfId="0" applyFont="1" applyAlignment="1">
      <alignment vertical="center"/>
    </xf>
    <xf numFmtId="0" fontId="5" fillId="0" borderId="106" xfId="0" applyFont="1" applyBorder="1" applyAlignment="1">
      <alignment horizontal="center" vertical="center"/>
    </xf>
    <xf numFmtId="177" fontId="5" fillId="7" borderId="121" xfId="0" applyNumberFormat="1" applyFont="1" applyFill="1" applyBorder="1" applyAlignment="1" applyProtection="1">
      <alignment vertical="center" shrinkToFit="1"/>
      <protection locked="0" hidden="1"/>
    </xf>
    <xf numFmtId="177" fontId="5" fillId="7" borderId="121" xfId="0" applyNumberFormat="1" applyFont="1" applyFill="1" applyBorder="1" applyAlignment="1" applyProtection="1">
      <alignment vertical="center" shrinkToFit="1"/>
      <protection locked="0"/>
    </xf>
    <xf numFmtId="177" fontId="5" fillId="0" borderId="153" xfId="0" applyNumberFormat="1" applyFont="1" applyFill="1" applyBorder="1" applyAlignment="1" applyProtection="1">
      <alignment vertical="center" shrinkToFit="1"/>
      <protection hidden="1"/>
    </xf>
    <xf numFmtId="177" fontId="5" fillId="0" borderId="121" xfId="0" applyNumberFormat="1" applyFont="1" applyFill="1" applyBorder="1" applyAlignment="1" applyProtection="1">
      <alignment vertical="center" shrinkToFit="1"/>
      <protection hidden="1"/>
    </xf>
    <xf numFmtId="0" fontId="5" fillId="0" borderId="9" xfId="0" applyFont="1" applyBorder="1" applyAlignment="1">
      <alignment horizontal="center" vertical="center"/>
    </xf>
    <xf numFmtId="0" fontId="5" fillId="0" borderId="16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4" fillId="0" borderId="0" xfId="13" quotePrefix="1" applyFont="1" applyAlignment="1">
      <alignment horizontal="left" vertical="center"/>
    </xf>
    <xf numFmtId="38" fontId="5" fillId="0" borderId="0" xfId="3" applyFont="1" applyAlignment="1">
      <alignment vertical="center"/>
    </xf>
    <xf numFmtId="0" fontId="5" fillId="8" borderId="39" xfId="0" applyFont="1" applyFill="1" applyBorder="1" applyAlignment="1" applyProtection="1">
      <alignment vertical="center"/>
      <protection locked="0"/>
    </xf>
    <xf numFmtId="0" fontId="5" fillId="8" borderId="129" xfId="0" applyFont="1" applyFill="1" applyBorder="1" applyAlignment="1" applyProtection="1">
      <alignment vertical="center"/>
      <protection locked="0"/>
    </xf>
    <xf numFmtId="0" fontId="5" fillId="8" borderId="42" xfId="0" applyFont="1" applyFill="1" applyBorder="1" applyAlignment="1" applyProtection="1">
      <alignment vertical="center"/>
      <protection locked="0"/>
    </xf>
    <xf numFmtId="0" fontId="5" fillId="8" borderId="151" xfId="0" applyFont="1" applyFill="1" applyBorder="1" applyAlignment="1" applyProtection="1">
      <alignment vertical="center"/>
      <protection locked="0"/>
    </xf>
    <xf numFmtId="0" fontId="5" fillId="8" borderId="147" xfId="0" applyFont="1" applyFill="1" applyBorder="1" applyAlignment="1" applyProtection="1">
      <alignment vertical="center"/>
      <protection locked="0"/>
    </xf>
    <xf numFmtId="0" fontId="5" fillId="8" borderId="43" xfId="0" applyFont="1" applyFill="1" applyBorder="1" applyAlignment="1" applyProtection="1">
      <alignment vertical="center"/>
      <protection locked="0"/>
    </xf>
    <xf numFmtId="0" fontId="5" fillId="8" borderId="37" xfId="0" applyFont="1" applyFill="1" applyBorder="1" applyAlignment="1" applyProtection="1">
      <alignment vertical="center"/>
      <protection locked="0"/>
    </xf>
    <xf numFmtId="0" fontId="5" fillId="8" borderId="160" xfId="0" applyFont="1" applyFill="1" applyBorder="1" applyAlignment="1" applyProtection="1">
      <alignment vertical="center"/>
      <protection locked="0"/>
    </xf>
    <xf numFmtId="0" fontId="5" fillId="8" borderId="62" xfId="0" applyFont="1" applyFill="1" applyBorder="1" applyAlignment="1" applyProtection="1">
      <alignment vertical="center"/>
      <protection locked="0"/>
    </xf>
    <xf numFmtId="0" fontId="22" fillId="0" borderId="37" xfId="0" applyNumberFormat="1" applyFont="1" applyBorder="1" applyAlignment="1">
      <alignment horizontal="distributed" vertical="center"/>
    </xf>
    <xf numFmtId="0" fontId="22" fillId="0" borderId="160" xfId="0" applyNumberFormat="1" applyFont="1" applyBorder="1" applyAlignment="1">
      <alignment horizontal="distributed" vertical="center"/>
    </xf>
    <xf numFmtId="177" fontId="8" fillId="3" borderId="120" xfId="13" applyNumberFormat="1" applyFont="1" applyFill="1" applyBorder="1" applyAlignment="1" applyProtection="1">
      <alignment vertical="center" shrinkToFit="1"/>
      <protection hidden="1"/>
    </xf>
    <xf numFmtId="177" fontId="8" fillId="3" borderId="121" xfId="13" applyNumberFormat="1" applyFont="1" applyFill="1" applyBorder="1" applyAlignment="1" applyProtection="1">
      <alignment vertical="center" shrinkToFit="1"/>
      <protection hidden="1"/>
    </xf>
    <xf numFmtId="177" fontId="8" fillId="3" borderId="122" xfId="13" applyNumberFormat="1" applyFont="1" applyFill="1" applyBorder="1" applyAlignment="1" applyProtection="1">
      <alignment vertical="center" shrinkToFit="1"/>
      <protection hidden="1"/>
    </xf>
    <xf numFmtId="177" fontId="8" fillId="0" borderId="120" xfId="13" applyNumberFormat="1" applyFont="1" applyBorder="1" applyAlignment="1" applyProtection="1">
      <alignment vertical="center" shrinkToFit="1"/>
      <protection hidden="1"/>
    </xf>
    <xf numFmtId="177" fontId="8" fillId="3" borderId="111" xfId="13" applyNumberFormat="1" applyFont="1" applyFill="1" applyBorder="1" applyAlignment="1" applyProtection="1">
      <alignment vertical="center" shrinkToFit="1"/>
      <protection hidden="1"/>
    </xf>
    <xf numFmtId="177" fontId="42" fillId="10" borderId="121" xfId="13" applyNumberFormat="1" applyFont="1" applyFill="1" applyBorder="1" applyAlignment="1" applyProtection="1">
      <alignment vertical="center" shrinkToFit="1"/>
      <protection locked="0"/>
    </xf>
    <xf numFmtId="177" fontId="8" fillId="0" borderId="121" xfId="13" applyNumberFormat="1" applyFont="1" applyFill="1" applyBorder="1" applyAlignment="1" applyProtection="1">
      <alignment vertical="center" shrinkToFit="1"/>
    </xf>
    <xf numFmtId="177" fontId="5" fillId="7" borderId="121" xfId="13" applyNumberFormat="1" applyFont="1" applyFill="1" applyBorder="1" applyAlignment="1" applyProtection="1">
      <alignment vertical="center" shrinkToFit="1"/>
      <protection locked="0"/>
    </xf>
    <xf numFmtId="177" fontId="8" fillId="3" borderId="124" xfId="13" applyNumberFormat="1" applyFont="1" applyFill="1" applyBorder="1" applyAlignment="1" applyProtection="1">
      <alignment vertical="center" shrinkToFit="1"/>
      <protection hidden="1"/>
    </xf>
    <xf numFmtId="177" fontId="8" fillId="0" borderId="100" xfId="13" applyNumberFormat="1" applyFont="1" applyBorder="1" applyAlignment="1" applyProtection="1">
      <alignment vertical="center" shrinkToFit="1"/>
      <protection hidden="1"/>
    </xf>
    <xf numFmtId="177" fontId="5" fillId="2" borderId="51" xfId="13" applyNumberFormat="1" applyFont="1" applyFill="1" applyBorder="1" applyAlignment="1" applyProtection="1">
      <alignment vertical="center" shrinkToFit="1"/>
      <protection locked="0"/>
    </xf>
    <xf numFmtId="177" fontId="5" fillId="2" borderId="49" xfId="13" applyNumberFormat="1" applyFont="1" applyFill="1" applyBorder="1" applyAlignment="1" applyProtection="1">
      <alignment vertical="center" shrinkToFit="1"/>
      <protection locked="0"/>
    </xf>
    <xf numFmtId="177" fontId="5" fillId="7" borderId="143" xfId="13" applyNumberFormat="1" applyFont="1" applyFill="1" applyBorder="1" applyAlignment="1" applyProtection="1">
      <alignment vertical="center" shrinkToFit="1"/>
      <protection locked="0"/>
    </xf>
    <xf numFmtId="179" fontId="8" fillId="0" borderId="7" xfId="13" applyNumberFormat="1" applyFont="1" applyBorder="1" applyAlignment="1" applyProtection="1">
      <alignment horizontal="right" vertical="center" shrinkToFit="1"/>
      <protection hidden="1"/>
    </xf>
    <xf numFmtId="0" fontId="30" fillId="7" borderId="40" xfId="12" applyFont="1" applyFill="1" applyBorder="1" applyAlignment="1" applyProtection="1">
      <alignment horizontal="left" vertical="center" justifyLastLine="1"/>
      <protection locked="0"/>
    </xf>
    <xf numFmtId="0" fontId="30" fillId="7" borderId="9" xfId="12" applyFont="1" applyFill="1" applyBorder="1" applyAlignment="1" applyProtection="1">
      <alignment horizontal="left" vertical="center" justifyLastLine="1"/>
      <protection locked="0"/>
    </xf>
    <xf numFmtId="0" fontId="30" fillId="7" borderId="107" xfId="12" applyFont="1" applyFill="1" applyBorder="1" applyAlignment="1" applyProtection="1">
      <alignment horizontal="left" vertical="center" justifyLastLine="1"/>
      <protection locked="0"/>
    </xf>
    <xf numFmtId="190" fontId="5" fillId="0" borderId="0" xfId="13" applyNumberFormat="1" applyFont="1" applyBorder="1" applyAlignment="1">
      <alignment vertical="center"/>
    </xf>
    <xf numFmtId="0" fontId="5" fillId="0" borderId="106" xfId="0" applyFont="1" applyBorder="1" applyAlignment="1">
      <alignment horizontal="distributed" vertical="center"/>
    </xf>
    <xf numFmtId="0" fontId="33" fillId="0" borderId="106" xfId="0" applyFont="1" applyBorder="1" applyAlignment="1">
      <alignment horizontal="center" vertical="center"/>
    </xf>
    <xf numFmtId="177" fontId="5" fillId="0" borderId="106" xfId="13" applyNumberFormat="1" applyFont="1" applyFill="1" applyBorder="1" applyAlignment="1" applyProtection="1">
      <alignment vertical="center" shrinkToFit="1"/>
      <protection locked="0"/>
    </xf>
    <xf numFmtId="177" fontId="5" fillId="0" borderId="106" xfId="13" applyNumberFormat="1" applyFont="1" applyFill="1" applyBorder="1" applyAlignment="1" applyProtection="1">
      <alignment vertical="center" shrinkToFit="1"/>
      <protection hidden="1"/>
    </xf>
    <xf numFmtId="177" fontId="5" fillId="0" borderId="8" xfId="13" applyNumberFormat="1" applyFont="1" applyFill="1" applyBorder="1" applyAlignment="1" applyProtection="1">
      <alignment vertical="center" shrinkToFit="1"/>
      <protection hidden="1"/>
    </xf>
    <xf numFmtId="177" fontId="5" fillId="0" borderId="10" xfId="13" applyNumberFormat="1" applyFont="1" applyFill="1" applyBorder="1" applyAlignment="1" applyProtection="1">
      <alignment vertical="center" shrinkToFit="1"/>
      <protection hidden="1"/>
    </xf>
    <xf numFmtId="177" fontId="5" fillId="0" borderId="169" xfId="13" applyNumberFormat="1" applyFont="1" applyFill="1" applyBorder="1" applyAlignment="1" applyProtection="1">
      <alignment vertical="center" shrinkToFit="1"/>
      <protection hidden="1"/>
    </xf>
    <xf numFmtId="0" fontId="5" fillId="0" borderId="6" xfId="13" quotePrefix="1" applyFont="1" applyBorder="1" applyAlignment="1">
      <alignment horizontal="distributed" vertical="center"/>
    </xf>
    <xf numFmtId="177" fontId="5" fillId="0" borderId="122" xfId="13" applyNumberFormat="1" applyFont="1" applyFill="1" applyBorder="1" applyAlignment="1" applyProtection="1">
      <alignment vertical="center" shrinkToFit="1"/>
      <protection locked="0"/>
    </xf>
    <xf numFmtId="177" fontId="5" fillId="0" borderId="122" xfId="13" applyNumberFormat="1" applyFont="1" applyFill="1" applyBorder="1" applyAlignment="1" applyProtection="1">
      <alignment vertical="center" shrinkToFit="1"/>
      <protection hidden="1"/>
    </xf>
    <xf numFmtId="177" fontId="5" fillId="0" borderId="24" xfId="13" applyNumberFormat="1" applyFont="1" applyFill="1" applyBorder="1" applyAlignment="1" applyProtection="1">
      <alignment vertical="center" shrinkToFit="1"/>
      <protection hidden="1"/>
    </xf>
    <xf numFmtId="177" fontId="5" fillId="0" borderId="22" xfId="13" applyNumberFormat="1" applyFont="1" applyFill="1" applyBorder="1" applyAlignment="1" applyProtection="1">
      <alignment vertical="center" shrinkToFit="1"/>
      <protection hidden="1"/>
    </xf>
    <xf numFmtId="177" fontId="5" fillId="0" borderId="23" xfId="13" applyNumberFormat="1" applyFont="1" applyFill="1" applyBorder="1" applyAlignment="1" applyProtection="1">
      <alignment vertical="center" shrinkToFit="1"/>
      <protection hidden="1"/>
    </xf>
    <xf numFmtId="0" fontId="5" fillId="0" borderId="168" xfId="13" applyFont="1" applyBorder="1" applyAlignment="1">
      <alignment horizontal="distributed" vertical="center"/>
    </xf>
    <xf numFmtId="177" fontId="5" fillId="0" borderId="73" xfId="13" applyNumberFormat="1" applyFont="1" applyFill="1" applyBorder="1" applyAlignment="1" applyProtection="1">
      <alignment vertical="center" shrinkToFit="1"/>
      <protection locked="0"/>
    </xf>
    <xf numFmtId="177" fontId="5" fillId="0" borderId="50" xfId="13" applyNumberFormat="1" applyFont="1" applyFill="1" applyBorder="1" applyAlignment="1" applyProtection="1">
      <alignment vertical="center" shrinkToFit="1"/>
      <protection locked="0"/>
    </xf>
    <xf numFmtId="177" fontId="5" fillId="0" borderId="47" xfId="13" applyNumberFormat="1" applyFont="1" applyFill="1" applyBorder="1" applyAlignment="1" applyProtection="1">
      <alignment vertical="center" shrinkToFit="1"/>
      <protection locked="0"/>
    </xf>
    <xf numFmtId="177" fontId="5" fillId="0" borderId="52" xfId="13" applyNumberFormat="1" applyFont="1" applyFill="1" applyBorder="1" applyAlignment="1" applyProtection="1">
      <alignment vertical="center" shrinkToFit="1"/>
      <protection locked="0"/>
    </xf>
    <xf numFmtId="177" fontId="5" fillId="0" borderId="77" xfId="13" applyNumberFormat="1" applyFont="1" applyFill="1" applyBorder="1" applyAlignment="1" applyProtection="1">
      <alignment vertical="center" shrinkToFit="1"/>
      <protection locked="0"/>
    </xf>
    <xf numFmtId="177" fontId="5" fillId="0" borderId="104" xfId="13" applyNumberFormat="1" applyFont="1" applyFill="1" applyBorder="1" applyAlignment="1" applyProtection="1">
      <alignment vertical="center" shrinkToFit="1"/>
      <protection hidden="1"/>
    </xf>
    <xf numFmtId="177" fontId="5" fillId="0" borderId="186" xfId="13" applyNumberFormat="1" applyFont="1" applyFill="1" applyBorder="1" applyAlignment="1" applyProtection="1">
      <alignment vertical="center" shrinkToFit="1"/>
      <protection hidden="1"/>
    </xf>
    <xf numFmtId="177" fontId="5" fillId="0" borderId="123" xfId="13" applyNumberFormat="1" applyFont="1" applyBorder="1" applyAlignment="1" applyProtection="1">
      <alignment vertical="center" shrinkToFit="1"/>
      <protection hidden="1"/>
    </xf>
    <xf numFmtId="177" fontId="5" fillId="0" borderId="119" xfId="13" applyNumberFormat="1" applyFont="1" applyBorder="1" applyAlignment="1" applyProtection="1">
      <alignment vertical="center" shrinkToFit="1"/>
      <protection hidden="1"/>
    </xf>
    <xf numFmtId="177" fontId="5" fillId="0" borderId="134" xfId="13" applyNumberFormat="1" applyFont="1" applyBorder="1" applyAlignment="1" applyProtection="1">
      <alignment vertical="center" shrinkToFit="1"/>
      <protection hidden="1"/>
    </xf>
    <xf numFmtId="177" fontId="5" fillId="0" borderId="2" xfId="13" applyNumberFormat="1" applyFont="1" applyBorder="1" applyAlignment="1" applyProtection="1">
      <alignment vertical="center" shrinkToFit="1"/>
      <protection hidden="1"/>
    </xf>
    <xf numFmtId="177" fontId="5" fillId="0" borderId="33" xfId="13" applyNumberFormat="1" applyFont="1" applyBorder="1" applyAlignment="1" applyProtection="1">
      <alignment vertical="center" shrinkToFit="1"/>
      <protection hidden="1"/>
    </xf>
    <xf numFmtId="190" fontId="5" fillId="0" borderId="111" xfId="13" applyNumberFormat="1" applyFont="1" applyFill="1" applyBorder="1" applyAlignment="1" applyProtection="1">
      <alignment vertical="center" shrinkToFit="1"/>
      <protection hidden="1"/>
    </xf>
    <xf numFmtId="177" fontId="5" fillId="0" borderId="18" xfId="13" applyNumberFormat="1" applyFont="1" applyFill="1" applyBorder="1" applyAlignment="1" applyProtection="1">
      <alignment vertical="center" shrinkToFit="1"/>
      <protection hidden="1"/>
    </xf>
    <xf numFmtId="177" fontId="5" fillId="0" borderId="20" xfId="13" applyNumberFormat="1" applyFont="1" applyBorder="1" applyAlignment="1" applyProtection="1">
      <alignment vertical="center" shrinkToFit="1"/>
      <protection hidden="1"/>
    </xf>
    <xf numFmtId="177" fontId="5" fillId="0" borderId="18" xfId="13" applyNumberFormat="1" applyFont="1" applyBorder="1" applyAlignment="1" applyProtection="1">
      <alignment vertical="center" shrinkToFit="1"/>
      <protection hidden="1"/>
    </xf>
    <xf numFmtId="190" fontId="5" fillId="0" borderId="121" xfId="13" applyNumberFormat="1" applyFont="1" applyFill="1" applyBorder="1" applyAlignment="1" applyProtection="1">
      <alignment vertical="center" shrinkToFit="1"/>
      <protection hidden="1"/>
    </xf>
    <xf numFmtId="38" fontId="5" fillId="0" borderId="19" xfId="13" applyNumberFormat="1" applyFont="1" applyFill="1" applyBorder="1" applyAlignment="1" applyProtection="1">
      <alignment vertical="center"/>
      <protection hidden="1"/>
    </xf>
    <xf numFmtId="38" fontId="5" fillId="0" borderId="121" xfId="13" applyNumberFormat="1" applyFont="1" applyFill="1" applyBorder="1" applyAlignment="1" applyProtection="1">
      <alignment vertical="center" shrinkToFit="1"/>
      <protection hidden="1"/>
    </xf>
    <xf numFmtId="177" fontId="5" fillId="0" borderId="41" xfId="13" applyNumberFormat="1" applyFont="1" applyBorder="1" applyAlignment="1" applyProtection="1">
      <alignment vertical="center" shrinkToFit="1"/>
      <protection hidden="1"/>
    </xf>
    <xf numFmtId="177" fontId="5" fillId="0" borderId="22" xfId="13" applyNumberFormat="1" applyFont="1" applyBorder="1" applyAlignment="1" applyProtection="1">
      <alignment vertical="center" shrinkToFit="1"/>
      <protection hidden="1"/>
    </xf>
    <xf numFmtId="177" fontId="5" fillId="0" borderId="24" xfId="13" applyNumberFormat="1" applyFont="1" applyBorder="1" applyAlignment="1" applyProtection="1">
      <alignment vertical="center" shrinkToFit="1"/>
      <protection hidden="1"/>
    </xf>
    <xf numFmtId="177" fontId="5" fillId="0" borderId="13" xfId="13" applyNumberFormat="1" applyFont="1" applyBorder="1" applyAlignment="1" applyProtection="1">
      <alignment vertical="center" shrinkToFit="1"/>
      <protection hidden="1"/>
    </xf>
    <xf numFmtId="177" fontId="5" fillId="0" borderId="128" xfId="13" applyNumberFormat="1" applyFont="1" applyBorder="1" applyAlignment="1" applyProtection="1">
      <alignment vertical="center" shrinkToFit="1"/>
      <protection hidden="1"/>
    </xf>
    <xf numFmtId="177" fontId="5" fillId="0" borderId="100" xfId="13" applyNumberFormat="1" applyFont="1" applyBorder="1" applyAlignment="1" applyProtection="1">
      <alignment vertical="center" shrinkToFit="1"/>
      <protection hidden="1"/>
    </xf>
    <xf numFmtId="177" fontId="5" fillId="0" borderId="185" xfId="13" applyNumberFormat="1" applyFont="1" applyBorder="1" applyAlignment="1" applyProtection="1">
      <alignment vertical="center" shrinkToFit="1"/>
      <protection hidden="1"/>
    </xf>
    <xf numFmtId="38" fontId="5" fillId="0" borderId="133" xfId="3" applyFont="1" applyFill="1" applyBorder="1" applyAlignment="1" applyProtection="1">
      <alignment vertical="center"/>
      <protection hidden="1"/>
    </xf>
    <xf numFmtId="177" fontId="5" fillId="0" borderId="135" xfId="13" applyNumberFormat="1" applyFont="1" applyFill="1" applyBorder="1" applyAlignment="1" applyProtection="1">
      <alignment vertical="center" shrinkToFit="1"/>
      <protection hidden="1"/>
    </xf>
    <xf numFmtId="177" fontId="5" fillId="0" borderId="12" xfId="13" applyNumberFormat="1" applyFont="1" applyBorder="1" applyAlignment="1" applyProtection="1">
      <alignment vertical="center" shrinkToFit="1"/>
      <protection hidden="1"/>
    </xf>
    <xf numFmtId="0" fontId="34" fillId="0" borderId="0" xfId="13" applyFont="1" applyBorder="1" applyAlignment="1">
      <alignment horizontal="left" vertical="center"/>
    </xf>
    <xf numFmtId="0" fontId="5" fillId="0" borderId="0" xfId="13" applyFont="1" applyBorder="1" applyAlignment="1">
      <alignment horizontal="distributed" vertical="center" shrinkToFit="1"/>
    </xf>
    <xf numFmtId="190" fontId="5" fillId="0" borderId="0" xfId="13" applyNumberFormat="1" applyFont="1" applyBorder="1" applyAlignment="1" applyProtection="1">
      <alignment vertical="center" shrinkToFit="1"/>
      <protection hidden="1"/>
    </xf>
    <xf numFmtId="190" fontId="5" fillId="2" borderId="120" xfId="13" applyNumberFormat="1" applyFont="1" applyFill="1" applyBorder="1" applyAlignment="1" applyProtection="1">
      <alignment vertical="center" shrinkToFit="1"/>
      <protection locked="0"/>
    </xf>
    <xf numFmtId="190" fontId="5" fillId="2" borderId="129" xfId="13" applyNumberFormat="1" applyFont="1" applyFill="1" applyBorder="1" applyAlignment="1" applyProtection="1">
      <alignment vertical="center" shrinkToFit="1"/>
      <protection locked="0"/>
    </xf>
    <xf numFmtId="190" fontId="5" fillId="2" borderId="166" xfId="13" applyNumberFormat="1" applyFont="1" applyFill="1" applyBorder="1" applyAlignment="1" applyProtection="1">
      <alignment vertical="center" shrinkToFit="1"/>
      <protection locked="0"/>
    </xf>
    <xf numFmtId="190" fontId="5" fillId="2" borderId="33" xfId="13" applyNumberFormat="1" applyFont="1" applyFill="1" applyBorder="1" applyAlignment="1" applyProtection="1">
      <alignment vertical="center" shrinkToFit="1"/>
      <protection locked="0"/>
    </xf>
    <xf numFmtId="190" fontId="5" fillId="2" borderId="2" xfId="13" applyNumberFormat="1" applyFont="1" applyFill="1" applyBorder="1" applyAlignment="1" applyProtection="1">
      <alignment vertical="center" shrinkToFit="1"/>
      <protection locked="0"/>
    </xf>
    <xf numFmtId="0" fontId="5" fillId="0" borderId="14" xfId="13" quotePrefix="1" applyFont="1" applyBorder="1" applyAlignment="1">
      <alignment horizontal="distributed" vertical="center"/>
    </xf>
    <xf numFmtId="0" fontId="5" fillId="0" borderId="151" xfId="13" applyFont="1" applyBorder="1" applyAlignment="1">
      <alignment horizontal="distributed" vertical="center"/>
    </xf>
    <xf numFmtId="190" fontId="5" fillId="2" borderId="111" xfId="13" applyNumberFormat="1" applyFont="1" applyFill="1" applyBorder="1" applyAlignment="1" applyProtection="1">
      <alignment vertical="center" shrinkToFit="1"/>
      <protection locked="0"/>
    </xf>
    <xf numFmtId="190" fontId="5" fillId="2" borderId="116" xfId="13" applyNumberFormat="1" applyFont="1" applyFill="1" applyBorder="1" applyAlignment="1" applyProtection="1">
      <alignment vertical="center" shrinkToFit="1"/>
      <protection locked="0"/>
    </xf>
    <xf numFmtId="190" fontId="5" fillId="2" borderId="17" xfId="13" applyNumberFormat="1" applyFont="1" applyFill="1" applyBorder="1" applyAlignment="1" applyProtection="1">
      <alignment vertical="center" shrinkToFit="1"/>
      <protection locked="0"/>
    </xf>
    <xf numFmtId="190" fontId="5" fillId="2" borderId="110" xfId="13" applyNumberFormat="1" applyFont="1" applyFill="1" applyBorder="1" applyAlignment="1" applyProtection="1">
      <alignment vertical="center" shrinkToFit="1"/>
      <protection locked="0"/>
    </xf>
    <xf numFmtId="190" fontId="5" fillId="2" borderId="14" xfId="13" applyNumberFormat="1" applyFont="1" applyFill="1" applyBorder="1" applyAlignment="1" applyProtection="1">
      <alignment vertical="center" shrinkToFit="1"/>
      <protection locked="0"/>
    </xf>
    <xf numFmtId="190" fontId="5" fillId="2" borderId="16" xfId="13" applyNumberFormat="1" applyFont="1" applyFill="1" applyBorder="1" applyAlignment="1" applyProtection="1">
      <alignment vertical="center" shrinkToFit="1"/>
      <protection locked="0"/>
    </xf>
    <xf numFmtId="190" fontId="5" fillId="2" borderId="121" xfId="13" applyNumberFormat="1" applyFont="1" applyFill="1" applyBorder="1" applyAlignment="1" applyProtection="1">
      <alignment vertical="center" shrinkToFit="1"/>
      <protection locked="0"/>
    </xf>
    <xf numFmtId="190" fontId="5" fillId="2" borderId="147" xfId="13" applyNumberFormat="1" applyFont="1" applyFill="1" applyBorder="1" applyAlignment="1" applyProtection="1">
      <alignment vertical="center" shrinkToFit="1"/>
      <protection locked="0"/>
    </xf>
    <xf numFmtId="190" fontId="5" fillId="2" borderId="130" xfId="13" applyNumberFormat="1" applyFont="1" applyFill="1" applyBorder="1" applyAlignment="1" applyProtection="1">
      <alignment vertical="center" shrinkToFit="1"/>
      <protection locked="0"/>
    </xf>
    <xf numFmtId="190" fontId="5" fillId="2" borderId="20" xfId="13" applyNumberFormat="1" applyFont="1" applyFill="1" applyBorder="1" applyAlignment="1" applyProtection="1">
      <alignment vertical="center" shrinkToFit="1"/>
      <protection locked="0"/>
    </xf>
    <xf numFmtId="190" fontId="5" fillId="2" borderId="161" xfId="13" applyNumberFormat="1" applyFont="1" applyFill="1" applyBorder="1" applyAlignment="1" applyProtection="1">
      <alignment vertical="center" shrinkToFit="1"/>
      <protection locked="0"/>
    </xf>
    <xf numFmtId="190" fontId="5" fillId="2" borderId="136" xfId="13" applyNumberFormat="1" applyFont="1" applyFill="1" applyBorder="1" applyAlignment="1" applyProtection="1">
      <alignment vertical="center" shrinkToFit="1"/>
      <protection locked="0"/>
    </xf>
    <xf numFmtId="190" fontId="5" fillId="2" borderId="112" xfId="13" applyNumberFormat="1" applyFont="1" applyFill="1" applyBorder="1" applyAlignment="1" applyProtection="1">
      <alignment vertical="center" shrinkToFit="1"/>
      <protection locked="0"/>
    </xf>
    <xf numFmtId="190" fontId="5" fillId="2" borderId="31" xfId="13" applyNumberFormat="1" applyFont="1" applyFill="1" applyBorder="1" applyAlignment="1" applyProtection="1">
      <alignment vertical="center" shrinkToFit="1"/>
      <protection locked="0"/>
    </xf>
    <xf numFmtId="190" fontId="5" fillId="2" borderId="125" xfId="13" applyNumberFormat="1" applyFont="1" applyFill="1" applyBorder="1" applyAlignment="1" applyProtection="1">
      <alignment vertical="center" shrinkToFit="1"/>
      <protection locked="0"/>
    </xf>
    <xf numFmtId="190" fontId="5" fillId="2" borderId="25" xfId="13" applyNumberFormat="1" applyFont="1" applyFill="1" applyBorder="1" applyAlignment="1" applyProtection="1">
      <alignment vertical="center" shrinkToFit="1"/>
      <protection locked="0"/>
    </xf>
    <xf numFmtId="190" fontId="5" fillId="2" borderId="49" xfId="13" applyNumberFormat="1" applyFont="1" applyFill="1" applyBorder="1" applyAlignment="1" applyProtection="1">
      <alignment vertical="center" shrinkToFit="1"/>
      <protection locked="0"/>
    </xf>
    <xf numFmtId="190" fontId="5" fillId="2" borderId="123" xfId="13" applyNumberFormat="1" applyFont="1" applyFill="1" applyBorder="1" applyAlignment="1" applyProtection="1">
      <alignment vertical="center" shrinkToFit="1"/>
      <protection locked="0"/>
    </xf>
    <xf numFmtId="190" fontId="5" fillId="2" borderId="170" xfId="13" applyNumberFormat="1" applyFont="1" applyFill="1" applyBorder="1" applyAlignment="1" applyProtection="1">
      <alignment vertical="center" shrinkToFit="1"/>
      <protection locked="0"/>
    </xf>
    <xf numFmtId="190" fontId="5" fillId="2" borderId="137" xfId="13" applyNumberFormat="1" applyFont="1" applyFill="1" applyBorder="1" applyAlignment="1" applyProtection="1">
      <alignment vertical="center" shrinkToFit="1"/>
      <protection locked="0"/>
    </xf>
    <xf numFmtId="190" fontId="5" fillId="0" borderId="133" xfId="13" applyNumberFormat="1" applyFont="1" applyBorder="1" applyAlignment="1" applyProtection="1">
      <alignment vertical="center" shrinkToFit="1"/>
      <protection hidden="1"/>
    </xf>
    <xf numFmtId="190" fontId="5" fillId="0" borderId="134" xfId="13" applyNumberFormat="1" applyFont="1" applyBorder="1" applyAlignment="1" applyProtection="1">
      <alignment vertical="center" shrinkToFit="1"/>
      <protection hidden="1"/>
    </xf>
    <xf numFmtId="190" fontId="5" fillId="0" borderId="119" xfId="13" applyNumberFormat="1" applyFont="1" applyBorder="1" applyAlignment="1" applyProtection="1">
      <alignment vertical="center" shrinkToFit="1"/>
      <protection hidden="1"/>
    </xf>
    <xf numFmtId="0" fontId="5" fillId="2" borderId="151" xfId="13" applyFont="1" applyFill="1" applyBorder="1" applyAlignment="1" applyProtection="1">
      <alignment horizontal="distributed" vertical="center"/>
      <protection locked="0"/>
    </xf>
    <xf numFmtId="0" fontId="5" fillId="2" borderId="147" xfId="13" applyFont="1" applyFill="1" applyBorder="1" applyAlignment="1" applyProtection="1">
      <alignment horizontal="distributed" vertical="center"/>
      <protection locked="0"/>
    </xf>
    <xf numFmtId="190" fontId="5" fillId="2" borderId="124" xfId="13" applyNumberFormat="1" applyFont="1" applyFill="1" applyBorder="1" applyAlignment="1" applyProtection="1">
      <alignment vertical="center" shrinkToFit="1"/>
      <protection locked="0"/>
    </xf>
    <xf numFmtId="190" fontId="5" fillId="2" borderId="148" xfId="13" applyNumberFormat="1" applyFont="1" applyFill="1" applyBorder="1" applyAlignment="1" applyProtection="1">
      <alignment vertical="center" shrinkToFit="1"/>
      <protection locked="0"/>
    </xf>
    <xf numFmtId="190" fontId="5" fillId="2" borderId="132" xfId="13" applyNumberFormat="1" applyFont="1" applyFill="1" applyBorder="1" applyAlignment="1" applyProtection="1">
      <alignment vertical="center" shrinkToFit="1"/>
      <protection locked="0"/>
    </xf>
    <xf numFmtId="190" fontId="5" fillId="2" borderId="152" xfId="13" applyNumberFormat="1" applyFont="1" applyFill="1" applyBorder="1" applyAlignment="1" applyProtection="1">
      <alignment vertical="center" shrinkToFit="1"/>
      <protection locked="0"/>
    </xf>
    <xf numFmtId="190" fontId="5" fillId="0" borderId="100" xfId="13" applyNumberFormat="1" applyFont="1" applyBorder="1" applyAlignment="1" applyProtection="1">
      <alignment vertical="center" shrinkToFit="1"/>
      <protection hidden="1"/>
    </xf>
    <xf numFmtId="190" fontId="5" fillId="0" borderId="128" xfId="13" applyNumberFormat="1" applyFont="1" applyBorder="1" applyAlignment="1" applyProtection="1">
      <alignment vertical="center" shrinkToFit="1"/>
      <protection hidden="1"/>
    </xf>
    <xf numFmtId="190" fontId="5" fillId="0" borderId="29" xfId="13" applyNumberFormat="1" applyFont="1" applyBorder="1" applyAlignment="1" applyProtection="1">
      <alignment vertical="center" shrinkToFit="1"/>
      <protection hidden="1"/>
    </xf>
    <xf numFmtId="190" fontId="5" fillId="0" borderId="12" xfId="13" applyNumberFormat="1" applyFont="1" applyBorder="1" applyAlignment="1" applyProtection="1">
      <alignment vertical="center" shrinkToFit="1"/>
      <protection hidden="1"/>
    </xf>
    <xf numFmtId="190" fontId="5" fillId="0" borderId="165" xfId="13" applyNumberFormat="1" applyFont="1" applyBorder="1" applyAlignment="1" applyProtection="1">
      <alignment vertical="center" shrinkToFit="1"/>
      <protection hidden="1"/>
    </xf>
    <xf numFmtId="0" fontId="5" fillId="0" borderId="9" xfId="13" quotePrefix="1" applyFont="1" applyBorder="1" applyAlignment="1">
      <alignment horizontal="left" vertical="center"/>
    </xf>
    <xf numFmtId="0" fontId="5" fillId="0" borderId="9" xfId="13" applyFont="1" applyBorder="1" applyAlignment="1">
      <alignment horizontal="distributed" vertical="center" shrinkToFit="1"/>
    </xf>
    <xf numFmtId="190" fontId="5" fillId="0" borderId="9" xfId="13" applyNumberFormat="1" applyFont="1" applyBorder="1" applyAlignment="1" applyProtection="1">
      <alignment vertical="center" shrinkToFit="1"/>
      <protection hidden="1"/>
    </xf>
    <xf numFmtId="188" fontId="5" fillId="4" borderId="49" xfId="13" applyNumberFormat="1" applyFont="1" applyFill="1" applyBorder="1" applyAlignment="1" applyProtection="1">
      <alignment horizontal="center" vertical="center" shrinkToFit="1"/>
      <protection locked="0"/>
    </xf>
    <xf numFmtId="183" fontId="5" fillId="4" borderId="71" xfId="13" applyNumberFormat="1" applyFont="1" applyFill="1" applyBorder="1" applyAlignment="1" applyProtection="1">
      <alignment horizontal="center" vertical="center" shrinkToFit="1"/>
      <protection locked="0"/>
    </xf>
    <xf numFmtId="183" fontId="5" fillId="4" borderId="88" xfId="13" applyNumberFormat="1" applyFont="1" applyFill="1" applyBorder="1" applyAlignment="1" applyProtection="1">
      <alignment horizontal="center" vertical="center" shrinkToFit="1"/>
      <protection locked="0"/>
    </xf>
    <xf numFmtId="188" fontId="5" fillId="4" borderId="24" xfId="13" applyNumberFormat="1" applyFont="1" applyFill="1" applyBorder="1" applyAlignment="1" applyProtection="1">
      <alignment horizontal="center" vertical="center" shrinkToFit="1"/>
      <protection locked="0"/>
    </xf>
    <xf numFmtId="177" fontId="5" fillId="2" borderId="20" xfId="13" applyNumberFormat="1" applyFont="1" applyFill="1" applyBorder="1" applyAlignment="1" applyProtection="1">
      <alignment vertical="center" shrinkToFit="1"/>
      <protection hidden="1"/>
    </xf>
    <xf numFmtId="57" fontId="5" fillId="2" borderId="29" xfId="12" applyNumberFormat="1" applyFont="1" applyFill="1" applyBorder="1" applyAlignment="1" applyProtection="1">
      <alignment horizontal="center" vertical="center"/>
      <protection locked="0"/>
    </xf>
    <xf numFmtId="9" fontId="5" fillId="2" borderId="3" xfId="0" applyNumberFormat="1" applyFont="1" applyFill="1" applyBorder="1" applyAlignment="1" applyProtection="1">
      <alignment vertical="center"/>
      <protection locked="0"/>
    </xf>
    <xf numFmtId="177" fontId="5" fillId="2" borderId="147" xfId="0" applyNumberFormat="1" applyFont="1" applyFill="1" applyBorder="1" applyAlignment="1" applyProtection="1">
      <alignment vertical="center"/>
      <protection locked="0"/>
    </xf>
    <xf numFmtId="177" fontId="8" fillId="0" borderId="147" xfId="0" applyNumberFormat="1" applyFont="1" applyBorder="1" applyAlignment="1" applyProtection="1">
      <alignment vertical="center"/>
      <protection hidden="1"/>
    </xf>
    <xf numFmtId="9" fontId="5" fillId="2" borderId="147" xfId="0" applyNumberFormat="1" applyFont="1" applyFill="1" applyBorder="1" applyAlignment="1" applyProtection="1">
      <alignment vertical="center"/>
      <protection locked="0"/>
    </xf>
    <xf numFmtId="177" fontId="8" fillId="0" borderId="147" xfId="0" applyNumberFormat="1" applyFont="1" applyFill="1" applyBorder="1" applyAlignment="1" applyProtection="1">
      <alignment vertical="center"/>
      <protection hidden="1"/>
    </xf>
    <xf numFmtId="9" fontId="5" fillId="2" borderId="160" xfId="0" applyNumberFormat="1" applyFont="1" applyFill="1" applyBorder="1" applyAlignment="1" applyProtection="1">
      <alignment vertical="center"/>
      <protection hidden="1"/>
    </xf>
    <xf numFmtId="9" fontId="5" fillId="2" borderId="122" xfId="0" applyNumberFormat="1" applyFont="1" applyFill="1" applyBorder="1" applyAlignment="1" applyProtection="1">
      <alignment vertical="center"/>
      <protection locked="0"/>
    </xf>
    <xf numFmtId="177" fontId="8" fillId="0" borderId="122" xfId="0" applyNumberFormat="1" applyFont="1" applyBorder="1" applyAlignment="1" applyProtection="1">
      <alignment vertical="center"/>
      <protection hidden="1"/>
    </xf>
    <xf numFmtId="177" fontId="8" fillId="0" borderId="111" xfId="0" applyNumberFormat="1" applyFont="1" applyBorder="1" applyAlignment="1" applyProtection="1">
      <alignment vertical="center"/>
      <protection hidden="1"/>
    </xf>
    <xf numFmtId="38" fontId="5" fillId="7" borderId="18" xfId="4" applyFont="1" applyFill="1" applyBorder="1" applyAlignment="1">
      <alignment vertical="center"/>
    </xf>
    <xf numFmtId="177" fontId="5" fillId="7" borderId="73" xfId="13" applyNumberFormat="1" applyFont="1" applyFill="1" applyBorder="1" applyAlignment="1" applyProtection="1">
      <alignment vertical="center" shrinkToFit="1"/>
      <protection locked="0"/>
    </xf>
    <xf numFmtId="177" fontId="5" fillId="7" borderId="115" xfId="13" applyNumberFormat="1" applyFont="1" applyFill="1" applyBorder="1" applyAlignment="1" applyProtection="1">
      <alignment vertical="center" shrinkToFit="1"/>
      <protection locked="0"/>
    </xf>
    <xf numFmtId="177" fontId="5" fillId="7" borderId="47" xfId="13" applyNumberFormat="1" applyFont="1" applyFill="1" applyBorder="1" applyAlignment="1" applyProtection="1">
      <alignment vertical="center" shrinkToFit="1"/>
      <protection locked="0"/>
    </xf>
    <xf numFmtId="0" fontId="5" fillId="7" borderId="211" xfId="13" applyFont="1" applyFill="1" applyBorder="1" applyAlignment="1" applyProtection="1">
      <alignment horizontal="distributed" vertical="center"/>
      <protection locked="0"/>
    </xf>
    <xf numFmtId="177" fontId="5" fillId="7" borderId="50" xfId="13" applyNumberFormat="1" applyFont="1" applyFill="1" applyBorder="1" applyAlignment="1" applyProtection="1">
      <alignment vertical="center" shrinkToFit="1"/>
      <protection locked="0"/>
    </xf>
    <xf numFmtId="177" fontId="5" fillId="7" borderId="52" xfId="13" applyNumberFormat="1" applyFont="1" applyFill="1" applyBorder="1" applyAlignment="1" applyProtection="1">
      <alignment vertical="center" shrinkToFit="1"/>
      <protection locked="0"/>
    </xf>
    <xf numFmtId="177" fontId="5" fillId="7" borderId="121" xfId="13" applyNumberFormat="1" applyFont="1" applyFill="1" applyBorder="1" applyAlignment="1" applyProtection="1">
      <alignment vertical="center" shrinkToFit="1"/>
      <protection hidden="1"/>
    </xf>
    <xf numFmtId="0" fontId="22" fillId="7" borderId="142" xfId="13" applyFont="1" applyFill="1" applyBorder="1" applyAlignment="1" applyProtection="1">
      <alignment horizontal="distributed" vertical="center"/>
      <protection hidden="1"/>
    </xf>
    <xf numFmtId="38" fontId="43" fillId="0" borderId="36" xfId="3" applyFont="1" applyFill="1" applyBorder="1" applyAlignment="1" applyProtection="1">
      <alignment vertical="center" shrinkToFit="1"/>
      <protection locked="0"/>
    </xf>
    <xf numFmtId="0" fontId="5" fillId="0" borderId="190" xfId="13" applyFont="1" applyFill="1" applyBorder="1" applyAlignment="1" applyProtection="1">
      <alignment horizontal="distributed" vertical="center"/>
      <protection locked="0"/>
    </xf>
    <xf numFmtId="177" fontId="5" fillId="0" borderId="93" xfId="13" applyNumberFormat="1" applyFont="1" applyFill="1" applyBorder="1" applyAlignment="1" applyProtection="1">
      <alignment vertical="center" shrinkToFit="1"/>
      <protection locked="0"/>
    </xf>
    <xf numFmtId="177" fontId="5" fillId="0" borderId="208" xfId="13" applyNumberFormat="1" applyFont="1" applyFill="1" applyBorder="1" applyAlignment="1" applyProtection="1">
      <alignment vertical="center" shrinkToFit="1"/>
      <protection locked="0"/>
    </xf>
    <xf numFmtId="177" fontId="5" fillId="0" borderId="91" xfId="13" applyNumberFormat="1" applyFont="1" applyFill="1" applyBorder="1" applyAlignment="1" applyProtection="1">
      <alignment vertical="center" shrinkToFit="1"/>
      <protection locked="0"/>
    </xf>
    <xf numFmtId="177" fontId="5" fillId="0" borderId="92" xfId="13" applyNumberFormat="1" applyFont="1" applyFill="1" applyBorder="1" applyAlignment="1" applyProtection="1">
      <alignment vertical="center" shrinkToFit="1"/>
      <protection locked="0"/>
    </xf>
    <xf numFmtId="38" fontId="5" fillId="2" borderId="47" xfId="3" applyFont="1" applyFill="1" applyBorder="1" applyAlignment="1" applyProtection="1">
      <alignment vertical="center" shrinkToFit="1"/>
      <protection locked="0"/>
    </xf>
    <xf numFmtId="38" fontId="5" fillId="2" borderId="22" xfId="3" applyFont="1" applyFill="1" applyBorder="1" applyAlignment="1" applyProtection="1">
      <alignment vertical="center" shrinkToFit="1"/>
      <protection locked="0"/>
    </xf>
    <xf numFmtId="177" fontId="5" fillId="0" borderId="120" xfId="13" applyNumberFormat="1" applyFont="1" applyFill="1" applyBorder="1" applyAlignment="1" applyProtection="1">
      <alignment vertical="center" shrinkToFit="1"/>
      <protection hidden="1"/>
    </xf>
    <xf numFmtId="177" fontId="5" fillId="0" borderId="121" xfId="13" applyNumberFormat="1" applyFont="1" applyFill="1" applyBorder="1" applyAlignment="1" applyProtection="1">
      <alignment vertical="center" shrinkToFit="1"/>
      <protection hidden="1"/>
    </xf>
    <xf numFmtId="177" fontId="5" fillId="0" borderId="124" xfId="13" applyNumberFormat="1" applyFont="1" applyFill="1" applyBorder="1" applyAlignment="1" applyProtection="1">
      <alignment vertical="center" shrinkToFit="1"/>
      <protection hidden="1"/>
    </xf>
    <xf numFmtId="38" fontId="5" fillId="2" borderId="84" xfId="3" applyFont="1" applyFill="1" applyBorder="1" applyAlignment="1" applyProtection="1">
      <alignment vertical="center" shrinkToFit="1"/>
      <protection locked="0"/>
    </xf>
    <xf numFmtId="38" fontId="5" fillId="2" borderId="118" xfId="3" applyFont="1" applyFill="1" applyBorder="1" applyAlignment="1" applyProtection="1">
      <alignment horizontal="center" vertical="center" shrinkToFit="1"/>
      <protection locked="0"/>
    </xf>
    <xf numFmtId="38" fontId="5" fillId="2" borderId="75" xfId="3" applyFont="1" applyFill="1" applyBorder="1" applyAlignment="1" applyProtection="1">
      <alignment vertical="center" shrinkToFit="1"/>
      <protection locked="0"/>
    </xf>
    <xf numFmtId="38" fontId="5" fillId="2" borderId="48" xfId="3" applyFont="1" applyFill="1" applyBorder="1" applyAlignment="1" applyProtection="1">
      <alignment vertical="center" shrinkToFit="1"/>
      <protection locked="0"/>
    </xf>
    <xf numFmtId="38" fontId="5" fillId="2" borderId="67" xfId="3" applyFont="1" applyFill="1" applyBorder="1" applyAlignment="1" applyProtection="1">
      <alignment vertical="center" shrinkToFit="1"/>
      <protection locked="0"/>
    </xf>
    <xf numFmtId="38" fontId="5" fillId="2" borderId="46" xfId="3" applyFont="1" applyFill="1" applyBorder="1" applyAlignment="1" applyProtection="1">
      <alignment vertical="center" shrinkToFit="1"/>
      <protection locked="0"/>
    </xf>
    <xf numFmtId="188" fontId="22" fillId="4" borderId="8" xfId="13" applyNumberFormat="1" applyFont="1" applyFill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>
      <alignment horizontal="distributed" vertical="center"/>
    </xf>
    <xf numFmtId="191" fontId="22" fillId="0" borderId="125" xfId="0" applyNumberFormat="1" applyFont="1" applyBorder="1" applyAlignment="1" applyProtection="1">
      <alignment horizontal="distributed" vertical="center"/>
      <protection hidden="1"/>
    </xf>
    <xf numFmtId="177" fontId="5" fillId="0" borderId="40" xfId="13" applyNumberFormat="1" applyFont="1" applyFill="1" applyBorder="1" applyAlignment="1" applyProtection="1">
      <alignment vertical="center" shrinkToFit="1"/>
      <protection locked="0"/>
    </xf>
    <xf numFmtId="177" fontId="5" fillId="2" borderId="81" xfId="13" applyNumberFormat="1" applyFont="1" applyFill="1" applyBorder="1" applyAlignment="1" applyProtection="1">
      <alignment vertical="center" shrinkToFit="1"/>
      <protection locked="0"/>
    </xf>
    <xf numFmtId="177" fontId="5" fillId="0" borderId="196" xfId="13" applyNumberFormat="1" applyFont="1" applyFill="1" applyBorder="1" applyAlignment="1" applyProtection="1">
      <alignment vertical="center" shrinkToFit="1"/>
      <protection locked="0"/>
    </xf>
    <xf numFmtId="177" fontId="5" fillId="2" borderId="125" xfId="13" applyNumberFormat="1" applyFont="1" applyFill="1" applyBorder="1" applyAlignment="1" applyProtection="1">
      <alignment vertical="center" shrinkToFit="1"/>
      <protection locked="0"/>
    </xf>
    <xf numFmtId="177" fontId="5" fillId="0" borderId="196" xfId="13" applyNumberFormat="1" applyFont="1" applyFill="1" applyBorder="1" applyAlignment="1" applyProtection="1">
      <alignment vertical="center" shrinkToFit="1"/>
      <protection hidden="1"/>
    </xf>
    <xf numFmtId="177" fontId="5" fillId="7" borderId="79" xfId="13" applyNumberFormat="1" applyFont="1" applyFill="1" applyBorder="1" applyAlignment="1" applyProtection="1">
      <alignment vertical="center" shrinkToFit="1"/>
      <protection locked="0"/>
    </xf>
    <xf numFmtId="177" fontId="5" fillId="7" borderId="72" xfId="13" applyNumberFormat="1" applyFont="1" applyFill="1" applyBorder="1" applyAlignment="1" applyProtection="1">
      <alignment vertical="center" shrinkToFit="1"/>
      <protection locked="0"/>
    </xf>
    <xf numFmtId="177" fontId="5" fillId="0" borderId="72" xfId="13" applyNumberFormat="1" applyFont="1" applyFill="1" applyBorder="1" applyAlignment="1" applyProtection="1">
      <alignment vertical="center" shrinkToFit="1"/>
      <protection locked="0"/>
    </xf>
    <xf numFmtId="177" fontId="5" fillId="0" borderId="283" xfId="13" applyNumberFormat="1" applyFont="1" applyFill="1" applyBorder="1" applyAlignment="1" applyProtection="1">
      <alignment vertical="center" shrinkToFit="1"/>
      <protection locked="0"/>
    </xf>
    <xf numFmtId="177" fontId="5" fillId="0" borderId="102" xfId="13" applyNumberFormat="1" applyFont="1" applyFill="1" applyBorder="1" applyAlignment="1" applyProtection="1">
      <alignment vertical="center" shrinkToFit="1"/>
      <protection hidden="1"/>
    </xf>
    <xf numFmtId="177" fontId="5" fillId="0" borderId="129" xfId="13" applyNumberFormat="1" applyFont="1" applyFill="1" applyBorder="1" applyAlignment="1" applyProtection="1">
      <alignment vertical="center" shrinkToFit="1"/>
      <protection locked="0"/>
    </xf>
    <xf numFmtId="177" fontId="5" fillId="2" borderId="147" xfId="13" applyNumberFormat="1" applyFont="1" applyFill="1" applyBorder="1" applyAlignment="1" applyProtection="1">
      <alignment vertical="center" shrinkToFit="1"/>
      <protection locked="0"/>
    </xf>
    <xf numFmtId="177" fontId="5" fillId="0" borderId="147" xfId="13" applyNumberFormat="1" applyFont="1" applyFill="1" applyBorder="1" applyAlignment="1" applyProtection="1">
      <alignment vertical="center" shrinkToFit="1"/>
      <protection locked="0"/>
    </xf>
    <xf numFmtId="177" fontId="5" fillId="0" borderId="160" xfId="13" applyNumberFormat="1" applyFont="1" applyFill="1" applyBorder="1" applyAlignment="1" applyProtection="1">
      <alignment vertical="center" shrinkToFit="1"/>
      <protection locked="0"/>
    </xf>
    <xf numFmtId="0" fontId="5" fillId="0" borderId="107" xfId="0" applyFont="1" applyBorder="1" applyAlignment="1">
      <alignment horizontal="distributed" vertical="center"/>
    </xf>
    <xf numFmtId="177" fontId="5" fillId="0" borderId="107" xfId="13" applyNumberFormat="1" applyFont="1" applyFill="1" applyBorder="1" applyAlignment="1" applyProtection="1">
      <alignment vertical="center" shrinkToFit="1"/>
      <protection locked="0"/>
    </xf>
    <xf numFmtId="177" fontId="5" fillId="2" borderId="57" xfId="13" applyNumberFormat="1" applyFont="1" applyFill="1" applyBorder="1" applyAlignment="1" applyProtection="1">
      <alignment vertical="center" shrinkToFit="1"/>
      <protection locked="0"/>
    </xf>
    <xf numFmtId="177" fontId="5" fillId="0" borderId="44" xfId="13" applyNumberFormat="1" applyFont="1" applyFill="1" applyBorder="1" applyAlignment="1" applyProtection="1">
      <alignment vertical="center" shrinkToFit="1"/>
      <protection locked="0"/>
    </xf>
    <xf numFmtId="177" fontId="5" fillId="2" borderId="30" xfId="13" applyNumberFormat="1" applyFont="1" applyFill="1" applyBorder="1" applyAlignment="1" applyProtection="1">
      <alignment vertical="center" shrinkToFit="1"/>
      <protection locked="0"/>
    </xf>
    <xf numFmtId="177" fontId="5" fillId="0" borderId="44" xfId="13" applyNumberFormat="1" applyFont="1" applyFill="1" applyBorder="1" applyAlignment="1" applyProtection="1">
      <alignment vertical="center" shrinkToFit="1"/>
      <protection hidden="1"/>
    </xf>
    <xf numFmtId="177" fontId="5" fillId="7" borderId="55" xfId="13" applyNumberFormat="1" applyFont="1" applyFill="1" applyBorder="1" applyAlignment="1" applyProtection="1">
      <alignment vertical="center" shrinkToFit="1"/>
      <protection locked="0"/>
    </xf>
    <xf numFmtId="177" fontId="5" fillId="7" borderId="56" xfId="13" applyNumberFormat="1" applyFont="1" applyFill="1" applyBorder="1" applyAlignment="1" applyProtection="1">
      <alignment vertical="center" shrinkToFit="1"/>
      <protection locked="0"/>
    </xf>
    <xf numFmtId="177" fontId="5" fillId="0" borderId="56" xfId="13" applyNumberFormat="1" applyFont="1" applyFill="1" applyBorder="1" applyAlignment="1" applyProtection="1">
      <alignment vertical="center" shrinkToFit="1"/>
      <protection locked="0"/>
    </xf>
    <xf numFmtId="177" fontId="5" fillId="7" borderId="43" xfId="13" applyNumberFormat="1" applyFont="1" applyFill="1" applyBorder="1" applyAlignment="1" applyProtection="1">
      <alignment vertical="center" shrinkToFit="1"/>
      <protection locked="0"/>
    </xf>
    <xf numFmtId="177" fontId="5" fillId="0" borderId="28" xfId="13" applyNumberFormat="1" applyFont="1" applyFill="1" applyBorder="1" applyAlignment="1" applyProtection="1">
      <alignment vertical="center" shrinkToFit="1"/>
      <protection hidden="1"/>
    </xf>
    <xf numFmtId="0" fontId="5" fillId="2" borderId="18" xfId="13" applyFont="1" applyFill="1" applyBorder="1" applyAlignment="1" applyProtection="1">
      <alignment horizontal="center" vertical="center" shrinkToFit="1"/>
      <protection locked="0"/>
    </xf>
    <xf numFmtId="177" fontId="5" fillId="7" borderId="18" xfId="0" applyNumberFormat="1" applyFont="1" applyFill="1" applyBorder="1" applyAlignment="1" applyProtection="1">
      <alignment vertical="center" shrinkToFit="1"/>
      <protection hidden="1"/>
    </xf>
    <xf numFmtId="177" fontId="5" fillId="7" borderId="19" xfId="0" applyNumberFormat="1" applyFont="1" applyFill="1" applyBorder="1" applyAlignment="1" applyProtection="1">
      <alignment vertical="center" shrinkToFit="1"/>
      <protection hidden="1"/>
    </xf>
    <xf numFmtId="177" fontId="5" fillId="7" borderId="93" xfId="13" applyNumberFormat="1" applyFont="1" applyFill="1" applyBorder="1" applyAlignment="1" applyProtection="1">
      <alignment vertical="center" shrinkToFit="1"/>
      <protection locked="0"/>
    </xf>
    <xf numFmtId="177" fontId="5" fillId="7" borderId="248" xfId="13" applyNumberFormat="1" applyFont="1" applyFill="1" applyBorder="1" applyAlignment="1" applyProtection="1">
      <alignment vertical="center" shrinkToFit="1"/>
      <protection locked="0"/>
    </xf>
    <xf numFmtId="38" fontId="43" fillId="2" borderId="14" xfId="4" applyFont="1" applyFill="1" applyBorder="1" applyAlignment="1" applyProtection="1">
      <alignment horizontal="center" vertical="center" shrinkToFit="1"/>
      <protection locked="0"/>
    </xf>
    <xf numFmtId="179" fontId="5" fillId="2" borderId="17" xfId="13" applyNumberFormat="1" applyFont="1" applyFill="1" applyBorder="1" applyAlignment="1" applyProtection="1">
      <alignment horizontal="right" vertical="center" shrinkToFit="1"/>
      <protection locked="0"/>
    </xf>
    <xf numFmtId="179" fontId="5" fillId="2" borderId="21" xfId="13" applyNumberFormat="1" applyFont="1" applyFill="1" applyBorder="1" applyAlignment="1" applyProtection="1">
      <alignment horizontal="right" vertical="center" shrinkToFit="1"/>
      <protection locked="0"/>
    </xf>
    <xf numFmtId="179" fontId="5" fillId="2" borderId="26" xfId="13" applyNumberFormat="1" applyFont="1" applyFill="1" applyBorder="1" applyAlignment="1" applyProtection="1">
      <alignment horizontal="right" vertical="center" shrinkToFit="1"/>
      <protection locked="0"/>
    </xf>
    <xf numFmtId="179" fontId="8" fillId="0" borderId="29" xfId="13" applyNumberFormat="1" applyFont="1" applyBorder="1" applyAlignment="1">
      <alignment horizontal="right" vertical="center" shrinkToFit="1"/>
    </xf>
    <xf numFmtId="177" fontId="5" fillId="0" borderId="104" xfId="0" applyNumberFormat="1" applyFont="1" applyFill="1" applyBorder="1" applyAlignment="1" applyProtection="1">
      <alignment vertical="center" shrinkToFit="1"/>
      <protection hidden="1"/>
    </xf>
    <xf numFmtId="177" fontId="5" fillId="0" borderId="103" xfId="0" applyNumberFormat="1" applyFont="1" applyFill="1" applyBorder="1" applyAlignment="1" applyProtection="1">
      <alignment vertical="center" shrinkToFit="1"/>
      <protection hidden="1"/>
    </xf>
    <xf numFmtId="177" fontId="5" fillId="0" borderId="149" xfId="0" applyNumberFormat="1" applyFont="1" applyFill="1" applyBorder="1" applyAlignment="1" applyProtection="1">
      <alignment vertical="center" shrinkToFit="1"/>
      <protection hidden="1"/>
    </xf>
    <xf numFmtId="177" fontId="5" fillId="0" borderId="150" xfId="0" applyNumberFormat="1" applyFont="1" applyFill="1" applyBorder="1" applyAlignment="1" applyProtection="1">
      <alignment vertical="center" shrinkToFit="1"/>
      <protection hidden="1"/>
    </xf>
    <xf numFmtId="177" fontId="5" fillId="0" borderId="59" xfId="0" applyNumberFormat="1" applyFont="1" applyFill="1" applyBorder="1" applyAlignment="1" applyProtection="1">
      <alignment vertical="center" shrinkToFit="1"/>
      <protection hidden="1"/>
    </xf>
    <xf numFmtId="0" fontId="5" fillId="7" borderId="33" xfId="13" applyFont="1" applyFill="1" applyBorder="1" applyAlignment="1" applyProtection="1">
      <alignment horizontal="distributed" vertical="center" shrinkToFit="1"/>
      <protection locked="0"/>
    </xf>
    <xf numFmtId="0" fontId="5" fillId="7" borderId="18" xfId="13" applyFont="1" applyFill="1" applyBorder="1" applyAlignment="1" applyProtection="1">
      <alignment horizontal="distributed" vertical="center" shrinkToFit="1"/>
      <protection locked="0"/>
    </xf>
    <xf numFmtId="0" fontId="5" fillId="7" borderId="22" xfId="13" applyFont="1" applyFill="1" applyBorder="1" applyAlignment="1" applyProtection="1">
      <alignment horizontal="distributed" vertical="center" shrinkToFit="1"/>
      <protection locked="0"/>
    </xf>
    <xf numFmtId="0" fontId="5" fillId="7" borderId="18" xfId="13" applyFont="1" applyFill="1" applyBorder="1" applyAlignment="1" applyProtection="1">
      <alignment vertical="center"/>
      <protection locked="0"/>
    </xf>
    <xf numFmtId="0" fontId="5" fillId="7" borderId="36" xfId="13" applyFont="1" applyFill="1" applyBorder="1" applyAlignment="1" applyProtection="1">
      <alignment vertical="center"/>
      <protection locked="0"/>
    </xf>
    <xf numFmtId="0" fontId="5" fillId="7" borderId="34" xfId="13" applyFont="1" applyFill="1" applyBorder="1" applyAlignment="1" applyProtection="1">
      <alignment horizontal="distributed" vertical="center" shrinkToFit="1"/>
      <protection locked="0"/>
    </xf>
    <xf numFmtId="0" fontId="5" fillId="7" borderId="19" xfId="13" applyFont="1" applyFill="1" applyBorder="1" applyAlignment="1" applyProtection="1">
      <alignment horizontal="distributed" vertical="center" shrinkToFit="1"/>
      <protection locked="0"/>
    </xf>
    <xf numFmtId="0" fontId="5" fillId="7" borderId="23" xfId="13" applyFont="1" applyFill="1" applyBorder="1" applyAlignment="1" applyProtection="1">
      <alignment horizontal="distributed" vertical="center" shrinkToFit="1"/>
      <protection locked="0"/>
    </xf>
    <xf numFmtId="0" fontId="5" fillId="7" borderId="19" xfId="13" applyFont="1" applyFill="1" applyBorder="1" applyAlignment="1" applyProtection="1">
      <alignment vertical="center"/>
      <protection locked="0"/>
    </xf>
    <xf numFmtId="0" fontId="5" fillId="7" borderId="184" xfId="13" applyFont="1" applyFill="1" applyBorder="1" applyAlignment="1" applyProtection="1">
      <alignment vertical="center"/>
      <protection locked="0"/>
    </xf>
    <xf numFmtId="9" fontId="5" fillId="2" borderId="160" xfId="0" applyNumberFormat="1" applyFont="1" applyFill="1" applyBorder="1" applyAlignment="1" applyProtection="1">
      <alignment vertical="center"/>
      <protection locked="0"/>
    </xf>
    <xf numFmtId="0" fontId="22" fillId="2" borderId="19" xfId="13" quotePrefix="1" applyFont="1" applyFill="1" applyBorder="1" applyAlignment="1" applyProtection="1">
      <alignment horizontal="distributed" vertical="center" shrinkToFit="1"/>
      <protection locked="0"/>
    </xf>
    <xf numFmtId="0" fontId="22" fillId="7" borderId="114" xfId="13" applyFont="1" applyFill="1" applyBorder="1" applyAlignment="1" applyProtection="1">
      <alignment horizontal="distributed" vertical="center"/>
      <protection hidden="1"/>
    </xf>
    <xf numFmtId="189" fontId="5" fillId="7" borderId="36" xfId="3" applyNumberFormat="1" applyFont="1" applyFill="1" applyBorder="1" applyAlignment="1" applyProtection="1">
      <alignment vertical="center" shrinkToFit="1"/>
      <protection locked="0"/>
    </xf>
    <xf numFmtId="38" fontId="5" fillId="7" borderId="36" xfId="3" applyFont="1" applyFill="1" applyBorder="1" applyAlignment="1" applyProtection="1">
      <alignment vertical="center" shrinkToFit="1"/>
      <protection locked="0"/>
    </xf>
    <xf numFmtId="189" fontId="5" fillId="7" borderId="36" xfId="3" applyNumberFormat="1" applyFont="1" applyFill="1" applyBorder="1" applyAlignment="1" applyProtection="1">
      <alignment horizontal="right" vertical="center" shrinkToFit="1"/>
      <protection locked="0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5" fillId="0" borderId="128" xfId="13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38" fontId="22" fillId="0" borderId="21" xfId="3" applyFont="1" applyBorder="1" applyAlignment="1">
      <alignment horizontal="distributed" vertical="center" shrinkToFit="1"/>
    </xf>
    <xf numFmtId="177" fontId="5" fillId="0" borderId="157" xfId="0" applyNumberFormat="1" applyFont="1" applyFill="1" applyBorder="1" applyAlignment="1" applyProtection="1">
      <alignment vertical="center" shrinkToFit="1"/>
      <protection hidden="1"/>
    </xf>
    <xf numFmtId="177" fontId="5" fillId="0" borderId="64" xfId="0" applyNumberFormat="1" applyFont="1" applyFill="1" applyBorder="1" applyAlignment="1" applyProtection="1">
      <alignment vertical="center" shrinkToFit="1"/>
      <protection hidden="1"/>
    </xf>
    <xf numFmtId="177" fontId="5" fillId="0" borderId="65" xfId="0" applyNumberFormat="1" applyFont="1" applyFill="1" applyBorder="1" applyAlignment="1" applyProtection="1">
      <alignment vertical="center" shrinkToFit="1"/>
      <protection hidden="1"/>
    </xf>
    <xf numFmtId="177" fontId="5" fillId="0" borderId="63" xfId="0" applyNumberFormat="1" applyFont="1" applyFill="1" applyBorder="1" applyAlignment="1" applyProtection="1">
      <alignment vertical="center" shrinkToFit="1"/>
      <protection hidden="1"/>
    </xf>
    <xf numFmtId="177" fontId="5" fillId="0" borderId="61" xfId="0" applyNumberFormat="1" applyFont="1" applyFill="1" applyBorder="1" applyAlignment="1" applyProtection="1">
      <alignment vertical="center" shrinkToFit="1"/>
      <protection hidden="1"/>
    </xf>
    <xf numFmtId="0" fontId="5" fillId="0" borderId="9" xfId="13" applyFont="1" applyBorder="1" applyAlignment="1">
      <alignment vertical="center"/>
    </xf>
    <xf numFmtId="38" fontId="5" fillId="0" borderId="9" xfId="3" applyFont="1" applyBorder="1" applyAlignment="1">
      <alignment vertical="center"/>
    </xf>
    <xf numFmtId="0" fontId="5" fillId="0" borderId="107" xfId="13" applyFont="1" applyBorder="1" applyAlignment="1">
      <alignment vertical="center"/>
    </xf>
    <xf numFmtId="0" fontId="5" fillId="0" borderId="125" xfId="13" applyFont="1" applyBorder="1" applyAlignment="1">
      <alignment vertical="center"/>
    </xf>
    <xf numFmtId="38" fontId="5" fillId="0" borderId="125" xfId="13" applyNumberFormat="1" applyFont="1" applyBorder="1" applyAlignment="1">
      <alignment vertical="center"/>
    </xf>
    <xf numFmtId="0" fontId="5" fillId="0" borderId="98" xfId="13" applyFont="1" applyBorder="1" applyAlignment="1">
      <alignment vertical="center"/>
    </xf>
    <xf numFmtId="0" fontId="5" fillId="0" borderId="28" xfId="13" applyFont="1" applyBorder="1" applyAlignment="1">
      <alignment vertical="center"/>
    </xf>
    <xf numFmtId="0" fontId="5" fillId="0" borderId="10" xfId="13" applyFont="1" applyBorder="1" applyAlignment="1">
      <alignment horizontal="center" vertical="center" shrinkToFit="1"/>
    </xf>
    <xf numFmtId="0" fontId="5" fillId="0" borderId="12" xfId="13" applyFont="1" applyBorder="1" applyAlignment="1">
      <alignment horizontal="center" vertical="center" shrinkToFit="1"/>
    </xf>
    <xf numFmtId="0" fontId="5" fillId="2" borderId="18" xfId="13" applyFont="1" applyFill="1" applyBorder="1" applyAlignment="1" applyProtection="1">
      <alignment horizontal="center" vertical="center" shrinkToFit="1"/>
      <protection locked="0"/>
    </xf>
    <xf numFmtId="9" fontId="5" fillId="2" borderId="44" xfId="0" applyNumberFormat="1" applyFont="1" applyFill="1" applyBorder="1" applyAlignment="1" applyProtection="1">
      <alignment vertical="center"/>
      <protection locked="0"/>
    </xf>
    <xf numFmtId="38" fontId="5" fillId="0" borderId="0" xfId="3" applyFont="1" applyAlignment="1">
      <alignment vertical="center"/>
    </xf>
    <xf numFmtId="0" fontId="22" fillId="0" borderId="10" xfId="13" applyFont="1" applyBorder="1" applyAlignment="1">
      <alignment horizontal="distributed" vertical="center"/>
    </xf>
    <xf numFmtId="177" fontId="5" fillId="0" borderId="120" xfId="13" applyNumberFormat="1" applyFont="1" applyFill="1" applyBorder="1" applyAlignment="1" applyProtection="1">
      <alignment vertical="center" shrinkToFit="1"/>
      <protection locked="0"/>
    </xf>
    <xf numFmtId="177" fontId="5" fillId="0" borderId="42" xfId="13" applyNumberFormat="1" applyFont="1" applyFill="1" applyBorder="1" applyAlignment="1" applyProtection="1">
      <alignment vertical="center" shrinkToFit="1"/>
      <protection locked="0"/>
    </xf>
    <xf numFmtId="177" fontId="5" fillId="0" borderId="121" xfId="13" applyNumberFormat="1" applyFont="1" applyFill="1" applyBorder="1" applyAlignment="1" applyProtection="1">
      <alignment vertical="center" shrinkToFit="1"/>
      <protection locked="0"/>
    </xf>
    <xf numFmtId="177" fontId="5" fillId="0" borderId="43" xfId="13" applyNumberFormat="1" applyFont="1" applyFill="1" applyBorder="1" applyAlignment="1" applyProtection="1">
      <alignment vertical="center" shrinkToFit="1"/>
      <protection locked="0"/>
    </xf>
    <xf numFmtId="177" fontId="5" fillId="0" borderId="124" xfId="13" applyNumberFormat="1" applyFont="1" applyFill="1" applyBorder="1" applyAlignment="1" applyProtection="1">
      <alignment vertical="center" shrinkToFit="1"/>
      <protection locked="0"/>
    </xf>
    <xf numFmtId="177" fontId="5" fillId="0" borderId="45" xfId="13" applyNumberFormat="1" applyFont="1" applyFill="1" applyBorder="1" applyAlignment="1" applyProtection="1">
      <alignment vertical="center" shrinkToFit="1"/>
      <protection locked="0"/>
    </xf>
    <xf numFmtId="0" fontId="5" fillId="0" borderId="18" xfId="13" applyFont="1" applyBorder="1" applyAlignment="1">
      <alignment horizontal="center" vertical="center" shrinkToFit="1"/>
    </xf>
    <xf numFmtId="0" fontId="5" fillId="0" borderId="147" xfId="13" applyFont="1" applyBorder="1" applyAlignment="1">
      <alignment vertical="center"/>
    </xf>
    <xf numFmtId="38" fontId="5" fillId="0" borderId="18" xfId="3" applyFont="1" applyBorder="1" applyAlignment="1">
      <alignment horizontal="center" vertical="center"/>
    </xf>
    <xf numFmtId="0" fontId="6" fillId="0" borderId="125" xfId="13" applyFont="1" applyBorder="1" applyAlignment="1">
      <alignment vertical="center"/>
    </xf>
    <xf numFmtId="0" fontId="6" fillId="0" borderId="40" xfId="13" applyFont="1" applyBorder="1" applyAlignment="1">
      <alignment vertical="center"/>
    </xf>
    <xf numFmtId="38" fontId="43" fillId="0" borderId="18" xfId="3" applyFont="1" applyBorder="1" applyAlignment="1">
      <alignment vertical="center"/>
    </xf>
    <xf numFmtId="180" fontId="5" fillId="0" borderId="120" xfId="13" applyNumberFormat="1" applyFont="1" applyFill="1" applyBorder="1" applyAlignment="1" applyProtection="1">
      <alignment horizontal="right" vertical="center" shrinkToFit="1"/>
      <protection locked="0"/>
    </xf>
    <xf numFmtId="180" fontId="5" fillId="0" borderId="33" xfId="13" applyNumberFormat="1" applyFont="1" applyFill="1" applyBorder="1" applyAlignment="1" applyProtection="1">
      <alignment horizontal="right" vertical="center" shrinkToFit="1"/>
      <protection locked="0"/>
    </xf>
    <xf numFmtId="180" fontId="5" fillId="0" borderId="34" xfId="13" applyNumberFormat="1" applyFont="1" applyFill="1" applyBorder="1" applyAlignment="1" applyProtection="1">
      <alignment horizontal="right" vertical="center" shrinkToFit="1"/>
      <protection locked="0"/>
    </xf>
    <xf numFmtId="179" fontId="5" fillId="0" borderId="111" xfId="13" applyNumberFormat="1" applyFont="1" applyBorder="1" applyAlignment="1" applyProtection="1">
      <alignment horizontal="right" vertical="center" shrinkToFit="1"/>
      <protection hidden="1"/>
    </xf>
    <xf numFmtId="179" fontId="5" fillId="0" borderId="16" xfId="13" applyNumberFormat="1" applyFont="1" applyBorder="1" applyAlignment="1" applyProtection="1">
      <alignment horizontal="right" vertical="center" shrinkToFit="1"/>
      <protection hidden="1"/>
    </xf>
    <xf numFmtId="179" fontId="5" fillId="0" borderId="14" xfId="13" applyNumberFormat="1" applyFont="1" applyBorder="1" applyAlignment="1" applyProtection="1">
      <alignment horizontal="right" vertical="center" shrinkToFit="1"/>
      <protection hidden="1"/>
    </xf>
    <xf numFmtId="179" fontId="5" fillId="0" borderId="6" xfId="13" applyNumberFormat="1" applyFont="1" applyBorder="1" applyAlignment="1" applyProtection="1">
      <alignment horizontal="right" vertical="center" shrinkToFit="1"/>
      <protection hidden="1"/>
    </xf>
    <xf numFmtId="180" fontId="5" fillId="0" borderId="111" xfId="13" applyNumberFormat="1" applyFont="1" applyFill="1" applyBorder="1" applyAlignment="1" applyProtection="1">
      <alignment horizontal="right" vertical="center" shrinkToFit="1"/>
      <protection locked="0"/>
    </xf>
    <xf numFmtId="180" fontId="5" fillId="0" borderId="14" xfId="13" applyNumberFormat="1" applyFont="1" applyFill="1" applyBorder="1" applyAlignment="1" applyProtection="1">
      <alignment horizontal="right" vertical="center" shrinkToFit="1"/>
      <protection locked="0"/>
    </xf>
    <xf numFmtId="180" fontId="5" fillId="0" borderId="15" xfId="13" applyNumberFormat="1" applyFont="1" applyFill="1" applyBorder="1" applyAlignment="1" applyProtection="1">
      <alignment horizontal="right" vertical="center" shrinkToFit="1"/>
      <protection locked="0"/>
    </xf>
    <xf numFmtId="179" fontId="5" fillId="0" borderId="116" xfId="13" applyNumberFormat="1" applyFont="1" applyBorder="1" applyAlignment="1" applyProtection="1">
      <alignment horizontal="right" vertical="center" shrinkToFit="1"/>
      <protection hidden="1"/>
    </xf>
    <xf numFmtId="180" fontId="5" fillId="0" borderId="124" xfId="13" applyNumberFormat="1" applyFont="1" applyFill="1" applyBorder="1" applyAlignment="1" applyProtection="1">
      <alignment horizontal="right" vertical="center" shrinkToFit="1"/>
      <protection locked="0"/>
    </xf>
    <xf numFmtId="180" fontId="5" fillId="0" borderId="132" xfId="13" applyNumberFormat="1" applyFont="1" applyFill="1" applyBorder="1" applyAlignment="1" applyProtection="1">
      <alignment horizontal="right" vertical="center" shrinkToFit="1"/>
      <protection locked="0"/>
    </xf>
    <xf numFmtId="180" fontId="5" fillId="0" borderId="58" xfId="13" applyNumberFormat="1" applyFont="1" applyFill="1" applyBorder="1" applyAlignment="1" applyProtection="1">
      <alignment horizontal="right" vertical="center" shrinkToFit="1"/>
      <protection locked="0"/>
    </xf>
    <xf numFmtId="179" fontId="5" fillId="0" borderId="124" xfId="13" applyNumberFormat="1" applyFont="1" applyBorder="1" applyAlignment="1" applyProtection="1">
      <alignment horizontal="right" vertical="center" shrinkToFit="1"/>
      <protection hidden="1"/>
    </xf>
    <xf numFmtId="179" fontId="5" fillId="0" borderId="41" xfId="13" applyNumberFormat="1" applyFont="1" applyBorder="1" applyAlignment="1" applyProtection="1">
      <alignment horizontal="right" vertical="center" shrinkToFit="1"/>
      <protection hidden="1"/>
    </xf>
    <xf numFmtId="179" fontId="5" fillId="0" borderId="132" xfId="13" applyNumberFormat="1" applyFont="1" applyBorder="1" applyAlignment="1" applyProtection="1">
      <alignment horizontal="right" vertical="center" shrinkToFit="1"/>
      <protection hidden="1"/>
    </xf>
    <xf numFmtId="179" fontId="5" fillId="0" borderId="152" xfId="13" applyNumberFormat="1" applyFont="1" applyBorder="1" applyAlignment="1" applyProtection="1">
      <alignment horizontal="right" vertical="center" shrinkToFit="1"/>
      <protection hidden="1"/>
    </xf>
    <xf numFmtId="180" fontId="5" fillId="0" borderId="100" xfId="13" applyNumberFormat="1" applyFont="1" applyFill="1" applyBorder="1" applyAlignment="1" applyProtection="1">
      <alignment horizontal="right" vertical="center" shrinkToFit="1"/>
      <protection locked="0"/>
    </xf>
    <xf numFmtId="180" fontId="5" fillId="0" borderId="12" xfId="13" applyNumberFormat="1" applyFont="1" applyFill="1" applyBorder="1" applyAlignment="1" applyProtection="1">
      <alignment horizontal="right" vertical="center" shrinkToFit="1"/>
      <protection locked="0"/>
    </xf>
    <xf numFmtId="180" fontId="5" fillId="0" borderId="99" xfId="13" applyNumberFormat="1" applyFont="1" applyFill="1" applyBorder="1" applyAlignment="1" applyProtection="1">
      <alignment horizontal="right" vertical="center" shrinkToFit="1"/>
      <protection locked="0"/>
    </xf>
    <xf numFmtId="179" fontId="5" fillId="0" borderId="112" xfId="13" applyNumberFormat="1" applyFont="1" applyBorder="1" applyAlignment="1" applyProtection="1">
      <alignment horizontal="right" vertical="center" shrinkToFit="1"/>
      <protection hidden="1"/>
    </xf>
    <xf numFmtId="179" fontId="5" fillId="0" borderId="49" xfId="13" applyNumberFormat="1" applyFont="1" applyBorder="1" applyAlignment="1" applyProtection="1">
      <alignment horizontal="right" vertical="center" shrinkToFit="1"/>
      <protection hidden="1"/>
    </xf>
    <xf numFmtId="179" fontId="5" fillId="0" borderId="25" xfId="13" applyNumberFormat="1" applyFont="1" applyBorder="1" applyAlignment="1" applyProtection="1">
      <alignment horizontal="right" vertical="center" shrinkToFit="1"/>
      <protection hidden="1"/>
    </xf>
    <xf numFmtId="179" fontId="5" fillId="0" borderId="168" xfId="13" applyNumberFormat="1" applyFont="1" applyBorder="1" applyAlignment="1" applyProtection="1">
      <alignment horizontal="right" vertical="center" shrinkToFit="1"/>
      <protection hidden="1"/>
    </xf>
    <xf numFmtId="177" fontId="43" fillId="7" borderId="16" xfId="13" applyNumberFormat="1" applyFont="1" applyFill="1" applyBorder="1" applyAlignment="1" applyProtection="1">
      <alignment vertical="center" shrinkToFit="1"/>
      <protection locked="0"/>
    </xf>
    <xf numFmtId="177" fontId="43" fillId="7" borderId="116" xfId="13" applyNumberFormat="1" applyFont="1" applyFill="1" applyBorder="1" applyAlignment="1" applyProtection="1">
      <alignment vertical="center" shrinkToFit="1"/>
      <protection locked="0"/>
    </xf>
    <xf numFmtId="177" fontId="43" fillId="7" borderId="20" xfId="13" applyNumberFormat="1" applyFont="1" applyFill="1" applyBorder="1" applyAlignment="1" applyProtection="1">
      <alignment vertical="center" shrinkToFit="1"/>
      <protection locked="0"/>
    </xf>
    <xf numFmtId="177" fontId="43" fillId="7" borderId="147" xfId="13" applyNumberFormat="1" applyFont="1" applyFill="1" applyBorder="1" applyAlignment="1" applyProtection="1">
      <alignment vertical="center" shrinkToFit="1"/>
      <protection locked="0"/>
    </xf>
    <xf numFmtId="177" fontId="43" fillId="7" borderId="151" xfId="13" applyNumberFormat="1" applyFont="1" applyFill="1" applyBorder="1" applyAlignment="1" applyProtection="1">
      <alignment vertical="center" shrinkToFit="1"/>
      <protection locked="0"/>
    </xf>
    <xf numFmtId="177" fontId="5" fillId="0" borderId="0" xfId="13" applyNumberFormat="1" applyFont="1" applyAlignment="1">
      <alignment vertical="center"/>
    </xf>
    <xf numFmtId="38" fontId="5" fillId="2" borderId="18" xfId="3" applyFont="1" applyFill="1" applyBorder="1" applyAlignment="1" applyProtection="1">
      <alignment horizontal="right" vertical="center"/>
      <protection locked="0"/>
    </xf>
    <xf numFmtId="38" fontId="5" fillId="2" borderId="47" xfId="3" applyFont="1" applyFill="1" applyBorder="1" applyAlignment="1" applyProtection="1">
      <alignment vertical="center" shrinkToFit="1"/>
      <protection locked="0"/>
    </xf>
    <xf numFmtId="38" fontId="5" fillId="2" borderId="48" xfId="3" applyFont="1" applyFill="1" applyBorder="1" applyAlignment="1" applyProtection="1">
      <alignment vertical="center" shrinkToFit="1"/>
      <protection locked="0"/>
    </xf>
    <xf numFmtId="38" fontId="5" fillId="2" borderId="67" xfId="3" applyFont="1" applyFill="1" applyBorder="1" applyAlignment="1" applyProtection="1">
      <alignment vertical="center" shrinkToFit="1"/>
      <protection locked="0"/>
    </xf>
    <xf numFmtId="38" fontId="5" fillId="2" borderId="22" xfId="3" applyFont="1" applyFill="1" applyBorder="1" applyAlignment="1" applyProtection="1">
      <alignment horizontal="right" vertical="center"/>
      <protection locked="0"/>
    </xf>
    <xf numFmtId="38" fontId="5" fillId="0" borderId="134" xfId="3" applyFont="1" applyBorder="1" applyAlignment="1">
      <alignment horizontal="center" vertical="center"/>
    </xf>
    <xf numFmtId="38" fontId="8" fillId="0" borderId="13" xfId="3" applyFont="1" applyBorder="1" applyAlignment="1">
      <alignment vertical="center" shrinkToFit="1"/>
    </xf>
    <xf numFmtId="0" fontId="5" fillId="2" borderId="42" xfId="13" applyFont="1" applyFill="1" applyBorder="1" applyAlignment="1" applyProtection="1">
      <alignment horizontal="left" vertical="center" shrinkToFit="1"/>
      <protection locked="0"/>
    </xf>
    <xf numFmtId="0" fontId="5" fillId="2" borderId="43" xfId="13" applyFont="1" applyFill="1" applyBorder="1" applyAlignment="1" applyProtection="1">
      <alignment horizontal="left" vertical="center" shrinkToFit="1"/>
      <protection locked="0"/>
    </xf>
    <xf numFmtId="0" fontId="5" fillId="2" borderId="44" xfId="13" applyFont="1" applyFill="1" applyBorder="1" applyAlignment="1" applyProtection="1">
      <alignment horizontal="left" vertical="center" shrinkToFit="1"/>
      <protection locked="0"/>
    </xf>
    <xf numFmtId="0" fontId="5" fillId="2" borderId="28" xfId="13" applyFont="1" applyFill="1" applyBorder="1" applyAlignment="1" applyProtection="1">
      <alignment horizontal="left" vertical="center" shrinkToFit="1"/>
      <protection locked="0"/>
    </xf>
    <xf numFmtId="0" fontId="5" fillId="2" borderId="117" xfId="13" applyFont="1" applyFill="1" applyBorder="1" applyAlignment="1" applyProtection="1">
      <alignment horizontal="left" vertical="center" shrinkToFit="1"/>
      <protection locked="0"/>
    </xf>
    <xf numFmtId="192" fontId="9" fillId="4" borderId="43" xfId="13" applyNumberFormat="1" applyFont="1" applyFill="1" applyBorder="1" applyAlignment="1" applyProtection="1">
      <alignment horizontal="left" vertical="center" shrinkToFit="1"/>
      <protection locked="0"/>
    </xf>
    <xf numFmtId="0" fontId="5" fillId="2" borderId="45" xfId="13" applyFont="1" applyFill="1" applyBorder="1" applyAlignment="1" applyProtection="1">
      <alignment horizontal="left" vertical="center" shrinkToFit="1"/>
      <protection locked="0"/>
    </xf>
    <xf numFmtId="190" fontId="5" fillId="0" borderId="122" xfId="13" applyNumberFormat="1" applyFont="1" applyFill="1" applyBorder="1" applyAlignment="1" applyProtection="1">
      <alignment vertical="center" shrinkToFit="1"/>
      <protection locked="0"/>
    </xf>
    <xf numFmtId="0" fontId="5" fillId="0" borderId="23" xfId="13" applyFont="1" applyFill="1" applyBorder="1" applyAlignment="1" applyProtection="1">
      <alignment vertical="center"/>
      <protection locked="0"/>
    </xf>
    <xf numFmtId="38" fontId="43" fillId="2" borderId="36" xfId="3" applyFont="1" applyFill="1" applyBorder="1" applyAlignment="1" applyProtection="1">
      <alignment vertical="center" shrinkToFit="1"/>
      <protection locked="0"/>
    </xf>
    <xf numFmtId="38" fontId="43" fillId="7" borderId="36" xfId="3" applyFont="1" applyFill="1" applyBorder="1" applyAlignment="1" applyProtection="1">
      <alignment vertical="center" shrinkToFit="1"/>
      <protection locked="0"/>
    </xf>
    <xf numFmtId="195" fontId="43" fillId="0" borderId="36" xfId="3" applyNumberFormat="1" applyFont="1" applyFill="1" applyBorder="1" applyAlignment="1" applyProtection="1">
      <alignment vertical="center" shrinkToFit="1"/>
      <protection locked="0"/>
    </xf>
    <xf numFmtId="38" fontId="43" fillId="0" borderId="159" xfId="3" applyFont="1" applyBorder="1" applyAlignment="1">
      <alignment vertical="center" shrinkToFit="1"/>
    </xf>
    <xf numFmtId="196" fontId="43" fillId="7" borderId="184" xfId="3" applyNumberFormat="1" applyFont="1" applyFill="1" applyBorder="1" applyAlignment="1" applyProtection="1">
      <alignment vertical="center" shrinkToFit="1"/>
      <protection locked="0"/>
    </xf>
    <xf numFmtId="190" fontId="9" fillId="2" borderId="12" xfId="13" applyNumberFormat="1" applyFont="1" applyFill="1" applyBorder="1" applyAlignment="1" applyProtection="1">
      <alignment vertical="center" shrinkToFit="1"/>
      <protection locked="0"/>
    </xf>
    <xf numFmtId="190" fontId="9" fillId="2" borderId="22" xfId="13" applyNumberFormat="1" applyFont="1" applyFill="1" applyBorder="1" applyAlignment="1" applyProtection="1">
      <alignment vertical="center" shrinkToFit="1"/>
      <protection locked="0"/>
    </xf>
    <xf numFmtId="190" fontId="9" fillId="2" borderId="134" xfId="13" applyNumberFormat="1" applyFont="1" applyFill="1" applyBorder="1" applyAlignment="1" applyProtection="1">
      <alignment vertical="center" shrinkToFit="1"/>
      <protection locked="0"/>
    </xf>
    <xf numFmtId="38" fontId="22" fillId="0" borderId="18" xfId="3" applyFont="1" applyBorder="1" applyAlignment="1">
      <alignment horizontal="distributed" vertical="center" justifyLastLine="1"/>
    </xf>
    <xf numFmtId="207" fontId="8" fillId="0" borderId="98" xfId="0" applyNumberFormat="1" applyFont="1" applyBorder="1" applyAlignment="1" applyProtection="1">
      <alignment horizontal="center" vertical="center" shrinkToFit="1"/>
      <protection hidden="1"/>
    </xf>
    <xf numFmtId="207" fontId="8" fillId="0" borderId="12" xfId="0" applyNumberFormat="1" applyFont="1" applyBorder="1" applyAlignment="1" applyProtection="1">
      <alignment horizontal="center" vertical="center" shrinkToFit="1"/>
      <protection hidden="1"/>
    </xf>
    <xf numFmtId="207" fontId="8" fillId="0" borderId="28" xfId="0" applyNumberFormat="1" applyFont="1" applyBorder="1" applyAlignment="1" applyProtection="1">
      <alignment horizontal="center" vertical="center" shrinkToFit="1"/>
      <protection hidden="1"/>
    </xf>
    <xf numFmtId="207" fontId="22" fillId="2" borderId="49" xfId="13" applyNumberFormat="1" applyFont="1" applyFill="1" applyBorder="1" applyAlignment="1" applyProtection="1">
      <alignment horizontal="distributed" vertical="center" shrinkToFit="1"/>
      <protection locked="0"/>
    </xf>
    <xf numFmtId="207" fontId="8" fillId="0" borderId="13" xfId="0" applyNumberFormat="1" applyFont="1" applyBorder="1" applyAlignment="1" applyProtection="1">
      <alignment horizontal="center" vertical="center" shrinkToFit="1"/>
      <protection hidden="1"/>
    </xf>
    <xf numFmtId="207" fontId="8" fillId="0" borderId="165" xfId="0" applyNumberFormat="1" applyFont="1" applyBorder="1" applyAlignment="1" applyProtection="1">
      <alignment horizontal="center" vertical="center" shrinkToFit="1"/>
      <protection hidden="1"/>
    </xf>
    <xf numFmtId="207" fontId="8" fillId="0" borderId="99" xfId="0" applyNumberFormat="1" applyFont="1" applyBorder="1" applyAlignment="1" applyProtection="1">
      <alignment horizontal="center" vertical="center" shrinkToFit="1"/>
      <protection hidden="1"/>
    </xf>
    <xf numFmtId="207" fontId="22" fillId="0" borderId="100" xfId="0" applyNumberFormat="1" applyFont="1" applyBorder="1" applyAlignment="1" applyProtection="1">
      <alignment horizontal="distributed" vertical="center"/>
      <protection hidden="1"/>
    </xf>
    <xf numFmtId="207" fontId="22" fillId="0" borderId="30" xfId="0" applyNumberFormat="1" applyFont="1" applyBorder="1" applyAlignment="1" applyProtection="1">
      <alignment horizontal="distributed" vertical="center"/>
      <protection hidden="1"/>
    </xf>
    <xf numFmtId="207" fontId="22" fillId="0" borderId="13" xfId="0" applyNumberFormat="1" applyFont="1" applyBorder="1" applyAlignment="1" applyProtection="1">
      <alignment horizontal="distributed" vertical="center"/>
      <protection hidden="1"/>
    </xf>
    <xf numFmtId="207" fontId="22" fillId="0" borderId="168" xfId="0" applyNumberFormat="1" applyFont="1" applyBorder="1" applyAlignment="1" applyProtection="1">
      <alignment horizontal="distributed" vertical="center"/>
      <protection hidden="1"/>
    </xf>
    <xf numFmtId="207" fontId="22" fillId="0" borderId="165" xfId="0" applyNumberFormat="1" applyFont="1" applyBorder="1" applyAlignment="1" applyProtection="1">
      <alignment horizontal="distributed" vertical="center"/>
      <protection hidden="1"/>
    </xf>
    <xf numFmtId="207" fontId="22" fillId="0" borderId="31" xfId="0" applyNumberFormat="1" applyFont="1" applyBorder="1" applyAlignment="1" applyProtection="1">
      <alignment horizontal="distributed" vertical="center"/>
      <protection hidden="1"/>
    </xf>
    <xf numFmtId="207" fontId="22" fillId="0" borderId="98" xfId="0" applyNumberFormat="1" applyFont="1" applyBorder="1" applyAlignment="1" applyProtection="1">
      <alignment horizontal="distributed" vertical="center"/>
      <protection hidden="1"/>
    </xf>
    <xf numFmtId="207" fontId="22" fillId="0" borderId="12" xfId="0" applyNumberFormat="1" applyFont="1" applyBorder="1" applyAlignment="1" applyProtection="1">
      <alignment horizontal="distributed" vertical="center"/>
      <protection hidden="1"/>
    </xf>
    <xf numFmtId="207" fontId="22" fillId="0" borderId="25" xfId="0" applyNumberFormat="1" applyFont="1" applyBorder="1" applyAlignment="1" applyProtection="1">
      <alignment horizontal="distributed" vertical="center"/>
      <protection hidden="1"/>
    </xf>
    <xf numFmtId="207" fontId="22" fillId="0" borderId="0" xfId="0" applyNumberFormat="1" applyFont="1" applyBorder="1" applyAlignment="1" applyProtection="1">
      <alignment horizontal="distributed" vertical="center"/>
      <protection hidden="1"/>
    </xf>
    <xf numFmtId="207" fontId="8" fillId="0" borderId="49" xfId="13" applyNumberFormat="1" applyFont="1" applyFill="1" applyBorder="1" applyAlignment="1" applyProtection="1">
      <alignment horizontal="center" vertical="center" shrinkToFit="1"/>
      <protection hidden="1"/>
    </xf>
    <xf numFmtId="207" fontId="8" fillId="0" borderId="0" xfId="13" applyNumberFormat="1" applyFont="1" applyFill="1" applyBorder="1" applyAlignment="1" applyProtection="1">
      <alignment horizontal="center" vertical="center" shrinkToFit="1"/>
      <protection hidden="1"/>
    </xf>
    <xf numFmtId="207" fontId="22" fillId="2" borderId="112" xfId="13" applyNumberFormat="1" applyFont="1" applyFill="1" applyBorder="1" applyAlignment="1" applyProtection="1">
      <alignment horizontal="distributed" vertical="center" shrinkToFit="1"/>
      <protection locked="0"/>
    </xf>
    <xf numFmtId="207" fontId="8" fillId="0" borderId="0" xfId="13" applyNumberFormat="1" applyFont="1" applyFill="1" applyBorder="1" applyAlignment="1" applyProtection="1">
      <alignment horizontal="distributed" vertical="center" shrinkToFit="1"/>
      <protection hidden="1"/>
    </xf>
    <xf numFmtId="207" fontId="8" fillId="0" borderId="162" xfId="13" applyNumberFormat="1" applyFont="1" applyFill="1" applyBorder="1" applyAlignment="1" applyProtection="1">
      <alignment horizontal="distributed" vertical="center" shrinkToFit="1"/>
      <protection hidden="1"/>
    </xf>
    <xf numFmtId="207" fontId="8" fillId="0" borderId="163" xfId="13" applyNumberFormat="1" applyFont="1" applyFill="1" applyBorder="1" applyAlignment="1" applyProtection="1">
      <alignment horizontal="distributed" vertical="center" shrinkToFit="1"/>
      <protection hidden="1"/>
    </xf>
    <xf numFmtId="207" fontId="8" fillId="0" borderId="164" xfId="13" applyNumberFormat="1" applyFont="1" applyFill="1" applyBorder="1" applyAlignment="1" applyProtection="1">
      <alignment horizontal="distributed" vertical="center" shrinkToFit="1"/>
      <protection hidden="1"/>
    </xf>
    <xf numFmtId="208" fontId="8" fillId="0" borderId="166" xfId="13" applyNumberFormat="1" applyFont="1" applyBorder="1" applyAlignment="1" applyProtection="1">
      <alignment horizontal="center" vertical="center" shrinkToFit="1"/>
      <protection hidden="1"/>
    </xf>
    <xf numFmtId="208" fontId="8" fillId="0" borderId="33" xfId="13" applyNumberFormat="1" applyFont="1" applyBorder="1" applyAlignment="1" applyProtection="1">
      <alignment horizontal="center" vertical="center" shrinkToFit="1"/>
      <protection hidden="1"/>
    </xf>
    <xf numFmtId="208" fontId="8" fillId="0" borderId="129" xfId="13" applyNumberFormat="1" applyFont="1" applyBorder="1" applyAlignment="1" applyProtection="1">
      <alignment horizontal="center" vertical="center" shrinkToFit="1"/>
      <protection hidden="1"/>
    </xf>
    <xf numFmtId="208" fontId="8" fillId="0" borderId="2" xfId="13" applyNumberFormat="1" applyFont="1" applyBorder="1" applyAlignment="1" applyProtection="1">
      <alignment horizontal="center" vertical="center" shrinkToFit="1"/>
      <protection hidden="1"/>
    </xf>
    <xf numFmtId="207" fontId="8" fillId="0" borderId="100" xfId="13" applyNumberFormat="1" applyFont="1" applyFill="1" applyBorder="1" applyAlignment="1">
      <alignment horizontal="center" vertical="center" shrinkToFit="1"/>
    </xf>
    <xf numFmtId="207" fontId="8" fillId="0" borderId="12" xfId="13" applyNumberFormat="1" applyFont="1" applyFill="1" applyBorder="1" applyAlignment="1">
      <alignment horizontal="center" vertical="center" shrinkToFit="1"/>
    </xf>
    <xf numFmtId="207" fontId="8" fillId="0" borderId="99" xfId="13" applyNumberFormat="1" applyFont="1" applyFill="1" applyBorder="1" applyAlignment="1" applyProtection="1">
      <alignment horizontal="center" vertical="center" shrinkToFit="1"/>
    </xf>
    <xf numFmtId="207" fontId="8" fillId="0" borderId="100" xfId="13" applyNumberFormat="1" applyFont="1" applyBorder="1" applyAlignment="1" applyProtection="1">
      <alignment horizontal="center" vertical="center" shrinkToFit="1"/>
      <protection hidden="1"/>
    </xf>
    <xf numFmtId="207" fontId="8" fillId="0" borderId="13" xfId="13" applyNumberFormat="1" applyFont="1" applyBorder="1" applyAlignment="1" applyProtection="1">
      <alignment horizontal="center" vertical="center" shrinkToFit="1"/>
      <protection hidden="1"/>
    </xf>
    <xf numFmtId="207" fontId="8" fillId="0" borderId="12" xfId="13" applyNumberFormat="1" applyFont="1" applyBorder="1" applyAlignment="1" applyProtection="1">
      <alignment horizontal="center" vertical="center" shrinkToFit="1"/>
      <protection hidden="1"/>
    </xf>
    <xf numFmtId="207" fontId="8" fillId="0" borderId="165" xfId="13" applyNumberFormat="1" applyFont="1" applyBorder="1" applyAlignment="1" applyProtection="1">
      <alignment horizontal="center" vertical="center" shrinkToFit="1"/>
      <protection hidden="1"/>
    </xf>
    <xf numFmtId="209" fontId="21" fillId="0" borderId="110" xfId="13" applyNumberFormat="1" applyFont="1" applyBorder="1" applyAlignment="1">
      <alignment horizontal="center" vertical="center" shrinkToFit="1"/>
    </xf>
    <xf numFmtId="209" fontId="21" fillId="0" borderId="14" xfId="13" applyNumberFormat="1" applyFont="1" applyBorder="1" applyAlignment="1">
      <alignment horizontal="center" vertical="center" shrinkToFit="1"/>
    </xf>
    <xf numFmtId="209" fontId="21" fillId="0" borderId="15" xfId="13" applyNumberFormat="1" applyFont="1" applyBorder="1" applyAlignment="1">
      <alignment horizontal="center" vertical="center" shrinkToFit="1"/>
    </xf>
    <xf numFmtId="209" fontId="21" fillId="0" borderId="111" xfId="13" applyNumberFormat="1" applyFont="1" applyBorder="1" applyAlignment="1">
      <alignment horizontal="center" vertical="center" shrinkToFit="1"/>
    </xf>
    <xf numFmtId="209" fontId="21" fillId="0" borderId="111" xfId="13" applyNumberFormat="1" applyFont="1" applyBorder="1" applyAlignment="1" applyProtection="1">
      <alignment horizontal="center" vertical="center" shrinkToFit="1"/>
      <protection hidden="1"/>
    </xf>
    <xf numFmtId="209" fontId="21" fillId="0" borderId="14" xfId="13" applyNumberFormat="1" applyFont="1" applyBorder="1" applyAlignment="1" applyProtection="1">
      <alignment horizontal="center" vertical="center" shrinkToFit="1"/>
      <protection hidden="1"/>
    </xf>
    <xf numFmtId="209" fontId="21" fillId="0" borderId="15" xfId="13" applyNumberFormat="1" applyFont="1" applyBorder="1" applyAlignment="1" applyProtection="1">
      <alignment horizontal="center" vertical="center" shrinkToFit="1"/>
      <protection hidden="1"/>
    </xf>
    <xf numFmtId="209" fontId="21" fillId="0" borderId="16" xfId="13" applyNumberFormat="1" applyFont="1" applyBorder="1" applyAlignment="1" applyProtection="1">
      <alignment horizontal="center" vertical="center" shrinkToFit="1"/>
      <protection hidden="1"/>
    </xf>
    <xf numFmtId="207" fontId="5" fillId="0" borderId="12" xfId="0" applyNumberFormat="1" applyFont="1" applyBorder="1" applyAlignment="1" applyProtection="1">
      <alignment horizontal="center" vertical="center"/>
      <protection hidden="1"/>
    </xf>
    <xf numFmtId="207" fontId="5" fillId="0" borderId="0" xfId="0" applyNumberFormat="1" applyFont="1" applyBorder="1" applyAlignment="1" applyProtection="1">
      <alignment horizontal="center" vertical="center"/>
      <protection hidden="1"/>
    </xf>
    <xf numFmtId="207" fontId="5" fillId="0" borderId="112" xfId="0" applyNumberFormat="1" applyFont="1" applyBorder="1" applyAlignment="1" applyProtection="1">
      <alignment horizontal="center" vertical="center"/>
      <protection hidden="1"/>
    </xf>
    <xf numFmtId="207" fontId="5" fillId="0" borderId="168" xfId="0" applyNumberFormat="1" applyFont="1" applyBorder="1" applyAlignment="1" applyProtection="1">
      <alignment horizontal="center" vertical="center"/>
      <protection hidden="1"/>
    </xf>
    <xf numFmtId="208" fontId="28" fillId="3" borderId="169" xfId="0" applyNumberFormat="1" applyFont="1" applyFill="1" applyBorder="1" applyAlignment="1">
      <alignment horizontal="center" vertical="center" shrinkToFit="1"/>
    </xf>
    <xf numFmtId="208" fontId="5" fillId="0" borderId="22" xfId="0" applyNumberFormat="1" applyFont="1" applyBorder="1" applyAlignment="1">
      <alignment horizontal="center" vertical="center"/>
    </xf>
    <xf numFmtId="0" fontId="5" fillId="3" borderId="0" xfId="12" applyFont="1" applyFill="1" applyBorder="1" applyAlignment="1" applyProtection="1">
      <alignment horizontal="distributed" vertical="center" justifyLastLine="1"/>
      <protection locked="0"/>
    </xf>
    <xf numFmtId="49" fontId="30" fillId="7" borderId="108" xfId="12" applyNumberFormat="1" applyFont="1" applyFill="1" applyBorder="1" applyAlignment="1" applyProtection="1">
      <alignment horizontal="distributed" vertical="center" justifyLastLine="1"/>
      <protection locked="0"/>
    </xf>
    <xf numFmtId="49" fontId="30" fillId="7" borderId="167" xfId="12" applyNumberFormat="1" applyFont="1" applyFill="1" applyBorder="1" applyAlignment="1" applyProtection="1">
      <alignment horizontal="distributed" vertical="center" justifyLastLine="1"/>
      <protection locked="0"/>
    </xf>
    <xf numFmtId="49" fontId="30" fillId="7" borderId="5" xfId="12" applyNumberFormat="1" applyFont="1" applyFill="1" applyBorder="1" applyAlignment="1" applyProtection="1">
      <alignment horizontal="distributed" vertical="center" justifyLastLine="1"/>
      <protection locked="0"/>
    </xf>
    <xf numFmtId="49" fontId="30" fillId="7" borderId="108" xfId="12" applyNumberFormat="1" applyFont="1" applyFill="1" applyBorder="1" applyAlignment="1" applyProtection="1">
      <alignment horizontal="left" vertical="center" justifyLastLine="1"/>
      <protection locked="0"/>
    </xf>
    <xf numFmtId="49" fontId="30" fillId="7" borderId="167" xfId="12" applyNumberFormat="1" applyFont="1" applyFill="1" applyBorder="1" applyAlignment="1" applyProtection="1">
      <alignment horizontal="left" vertical="center" justifyLastLine="1"/>
      <protection locked="0"/>
    </xf>
    <xf numFmtId="49" fontId="30" fillId="7" borderId="5" xfId="12" applyNumberFormat="1" applyFont="1" applyFill="1" applyBorder="1" applyAlignment="1" applyProtection="1">
      <alignment horizontal="left" vertical="center" justifyLastLine="1"/>
      <protection locked="0"/>
    </xf>
    <xf numFmtId="0" fontId="30" fillId="7" borderId="40" xfId="12" applyFont="1" applyFill="1" applyBorder="1" applyAlignment="1" applyProtection="1">
      <alignment horizontal="left" vertical="center" justifyLastLine="1"/>
      <protection locked="0"/>
    </xf>
    <xf numFmtId="0" fontId="30" fillId="7" borderId="9" xfId="12" applyFont="1" applyFill="1" applyBorder="1" applyAlignment="1" applyProtection="1">
      <alignment horizontal="left" vertical="center" justifyLastLine="1"/>
      <protection locked="0"/>
    </xf>
    <xf numFmtId="0" fontId="30" fillId="7" borderId="98" xfId="12" applyFont="1" applyFill="1" applyBorder="1" applyAlignment="1" applyProtection="1">
      <alignment horizontal="left" vertical="center" justifyLastLine="1"/>
      <protection locked="0"/>
    </xf>
    <xf numFmtId="0" fontId="30" fillId="7" borderId="128" xfId="12" applyFont="1" applyFill="1" applyBorder="1" applyAlignment="1" applyProtection="1">
      <alignment horizontal="left" vertical="center" justifyLastLine="1"/>
      <protection locked="0"/>
    </xf>
    <xf numFmtId="0" fontId="30" fillId="7" borderId="125" xfId="12" applyFont="1" applyFill="1" applyBorder="1" applyAlignment="1" applyProtection="1">
      <alignment horizontal="left" vertical="center" shrinkToFit="1"/>
      <protection locked="0"/>
    </xf>
    <xf numFmtId="0" fontId="30" fillId="7" borderId="0" xfId="12" applyFont="1" applyFill="1" applyBorder="1" applyAlignment="1" applyProtection="1">
      <alignment horizontal="left" vertical="center" shrinkToFit="1"/>
      <protection locked="0"/>
    </xf>
    <xf numFmtId="0" fontId="30" fillId="7" borderId="30" xfId="12" applyFont="1" applyFill="1" applyBorder="1" applyAlignment="1" applyProtection="1">
      <alignment horizontal="left" vertical="center" shrinkToFit="1"/>
      <protection locked="0"/>
    </xf>
    <xf numFmtId="0" fontId="30" fillId="7" borderId="98" xfId="12" applyFont="1" applyFill="1" applyBorder="1" applyAlignment="1" applyProtection="1">
      <alignment horizontal="left" vertical="center" shrinkToFit="1"/>
      <protection locked="0"/>
    </xf>
    <xf numFmtId="0" fontId="30" fillId="7" borderId="128" xfId="12" applyFont="1" applyFill="1" applyBorder="1" applyAlignment="1" applyProtection="1">
      <alignment horizontal="left" vertical="center" shrinkToFit="1"/>
      <protection locked="0"/>
    </xf>
    <xf numFmtId="0" fontId="30" fillId="7" borderId="28" xfId="12" applyFont="1" applyFill="1" applyBorder="1" applyAlignment="1" applyProtection="1">
      <alignment horizontal="left" vertical="center" shrinkToFit="1"/>
      <protection locked="0"/>
    </xf>
    <xf numFmtId="0" fontId="35" fillId="0" borderId="0" xfId="12" applyFont="1" applyAlignment="1">
      <alignment horizontal="center" vertical="center"/>
    </xf>
    <xf numFmtId="0" fontId="29" fillId="0" borderId="0" xfId="12" applyFont="1" applyAlignment="1">
      <alignment horizontal="distributed" vertical="center"/>
    </xf>
    <xf numFmtId="0" fontId="5" fillId="0" borderId="127" xfId="12" applyFont="1" applyBorder="1" applyAlignment="1">
      <alignment horizontal="center" vertical="center"/>
    </xf>
    <xf numFmtId="0" fontId="5" fillId="0" borderId="31" xfId="12" applyFont="1" applyBorder="1" applyAlignment="1">
      <alignment horizontal="center" vertical="center"/>
    </xf>
    <xf numFmtId="0" fontId="5" fillId="0" borderId="29" xfId="12" applyFont="1" applyBorder="1" applyAlignment="1">
      <alignment horizontal="center" vertical="center"/>
    </xf>
    <xf numFmtId="38" fontId="8" fillId="0" borderId="114" xfId="3" applyFont="1" applyBorder="1" applyAlignment="1" applyProtection="1">
      <alignment horizontal="right" vertical="center"/>
      <protection hidden="1"/>
    </xf>
    <xf numFmtId="38" fontId="8" fillId="0" borderId="50" xfId="3" applyFont="1" applyBorder="1" applyAlignment="1" applyProtection="1">
      <alignment horizontal="right" vertical="center"/>
      <protection hidden="1"/>
    </xf>
    <xf numFmtId="38" fontId="8" fillId="0" borderId="114" xfId="3" applyFont="1" applyFill="1" applyBorder="1" applyAlignment="1" applyProtection="1">
      <alignment horizontal="center" vertical="center"/>
      <protection hidden="1"/>
    </xf>
    <xf numFmtId="38" fontId="8" fillId="0" borderId="50" xfId="3" applyFont="1" applyFill="1" applyBorder="1" applyAlignment="1" applyProtection="1">
      <alignment horizontal="center" vertical="center"/>
      <protection hidden="1"/>
    </xf>
    <xf numFmtId="38" fontId="8" fillId="0" borderId="115" xfId="3" applyFont="1" applyFill="1" applyBorder="1" applyAlignment="1" applyProtection="1">
      <alignment horizontal="center" vertical="center"/>
      <protection hidden="1"/>
    </xf>
    <xf numFmtId="38" fontId="5" fillId="2" borderId="114" xfId="3" applyFont="1" applyFill="1" applyBorder="1" applyAlignment="1" applyProtection="1">
      <alignment vertical="center"/>
      <protection locked="0"/>
    </xf>
    <xf numFmtId="38" fontId="5" fillId="2" borderId="56" xfId="3" applyFont="1" applyFill="1" applyBorder="1" applyAlignment="1" applyProtection="1">
      <alignment vertical="center"/>
      <protection locked="0"/>
    </xf>
    <xf numFmtId="0" fontId="8" fillId="0" borderId="114" xfId="0" applyFont="1" applyFill="1" applyBorder="1" applyAlignment="1" applyProtection="1">
      <alignment horizontal="center" vertical="center"/>
      <protection hidden="1"/>
    </xf>
    <xf numFmtId="0" fontId="8" fillId="0" borderId="115" xfId="0" applyFont="1" applyFill="1" applyBorder="1" applyAlignment="1" applyProtection="1">
      <alignment horizontal="center" vertical="center"/>
      <protection hidden="1"/>
    </xf>
    <xf numFmtId="0" fontId="8" fillId="0" borderId="50" xfId="0" applyFont="1" applyFill="1" applyBorder="1" applyAlignment="1" applyProtection="1">
      <alignment horizontal="center" vertical="center"/>
      <protection hidden="1"/>
    </xf>
    <xf numFmtId="0" fontId="8" fillId="0" borderId="114" xfId="0" applyFont="1" applyBorder="1" applyAlignment="1" applyProtection="1">
      <alignment horizontal="center" vertical="center"/>
      <protection hidden="1"/>
    </xf>
    <xf numFmtId="0" fontId="8" fillId="0" borderId="115" xfId="0" applyFont="1" applyBorder="1" applyAlignment="1" applyProtection="1">
      <alignment horizontal="center" vertical="center"/>
      <protection hidden="1"/>
    </xf>
    <xf numFmtId="0" fontId="5" fillId="2" borderId="114" xfId="0" applyFont="1" applyFill="1" applyBorder="1" applyAlignment="1" applyProtection="1">
      <alignment horizontal="center" vertical="center"/>
      <protection locked="0"/>
    </xf>
    <xf numFmtId="0" fontId="5" fillId="2" borderId="115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194" fontId="5" fillId="2" borderId="115" xfId="3" applyNumberFormat="1" applyFont="1" applyFill="1" applyBorder="1" applyAlignment="1" applyProtection="1">
      <alignment vertical="center" justifyLastLine="1"/>
      <protection locked="0"/>
    </xf>
    <xf numFmtId="38" fontId="8" fillId="0" borderId="114" xfId="3" applyFont="1" applyBorder="1" applyAlignment="1" applyProtection="1">
      <alignment horizontal="right" vertical="center" shrinkToFit="1"/>
      <protection hidden="1"/>
    </xf>
    <xf numFmtId="38" fontId="8" fillId="0" borderId="50" xfId="3" applyFont="1" applyBorder="1" applyAlignment="1" applyProtection="1">
      <alignment horizontal="right" vertical="center" shrinkToFit="1"/>
      <protection hidden="1"/>
    </xf>
    <xf numFmtId="38" fontId="5" fillId="0" borderId="210" xfId="3" applyFont="1" applyBorder="1" applyAlignment="1">
      <alignment horizontal="center" vertical="center"/>
    </xf>
    <xf numFmtId="38" fontId="5" fillId="0" borderId="119" xfId="3" applyFont="1" applyBorder="1" applyAlignment="1">
      <alignment horizontal="center" vertical="center"/>
    </xf>
    <xf numFmtId="38" fontId="5" fillId="2" borderId="151" xfId="3" applyFont="1" applyFill="1" applyBorder="1" applyAlignment="1" applyProtection="1">
      <alignment horizontal="right" vertical="center"/>
      <protection locked="0"/>
    </xf>
    <xf numFmtId="38" fontId="5" fillId="2" borderId="20" xfId="3" applyFont="1" applyFill="1" applyBorder="1" applyAlignment="1" applyProtection="1">
      <alignment horizontal="right" vertical="center"/>
      <protection locked="0"/>
    </xf>
    <xf numFmtId="38" fontId="5" fillId="2" borderId="18" xfId="3" applyFont="1" applyFill="1" applyBorder="1" applyAlignment="1" applyProtection="1">
      <alignment horizontal="right" vertical="center"/>
      <protection locked="0"/>
    </xf>
    <xf numFmtId="38" fontId="5" fillId="2" borderId="47" xfId="3" applyFont="1" applyFill="1" applyBorder="1" applyAlignment="1" applyProtection="1">
      <alignment vertical="center" shrinkToFit="1"/>
      <protection locked="0"/>
    </xf>
    <xf numFmtId="0" fontId="5" fillId="2" borderId="130" xfId="0" applyFont="1" applyFill="1" applyBorder="1" applyAlignment="1" applyProtection="1">
      <alignment horizontal="center" vertical="center"/>
      <protection locked="0"/>
    </xf>
    <xf numFmtId="0" fontId="5" fillId="2" borderId="147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7" borderId="151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114" xfId="0" applyFont="1" applyFill="1" applyBorder="1" applyAlignment="1" applyProtection="1">
      <alignment horizontal="center" vertical="center" shrinkToFit="1"/>
      <protection locked="0"/>
    </xf>
    <xf numFmtId="0" fontId="5" fillId="2" borderId="115" xfId="0" applyFont="1" applyFill="1" applyBorder="1" applyAlignment="1" applyProtection="1">
      <alignment horizontal="center" vertical="center" shrinkToFit="1"/>
      <protection locked="0"/>
    </xf>
    <xf numFmtId="0" fontId="5" fillId="2" borderId="5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/>
    </xf>
    <xf numFmtId="0" fontId="5" fillId="2" borderId="47" xfId="0" applyFont="1" applyFill="1" applyBorder="1" applyAlignment="1" applyProtection="1">
      <alignment horizontal="center" vertical="center" shrinkToFit="1"/>
      <protection locked="0"/>
    </xf>
    <xf numFmtId="194" fontId="5" fillId="2" borderId="84" xfId="3" applyNumberFormat="1" applyFont="1" applyFill="1" applyBorder="1" applyAlignment="1" applyProtection="1">
      <alignment vertical="center" shrinkToFit="1"/>
      <protection locked="0"/>
    </xf>
    <xf numFmtId="194" fontId="5" fillId="2" borderId="244" xfId="3" applyNumberFormat="1" applyFont="1" applyFill="1" applyBorder="1" applyAlignment="1" applyProtection="1">
      <alignment vertical="center" shrinkToFit="1"/>
      <protection locked="0"/>
    </xf>
    <xf numFmtId="38" fontId="5" fillId="2" borderId="52" xfId="3" applyFont="1" applyFill="1" applyBorder="1" applyAlignment="1" applyProtection="1">
      <alignment vertical="center" shrinkToFit="1"/>
      <protection locked="0"/>
    </xf>
    <xf numFmtId="38" fontId="5" fillId="2" borderId="84" xfId="3" applyFont="1" applyFill="1" applyBorder="1" applyAlignment="1" applyProtection="1">
      <alignment vertical="center" shrinkToFit="1"/>
      <protection locked="0"/>
    </xf>
    <xf numFmtId="0" fontId="5" fillId="2" borderId="84" xfId="0" applyFont="1" applyFill="1" applyBorder="1" applyAlignment="1" applyProtection="1">
      <alignment horizontal="center" vertical="center" shrinkToFit="1"/>
      <protection locked="0"/>
    </xf>
    <xf numFmtId="194" fontId="5" fillId="2" borderId="114" xfId="3" applyNumberFormat="1" applyFont="1" applyFill="1" applyBorder="1" applyAlignment="1" applyProtection="1">
      <alignment vertical="center" shrinkToFit="1"/>
      <protection locked="0"/>
    </xf>
    <xf numFmtId="194" fontId="5" fillId="2" borderId="115" xfId="3" applyNumberFormat="1" applyFont="1" applyFill="1" applyBorder="1" applyAlignment="1" applyProtection="1">
      <alignment vertical="center" shrinkToFit="1"/>
      <protection locked="0"/>
    </xf>
    <xf numFmtId="194" fontId="5" fillId="2" borderId="47" xfId="3" applyNumberFormat="1" applyFont="1" applyFill="1" applyBorder="1" applyAlignment="1" applyProtection="1">
      <alignment vertical="center" shrinkToFit="1"/>
      <protection locked="0"/>
    </xf>
    <xf numFmtId="38" fontId="5" fillId="2" borderId="48" xfId="3" applyFont="1" applyFill="1" applyBorder="1" applyAlignment="1" applyProtection="1">
      <alignment vertical="center" shrinkToFit="1"/>
      <protection locked="0"/>
    </xf>
    <xf numFmtId="38" fontId="5" fillId="2" borderId="54" xfId="3" applyFont="1" applyFill="1" applyBorder="1" applyAlignment="1" applyProtection="1">
      <alignment vertical="center" shrinkToFit="1"/>
      <protection locked="0"/>
    </xf>
    <xf numFmtId="0" fontId="8" fillId="0" borderId="15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7" xfId="0" applyFont="1" applyBorder="1" applyAlignment="1">
      <alignment horizontal="center" vertical="center"/>
    </xf>
    <xf numFmtId="194" fontId="5" fillId="2" borderId="48" xfId="3" applyNumberFormat="1" applyFont="1" applyFill="1" applyBorder="1" applyAlignment="1" applyProtection="1">
      <alignment vertical="center" shrinkToFit="1"/>
      <protection locked="0"/>
    </xf>
    <xf numFmtId="194" fontId="5" fillId="2" borderId="144" xfId="3" applyNumberFormat="1" applyFont="1" applyFill="1" applyBorder="1" applyAlignment="1" applyProtection="1">
      <alignment vertical="center" shrinkToFit="1"/>
      <protection locked="0"/>
    </xf>
    <xf numFmtId="0" fontId="8" fillId="0" borderId="37" xfId="0" applyFont="1" applyBorder="1" applyAlignment="1">
      <alignment horizontal="center" vertical="center"/>
    </xf>
    <xf numFmtId="0" fontId="8" fillId="0" borderId="16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8" fontId="5" fillId="2" borderId="142" xfId="3" applyFont="1" applyFill="1" applyBorder="1" applyAlignment="1" applyProtection="1">
      <alignment horizontal="center" vertical="center" shrinkToFit="1"/>
      <protection locked="0"/>
    </xf>
    <xf numFmtId="38" fontId="5" fillId="2" borderId="143" xfId="3" applyFont="1" applyFill="1" applyBorder="1" applyAlignment="1" applyProtection="1">
      <alignment horizontal="center" vertical="center" shrinkToFit="1"/>
      <protection locked="0"/>
    </xf>
    <xf numFmtId="0" fontId="5" fillId="2" borderId="171" xfId="0" applyFont="1" applyFill="1" applyBorder="1" applyAlignment="1" applyProtection="1">
      <alignment horizontal="center" vertical="center"/>
      <protection locked="0"/>
    </xf>
    <xf numFmtId="0" fontId="5" fillId="2" borderId="126" xfId="0" applyFont="1" applyFill="1" applyBorder="1" applyAlignment="1" applyProtection="1">
      <alignment horizontal="center" vertical="center"/>
      <protection locked="0"/>
    </xf>
    <xf numFmtId="0" fontId="5" fillId="2" borderId="66" xfId="0" applyFont="1" applyFill="1" applyBorder="1" applyAlignment="1" applyProtection="1">
      <alignment horizontal="center" vertical="center"/>
      <protection locked="0"/>
    </xf>
    <xf numFmtId="38" fontId="8" fillId="0" borderId="37" xfId="3" applyFont="1" applyBorder="1" applyAlignment="1">
      <alignment horizontal="right" vertical="center"/>
    </xf>
    <xf numFmtId="38" fontId="8" fillId="0" borderId="3" xfId="3" applyFont="1" applyBorder="1" applyAlignment="1">
      <alignment horizontal="right" vertical="center"/>
    </xf>
    <xf numFmtId="38" fontId="5" fillId="2" borderId="85" xfId="3" applyFont="1" applyFill="1" applyBorder="1" applyAlignment="1" applyProtection="1">
      <alignment vertical="center" shrinkToFit="1"/>
      <protection locked="0"/>
    </xf>
    <xf numFmtId="38" fontId="8" fillId="0" borderId="151" xfId="3" applyFont="1" applyBorder="1" applyAlignment="1">
      <alignment horizontal="right" vertical="center"/>
    </xf>
    <xf numFmtId="38" fontId="8" fillId="0" borderId="43" xfId="3" applyFont="1" applyBorder="1" applyAlignment="1">
      <alignment horizontal="right" vertical="center"/>
    </xf>
    <xf numFmtId="194" fontId="5" fillId="2" borderId="142" xfId="3" applyNumberFormat="1" applyFont="1" applyFill="1" applyBorder="1" applyAlignment="1" applyProtection="1">
      <alignment horizontal="center" vertical="center" shrinkToFit="1"/>
      <protection locked="0"/>
    </xf>
    <xf numFmtId="194" fontId="5" fillId="2" borderId="145" xfId="3" applyNumberFormat="1" applyFont="1" applyFill="1" applyBorder="1" applyAlignment="1" applyProtection="1">
      <alignment horizontal="center" vertical="center" shrinkToFit="1"/>
      <protection locked="0"/>
    </xf>
    <xf numFmtId="194" fontId="5" fillId="2" borderId="143" xfId="3" applyNumberFormat="1" applyFont="1" applyFill="1" applyBorder="1" applyAlignment="1" applyProtection="1">
      <alignment horizontal="center" vertical="center" shrinkToFit="1"/>
      <protection locked="0"/>
    </xf>
    <xf numFmtId="38" fontId="8" fillId="0" borderId="20" xfId="3" applyFont="1" applyBorder="1" applyAlignment="1">
      <alignment horizontal="right" vertical="center"/>
    </xf>
    <xf numFmtId="38" fontId="38" fillId="0" borderId="171" xfId="3" applyFont="1" applyBorder="1" applyAlignment="1" applyProtection="1">
      <alignment horizontal="right" vertical="center" shrinkToFit="1"/>
      <protection hidden="1"/>
    </xf>
    <xf numFmtId="38" fontId="38" fillId="0" borderId="66" xfId="3" applyFont="1" applyBorder="1" applyAlignment="1" applyProtection="1">
      <alignment horizontal="right" vertical="center" shrinkToFit="1"/>
      <protection hidden="1"/>
    </xf>
    <xf numFmtId="194" fontId="8" fillId="0" borderId="37" xfId="3" applyNumberFormat="1" applyFont="1" applyBorder="1" applyAlignment="1">
      <alignment horizontal="right" vertical="center" shrinkToFit="1"/>
    </xf>
    <xf numFmtId="194" fontId="8" fillId="0" borderId="160" xfId="3" applyNumberFormat="1" applyFont="1" applyBorder="1" applyAlignment="1">
      <alignment horizontal="right" vertical="center" shrinkToFit="1"/>
    </xf>
    <xf numFmtId="194" fontId="8" fillId="0" borderId="151" xfId="3" applyNumberFormat="1" applyFont="1" applyBorder="1" applyAlignment="1">
      <alignment horizontal="right" vertical="center" shrinkToFit="1"/>
    </xf>
    <xf numFmtId="194" fontId="8" fillId="0" borderId="147" xfId="3" applyNumberFormat="1" applyFont="1" applyBorder="1" applyAlignment="1">
      <alignment horizontal="right" vertical="center" shrinkToFit="1"/>
    </xf>
    <xf numFmtId="0" fontId="5" fillId="2" borderId="142" xfId="0" applyFont="1" applyFill="1" applyBorder="1" applyAlignment="1" applyProtection="1">
      <alignment horizontal="center" vertical="center" shrinkToFit="1"/>
      <protection locked="0"/>
    </xf>
    <xf numFmtId="0" fontId="5" fillId="2" borderId="145" xfId="0" applyFont="1" applyFill="1" applyBorder="1" applyAlignment="1" applyProtection="1">
      <alignment horizontal="center" vertical="center" shrinkToFit="1"/>
      <protection locked="0"/>
    </xf>
    <xf numFmtId="0" fontId="5" fillId="2" borderId="143" xfId="0" applyFont="1" applyFill="1" applyBorder="1" applyAlignment="1" applyProtection="1">
      <alignment horizontal="center" vertical="center" shrinkToFit="1"/>
      <protection locked="0"/>
    </xf>
    <xf numFmtId="38" fontId="5" fillId="2" borderId="55" xfId="3" applyFont="1" applyFill="1" applyBorder="1" applyAlignment="1" applyProtection="1">
      <alignment horizontal="center" vertical="center" shrinkToFit="1"/>
      <protection locked="0"/>
    </xf>
    <xf numFmtId="38" fontId="8" fillId="0" borderId="62" xfId="3" applyFont="1" applyBorder="1" applyAlignment="1">
      <alignment horizontal="right" vertical="center"/>
    </xf>
    <xf numFmtId="38" fontId="5" fillId="2" borderId="195" xfId="3" applyFont="1" applyFill="1" applyBorder="1" applyAlignment="1" applyProtection="1">
      <alignment horizontal="distributed" vertical="center" justifyLastLine="1" shrinkToFit="1"/>
      <protection locked="0"/>
    </xf>
    <xf numFmtId="38" fontId="5" fillId="2" borderId="5" xfId="3" applyFont="1" applyFill="1" applyBorder="1" applyAlignment="1" applyProtection="1">
      <alignment horizontal="distributed" vertical="center" justifyLastLine="1" shrinkToFit="1"/>
      <protection locked="0"/>
    </xf>
    <xf numFmtId="0" fontId="5" fillId="2" borderId="48" xfId="0" applyFont="1" applyFill="1" applyBorder="1" applyAlignment="1" applyProtection="1">
      <alignment horizontal="center" vertical="center" shrinkToFit="1"/>
      <protection locked="0"/>
    </xf>
    <xf numFmtId="0" fontId="8" fillId="0" borderId="171" xfId="0" applyFont="1" applyBorder="1" applyAlignment="1" applyProtection="1">
      <alignment horizontal="center" vertical="center"/>
      <protection hidden="1"/>
    </xf>
    <xf numFmtId="0" fontId="8" fillId="0" borderId="126" xfId="0" applyFont="1" applyBorder="1" applyAlignment="1" applyProtection="1">
      <alignment horizontal="center" vertical="center"/>
      <protection hidden="1"/>
    </xf>
    <xf numFmtId="0" fontId="5" fillId="2" borderId="144" xfId="0" applyFont="1" applyFill="1" applyBorder="1" applyAlignment="1" applyProtection="1">
      <alignment horizontal="center" vertical="center" shrinkToFit="1"/>
      <protection locked="0"/>
    </xf>
    <xf numFmtId="0" fontId="5" fillId="2" borderId="51" xfId="0" applyFont="1" applyFill="1" applyBorder="1" applyAlignment="1" applyProtection="1">
      <alignment horizontal="center" vertical="center" shrinkToFit="1"/>
      <protection locked="0"/>
    </xf>
    <xf numFmtId="38" fontId="5" fillId="2" borderId="67" xfId="3" applyFont="1" applyFill="1" applyBorder="1" applyAlignment="1" applyProtection="1">
      <alignment vertical="center" shrinkToFit="1"/>
      <protection locked="0"/>
    </xf>
    <xf numFmtId="38" fontId="5" fillId="2" borderId="68" xfId="3" applyFont="1" applyFill="1" applyBorder="1" applyAlignment="1" applyProtection="1">
      <alignment vertical="center" shrinkToFit="1"/>
      <protection locked="0"/>
    </xf>
    <xf numFmtId="194" fontId="5" fillId="2" borderId="67" xfId="3" applyNumberFormat="1" applyFont="1" applyFill="1" applyBorder="1" applyAlignment="1" applyProtection="1">
      <alignment vertical="center" shrinkToFit="1"/>
      <protection locked="0"/>
    </xf>
    <xf numFmtId="194" fontId="5" fillId="2" borderId="171" xfId="3" applyNumberFormat="1" applyFont="1" applyFill="1" applyBorder="1" applyAlignment="1" applyProtection="1">
      <alignment vertical="center" shrinkToFit="1"/>
      <protection locked="0"/>
    </xf>
    <xf numFmtId="0" fontId="5" fillId="2" borderId="22" xfId="0" applyFont="1" applyFill="1" applyBorder="1" applyAlignment="1">
      <alignment horizontal="center" vertical="center" textRotation="255" shrinkToFit="1"/>
    </xf>
    <xf numFmtId="0" fontId="5" fillId="2" borderId="25" xfId="0" applyFont="1" applyFill="1" applyBorder="1" applyAlignment="1">
      <alignment horizontal="center" vertical="center" textRotation="255" shrinkToFit="1"/>
    </xf>
    <xf numFmtId="38" fontId="5" fillId="2" borderId="75" xfId="3" applyFont="1" applyFill="1" applyBorder="1" applyAlignment="1" applyProtection="1">
      <alignment vertical="center" shrinkToFit="1"/>
      <protection locked="0"/>
    </xf>
    <xf numFmtId="38" fontId="8" fillId="0" borderId="171" xfId="3" applyFont="1" applyBorder="1" applyAlignment="1" applyProtection="1">
      <alignment horizontal="right" vertical="center"/>
      <protection hidden="1"/>
    </xf>
    <xf numFmtId="38" fontId="8" fillId="0" borderId="66" xfId="3" applyFont="1" applyBorder="1" applyAlignment="1" applyProtection="1">
      <alignment horizontal="right" vertical="center"/>
      <protection hidden="1"/>
    </xf>
    <xf numFmtId="0" fontId="8" fillId="0" borderId="25" xfId="0" applyFont="1" applyBorder="1" applyAlignment="1">
      <alignment horizontal="center" vertical="center"/>
    </xf>
    <xf numFmtId="0" fontId="5" fillId="0" borderId="195" xfId="0" applyFont="1" applyFill="1" applyBorder="1" applyAlignment="1">
      <alignment horizontal="center" vertical="center" shrinkToFit="1"/>
    </xf>
    <xf numFmtId="0" fontId="5" fillId="0" borderId="167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8" fillId="0" borderId="171" xfId="0" applyFont="1" applyFill="1" applyBorder="1" applyAlignment="1" applyProtection="1">
      <alignment horizontal="center" vertical="center"/>
      <protection hidden="1"/>
    </xf>
    <xf numFmtId="0" fontId="8" fillId="0" borderId="126" xfId="0" applyFont="1" applyFill="1" applyBorder="1" applyAlignment="1" applyProtection="1">
      <alignment horizontal="center" vertical="center"/>
      <protection hidden="1"/>
    </xf>
    <xf numFmtId="0" fontId="8" fillId="0" borderId="66" xfId="0" applyFont="1" applyFill="1" applyBorder="1" applyAlignment="1" applyProtection="1">
      <alignment horizontal="center" vertical="center"/>
      <protection hidden="1"/>
    </xf>
    <xf numFmtId="38" fontId="8" fillId="0" borderId="171" xfId="3" applyFont="1" applyFill="1" applyBorder="1" applyAlignment="1" applyProtection="1">
      <alignment horizontal="center" vertical="center"/>
      <protection hidden="1"/>
    </xf>
    <xf numFmtId="38" fontId="8" fillId="0" borderId="66" xfId="3" applyFont="1" applyFill="1" applyBorder="1" applyAlignment="1" applyProtection="1">
      <alignment horizontal="center" vertical="center"/>
      <protection hidden="1"/>
    </xf>
    <xf numFmtId="0" fontId="5" fillId="0" borderId="169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6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65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8" borderId="169" xfId="0" applyFont="1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 applyProtection="1">
      <alignment horizontal="center" vertical="center"/>
      <protection locked="0"/>
    </xf>
    <xf numFmtId="0" fontId="5" fillId="8" borderId="8" xfId="0" applyFont="1" applyFill="1" applyBorder="1" applyAlignment="1" applyProtection="1">
      <alignment horizontal="center" vertical="center"/>
      <protection locked="0"/>
    </xf>
    <xf numFmtId="0" fontId="5" fillId="8" borderId="151" xfId="0" applyFont="1" applyFill="1" applyBorder="1" applyAlignment="1" applyProtection="1">
      <alignment horizontal="center" vertical="center"/>
      <protection locked="0"/>
    </xf>
    <xf numFmtId="0" fontId="5" fillId="8" borderId="147" xfId="0" applyFont="1" applyFill="1" applyBorder="1" applyAlignment="1" applyProtection="1">
      <alignment horizontal="center" vertical="center"/>
      <protection locked="0"/>
    </xf>
    <xf numFmtId="0" fontId="5" fillId="8" borderId="20" xfId="0" applyFont="1" applyFill="1" applyBorder="1" applyAlignment="1" applyProtection="1">
      <alignment horizontal="center" vertical="center"/>
      <protection locked="0"/>
    </xf>
    <xf numFmtId="0" fontId="5" fillId="0" borderId="165" xfId="0" applyFont="1" applyBorder="1" applyAlignment="1">
      <alignment horizontal="center" vertical="center" shrinkToFit="1"/>
    </xf>
    <xf numFmtId="0" fontId="5" fillId="0" borderId="12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7" borderId="20" xfId="0" applyFont="1" applyFill="1" applyBorder="1" applyAlignment="1" applyProtection="1">
      <alignment horizontal="center" vertical="center"/>
      <protection locked="0"/>
    </xf>
    <xf numFmtId="58" fontId="8" fillId="0" borderId="128" xfId="0" applyNumberFormat="1" applyFont="1" applyBorder="1" applyAlignment="1" applyProtection="1">
      <alignment horizontal="left" vertical="center"/>
      <protection hidden="1"/>
    </xf>
    <xf numFmtId="0" fontId="8" fillId="0" borderId="128" xfId="0" applyFont="1" applyBorder="1" applyAlignment="1" applyProtection="1">
      <alignment horizontal="left" vertical="center"/>
      <protection hidden="1"/>
    </xf>
    <xf numFmtId="38" fontId="5" fillId="2" borderId="114" xfId="3" applyFont="1" applyFill="1" applyBorder="1" applyAlignment="1" applyProtection="1">
      <alignment vertical="center" shrinkToFit="1"/>
      <protection locked="0"/>
    </xf>
    <xf numFmtId="38" fontId="5" fillId="2" borderId="56" xfId="3" applyFont="1" applyFill="1" applyBorder="1" applyAlignment="1" applyProtection="1">
      <alignment vertical="center" shrinkToFit="1"/>
      <protection locked="0"/>
    </xf>
    <xf numFmtId="0" fontId="5" fillId="0" borderId="40" xfId="0" applyFont="1" applyBorder="1" applyAlignment="1">
      <alignment horizontal="center" vertical="distributed" textRotation="255" justifyLastLine="1"/>
    </xf>
    <xf numFmtId="0" fontId="5" fillId="0" borderId="125" xfId="0" applyFont="1" applyBorder="1" applyAlignment="1">
      <alignment horizontal="center" vertical="distributed" textRotation="255" justifyLastLine="1"/>
    </xf>
    <xf numFmtId="38" fontId="5" fillId="7" borderId="18" xfId="3" applyFont="1" applyFill="1" applyBorder="1" applyAlignment="1" applyProtection="1">
      <alignment vertical="center"/>
      <protection locked="0"/>
    </xf>
    <xf numFmtId="38" fontId="5" fillId="7" borderId="14" xfId="3" applyFont="1" applyFill="1" applyBorder="1" applyAlignment="1" applyProtection="1">
      <alignment vertical="center"/>
      <protection locked="0"/>
    </xf>
    <xf numFmtId="0" fontId="5" fillId="0" borderId="39" xfId="0" applyFont="1" applyBorder="1" applyAlignment="1">
      <alignment horizontal="distributed" vertical="center" justifyLastLine="1"/>
    </xf>
    <xf numFmtId="0" fontId="5" fillId="0" borderId="129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7" borderId="18" xfId="0" applyFont="1" applyFill="1" applyBorder="1" applyAlignment="1" applyProtection="1">
      <alignment horizontal="center" vertical="center"/>
      <protection locked="0"/>
    </xf>
    <xf numFmtId="0" fontId="5" fillId="7" borderId="168" xfId="0" applyFont="1" applyFill="1" applyBorder="1" applyAlignment="1" applyProtection="1">
      <alignment horizontal="center" vertical="center"/>
      <protection locked="0"/>
    </xf>
    <xf numFmtId="0" fontId="5" fillId="7" borderId="49" xfId="0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center" vertical="center"/>
    </xf>
    <xf numFmtId="0" fontId="5" fillId="0" borderId="160" xfId="0" applyFont="1" applyBorder="1" applyAlignment="1">
      <alignment horizontal="center" vertical="center"/>
    </xf>
    <xf numFmtId="0" fontId="5" fillId="0" borderId="245" xfId="0" applyFont="1" applyBorder="1" applyAlignment="1">
      <alignment horizontal="center" vertical="center"/>
    </xf>
    <xf numFmtId="0" fontId="5" fillId="7" borderId="147" xfId="0" applyFont="1" applyFill="1" applyBorder="1" applyAlignment="1" applyProtection="1">
      <alignment horizontal="center" vertical="center"/>
      <protection locked="0"/>
    </xf>
    <xf numFmtId="0" fontId="5" fillId="7" borderId="246" xfId="0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distributed" vertical="center" justifyLastLine="1"/>
    </xf>
    <xf numFmtId="0" fontId="5" fillId="0" borderId="98" xfId="0" applyFont="1" applyBorder="1" applyAlignment="1">
      <alignment horizontal="distributed" vertical="center" justifyLastLine="1"/>
    </xf>
    <xf numFmtId="0" fontId="5" fillId="0" borderId="128" xfId="0" applyFont="1" applyBorder="1" applyAlignment="1">
      <alignment horizontal="distributed" vertical="center" justifyLastLine="1"/>
    </xf>
    <xf numFmtId="0" fontId="5" fillId="0" borderId="165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7" borderId="6" xfId="0" applyFont="1" applyFill="1" applyBorder="1" applyAlignment="1" applyProtection="1">
      <alignment horizontal="center" vertical="center"/>
      <protection locked="0"/>
    </xf>
    <xf numFmtId="0" fontId="5" fillId="7" borderId="16" xfId="0" applyFont="1" applyFill="1" applyBorder="1" applyAlignment="1" applyProtection="1">
      <alignment horizontal="center" vertical="center"/>
      <protection locked="0"/>
    </xf>
    <xf numFmtId="0" fontId="5" fillId="0" borderId="112" xfId="0" applyFont="1" applyFill="1" applyBorder="1" applyAlignment="1" applyProtection="1">
      <alignment horizontal="center" vertical="center" textRotation="255"/>
      <protection locked="0"/>
    </xf>
    <xf numFmtId="0" fontId="5" fillId="0" borderId="100" xfId="0" applyFont="1" applyFill="1" applyBorder="1" applyAlignment="1" applyProtection="1">
      <alignment horizontal="center" vertical="center" textRotation="255"/>
      <protection locked="0"/>
    </xf>
    <xf numFmtId="0" fontId="5" fillId="0" borderId="13" xfId="0" applyFont="1" applyBorder="1" applyAlignment="1">
      <alignment horizontal="center" vertical="center"/>
    </xf>
    <xf numFmtId="38" fontId="8" fillId="0" borderId="165" xfId="3" applyFont="1" applyBorder="1" applyAlignment="1">
      <alignment vertical="center" shrinkToFit="1"/>
    </xf>
    <xf numFmtId="38" fontId="8" fillId="0" borderId="13" xfId="3" applyFont="1" applyBorder="1" applyAlignment="1">
      <alignment vertical="center" shrinkToFit="1"/>
    </xf>
    <xf numFmtId="194" fontId="8" fillId="0" borderId="128" xfId="3" applyNumberFormat="1" applyFont="1" applyBorder="1" applyAlignment="1">
      <alignment vertical="center"/>
    </xf>
    <xf numFmtId="0" fontId="5" fillId="0" borderId="40" xfId="0" applyFont="1" applyBorder="1" applyAlignment="1">
      <alignment horizontal="center" vertical="distributed" textRotation="255" justifyLastLine="1" shrinkToFit="1"/>
    </xf>
    <xf numFmtId="0" fontId="5" fillId="0" borderId="125" xfId="0" applyFont="1" applyBorder="1" applyAlignment="1">
      <alignment horizontal="center" vertical="distributed" textRotation="255" justifyLastLine="1" shrinkToFit="1"/>
    </xf>
    <xf numFmtId="0" fontId="5" fillId="0" borderId="98" xfId="0" applyFont="1" applyBorder="1" applyAlignment="1">
      <alignment horizontal="center" vertical="distributed" textRotation="255" justifyLastLine="1" shrinkToFit="1"/>
    </xf>
    <xf numFmtId="0" fontId="5" fillId="2" borderId="22" xfId="0" quotePrefix="1" applyFont="1" applyFill="1" applyBorder="1" applyAlignment="1">
      <alignment horizontal="center" vertical="center" textRotation="255" shrinkToFit="1"/>
    </xf>
    <xf numFmtId="0" fontId="5" fillId="2" borderId="12" xfId="0" applyFont="1" applyFill="1" applyBorder="1" applyAlignment="1">
      <alignment horizontal="center" vertical="center" textRotation="255" shrinkToFit="1"/>
    </xf>
    <xf numFmtId="0" fontId="5" fillId="2" borderId="144" xfId="0" applyFont="1" applyFill="1" applyBorder="1" applyAlignment="1" applyProtection="1">
      <alignment horizontal="center" vertical="center"/>
      <protection locked="0"/>
    </xf>
    <xf numFmtId="0" fontId="5" fillId="2" borderId="146" xfId="0" applyFont="1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center" vertical="center"/>
      <protection locked="0"/>
    </xf>
    <xf numFmtId="0" fontId="8" fillId="2" borderId="114" xfId="0" applyFont="1" applyFill="1" applyBorder="1" applyAlignment="1" applyProtection="1">
      <alignment horizontal="center" vertical="center"/>
      <protection hidden="1"/>
    </xf>
    <xf numFmtId="0" fontId="8" fillId="2" borderId="115" xfId="0" applyFont="1" applyFill="1" applyBorder="1" applyAlignment="1" applyProtection="1">
      <alignment horizontal="center" vertical="center"/>
      <protection hidden="1"/>
    </xf>
    <xf numFmtId="0" fontId="5" fillId="0" borderId="108" xfId="0" applyFont="1" applyBorder="1" applyAlignment="1">
      <alignment horizontal="distributed" vertical="center" justifyLastLine="1"/>
    </xf>
    <xf numFmtId="0" fontId="5" fillId="0" borderId="167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39" xfId="0" applyFont="1" applyBorder="1" applyAlignment="1">
      <alignment horizontal="center" vertical="center"/>
    </xf>
    <xf numFmtId="0" fontId="5" fillId="0" borderId="12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16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6" borderId="37" xfId="3" applyFont="1" applyFill="1" applyBorder="1" applyAlignment="1" applyProtection="1">
      <alignment vertical="center"/>
      <protection locked="0"/>
    </xf>
    <xf numFmtId="38" fontId="5" fillId="6" borderId="160" xfId="3" applyFont="1" applyFill="1" applyBorder="1" applyAlignment="1" applyProtection="1">
      <alignment vertical="center"/>
      <protection locked="0"/>
    </xf>
    <xf numFmtId="176" fontId="5" fillId="6" borderId="39" xfId="0" applyNumberFormat="1" applyFont="1" applyFill="1" applyBorder="1" applyAlignment="1" applyProtection="1">
      <alignment vertical="center"/>
      <protection locked="0"/>
    </xf>
    <xf numFmtId="176" fontId="5" fillId="6" borderId="129" xfId="0" applyNumberFormat="1" applyFont="1" applyFill="1" applyBorder="1" applyAlignment="1" applyProtection="1">
      <alignment vertical="center"/>
      <protection locked="0"/>
    </xf>
    <xf numFmtId="194" fontId="5" fillId="2" borderId="146" xfId="3" applyNumberFormat="1" applyFont="1" applyFill="1" applyBorder="1" applyAlignment="1" applyProtection="1">
      <alignment vertical="center" justifyLastLine="1"/>
      <protection locked="0"/>
    </xf>
    <xf numFmtId="38" fontId="5" fillId="0" borderId="9" xfId="3" applyFont="1" applyBorder="1" applyAlignment="1">
      <alignment horizontal="distributed" vertical="center" justifyLastLine="1"/>
    </xf>
    <xf numFmtId="194" fontId="5" fillId="2" borderId="126" xfId="3" applyNumberFormat="1" applyFont="1" applyFill="1" applyBorder="1" applyAlignment="1" applyProtection="1">
      <alignment vertical="center" justifyLastLine="1"/>
      <protection locked="0"/>
    </xf>
    <xf numFmtId="38" fontId="5" fillId="2" borderId="144" xfId="3" applyFont="1" applyFill="1" applyBorder="1" applyAlignment="1" applyProtection="1">
      <alignment vertical="center" shrinkToFit="1"/>
      <protection locked="0"/>
    </xf>
    <xf numFmtId="38" fontId="5" fillId="2" borderId="51" xfId="3" applyFont="1" applyFill="1" applyBorder="1" applyAlignment="1" applyProtection="1">
      <alignment vertical="center" shrinkToFit="1"/>
      <protection locked="0"/>
    </xf>
    <xf numFmtId="0" fontId="5" fillId="8" borderId="49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Alignment="1" applyProtection="1">
      <alignment horizontal="center" vertical="center"/>
      <protection locked="0"/>
    </xf>
    <xf numFmtId="0" fontId="5" fillId="0" borderId="169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8" xfId="0" quotePrefix="1" applyFont="1" applyBorder="1" applyAlignment="1">
      <alignment horizontal="center" vertical="center" shrinkToFit="1"/>
    </xf>
    <xf numFmtId="0" fontId="6" fillId="0" borderId="128" xfId="0" applyFont="1" applyBorder="1" applyAlignment="1">
      <alignment vertical="center"/>
    </xf>
    <xf numFmtId="38" fontId="5" fillId="2" borderId="171" xfId="3" applyFont="1" applyFill="1" applyBorder="1" applyAlignment="1" applyProtection="1">
      <alignment vertical="center"/>
      <protection locked="0"/>
    </xf>
    <xf numFmtId="38" fontId="5" fillId="2" borderId="70" xfId="3" applyFont="1" applyFill="1" applyBorder="1" applyAlignment="1" applyProtection="1">
      <alignment vertical="center"/>
      <protection locked="0"/>
    </xf>
    <xf numFmtId="38" fontId="5" fillId="0" borderId="169" xfId="3" applyFont="1" applyBorder="1" applyAlignment="1">
      <alignment horizontal="distributed" vertical="center" shrinkToFit="1"/>
    </xf>
    <xf numFmtId="38" fontId="5" fillId="0" borderId="9" xfId="3" applyFont="1" applyBorder="1" applyAlignment="1">
      <alignment horizontal="distributed" vertical="center" shrinkToFit="1"/>
    </xf>
    <xf numFmtId="0" fontId="5" fillId="8" borderId="80" xfId="0" applyFont="1" applyFill="1" applyBorder="1" applyAlignment="1" applyProtection="1">
      <alignment horizontal="center" vertical="center"/>
      <protection locked="0"/>
    </xf>
    <xf numFmtId="0" fontId="5" fillId="8" borderId="46" xfId="0" applyFont="1" applyFill="1" applyBorder="1" applyAlignment="1" applyProtection="1">
      <alignment horizontal="center" vertical="center"/>
      <protection locked="0"/>
    </xf>
    <xf numFmtId="0" fontId="5" fillId="8" borderId="82" xfId="0" applyFont="1" applyFill="1" applyBorder="1" applyAlignment="1" applyProtection="1">
      <alignment horizontal="center" vertical="center"/>
      <protection locked="0"/>
    </xf>
    <xf numFmtId="0" fontId="5" fillId="8" borderId="48" xfId="0" applyFont="1" applyFill="1" applyBorder="1" applyAlignment="1" applyProtection="1">
      <alignment horizontal="center" vertical="center"/>
      <protection locked="0"/>
    </xf>
    <xf numFmtId="0" fontId="5" fillId="8" borderId="112" xfId="0" applyFont="1" applyFill="1" applyBorder="1" applyAlignment="1" applyProtection="1">
      <alignment horizontal="center" vertical="center"/>
      <protection locked="0"/>
    </xf>
    <xf numFmtId="38" fontId="5" fillId="2" borderId="171" xfId="3" applyFont="1" applyFill="1" applyBorder="1" applyAlignment="1" applyProtection="1">
      <alignment vertical="center" shrinkToFit="1"/>
      <protection locked="0"/>
    </xf>
    <xf numFmtId="38" fontId="5" fillId="2" borderId="50" xfId="3" applyFont="1" applyFill="1" applyBorder="1" applyAlignment="1" applyProtection="1">
      <alignment vertical="center" shrinkToFit="1"/>
      <protection locked="0"/>
    </xf>
    <xf numFmtId="0" fontId="5" fillId="7" borderId="36" xfId="0" applyFont="1" applyFill="1" applyBorder="1" applyAlignment="1" applyProtection="1">
      <alignment horizontal="center" vertical="center"/>
      <protection locked="0"/>
    </xf>
    <xf numFmtId="0" fontId="5" fillId="7" borderId="39" xfId="0" applyFont="1" applyFill="1" applyBorder="1" applyAlignment="1" applyProtection="1">
      <alignment horizontal="center" vertical="center"/>
      <protection locked="0"/>
    </xf>
    <xf numFmtId="0" fontId="5" fillId="7" borderId="129" xfId="0" applyFont="1" applyFill="1" applyBorder="1" applyAlignment="1" applyProtection="1">
      <alignment horizontal="center" vertical="center"/>
      <protection locked="0"/>
    </xf>
    <xf numFmtId="0" fontId="5" fillId="7" borderId="247" xfId="0" applyFont="1" applyFill="1" applyBorder="1" applyAlignment="1" applyProtection="1">
      <alignment horizontal="center" vertical="center"/>
      <protection locked="0"/>
    </xf>
    <xf numFmtId="0" fontId="5" fillId="7" borderId="37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0" fontId="5" fillId="7" borderId="160" xfId="0" applyFont="1" applyFill="1" applyBorder="1" applyAlignment="1" applyProtection="1">
      <alignment horizontal="center" vertical="center"/>
      <protection locked="0"/>
    </xf>
    <xf numFmtId="0" fontId="5" fillId="7" borderId="245" xfId="0" applyFont="1" applyFill="1" applyBorder="1" applyAlignment="1" applyProtection="1">
      <alignment horizontal="center" vertical="center"/>
      <protection locked="0"/>
    </xf>
    <xf numFmtId="38" fontId="5" fillId="8" borderId="195" xfId="3" applyFont="1" applyFill="1" applyBorder="1" applyAlignment="1">
      <alignment vertical="center"/>
    </xf>
    <xf numFmtId="38" fontId="5" fillId="8" borderId="167" xfId="3" applyFont="1" applyFill="1" applyBorder="1" applyAlignment="1">
      <alignment vertical="center"/>
    </xf>
    <xf numFmtId="38" fontId="5" fillId="8" borderId="142" xfId="3" applyFont="1" applyFill="1" applyBorder="1" applyAlignment="1" applyProtection="1">
      <alignment horizontal="center" vertical="center"/>
      <protection locked="0"/>
    </xf>
    <xf numFmtId="38" fontId="5" fillId="8" borderId="145" xfId="3" applyFont="1" applyFill="1" applyBorder="1" applyAlignment="1" applyProtection="1">
      <alignment horizontal="center" vertical="center"/>
      <protection locked="0"/>
    </xf>
    <xf numFmtId="38" fontId="5" fillId="8" borderId="143" xfId="3" applyFont="1" applyFill="1" applyBorder="1" applyAlignment="1" applyProtection="1">
      <alignment horizontal="center" vertical="center"/>
      <protection locked="0"/>
    </xf>
    <xf numFmtId="0" fontId="5" fillId="8" borderId="37" xfId="0" applyFont="1" applyFill="1" applyBorder="1" applyAlignment="1" applyProtection="1">
      <alignment horizontal="center" vertical="center"/>
      <protection locked="0"/>
    </xf>
    <xf numFmtId="0" fontId="5" fillId="8" borderId="160" xfId="0" applyFont="1" applyFill="1" applyBorder="1" applyAlignment="1" applyProtection="1">
      <alignment horizontal="center" vertical="center"/>
      <protection locked="0"/>
    </xf>
    <xf numFmtId="0" fontId="5" fillId="8" borderId="3" xfId="0" applyFont="1" applyFill="1" applyBorder="1" applyAlignment="1" applyProtection="1">
      <alignment horizontal="center" vertical="center"/>
      <protection locked="0"/>
    </xf>
    <xf numFmtId="0" fontId="5" fillId="8" borderId="144" xfId="0" applyFont="1" applyFill="1" applyBorder="1" applyAlignment="1" applyProtection="1">
      <alignment horizontal="center" vertical="center"/>
      <protection locked="0"/>
    </xf>
    <xf numFmtId="0" fontId="5" fillId="8" borderId="146" xfId="0" applyFont="1" applyFill="1" applyBorder="1" applyAlignment="1" applyProtection="1">
      <alignment horizontal="center" vertical="center"/>
      <protection locked="0"/>
    </xf>
    <xf numFmtId="0" fontId="5" fillId="8" borderId="51" xfId="0" applyFont="1" applyFill="1" applyBorder="1" applyAlignment="1" applyProtection="1">
      <alignment horizontal="center" vertical="center"/>
      <protection locked="0"/>
    </xf>
    <xf numFmtId="0" fontId="5" fillId="8" borderId="144" xfId="0" applyFont="1" applyFill="1" applyBorder="1" applyAlignment="1" applyProtection="1">
      <alignment vertical="center"/>
      <protection locked="0"/>
    </xf>
    <xf numFmtId="0" fontId="5" fillId="8" borderId="146" xfId="0" applyFont="1" applyFill="1" applyBorder="1" applyAlignment="1" applyProtection="1">
      <alignment vertical="center"/>
      <protection locked="0"/>
    </xf>
    <xf numFmtId="0" fontId="5" fillId="8" borderId="51" xfId="0" applyFont="1" applyFill="1" applyBorder="1" applyAlignment="1" applyProtection="1">
      <alignment vertical="center"/>
      <protection locked="0"/>
    </xf>
    <xf numFmtId="38" fontId="5" fillId="7" borderId="36" xfId="3" applyFont="1" applyFill="1" applyBorder="1" applyAlignment="1" applyProtection="1">
      <alignment vertical="center"/>
      <protection locked="0"/>
    </xf>
    <xf numFmtId="0" fontId="5" fillId="0" borderId="16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95" xfId="0" applyFont="1" applyBorder="1" applyAlignment="1">
      <alignment horizontal="center" vertical="center" shrinkToFit="1"/>
    </xf>
    <xf numFmtId="0" fontId="5" fillId="0" borderId="16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6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38" fontId="5" fillId="0" borderId="210" xfId="3" applyFont="1" applyBorder="1" applyAlignment="1">
      <alignment horizontal="right" vertical="center"/>
    </xf>
    <xf numFmtId="38" fontId="5" fillId="0" borderId="170" xfId="3" applyFont="1" applyBorder="1" applyAlignment="1">
      <alignment horizontal="right" vertical="center"/>
    </xf>
    <xf numFmtId="38" fontId="5" fillId="0" borderId="185" xfId="3" applyFont="1" applyBorder="1" applyAlignment="1">
      <alignment horizontal="right" vertical="center"/>
    </xf>
    <xf numFmtId="0" fontId="5" fillId="0" borderId="109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38" fontId="5" fillId="2" borderId="22" xfId="3" applyFont="1" applyFill="1" applyBorder="1" applyAlignment="1" applyProtection="1">
      <alignment horizontal="right" vertical="center"/>
      <protection locked="0"/>
    </xf>
    <xf numFmtId="0" fontId="5" fillId="0" borderId="123" xfId="0" applyFont="1" applyBorder="1" applyAlignment="1">
      <alignment horizontal="center" vertical="center"/>
    </xf>
    <xf numFmtId="0" fontId="5" fillId="0" borderId="134" xfId="0" applyFont="1" applyBorder="1" applyAlignment="1">
      <alignment horizontal="center" vertical="center"/>
    </xf>
    <xf numFmtId="0" fontId="5" fillId="2" borderId="152" xfId="0" applyFont="1" applyFill="1" applyBorder="1" applyAlignment="1" applyProtection="1">
      <alignment horizontal="center" vertical="center"/>
      <protection locked="0"/>
    </xf>
    <xf numFmtId="0" fontId="5" fillId="2" borderId="148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38" fontId="5" fillId="0" borderId="119" xfId="3" applyFont="1" applyBorder="1" applyAlignment="1">
      <alignment horizontal="right" vertical="center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105" xfId="0" applyFont="1" applyFill="1" applyBorder="1" applyAlignment="1" applyProtection="1">
      <alignment horizontal="center" vertical="center" shrinkToFit="1"/>
      <protection locked="0"/>
    </xf>
    <xf numFmtId="0" fontId="5" fillId="0" borderId="195" xfId="0" applyFont="1" applyBorder="1" applyAlignment="1">
      <alignment horizontal="distributed" vertical="center" justifyLastLine="1"/>
    </xf>
    <xf numFmtId="0" fontId="5" fillId="8" borderId="190" xfId="0" applyFont="1" applyFill="1" applyBorder="1" applyAlignment="1" applyProtection="1">
      <alignment vertical="center"/>
      <protection locked="0"/>
    </xf>
    <xf numFmtId="0" fontId="5" fillId="8" borderId="189" xfId="0" applyFont="1" applyFill="1" applyBorder="1" applyAlignment="1" applyProtection="1">
      <alignment vertical="center"/>
      <protection locked="0"/>
    </xf>
    <xf numFmtId="0" fontId="5" fillId="8" borderId="248" xfId="0" applyFont="1" applyFill="1" applyBorder="1" applyAlignment="1" applyProtection="1">
      <alignment vertical="center"/>
      <protection locked="0"/>
    </xf>
    <xf numFmtId="0" fontId="5" fillId="0" borderId="106" xfId="0" applyFont="1" applyBorder="1" applyAlignment="1">
      <alignment horizontal="center" vertical="center" textRotation="255"/>
    </xf>
    <xf numFmtId="0" fontId="5" fillId="0" borderId="100" xfId="0" applyFont="1" applyBorder="1" applyAlignment="1">
      <alignment horizontal="center" vertical="center" textRotation="255"/>
    </xf>
    <xf numFmtId="0" fontId="5" fillId="0" borderId="169" xfId="0" applyFont="1" applyBorder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165" xfId="0" applyFont="1" applyBorder="1" applyAlignment="1">
      <alignment horizontal="center" vertical="center" justifyLastLine="1"/>
    </xf>
    <xf numFmtId="0" fontId="5" fillId="0" borderId="128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6" fillId="0" borderId="128" xfId="0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134" xfId="3" applyFont="1" applyBorder="1" applyAlignment="1">
      <alignment horizontal="right" vertical="center"/>
    </xf>
    <xf numFmtId="38" fontId="5" fillId="8" borderId="171" xfId="3" applyFont="1" applyFill="1" applyBorder="1" applyAlignment="1" applyProtection="1">
      <alignment vertical="center"/>
      <protection locked="0"/>
    </xf>
    <xf numFmtId="38" fontId="5" fillId="8" borderId="126" xfId="3" applyFont="1" applyFill="1" applyBorder="1" applyAlignment="1" applyProtection="1">
      <alignment vertical="center"/>
      <protection locked="0"/>
    </xf>
    <xf numFmtId="38" fontId="5" fillId="8" borderId="66" xfId="3" applyFont="1" applyFill="1" applyBorder="1" applyAlignment="1" applyProtection="1">
      <alignment vertical="center"/>
      <protection locked="0"/>
    </xf>
    <xf numFmtId="38" fontId="5" fillId="8" borderId="142" xfId="3" applyFont="1" applyFill="1" applyBorder="1" applyAlignment="1" applyProtection="1">
      <alignment vertical="center"/>
      <protection locked="0"/>
    </xf>
    <xf numFmtId="38" fontId="5" fillId="8" borderId="145" xfId="3" applyFont="1" applyFill="1" applyBorder="1" applyAlignment="1" applyProtection="1">
      <alignment vertical="center"/>
      <protection locked="0"/>
    </xf>
    <xf numFmtId="38" fontId="5" fillId="8" borderId="143" xfId="3" applyFont="1" applyFill="1" applyBorder="1" applyAlignment="1" applyProtection="1">
      <alignment vertical="center"/>
      <protection locked="0"/>
    </xf>
    <xf numFmtId="0" fontId="5" fillId="0" borderId="195" xfId="0" applyFont="1" applyBorder="1" applyAlignment="1">
      <alignment horizontal="center" vertical="center"/>
    </xf>
    <xf numFmtId="0" fontId="5" fillId="8" borderId="208" xfId="0" applyFont="1" applyFill="1" applyBorder="1" applyAlignment="1" applyProtection="1">
      <alignment vertical="center"/>
      <protection locked="0"/>
    </xf>
    <xf numFmtId="0" fontId="5" fillId="0" borderId="4" xfId="0" applyFont="1" applyBorder="1" applyAlignment="1">
      <alignment horizontal="center" vertical="center" shrinkToFit="1"/>
    </xf>
    <xf numFmtId="0" fontId="5" fillId="0" borderId="169" xfId="0" quotePrefix="1" applyFont="1" applyBorder="1" applyAlignment="1">
      <alignment horizontal="center" vertical="center"/>
    </xf>
    <xf numFmtId="38" fontId="5" fillId="8" borderId="70" xfId="3" applyFont="1" applyFill="1" applyBorder="1" applyAlignment="1" applyProtection="1">
      <alignment vertical="center"/>
      <protection locked="0"/>
    </xf>
    <xf numFmtId="0" fontId="5" fillId="8" borderId="57" xfId="0" applyFont="1" applyFill="1" applyBorder="1" applyAlignment="1" applyProtection="1">
      <alignment vertical="center"/>
      <protection locked="0"/>
    </xf>
    <xf numFmtId="38" fontId="5" fillId="8" borderId="55" xfId="3" applyFont="1" applyFill="1" applyBorder="1" applyAlignment="1" applyProtection="1">
      <alignment vertical="center"/>
      <protection locked="0"/>
    </xf>
    <xf numFmtId="38" fontId="8" fillId="0" borderId="25" xfId="3" applyFont="1" applyBorder="1" applyAlignment="1">
      <alignment vertical="center"/>
    </xf>
    <xf numFmtId="38" fontId="8" fillId="0" borderId="209" xfId="3" applyFont="1" applyBorder="1" applyAlignment="1">
      <alignment vertical="center"/>
    </xf>
    <xf numFmtId="0" fontId="5" fillId="0" borderId="108" xfId="0" applyFont="1" applyFill="1" applyBorder="1" applyAlignment="1">
      <alignment horizontal="distributed" vertical="center" justifyLastLine="1"/>
    </xf>
    <xf numFmtId="0" fontId="5" fillId="0" borderId="167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194" fontId="8" fillId="0" borderId="25" xfId="3" applyNumberFormat="1" applyFont="1" applyBorder="1" applyAlignment="1">
      <alignment vertical="center"/>
    </xf>
    <xf numFmtId="194" fontId="8" fillId="0" borderId="168" xfId="3" applyNumberFormat="1" applyFont="1" applyBorder="1" applyAlignment="1">
      <alignment vertical="center"/>
    </xf>
    <xf numFmtId="0" fontId="8" fillId="0" borderId="49" xfId="0" applyFont="1" applyBorder="1" applyAlignment="1">
      <alignment horizontal="center" vertical="center"/>
    </xf>
    <xf numFmtId="0" fontId="5" fillId="0" borderId="128" xfId="0" applyFont="1" applyBorder="1" applyAlignment="1" applyProtection="1">
      <alignment horizontal="center" vertical="center"/>
      <protection hidden="1"/>
    </xf>
    <xf numFmtId="194" fontId="8" fillId="0" borderId="151" xfId="3" applyNumberFormat="1" applyFont="1" applyBorder="1" applyAlignment="1">
      <alignment horizontal="right" vertical="center"/>
    </xf>
    <xf numFmtId="194" fontId="8" fillId="0" borderId="147" xfId="3" applyNumberFormat="1" applyFont="1" applyBorder="1" applyAlignment="1">
      <alignment horizontal="right" vertical="center"/>
    </xf>
    <xf numFmtId="0" fontId="5" fillId="2" borderId="113" xfId="0" applyFont="1" applyFill="1" applyBorder="1" applyAlignment="1" applyProtection="1">
      <alignment horizontal="center" vertical="center" shrinkToFit="1"/>
      <protection locked="0"/>
    </xf>
    <xf numFmtId="0" fontId="5" fillId="2" borderId="118" xfId="0" applyFont="1" applyFill="1" applyBorder="1" applyAlignment="1" applyProtection="1">
      <alignment horizontal="center" vertical="center" shrinkToFit="1"/>
      <protection locked="0"/>
    </xf>
    <xf numFmtId="0" fontId="5" fillId="2" borderId="75" xfId="0" applyFont="1" applyFill="1" applyBorder="1" applyAlignment="1" applyProtection="1">
      <alignment horizontal="center" vertical="center" shrinkToFit="1"/>
      <protection locked="0"/>
    </xf>
    <xf numFmtId="38" fontId="5" fillId="8" borderId="46" xfId="3" applyFont="1" applyFill="1" applyBorder="1" applyAlignment="1" applyProtection="1">
      <alignment horizontal="center" vertical="center"/>
      <protection locked="0"/>
    </xf>
    <xf numFmtId="0" fontId="5" fillId="8" borderId="167" xfId="0" quotePrefix="1" applyFont="1" applyFill="1" applyBorder="1" applyAlignment="1">
      <alignment horizontal="center" vertical="center" shrinkToFit="1"/>
    </xf>
    <xf numFmtId="0" fontId="5" fillId="8" borderId="167" xfId="0" applyFont="1" applyFill="1" applyBorder="1" applyAlignment="1">
      <alignment horizontal="center" vertical="center" shrinkToFit="1"/>
    </xf>
    <xf numFmtId="0" fontId="5" fillId="8" borderId="4" xfId="0" applyFont="1" applyFill="1" applyBorder="1" applyAlignment="1">
      <alignment horizontal="center" vertical="center" shrinkToFit="1"/>
    </xf>
    <xf numFmtId="0" fontId="5" fillId="8" borderId="190" xfId="0" applyFont="1" applyFill="1" applyBorder="1" applyAlignment="1" applyProtection="1">
      <alignment horizontal="center" vertical="center"/>
      <protection locked="0"/>
    </xf>
    <xf numFmtId="0" fontId="5" fillId="8" borderId="189" xfId="0" applyFont="1" applyFill="1" applyBorder="1" applyAlignment="1" applyProtection="1">
      <alignment horizontal="center" vertical="center"/>
      <protection locked="0"/>
    </xf>
    <xf numFmtId="0" fontId="5" fillId="8" borderId="208" xfId="0" applyFont="1" applyFill="1" applyBorder="1" applyAlignment="1" applyProtection="1">
      <alignment horizontal="center" vertical="center"/>
      <protection locked="0"/>
    </xf>
    <xf numFmtId="0" fontId="5" fillId="2" borderId="130" xfId="0" applyFont="1" applyFill="1" applyBorder="1" applyAlignment="1" applyProtection="1">
      <alignment horizontal="left" vertical="center"/>
      <protection locked="0"/>
    </xf>
    <xf numFmtId="0" fontId="5" fillId="2" borderId="147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38" fontId="5" fillId="8" borderId="171" xfId="3" applyFont="1" applyFill="1" applyBorder="1" applyAlignment="1" applyProtection="1">
      <alignment horizontal="center" vertical="center"/>
      <protection locked="0"/>
    </xf>
    <xf numFmtId="38" fontId="5" fillId="8" borderId="126" xfId="3" applyFont="1" applyFill="1" applyBorder="1" applyAlignment="1" applyProtection="1">
      <alignment horizontal="center" vertical="center"/>
      <protection locked="0"/>
    </xf>
    <xf numFmtId="38" fontId="5" fillId="8" borderId="66" xfId="3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15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3" fillId="0" borderId="151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38" fontId="5" fillId="6" borderId="37" xfId="3" applyNumberFormat="1" applyFont="1" applyFill="1" applyBorder="1" applyAlignment="1" applyProtection="1">
      <alignment vertical="center"/>
      <protection locked="0"/>
    </xf>
    <xf numFmtId="38" fontId="5" fillId="6" borderId="160" xfId="3" applyNumberFormat="1" applyFont="1" applyFill="1" applyBorder="1" applyAlignment="1" applyProtection="1">
      <alignment vertical="center"/>
      <protection locked="0"/>
    </xf>
    <xf numFmtId="0" fontId="5" fillId="0" borderId="40" xfId="0" quotePrefix="1" applyFont="1" applyBorder="1" applyAlignment="1">
      <alignment horizontal="center" vertical="center" justifyLastLine="1"/>
    </xf>
    <xf numFmtId="0" fontId="5" fillId="0" borderId="110" xfId="0" applyFont="1" applyBorder="1" applyAlignment="1">
      <alignment horizontal="center" vertical="center" justifyLastLine="1"/>
    </xf>
    <xf numFmtId="0" fontId="5" fillId="0" borderId="116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5" fillId="0" borderId="169" xfId="0" quotePrefix="1" applyFont="1" applyBorder="1" applyAlignment="1">
      <alignment horizontal="center" vertical="center" justifyLastLine="1"/>
    </xf>
    <xf numFmtId="0" fontId="5" fillId="0" borderId="107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117" xfId="0" applyFont="1" applyBorder="1" applyAlignment="1">
      <alignment horizontal="center" vertical="center" justifyLastLine="1"/>
    </xf>
    <xf numFmtId="0" fontId="8" fillId="0" borderId="165" xfId="0" applyFont="1" applyBorder="1" applyAlignment="1">
      <alignment horizontal="center" vertical="center"/>
    </xf>
    <xf numFmtId="0" fontId="8" fillId="0" borderId="12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8" xfId="0" applyFont="1" applyBorder="1" applyAlignment="1">
      <alignment horizontal="distributed" vertical="center" justifyLastLine="1"/>
    </xf>
    <xf numFmtId="0" fontId="8" fillId="0" borderId="167" xfId="0" applyFont="1" applyBorder="1" applyAlignment="1">
      <alignment horizontal="distributed" vertical="center" justifyLastLine="1"/>
    </xf>
    <xf numFmtId="0" fontId="20" fillId="0" borderId="167" xfId="0" applyFont="1" applyBorder="1" applyAlignment="1">
      <alignment horizontal="distributed" vertical="center" justifyLastLine="1"/>
    </xf>
    <xf numFmtId="0" fontId="8" fillId="0" borderId="195" xfId="0" applyFont="1" applyBorder="1" applyAlignment="1">
      <alignment horizontal="center" vertical="center"/>
    </xf>
    <xf numFmtId="0" fontId="8" fillId="0" borderId="16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195" xfId="0" applyFont="1" applyFill="1" applyBorder="1" applyAlignment="1">
      <alignment horizontal="distributed" vertical="center" justifyLastLine="1"/>
    </xf>
    <xf numFmtId="38" fontId="5" fillId="0" borderId="106" xfId="3" quotePrefix="1" applyFont="1" applyBorder="1" applyAlignment="1">
      <alignment horizontal="center" vertical="center" textRotation="255" shrinkToFit="1"/>
    </xf>
    <xf numFmtId="38" fontId="5" fillId="0" borderId="112" xfId="3" quotePrefix="1" applyFont="1" applyBorder="1" applyAlignment="1">
      <alignment horizontal="center" vertical="center" textRotation="255" shrinkToFit="1"/>
    </xf>
    <xf numFmtId="38" fontId="5" fillId="0" borderId="100" xfId="3" quotePrefix="1" applyFont="1" applyBorder="1" applyAlignment="1">
      <alignment horizontal="center" vertical="center" textRotation="255" shrinkToFit="1"/>
    </xf>
    <xf numFmtId="38" fontId="8" fillId="0" borderId="126" xfId="3" applyFont="1" applyFill="1" applyBorder="1" applyAlignment="1" applyProtection="1">
      <alignment horizontal="center" vertical="center"/>
      <protection hidden="1"/>
    </xf>
    <xf numFmtId="38" fontId="5" fillId="2" borderId="76" xfId="3" applyFont="1" applyFill="1" applyBorder="1" applyAlignment="1" applyProtection="1">
      <alignment vertical="center" shrinkToFit="1"/>
      <protection locked="0"/>
    </xf>
    <xf numFmtId="194" fontId="5" fillId="2" borderId="75" xfId="3" applyNumberFormat="1" applyFont="1" applyFill="1" applyBorder="1" applyAlignment="1" applyProtection="1">
      <alignment vertical="center" shrinkToFit="1"/>
      <protection locked="0"/>
    </xf>
    <xf numFmtId="194" fontId="5" fillId="2" borderId="211" xfId="3" applyNumberFormat="1" applyFont="1" applyFill="1" applyBorder="1" applyAlignment="1" applyProtection="1">
      <alignment vertical="center" shrinkToFit="1"/>
      <protection locked="0"/>
    </xf>
    <xf numFmtId="0" fontId="5" fillId="2" borderId="195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justifyLastLine="1"/>
    </xf>
    <xf numFmtId="38" fontId="8" fillId="0" borderId="144" xfId="3" applyFont="1" applyFill="1" applyBorder="1" applyAlignment="1" applyProtection="1">
      <alignment horizontal="center" vertical="center"/>
      <protection hidden="1"/>
    </xf>
    <xf numFmtId="38" fontId="8" fillId="0" borderId="146" xfId="3" applyFont="1" applyFill="1" applyBorder="1" applyAlignment="1" applyProtection="1">
      <alignment horizontal="center" vertical="center"/>
      <protection hidden="1"/>
    </xf>
    <xf numFmtId="38" fontId="8" fillId="0" borderId="51" xfId="3" applyFont="1" applyFill="1" applyBorder="1" applyAlignment="1" applyProtection="1">
      <alignment horizontal="center" vertical="center"/>
      <protection hidden="1"/>
    </xf>
    <xf numFmtId="38" fontId="8" fillId="0" borderId="195" xfId="3" applyFont="1" applyBorder="1" applyAlignment="1">
      <alignment vertical="center"/>
    </xf>
    <xf numFmtId="38" fontId="8" fillId="0" borderId="4" xfId="3" applyFont="1" applyBorder="1" applyAlignment="1">
      <alignment vertical="center"/>
    </xf>
    <xf numFmtId="38" fontId="8" fillId="0" borderId="5" xfId="3" applyFont="1" applyBorder="1" applyAlignment="1">
      <alignment vertical="center"/>
    </xf>
    <xf numFmtId="38" fontId="8" fillId="0" borderId="165" xfId="3" applyFont="1" applyBorder="1" applyAlignment="1">
      <alignment vertical="center"/>
    </xf>
    <xf numFmtId="38" fontId="8" fillId="0" borderId="28" xfId="3" applyFont="1" applyBorder="1" applyAlignment="1">
      <alignment vertical="center"/>
    </xf>
    <xf numFmtId="38" fontId="5" fillId="2" borderId="144" xfId="3" applyFont="1" applyFill="1" applyBorder="1" applyAlignment="1" applyProtection="1">
      <alignment vertical="center"/>
      <protection locked="0"/>
    </xf>
    <xf numFmtId="38" fontId="5" fillId="2" borderId="57" xfId="3" applyFont="1" applyFill="1" applyBorder="1" applyAlignment="1" applyProtection="1">
      <alignment vertical="center"/>
      <protection locked="0"/>
    </xf>
    <xf numFmtId="38" fontId="8" fillId="0" borderId="165" xfId="3" applyFont="1" applyBorder="1" applyAlignment="1">
      <alignment horizontal="center" vertical="center"/>
    </xf>
    <xf numFmtId="38" fontId="8" fillId="0" borderId="128" xfId="3" applyFont="1" applyBorder="1" applyAlignment="1">
      <alignment horizontal="center" vertical="center"/>
    </xf>
    <xf numFmtId="38" fontId="8" fillId="0" borderId="13" xfId="3" applyFont="1" applyBorder="1" applyAlignment="1">
      <alignment horizontal="center" vertical="center"/>
    </xf>
    <xf numFmtId="38" fontId="8" fillId="0" borderId="168" xfId="3" applyFont="1" applyBorder="1" applyAlignment="1">
      <alignment vertical="center"/>
    </xf>
    <xf numFmtId="38" fontId="8" fillId="0" borderId="49" xfId="3" applyFont="1" applyBorder="1" applyAlignment="1">
      <alignment vertical="center"/>
    </xf>
    <xf numFmtId="38" fontId="8" fillId="0" borderId="13" xfId="3" applyFont="1" applyBorder="1" applyAlignment="1">
      <alignment vertical="center"/>
    </xf>
    <xf numFmtId="38" fontId="8" fillId="0" borderId="144" xfId="3" applyFont="1" applyBorder="1" applyAlignment="1" applyProtection="1">
      <alignment horizontal="right" vertical="center"/>
      <protection hidden="1"/>
    </xf>
    <xf numFmtId="38" fontId="8" fillId="0" borderId="51" xfId="3" applyFont="1" applyBorder="1" applyAlignment="1" applyProtection="1">
      <alignment horizontal="right" vertical="center"/>
      <protection hidden="1"/>
    </xf>
    <xf numFmtId="0" fontId="5" fillId="0" borderId="133" xfId="0" applyFont="1" applyBorder="1" applyAlignment="1">
      <alignment horizontal="center" vertical="center"/>
    </xf>
    <xf numFmtId="0" fontId="5" fillId="0" borderId="170" xfId="0" applyFont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5" fillId="2" borderId="131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38" fontId="5" fillId="2" borderId="152" xfId="3" applyFont="1" applyFill="1" applyBorder="1" applyAlignment="1" applyProtection="1">
      <alignment horizontal="right" vertical="center"/>
      <protection locked="0"/>
    </xf>
    <xf numFmtId="38" fontId="5" fillId="2" borderId="41" xfId="3" applyFont="1" applyFill="1" applyBorder="1" applyAlignment="1" applyProtection="1">
      <alignment horizontal="right" vertical="center"/>
      <protection locked="0"/>
    </xf>
    <xf numFmtId="38" fontId="5" fillId="2" borderId="22" xfId="3" applyFont="1" applyFill="1" applyBorder="1" applyAlignment="1" applyProtection="1">
      <alignment vertical="center" shrinkToFit="1"/>
      <protection locked="0"/>
    </xf>
    <xf numFmtId="38" fontId="5" fillId="2" borderId="23" xfId="3" applyFont="1" applyFill="1" applyBorder="1" applyAlignment="1" applyProtection="1">
      <alignment vertical="center" shrinkToFit="1"/>
      <protection locked="0"/>
    </xf>
    <xf numFmtId="0" fontId="5" fillId="2" borderId="66" xfId="0" applyFont="1" applyFill="1" applyBorder="1" applyAlignment="1" applyProtection="1">
      <alignment horizontal="center" vertical="center" shrinkToFit="1"/>
      <protection locked="0"/>
    </xf>
    <xf numFmtId="0" fontId="5" fillId="2" borderId="67" xfId="0" applyFont="1" applyFill="1" applyBorder="1" applyAlignment="1" applyProtection="1">
      <alignment horizontal="center" vertical="center" shrinkToFit="1"/>
      <protection locked="0"/>
    </xf>
    <xf numFmtId="0" fontId="5" fillId="2" borderId="169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0" fillId="0" borderId="16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38" fontId="5" fillId="2" borderId="141" xfId="3" applyFont="1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>
      <alignment horizontal="center" vertical="distributed" textRotation="255" justifyLastLine="1"/>
    </xf>
    <xf numFmtId="0" fontId="5" fillId="2" borderId="25" xfId="0" applyFont="1" applyFill="1" applyBorder="1" applyAlignment="1">
      <alignment horizontal="center" vertical="distributed" textRotation="255" justifyLastLine="1"/>
    </xf>
    <xf numFmtId="0" fontId="5" fillId="2" borderId="14" xfId="0" applyFont="1" applyFill="1" applyBorder="1" applyAlignment="1">
      <alignment horizontal="center" vertical="distributed" textRotation="255" justifyLastLine="1"/>
    </xf>
    <xf numFmtId="0" fontId="34" fillId="0" borderId="0" xfId="0" applyFont="1" applyAlignment="1">
      <alignment horizontal="distributed" vertical="center"/>
    </xf>
    <xf numFmtId="0" fontId="37" fillId="0" borderId="0" xfId="0" applyFont="1" applyAlignment="1">
      <alignment horizontal="distributed" vertical="center"/>
    </xf>
    <xf numFmtId="58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129" xfId="0" quotePrefix="1" applyFont="1" applyBorder="1" applyAlignment="1">
      <alignment horizontal="center" vertical="center"/>
    </xf>
    <xf numFmtId="0" fontId="5" fillId="0" borderId="42" xfId="0" quotePrefix="1" applyFont="1" applyBorder="1" applyAlignment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0" borderId="129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8" fillId="0" borderId="144" xfId="0" applyFont="1" applyFill="1" applyBorder="1" applyAlignment="1" applyProtection="1">
      <alignment horizontal="center" vertical="center"/>
      <protection hidden="1"/>
    </xf>
    <xf numFmtId="0" fontId="8" fillId="0" borderId="146" xfId="0" applyFont="1" applyFill="1" applyBorder="1" applyAlignment="1" applyProtection="1">
      <alignment horizontal="center" vertical="center"/>
      <protection hidden="1"/>
    </xf>
    <xf numFmtId="0" fontId="8" fillId="0" borderId="51" xfId="0" applyFont="1" applyFill="1" applyBorder="1" applyAlignment="1" applyProtection="1">
      <alignment horizontal="center" vertical="center"/>
      <protection hidden="1"/>
    </xf>
    <xf numFmtId="38" fontId="8" fillId="2" borderId="114" xfId="3" applyFont="1" applyFill="1" applyBorder="1" applyAlignment="1" applyProtection="1">
      <alignment horizontal="right" vertical="center" shrinkToFit="1"/>
      <protection hidden="1"/>
    </xf>
    <xf numFmtId="38" fontId="8" fillId="2" borderId="50" xfId="3" applyFont="1" applyFill="1" applyBorder="1" applyAlignment="1" applyProtection="1">
      <alignment horizontal="right" vertical="center" shrinkToFit="1"/>
      <protection hidden="1"/>
    </xf>
    <xf numFmtId="0" fontId="5" fillId="2" borderId="106" xfId="0" applyFont="1" applyFill="1" applyBorder="1" applyAlignment="1">
      <alignment horizontal="center" vertical="distributed" textRotation="255" justifyLastLine="1"/>
    </xf>
    <xf numFmtId="0" fontId="5" fillId="2" borderId="112" xfId="0" applyFont="1" applyFill="1" applyBorder="1" applyAlignment="1">
      <alignment horizontal="center" vertical="distributed" textRotation="255" justifyLastLine="1"/>
    </xf>
    <xf numFmtId="0" fontId="5" fillId="2" borderId="22" xfId="0" applyFont="1" applyFill="1" applyBorder="1" applyAlignment="1">
      <alignment horizontal="center" vertical="distributed" textRotation="255" justifyLastLine="1"/>
    </xf>
    <xf numFmtId="0" fontId="8" fillId="0" borderId="128" xfId="13" applyFont="1" applyBorder="1" applyAlignment="1" applyProtection="1">
      <alignment horizontal="left" vertical="center"/>
      <protection hidden="1"/>
    </xf>
    <xf numFmtId="58" fontId="8" fillId="0" borderId="0" xfId="13" applyNumberFormat="1" applyFont="1" applyAlignment="1" applyProtection="1">
      <alignment horizontal="left" vertical="center"/>
      <protection hidden="1"/>
    </xf>
    <xf numFmtId="0" fontId="5" fillId="0" borderId="151" xfId="0" applyNumberFormat="1" applyFont="1" applyBorder="1" applyAlignment="1">
      <alignment horizontal="distributed" vertical="center"/>
    </xf>
    <xf numFmtId="0" fontId="5" fillId="0" borderId="147" xfId="0" applyNumberFormat="1" applyFont="1" applyBorder="1" applyAlignment="1">
      <alignment horizontal="distributed" vertical="center"/>
    </xf>
    <xf numFmtId="0" fontId="5" fillId="0" borderId="43" xfId="0" applyNumberFormat="1" applyFont="1" applyBorder="1" applyAlignment="1">
      <alignment horizontal="distributed" vertical="center"/>
    </xf>
    <xf numFmtId="0" fontId="5" fillId="0" borderId="4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7" xfId="0" applyNumberFormat="1" applyFont="1" applyBorder="1" applyAlignment="1">
      <alignment horizontal="center" vertical="center" wrapText="1"/>
    </xf>
    <xf numFmtId="0" fontId="5" fillId="0" borderId="98" xfId="0" applyNumberFormat="1" applyFont="1" applyBorder="1" applyAlignment="1">
      <alignment horizontal="center" vertical="center" wrapText="1"/>
    </xf>
    <xf numFmtId="0" fontId="5" fillId="0" borderId="128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5" fillId="0" borderId="39" xfId="0" applyNumberFormat="1" applyFont="1" applyBorder="1" applyAlignment="1">
      <alignment horizontal="distributed" vertical="center"/>
    </xf>
    <xf numFmtId="0" fontId="5" fillId="0" borderId="129" xfId="0" applyNumberFormat="1" applyFont="1" applyBorder="1" applyAlignment="1">
      <alignment horizontal="distributed" vertical="center"/>
    </xf>
    <xf numFmtId="0" fontId="5" fillId="0" borderId="42" xfId="0" applyNumberFormat="1" applyFont="1" applyBorder="1" applyAlignment="1">
      <alignment horizontal="distributed" vertical="center"/>
    </xf>
    <xf numFmtId="0" fontId="5" fillId="0" borderId="141" xfId="0" applyNumberFormat="1" applyFont="1" applyBorder="1" applyAlignment="1">
      <alignment horizontal="distributed" vertical="center"/>
    </xf>
    <xf numFmtId="0" fontId="5" fillId="0" borderId="161" xfId="0" applyNumberFormat="1" applyFont="1" applyBorder="1" applyAlignment="1">
      <alignment horizontal="distributed" vertical="center"/>
    </xf>
    <xf numFmtId="0" fontId="5" fillId="0" borderId="44" xfId="0" applyNumberFormat="1" applyFont="1" applyBorder="1" applyAlignment="1">
      <alignment horizontal="distributed" vertical="center"/>
    </xf>
    <xf numFmtId="0" fontId="5" fillId="0" borderId="111" xfId="0" applyNumberFormat="1" applyFont="1" applyBorder="1" applyAlignment="1">
      <alignment horizontal="center" vertical="distributed" textRotation="255" justifyLastLine="1"/>
    </xf>
    <xf numFmtId="0" fontId="5" fillId="0" borderId="121" xfId="0" applyNumberFormat="1" applyFont="1" applyBorder="1" applyAlignment="1">
      <alignment horizontal="center" vertical="distributed" textRotation="255" justifyLastLine="1"/>
    </xf>
    <xf numFmtId="0" fontId="5" fillId="0" borderId="122" xfId="0" applyNumberFormat="1" applyFont="1" applyBorder="1" applyAlignment="1">
      <alignment horizontal="center" vertical="distributed" textRotation="255" justifyLastLine="1"/>
    </xf>
    <xf numFmtId="0" fontId="5" fillId="0" borderId="159" xfId="0" applyNumberFormat="1" applyFont="1" applyBorder="1" applyAlignment="1">
      <alignment horizontal="center" vertical="distributed" textRotation="255" justifyLastLine="1"/>
    </xf>
    <xf numFmtId="0" fontId="5" fillId="0" borderId="106" xfId="0" applyNumberFormat="1" applyFont="1" applyBorder="1" applyAlignment="1">
      <alignment horizontal="center" vertical="distributed" textRotation="255" justifyLastLine="1"/>
    </xf>
    <xf numFmtId="0" fontId="5" fillId="0" borderId="112" xfId="0" applyNumberFormat="1" applyFont="1" applyBorder="1" applyAlignment="1">
      <alignment horizontal="center" vertical="distributed" textRotation="255" justifyLastLine="1"/>
    </xf>
    <xf numFmtId="0" fontId="5" fillId="0" borderId="100" xfId="0" applyNumberFormat="1" applyFont="1" applyBorder="1" applyAlignment="1">
      <alignment horizontal="center" vertical="distributed" textRotation="255" justifyLastLine="1"/>
    </xf>
    <xf numFmtId="0" fontId="5" fillId="0" borderId="37" xfId="0" applyNumberFormat="1" applyFont="1" applyBorder="1" applyAlignment="1">
      <alignment horizontal="distributed" vertical="center"/>
    </xf>
    <xf numFmtId="0" fontId="5" fillId="0" borderId="160" xfId="0" applyNumberFormat="1" applyFont="1" applyBorder="1" applyAlignment="1">
      <alignment horizontal="distributed" vertical="center"/>
    </xf>
    <xf numFmtId="0" fontId="5" fillId="0" borderId="62" xfId="0" applyNumberFormat="1" applyFont="1" applyBorder="1" applyAlignment="1">
      <alignment horizontal="distributed" vertical="center"/>
    </xf>
    <xf numFmtId="0" fontId="43" fillId="0" borderId="151" xfId="0" applyFont="1" applyFill="1" applyBorder="1" applyAlignment="1">
      <alignment horizontal="left" vertical="center"/>
    </xf>
    <xf numFmtId="0" fontId="43" fillId="0" borderId="199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249" xfId="0" applyFont="1" applyFill="1" applyBorder="1" applyAlignment="1">
      <alignment horizontal="center" vertical="center"/>
    </xf>
    <xf numFmtId="0" fontId="5" fillId="0" borderId="250" xfId="0" applyFont="1" applyFill="1" applyBorder="1" applyAlignment="1">
      <alignment horizontal="center" vertical="center"/>
    </xf>
    <xf numFmtId="0" fontId="5" fillId="0" borderId="251" xfId="0" applyFont="1" applyFill="1" applyBorder="1" applyAlignment="1">
      <alignment horizontal="center" vertical="center"/>
    </xf>
    <xf numFmtId="0" fontId="5" fillId="0" borderId="252" xfId="0" applyFont="1" applyFill="1" applyBorder="1" applyAlignment="1">
      <alignment horizontal="center" vertical="center"/>
    </xf>
    <xf numFmtId="0" fontId="5" fillId="0" borderId="253" xfId="0" applyFont="1" applyFill="1" applyBorder="1" applyAlignment="1">
      <alignment horizontal="center" vertical="center"/>
    </xf>
    <xf numFmtId="0" fontId="5" fillId="0" borderId="227" xfId="0" applyFont="1" applyFill="1" applyBorder="1" applyAlignment="1">
      <alignment horizontal="center" vertical="center"/>
    </xf>
    <xf numFmtId="0" fontId="5" fillId="0" borderId="225" xfId="0" applyFont="1" applyFill="1" applyBorder="1" applyAlignment="1">
      <alignment horizontal="center" vertical="center"/>
    </xf>
    <xf numFmtId="0" fontId="43" fillId="0" borderId="39" xfId="0" applyFont="1" applyFill="1" applyBorder="1" applyAlignment="1">
      <alignment horizontal="left" vertical="center"/>
    </xf>
    <xf numFmtId="0" fontId="43" fillId="0" borderId="197" xfId="0" applyFont="1" applyFill="1" applyBorder="1" applyAlignment="1">
      <alignment horizontal="left" vertical="center"/>
    </xf>
    <xf numFmtId="190" fontId="5" fillId="0" borderId="128" xfId="13" applyNumberFormat="1" applyFont="1" applyBorder="1" applyAlignment="1">
      <alignment horizontal="center" vertical="center"/>
    </xf>
    <xf numFmtId="190" fontId="5" fillId="0" borderId="166" xfId="13" quotePrefix="1" applyNumberFormat="1" applyFont="1" applyBorder="1" applyAlignment="1">
      <alignment horizontal="distributed" vertical="center" justifyLastLine="1" shrinkToFit="1"/>
    </xf>
    <xf numFmtId="0" fontId="2" fillId="0" borderId="42" xfId="0" applyFont="1" applyBorder="1" applyAlignment="1">
      <alignment horizontal="distributed" vertical="center" justifyLastLine="1"/>
    </xf>
    <xf numFmtId="0" fontId="5" fillId="0" borderId="210" xfId="13" applyFont="1" applyBorder="1" applyAlignment="1">
      <alignment horizontal="distributed" vertical="center"/>
    </xf>
    <xf numFmtId="0" fontId="5" fillId="0" borderId="170" xfId="13" applyFont="1" applyBorder="1" applyAlignment="1">
      <alignment horizontal="distributed" vertical="center"/>
    </xf>
    <xf numFmtId="0" fontId="5" fillId="0" borderId="6" xfId="13" applyFont="1" applyBorder="1" applyAlignment="1">
      <alignment horizontal="distributed" vertical="center"/>
    </xf>
    <xf numFmtId="0" fontId="5" fillId="0" borderId="16" xfId="13" quotePrefix="1" applyFont="1" applyBorder="1" applyAlignment="1">
      <alignment horizontal="distributed" vertical="center"/>
    </xf>
    <xf numFmtId="0" fontId="22" fillId="0" borderId="151" xfId="13" applyFont="1" applyBorder="1" applyAlignment="1">
      <alignment horizontal="distributed" vertical="center" wrapText="1" shrinkToFit="1"/>
    </xf>
    <xf numFmtId="0" fontId="22" fillId="0" borderId="20" xfId="13" quotePrefix="1" applyFont="1" applyBorder="1" applyAlignment="1">
      <alignment horizontal="distributed" vertical="center" wrapText="1" shrinkToFit="1"/>
    </xf>
    <xf numFmtId="0" fontId="5" fillId="0" borderId="151" xfId="13" applyFont="1" applyBorder="1" applyAlignment="1">
      <alignment horizontal="distributed" vertical="center" wrapText="1" shrinkToFit="1"/>
    </xf>
    <xf numFmtId="0" fontId="5" fillId="0" borderId="20" xfId="13" applyFont="1" applyBorder="1" applyAlignment="1">
      <alignment horizontal="distributed" vertical="center" wrapText="1" shrinkToFit="1"/>
    </xf>
    <xf numFmtId="0" fontId="5" fillId="0" borderId="119" xfId="13" applyFont="1" applyBorder="1" applyAlignment="1">
      <alignment horizontal="distributed" vertical="center"/>
    </xf>
    <xf numFmtId="0" fontId="5" fillId="0" borderId="39" xfId="13" applyFont="1" applyBorder="1" applyAlignment="1">
      <alignment horizontal="distributed" vertical="center"/>
    </xf>
    <xf numFmtId="0" fontId="5" fillId="0" borderId="2" xfId="13" quotePrefix="1" applyFont="1" applyBorder="1" applyAlignment="1">
      <alignment horizontal="distributed" vertical="center"/>
    </xf>
    <xf numFmtId="0" fontId="5" fillId="0" borderId="108" xfId="13" applyFont="1" applyBorder="1" applyAlignment="1">
      <alignment horizontal="distributed" vertical="center" shrinkToFit="1"/>
    </xf>
    <xf numFmtId="0" fontId="5" fillId="0" borderId="167" xfId="13" applyFont="1" applyBorder="1" applyAlignment="1">
      <alignment horizontal="distributed" vertical="center" shrinkToFit="1"/>
    </xf>
    <xf numFmtId="0" fontId="5" fillId="0" borderId="4" xfId="13" applyFont="1" applyBorder="1" applyAlignment="1">
      <alignment horizontal="distributed" vertical="center" shrinkToFit="1"/>
    </xf>
    <xf numFmtId="0" fontId="5" fillId="0" borderId="151" xfId="13" applyFont="1" applyBorder="1" applyAlignment="1">
      <alignment horizontal="distributed" vertical="center"/>
    </xf>
    <xf numFmtId="0" fontId="5" fillId="0" borderId="20" xfId="13" quotePrefix="1" applyFont="1" applyBorder="1" applyAlignment="1">
      <alignment horizontal="distributed" vertical="center"/>
    </xf>
    <xf numFmtId="58" fontId="5" fillId="0" borderId="0" xfId="13" applyNumberFormat="1" applyFont="1" applyAlignment="1" applyProtection="1">
      <alignment horizontal="left" vertical="center"/>
      <protection hidden="1"/>
    </xf>
    <xf numFmtId="0" fontId="5" fillId="0" borderId="141" xfId="13" applyFont="1" applyFill="1" applyBorder="1" applyAlignment="1" applyProtection="1">
      <alignment horizontal="distributed" vertical="center"/>
      <protection hidden="1"/>
    </xf>
    <xf numFmtId="0" fontId="5" fillId="0" borderId="44" xfId="13" applyFont="1" applyFill="1" applyBorder="1" applyAlignment="1" applyProtection="1">
      <alignment horizontal="distributed" vertical="center"/>
      <protection hidden="1"/>
    </xf>
    <xf numFmtId="0" fontId="5" fillId="0" borderId="141" xfId="13" applyFont="1" applyFill="1" applyBorder="1" applyAlignment="1">
      <alignment horizontal="distributed" vertical="center"/>
    </xf>
    <xf numFmtId="0" fontId="5" fillId="0" borderId="44" xfId="13" applyFont="1" applyFill="1" applyBorder="1" applyAlignment="1">
      <alignment horizontal="distributed" vertical="center"/>
    </xf>
    <xf numFmtId="0" fontId="5" fillId="0" borderId="141" xfId="13" applyFont="1" applyBorder="1" applyAlignment="1">
      <alignment horizontal="distributed" vertical="center"/>
    </xf>
    <xf numFmtId="0" fontId="5" fillId="0" borderId="161" xfId="13" applyFont="1" applyBorder="1" applyAlignment="1">
      <alignment horizontal="distributed" vertical="center"/>
    </xf>
    <xf numFmtId="0" fontId="5" fillId="0" borderId="128" xfId="13" applyFont="1" applyBorder="1" applyAlignment="1">
      <alignment vertical="center"/>
    </xf>
    <xf numFmtId="0" fontId="5" fillId="0" borderId="0" xfId="13" applyFont="1" applyAlignment="1" applyProtection="1">
      <alignment horizontal="left" vertical="center"/>
      <protection hidden="1"/>
    </xf>
    <xf numFmtId="0" fontId="22" fillId="0" borderId="257" xfId="13" applyFont="1" applyFill="1" applyBorder="1" applyAlignment="1" applyProtection="1">
      <alignment vertical="center" wrapText="1"/>
      <protection locked="0"/>
    </xf>
    <xf numFmtId="0" fontId="22" fillId="0" borderId="258" xfId="13" applyFont="1" applyFill="1" applyBorder="1" applyAlignment="1" applyProtection="1">
      <alignment vertical="center" wrapText="1"/>
      <protection locked="0"/>
    </xf>
    <xf numFmtId="0" fontId="22" fillId="0" borderId="259" xfId="13" applyFont="1" applyFill="1" applyBorder="1" applyAlignment="1" applyProtection="1">
      <alignment vertical="center" wrapText="1"/>
      <protection locked="0"/>
    </xf>
    <xf numFmtId="0" fontId="22" fillId="0" borderId="260" xfId="13" applyFont="1" applyFill="1" applyBorder="1" applyAlignment="1" applyProtection="1">
      <alignment vertical="center" wrapText="1"/>
      <protection locked="0"/>
    </xf>
    <xf numFmtId="0" fontId="22" fillId="0" borderId="261" xfId="13" applyFont="1" applyFill="1" applyBorder="1" applyAlignment="1" applyProtection="1">
      <alignment vertical="center" wrapText="1"/>
      <protection locked="0"/>
    </xf>
    <xf numFmtId="0" fontId="22" fillId="0" borderId="262" xfId="13" applyFont="1" applyFill="1" applyBorder="1" applyAlignment="1" applyProtection="1">
      <alignment vertical="center" wrapText="1"/>
      <protection locked="0"/>
    </xf>
    <xf numFmtId="0" fontId="5" fillId="0" borderId="106" xfId="13" applyFont="1" applyBorder="1" applyAlignment="1">
      <alignment horizontal="center" vertical="distributed" textRotation="255" justifyLastLine="1"/>
    </xf>
    <xf numFmtId="0" fontId="5" fillId="0" borderId="112" xfId="13" applyFont="1" applyBorder="1" applyAlignment="1">
      <alignment horizontal="center" vertical="distributed" textRotation="255" justifyLastLine="1"/>
    </xf>
    <xf numFmtId="0" fontId="5" fillId="0" borderId="100" xfId="13" applyFont="1" applyBorder="1" applyAlignment="1">
      <alignment horizontal="center" vertical="distributed" textRotation="255" justifyLastLine="1"/>
    </xf>
    <xf numFmtId="0" fontId="5" fillId="0" borderId="169" xfId="13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6" fillId="7" borderId="128" xfId="13" quotePrefix="1" applyFont="1" applyFill="1" applyBorder="1" applyAlignment="1">
      <alignment horizontal="center" vertical="center"/>
    </xf>
    <xf numFmtId="0" fontId="5" fillId="0" borderId="106" xfId="13" quotePrefix="1" applyFont="1" applyBorder="1" applyAlignment="1">
      <alignment horizontal="center" vertical="center" textRotation="255"/>
    </xf>
    <xf numFmtId="0" fontId="5" fillId="0" borderId="112" xfId="13" applyFont="1" applyBorder="1" applyAlignment="1">
      <alignment vertical="center" textRotation="255"/>
    </xf>
    <xf numFmtId="0" fontId="5" fillId="0" borderId="100" xfId="13" applyFont="1" applyBorder="1" applyAlignment="1">
      <alignment vertical="center" textRotation="255"/>
    </xf>
    <xf numFmtId="0" fontId="5" fillId="2" borderId="39" xfId="13" quotePrefix="1" applyFont="1" applyFill="1" applyBorder="1" applyAlignment="1" applyProtection="1">
      <alignment horizontal="distributed" vertical="center"/>
      <protection locked="0"/>
    </xf>
    <xf numFmtId="0" fontId="5" fillId="2" borderId="129" xfId="13" quotePrefix="1" applyFont="1" applyFill="1" applyBorder="1" applyAlignment="1" applyProtection="1">
      <alignment horizontal="distributed" vertical="center"/>
      <protection locked="0"/>
    </xf>
    <xf numFmtId="0" fontId="5" fillId="2" borderId="151" xfId="13" quotePrefix="1" applyFont="1" applyFill="1" applyBorder="1" applyAlignment="1" applyProtection="1">
      <alignment horizontal="distributed" vertical="center"/>
      <protection locked="0"/>
    </xf>
    <xf numFmtId="0" fontId="5" fillId="2" borderId="147" xfId="13" quotePrefix="1" applyFont="1" applyFill="1" applyBorder="1" applyAlignment="1" applyProtection="1">
      <alignment horizontal="distributed" vertical="center"/>
      <protection locked="0"/>
    </xf>
    <xf numFmtId="0" fontId="5" fillId="2" borderId="151" xfId="13" applyFont="1" applyFill="1" applyBorder="1" applyAlignment="1" applyProtection="1">
      <alignment horizontal="distributed" vertical="center"/>
      <protection locked="0"/>
    </xf>
    <xf numFmtId="0" fontId="5" fillId="2" borderId="147" xfId="13" applyFont="1" applyFill="1" applyBorder="1" applyAlignment="1" applyProtection="1">
      <alignment horizontal="distributed" vertical="center"/>
      <protection locked="0"/>
    </xf>
    <xf numFmtId="0" fontId="5" fillId="2" borderId="152" xfId="13" quotePrefix="1" applyFont="1" applyFill="1" applyBorder="1" applyAlignment="1" applyProtection="1">
      <alignment horizontal="distributed" vertical="center"/>
      <protection locked="0"/>
    </xf>
    <xf numFmtId="0" fontId="5" fillId="2" borderId="148" xfId="13" quotePrefix="1" applyFont="1" applyFill="1" applyBorder="1" applyAlignment="1" applyProtection="1">
      <alignment horizontal="distributed" vertical="center"/>
      <protection locked="0"/>
    </xf>
    <xf numFmtId="0" fontId="5" fillId="2" borderId="151" xfId="13" applyFont="1" applyFill="1" applyBorder="1" applyAlignment="1" applyProtection="1">
      <alignment horizontal="distributed" vertical="center" wrapText="1" shrinkToFit="1"/>
      <protection locked="0"/>
    </xf>
    <xf numFmtId="0" fontId="5" fillId="2" borderId="147" xfId="13" applyFont="1" applyFill="1" applyBorder="1" applyAlignment="1" applyProtection="1">
      <alignment horizontal="distributed" vertical="center" wrapText="1" shrinkToFit="1"/>
      <protection locked="0"/>
    </xf>
    <xf numFmtId="0" fontId="5" fillId="2" borderId="151" xfId="13" applyFont="1" applyFill="1" applyBorder="1" applyAlignment="1" applyProtection="1">
      <alignment horizontal="distributed" vertical="center" shrinkToFit="1"/>
      <protection locked="0"/>
    </xf>
    <xf numFmtId="0" fontId="5" fillId="2" borderId="147" xfId="13" applyFont="1" applyFill="1" applyBorder="1" applyAlignment="1" applyProtection="1">
      <alignment horizontal="distributed" vertical="center" shrinkToFit="1"/>
      <protection locked="0"/>
    </xf>
    <xf numFmtId="0" fontId="5" fillId="2" borderId="151" xfId="13" quotePrefix="1" applyFont="1" applyFill="1" applyBorder="1" applyAlignment="1" applyProtection="1">
      <alignment horizontal="distributed" vertical="center" wrapText="1" shrinkToFit="1"/>
      <protection locked="0"/>
    </xf>
    <xf numFmtId="0" fontId="5" fillId="2" borderId="147" xfId="13" quotePrefix="1" applyFont="1" applyFill="1" applyBorder="1" applyAlignment="1" applyProtection="1">
      <alignment horizontal="distributed" vertical="center" wrapText="1" shrinkToFit="1"/>
      <protection locked="0"/>
    </xf>
    <xf numFmtId="0" fontId="5" fillId="0" borderId="263" xfId="13" applyFont="1" applyBorder="1" applyAlignment="1">
      <alignment horizontal="left" vertical="center" wrapText="1"/>
    </xf>
    <xf numFmtId="0" fontId="5" fillId="0" borderId="264" xfId="13" applyFont="1" applyBorder="1" applyAlignment="1">
      <alignment horizontal="left" vertical="center" wrapText="1"/>
    </xf>
    <xf numFmtId="0" fontId="5" fillId="0" borderId="168" xfId="13" applyFont="1" applyBorder="1" applyAlignment="1">
      <alignment horizontal="left" vertical="center" wrapText="1"/>
    </xf>
    <xf numFmtId="0" fontId="5" fillId="0" borderId="0" xfId="13" applyFont="1" applyBorder="1" applyAlignment="1">
      <alignment horizontal="left" vertical="center" wrapText="1"/>
    </xf>
    <xf numFmtId="0" fontId="5" fillId="0" borderId="266" xfId="13" applyFont="1" applyBorder="1" applyAlignment="1">
      <alignment horizontal="left" vertical="center" wrapText="1"/>
    </xf>
    <xf numFmtId="0" fontId="5" fillId="0" borderId="267" xfId="13" applyFont="1" applyBorder="1" applyAlignment="1">
      <alignment horizontal="left" vertical="center" wrapText="1"/>
    </xf>
    <xf numFmtId="0" fontId="5" fillId="0" borderId="263" xfId="13" applyFont="1" applyBorder="1" applyAlignment="1">
      <alignment horizontal="center" vertical="center" wrapText="1" shrinkToFit="1"/>
    </xf>
    <xf numFmtId="0" fontId="5" fillId="0" borderId="265" xfId="13" applyFont="1" applyBorder="1" applyAlignment="1">
      <alignment horizontal="center" vertical="center" wrapText="1" shrinkToFit="1"/>
    </xf>
    <xf numFmtId="0" fontId="5" fillId="0" borderId="168" xfId="13" applyFont="1" applyBorder="1" applyAlignment="1">
      <alignment horizontal="center" vertical="center" wrapText="1" shrinkToFit="1"/>
    </xf>
    <xf numFmtId="0" fontId="5" fillId="0" borderId="49" xfId="13" applyFont="1" applyBorder="1" applyAlignment="1">
      <alignment horizontal="center" vertical="center" wrapText="1" shrinkToFit="1"/>
    </xf>
    <xf numFmtId="0" fontId="5" fillId="0" borderId="266" xfId="13" applyFont="1" applyBorder="1" applyAlignment="1">
      <alignment horizontal="center" vertical="center" wrapText="1" shrinkToFit="1"/>
    </xf>
    <xf numFmtId="0" fontId="5" fillId="0" borderId="268" xfId="13" applyFont="1" applyBorder="1" applyAlignment="1">
      <alignment horizontal="center" vertical="center" wrapText="1" shrinkToFit="1"/>
    </xf>
    <xf numFmtId="0" fontId="5" fillId="2" borderId="168" xfId="13" quotePrefix="1" applyFont="1" applyFill="1" applyBorder="1" applyAlignment="1" applyProtection="1">
      <alignment horizontal="distributed" vertical="center"/>
      <protection locked="0"/>
    </xf>
    <xf numFmtId="0" fontId="5" fillId="2" borderId="0" xfId="13" applyFont="1" applyFill="1" applyBorder="1" applyAlignment="1" applyProtection="1">
      <alignment horizontal="distributed" vertical="center"/>
      <protection locked="0"/>
    </xf>
    <xf numFmtId="190" fontId="5" fillId="0" borderId="127" xfId="13" quotePrefix="1" applyNumberFormat="1" applyFont="1" applyBorder="1" applyAlignment="1">
      <alignment horizontal="center" vertical="center" shrinkToFit="1"/>
    </xf>
    <xf numFmtId="190" fontId="5" fillId="0" borderId="29" xfId="13" quotePrefix="1" applyNumberFormat="1" applyFont="1" applyBorder="1" applyAlignment="1">
      <alignment horizontal="center" vertical="center" shrinkToFit="1"/>
    </xf>
    <xf numFmtId="0" fontId="5" fillId="0" borderId="256" xfId="13" applyFont="1" applyBorder="1" applyAlignment="1">
      <alignment horizontal="distributed" vertical="center"/>
    </xf>
    <xf numFmtId="0" fontId="5" fillId="0" borderId="232" xfId="13" quotePrefix="1" applyFont="1" applyBorder="1" applyAlignment="1">
      <alignment horizontal="distributed" vertical="center"/>
    </xf>
    <xf numFmtId="0" fontId="5" fillId="0" borderId="255" xfId="13" applyFont="1" applyBorder="1" applyAlignment="1">
      <alignment horizontal="distributed" vertical="center" wrapText="1" shrinkToFit="1"/>
    </xf>
    <xf numFmtId="0" fontId="5" fillId="0" borderId="71" xfId="13" applyFont="1" applyBorder="1" applyAlignment="1">
      <alignment horizontal="distributed" vertical="center" wrapText="1" shrinkToFit="1"/>
    </xf>
    <xf numFmtId="0" fontId="5" fillId="0" borderId="9" xfId="13" quotePrefix="1" applyFont="1" applyBorder="1" applyAlignment="1">
      <alignment vertical="center"/>
    </xf>
    <xf numFmtId="0" fontId="5" fillId="0" borderId="152" xfId="13" applyFont="1" applyBorder="1" applyAlignment="1">
      <alignment horizontal="distributed" vertical="center"/>
    </xf>
    <xf numFmtId="0" fontId="5" fillId="0" borderId="41" xfId="13" quotePrefix="1" applyFont="1" applyBorder="1" applyAlignment="1">
      <alignment horizontal="distributed" vertical="center"/>
    </xf>
    <xf numFmtId="0" fontId="2" fillId="0" borderId="112" xfId="0" applyFont="1" applyBorder="1" applyAlignment="1">
      <alignment vertical="distributed" textRotation="255" justifyLastLine="1"/>
    </xf>
    <xf numFmtId="0" fontId="2" fillId="0" borderId="100" xfId="0" applyFont="1" applyBorder="1" applyAlignment="1">
      <alignment vertical="distributed" textRotation="255" justifyLastLine="1"/>
    </xf>
    <xf numFmtId="0" fontId="5" fillId="0" borderId="0" xfId="13" applyFont="1" applyBorder="1" applyAlignment="1">
      <alignment vertical="center"/>
    </xf>
    <xf numFmtId="0" fontId="5" fillId="0" borderId="151" xfId="13" applyFont="1" applyBorder="1" applyAlignment="1">
      <alignment horizontal="distributed" vertical="center" shrinkToFit="1"/>
    </xf>
    <xf numFmtId="0" fontId="5" fillId="0" borderId="20" xfId="13" applyFont="1" applyBorder="1" applyAlignment="1">
      <alignment horizontal="distributed" vertical="center" shrinkToFit="1"/>
    </xf>
    <xf numFmtId="0" fontId="5" fillId="0" borderId="254" xfId="13" applyFont="1" applyBorder="1" applyAlignment="1">
      <alignment horizontal="distributed" vertical="center"/>
    </xf>
    <xf numFmtId="0" fontId="5" fillId="0" borderId="229" xfId="13" quotePrefix="1" applyFont="1" applyBorder="1" applyAlignment="1">
      <alignment horizontal="distributed" vertical="center"/>
    </xf>
    <xf numFmtId="0" fontId="5" fillId="0" borderId="255" xfId="13" applyFont="1" applyBorder="1" applyAlignment="1">
      <alignment horizontal="distributed" vertical="center"/>
    </xf>
    <xf numFmtId="0" fontId="5" fillId="0" borderId="71" xfId="13" quotePrefix="1" applyFont="1" applyBorder="1" applyAlignment="1">
      <alignment horizontal="distributed" vertical="center"/>
    </xf>
    <xf numFmtId="0" fontId="5" fillId="0" borderId="255" xfId="13" applyFont="1" applyBorder="1" applyAlignment="1">
      <alignment horizontal="distributed" vertical="center" shrinkToFit="1"/>
    </xf>
    <xf numFmtId="0" fontId="5" fillId="0" borderId="71" xfId="13" applyFont="1" applyBorder="1" applyAlignment="1">
      <alignment horizontal="distributed" vertical="center" shrinkToFit="1"/>
    </xf>
    <xf numFmtId="0" fontId="5" fillId="0" borderId="210" xfId="13" quotePrefix="1" applyFont="1" applyBorder="1" applyAlignment="1">
      <alignment horizontal="center" vertical="center"/>
    </xf>
    <xf numFmtId="0" fontId="5" fillId="0" borderId="170" xfId="13" applyFont="1" applyBorder="1" applyAlignment="1">
      <alignment horizontal="center" vertical="center"/>
    </xf>
    <xf numFmtId="0" fontId="5" fillId="0" borderId="257" xfId="13" quotePrefix="1" applyFont="1" applyFill="1" applyBorder="1" applyAlignment="1" applyProtection="1">
      <alignment horizontal="left" vertical="center" wrapText="1"/>
      <protection locked="0"/>
    </xf>
    <xf numFmtId="0" fontId="5" fillId="0" borderId="258" xfId="13" quotePrefix="1" applyFont="1" applyFill="1" applyBorder="1" applyAlignment="1" applyProtection="1">
      <alignment horizontal="left" vertical="center"/>
      <protection locked="0"/>
    </xf>
    <xf numFmtId="0" fontId="5" fillId="0" borderId="259" xfId="13" quotePrefix="1" applyFont="1" applyFill="1" applyBorder="1" applyAlignment="1" applyProtection="1">
      <alignment horizontal="left" vertical="center"/>
      <protection locked="0"/>
    </xf>
    <xf numFmtId="0" fontId="5" fillId="0" borderId="260" xfId="13" quotePrefix="1" applyFont="1" applyFill="1" applyBorder="1" applyAlignment="1" applyProtection="1">
      <alignment horizontal="left" vertical="center"/>
      <protection locked="0"/>
    </xf>
    <xf numFmtId="0" fontId="5" fillId="0" borderId="261" xfId="13" quotePrefix="1" applyFont="1" applyFill="1" applyBorder="1" applyAlignment="1" applyProtection="1">
      <alignment horizontal="left" vertical="center"/>
      <protection locked="0"/>
    </xf>
    <xf numFmtId="0" fontId="5" fillId="0" borderId="262" xfId="13" quotePrefix="1" applyFont="1" applyFill="1" applyBorder="1" applyAlignment="1" applyProtection="1">
      <alignment horizontal="left" vertical="center"/>
      <protection locked="0"/>
    </xf>
    <xf numFmtId="0" fontId="5" fillId="0" borderId="112" xfId="13" applyFont="1" applyBorder="1" applyAlignment="1">
      <alignment horizontal="center" vertical="center" textRotation="255"/>
    </xf>
    <xf numFmtId="0" fontId="5" fillId="0" borderId="100" xfId="13" applyFont="1" applyBorder="1" applyAlignment="1">
      <alignment horizontal="center" vertical="center" textRotation="255"/>
    </xf>
    <xf numFmtId="0" fontId="5" fillId="2" borderId="141" xfId="13" quotePrefix="1" applyFont="1" applyFill="1" applyBorder="1" applyAlignment="1" applyProtection="1">
      <alignment horizontal="left" vertical="center"/>
      <protection locked="0"/>
    </xf>
    <xf numFmtId="0" fontId="5" fillId="2" borderId="161" xfId="13" applyFont="1" applyFill="1" applyBorder="1" applyAlignment="1" applyProtection="1">
      <alignment horizontal="distributed" vertical="center"/>
      <protection locked="0"/>
    </xf>
    <xf numFmtId="0" fontId="5" fillId="2" borderId="169" xfId="13" quotePrefix="1" applyFont="1" applyFill="1" applyBorder="1" applyAlignment="1" applyProtection="1">
      <alignment horizontal="left" vertical="center"/>
      <protection locked="0"/>
    </xf>
    <xf numFmtId="0" fontId="9" fillId="2" borderId="108" xfId="13" applyFont="1" applyFill="1" applyBorder="1" applyAlignment="1" applyProtection="1">
      <alignment horizontal="center" vertical="center"/>
      <protection locked="0"/>
    </xf>
    <xf numFmtId="0" fontId="9" fillId="2" borderId="167" xfId="13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hidden="1"/>
    </xf>
    <xf numFmtId="58" fontId="8" fillId="0" borderId="0" xfId="0" applyNumberFormat="1" applyFont="1" applyAlignment="1" applyProtection="1">
      <alignment horizontal="left" vertical="center"/>
      <protection hidden="1"/>
    </xf>
    <xf numFmtId="0" fontId="6" fillId="0" borderId="128" xfId="13" applyFont="1" applyBorder="1" applyAlignment="1">
      <alignment horizontal="center" vertical="center"/>
    </xf>
    <xf numFmtId="0" fontId="5" fillId="0" borderId="106" xfId="13" applyFont="1" applyBorder="1" applyAlignment="1">
      <alignment vertical="center" textRotation="255"/>
    </xf>
    <xf numFmtId="0" fontId="9" fillId="0" borderId="39" xfId="13" applyFont="1" applyBorder="1" applyAlignment="1">
      <alignment horizontal="distributed" vertical="center"/>
    </xf>
    <xf numFmtId="0" fontId="9" fillId="0" borderId="129" xfId="13" applyFont="1" applyBorder="1" applyAlignment="1">
      <alignment horizontal="distributed" vertical="center"/>
    </xf>
    <xf numFmtId="0" fontId="9" fillId="0" borderId="151" xfId="13" applyFont="1" applyBorder="1" applyAlignment="1">
      <alignment horizontal="distributed" vertical="center"/>
    </xf>
    <xf numFmtId="0" fontId="9" fillId="0" borderId="147" xfId="13" applyFont="1" applyBorder="1" applyAlignment="1">
      <alignment horizontal="distributed" vertical="center"/>
    </xf>
    <xf numFmtId="0" fontId="9" fillId="0" borderId="141" xfId="13" applyFont="1" applyBorder="1" applyAlignment="1">
      <alignment horizontal="distributed" vertical="center"/>
    </xf>
    <xf numFmtId="0" fontId="9" fillId="0" borderId="161" xfId="13" applyFont="1" applyBorder="1" applyAlignment="1">
      <alignment horizontal="distributed" vertical="center"/>
    </xf>
    <xf numFmtId="0" fontId="9" fillId="0" borderId="210" xfId="13" applyFont="1" applyBorder="1" applyAlignment="1">
      <alignment horizontal="distributed" vertical="center"/>
    </xf>
    <xf numFmtId="0" fontId="9" fillId="0" borderId="170" xfId="13" applyFont="1" applyBorder="1" applyAlignment="1">
      <alignment horizontal="distributed" vertical="center"/>
    </xf>
    <xf numFmtId="0" fontId="9" fillId="0" borderId="106" xfId="13" applyFont="1" applyBorder="1" applyAlignment="1">
      <alignment vertical="center" textRotation="255"/>
    </xf>
    <xf numFmtId="0" fontId="6" fillId="0" borderId="167" xfId="13" applyFont="1" applyBorder="1" applyAlignment="1">
      <alignment horizontal="center" vertical="center"/>
    </xf>
    <xf numFmtId="0" fontId="9" fillId="0" borderId="151" xfId="13" applyFont="1" applyBorder="1" applyAlignment="1">
      <alignment horizontal="distributed" vertical="center" shrinkToFit="1"/>
    </xf>
    <xf numFmtId="0" fontId="9" fillId="0" borderId="147" xfId="13" applyFont="1" applyBorder="1" applyAlignment="1">
      <alignment horizontal="distributed" vertical="center" shrinkToFit="1"/>
    </xf>
    <xf numFmtId="0" fontId="9" fillId="0" borderId="22" xfId="13" applyFont="1" applyBorder="1" applyAlignment="1">
      <alignment horizontal="distributed" vertical="center" wrapText="1" shrinkToFit="1"/>
    </xf>
    <xf numFmtId="0" fontId="9" fillId="0" borderId="25" xfId="13" applyFont="1" applyBorder="1" applyAlignment="1">
      <alignment horizontal="distributed" vertical="center" shrinkToFit="1"/>
    </xf>
    <xf numFmtId="0" fontId="9" fillId="0" borderId="14" xfId="13" applyFont="1" applyBorder="1" applyAlignment="1">
      <alignment horizontal="distributed" vertical="center" shrinkToFit="1"/>
    </xf>
    <xf numFmtId="0" fontId="9" fillId="0" borderId="152" xfId="13" applyFont="1" applyBorder="1" applyAlignment="1">
      <alignment horizontal="distributed" vertical="center"/>
    </xf>
    <xf numFmtId="0" fontId="9" fillId="0" borderId="148" xfId="13" applyFont="1" applyBorder="1" applyAlignment="1">
      <alignment horizontal="distributed" vertical="center"/>
    </xf>
    <xf numFmtId="0" fontId="9" fillId="0" borderId="108" xfId="13" applyFont="1" applyBorder="1" applyAlignment="1">
      <alignment horizontal="distributed" vertical="center" shrinkToFit="1"/>
    </xf>
    <xf numFmtId="0" fontId="9" fillId="0" borderId="167" xfId="13" applyFont="1" applyBorder="1" applyAlignment="1">
      <alignment horizontal="distributed" vertical="center" shrinkToFit="1"/>
    </xf>
    <xf numFmtId="0" fontId="9" fillId="0" borderId="5" xfId="13" applyFont="1" applyBorder="1" applyAlignment="1">
      <alignment horizontal="distributed" vertical="center" shrinkToFit="1"/>
    </xf>
    <xf numFmtId="0" fontId="9" fillId="2" borderId="5" xfId="13" applyFont="1" applyFill="1" applyBorder="1" applyAlignment="1" applyProtection="1">
      <alignment horizontal="center" vertical="center"/>
      <protection locked="0"/>
    </xf>
    <xf numFmtId="0" fontId="6" fillId="0" borderId="128" xfId="13" applyFont="1" applyBorder="1" applyAlignment="1">
      <alignment vertical="center"/>
    </xf>
    <xf numFmtId="38" fontId="5" fillId="0" borderId="110" xfId="3" applyFont="1" applyBorder="1" applyAlignment="1">
      <alignment horizontal="distributed" vertical="center" shrinkToFit="1"/>
    </xf>
    <xf numFmtId="38" fontId="5" fillId="0" borderId="116" xfId="3" applyFont="1" applyBorder="1" applyAlignment="1">
      <alignment horizontal="distributed" vertical="center" shrinkToFit="1"/>
    </xf>
    <xf numFmtId="38" fontId="5" fillId="0" borderId="117" xfId="3" applyFont="1" applyBorder="1" applyAlignment="1">
      <alignment horizontal="distributed" vertical="center" shrinkToFit="1"/>
    </xf>
    <xf numFmtId="38" fontId="5" fillId="0" borderId="166" xfId="3" applyFont="1" applyBorder="1" applyAlignment="1">
      <alignment horizontal="distributed" vertical="center" shrinkToFit="1"/>
    </xf>
    <xf numFmtId="38" fontId="5" fillId="0" borderId="129" xfId="3" applyFont="1" applyBorder="1" applyAlignment="1">
      <alignment horizontal="distributed" vertical="center" shrinkToFit="1"/>
    </xf>
    <xf numFmtId="38" fontId="5" fillId="0" borderId="42" xfId="3" applyFont="1" applyBorder="1" applyAlignment="1">
      <alignment horizontal="distributed" vertical="center" shrinkToFit="1"/>
    </xf>
    <xf numFmtId="38" fontId="5" fillId="0" borderId="32" xfId="3" applyFont="1" applyFill="1" applyBorder="1" applyAlignment="1">
      <alignment horizontal="distributed" vertical="center" shrinkToFit="1"/>
    </xf>
    <xf numFmtId="38" fontId="5" fillId="0" borderId="269" xfId="3" applyFont="1" applyFill="1" applyBorder="1" applyAlignment="1">
      <alignment horizontal="distributed" vertical="center" shrinkToFit="1"/>
    </xf>
    <xf numFmtId="177" fontId="8" fillId="0" borderId="270" xfId="3" applyNumberFormat="1" applyFont="1" applyBorder="1" applyAlignment="1">
      <alignment vertical="center" shrinkToFit="1"/>
    </xf>
    <xf numFmtId="177" fontId="8" fillId="0" borderId="271" xfId="3" applyNumberFormat="1" applyFont="1" applyBorder="1" applyAlignment="1">
      <alignment vertical="center" shrinkToFit="1"/>
    </xf>
    <xf numFmtId="177" fontId="8" fillId="0" borderId="272" xfId="3" applyNumberFormat="1" applyFont="1" applyBorder="1" applyAlignment="1">
      <alignment vertical="center" shrinkToFit="1"/>
    </xf>
    <xf numFmtId="177" fontId="8" fillId="0" borderId="273" xfId="3" applyNumberFormat="1" applyFont="1" applyBorder="1" applyAlignment="1">
      <alignment vertical="center" shrinkToFit="1"/>
    </xf>
    <xf numFmtId="201" fontId="8" fillId="0" borderId="129" xfId="3" applyNumberFormat="1" applyFont="1" applyBorder="1" applyAlignment="1">
      <alignment horizontal="distributed" vertical="center" shrinkToFit="1"/>
    </xf>
    <xf numFmtId="201" fontId="8" fillId="0" borderId="42" xfId="3" applyNumberFormat="1" applyFont="1" applyBorder="1" applyAlignment="1">
      <alignment horizontal="distributed" vertical="center" shrinkToFit="1"/>
    </xf>
    <xf numFmtId="38" fontId="22" fillId="0" borderId="32" xfId="3" applyFont="1" applyFill="1" applyBorder="1" applyAlignment="1">
      <alignment horizontal="distributed" vertical="center" shrinkToFit="1"/>
    </xf>
    <xf numFmtId="177" fontId="8" fillId="0" borderId="270" xfId="3" applyNumberFormat="1" applyFont="1" applyFill="1" applyBorder="1" applyAlignment="1">
      <alignment vertical="center" shrinkToFit="1"/>
    </xf>
    <xf numFmtId="177" fontId="8" fillId="0" borderId="272" xfId="3" applyNumberFormat="1" applyFont="1" applyFill="1" applyBorder="1" applyAlignment="1">
      <alignment vertical="center" shrinkToFit="1"/>
    </xf>
    <xf numFmtId="0" fontId="8" fillId="0" borderId="0" xfId="13" applyFont="1" applyAlignment="1" applyProtection="1">
      <alignment horizontal="left" vertical="center" shrinkToFit="1"/>
      <protection hidden="1"/>
    </xf>
    <xf numFmtId="58" fontId="8" fillId="0" borderId="0" xfId="13" applyNumberFormat="1" applyFont="1" applyAlignment="1" applyProtection="1">
      <alignment horizontal="left" vertical="center" shrinkToFit="1"/>
      <protection hidden="1"/>
    </xf>
    <xf numFmtId="200" fontId="8" fillId="0" borderId="129" xfId="3" applyNumberFormat="1" applyFont="1" applyBorder="1" applyAlignment="1">
      <alignment horizontal="distributed" vertical="center" shrinkToFit="1"/>
    </xf>
    <xf numFmtId="200" fontId="8" fillId="0" borderId="42" xfId="3" applyNumberFormat="1" applyFont="1" applyBorder="1" applyAlignment="1">
      <alignment horizontal="distributed" vertical="center" shrinkToFit="1"/>
    </xf>
    <xf numFmtId="38" fontId="5" fillId="0" borderId="0" xfId="3" applyFont="1" applyBorder="1" applyAlignment="1">
      <alignment horizontal="center" vertical="center"/>
    </xf>
    <xf numFmtId="38" fontId="5" fillId="0" borderId="110" xfId="3" applyFont="1" applyBorder="1" applyAlignment="1">
      <alignment horizontal="center" vertical="center"/>
    </xf>
    <xf numFmtId="38" fontId="5" fillId="0" borderId="116" xfId="3" applyFont="1" applyBorder="1" applyAlignment="1">
      <alignment horizontal="center" vertical="center"/>
    </xf>
    <xf numFmtId="38" fontId="5" fillId="0" borderId="117" xfId="3" applyFont="1" applyBorder="1" applyAlignment="1">
      <alignment horizontal="center" vertical="center"/>
    </xf>
    <xf numFmtId="38" fontId="5" fillId="0" borderId="116" xfId="3" applyFont="1" applyBorder="1" applyAlignment="1">
      <alignment horizontal="distributed" vertical="center" justifyLastLine="1"/>
    </xf>
    <xf numFmtId="38" fontId="5" fillId="0" borderId="125" xfId="3" applyFont="1" applyBorder="1" applyAlignment="1">
      <alignment horizontal="center" vertical="center"/>
    </xf>
    <xf numFmtId="38" fontId="5" fillId="0" borderId="127" xfId="3" applyFont="1" applyBorder="1" applyAlignment="1">
      <alignment horizontal="distributed" vertical="center"/>
    </xf>
    <xf numFmtId="38" fontId="5" fillId="0" borderId="31" xfId="3" applyFont="1" applyBorder="1" applyAlignment="1">
      <alignment horizontal="distributed" vertical="center"/>
    </xf>
    <xf numFmtId="38" fontId="5" fillId="0" borderId="29" xfId="3" applyFont="1" applyBorder="1" applyAlignment="1">
      <alignment horizontal="distributed" vertical="center"/>
    </xf>
    <xf numFmtId="38" fontId="5" fillId="0" borderId="129" xfId="3" applyFont="1" applyBorder="1" applyAlignment="1">
      <alignment horizontal="distributed" vertical="center" justifyLastLine="1"/>
    </xf>
    <xf numFmtId="202" fontId="8" fillId="0" borderId="42" xfId="3" applyNumberFormat="1" applyFont="1" applyBorder="1" applyAlignment="1">
      <alignment horizontal="distributed" vertical="center" justifyLastLine="1"/>
    </xf>
    <xf numFmtId="202" fontId="8" fillId="0" borderId="11" xfId="3" applyNumberFormat="1" applyFont="1" applyBorder="1" applyAlignment="1">
      <alignment horizontal="distributed" vertical="center" justifyLastLine="1"/>
    </xf>
    <xf numFmtId="38" fontId="5" fillId="0" borderId="31" xfId="3" applyFont="1" applyFill="1" applyBorder="1" applyAlignment="1">
      <alignment horizontal="distributed" vertical="center"/>
    </xf>
    <xf numFmtId="177" fontId="8" fillId="0" borderId="31" xfId="3" applyNumberFormat="1" applyFont="1" applyFill="1" applyBorder="1" applyAlignment="1" applyProtection="1">
      <alignment vertical="center"/>
      <protection hidden="1"/>
    </xf>
    <xf numFmtId="177" fontId="8" fillId="0" borderId="127" xfId="3" applyNumberFormat="1" applyFont="1" applyBorder="1" applyAlignment="1" applyProtection="1">
      <alignment vertical="center"/>
      <protection hidden="1"/>
    </xf>
    <xf numFmtId="177" fontId="8" fillId="0" borderId="31" xfId="3" applyNumberFormat="1" applyFont="1" applyBorder="1" applyAlignment="1" applyProtection="1">
      <alignment vertical="center"/>
      <protection hidden="1"/>
    </xf>
    <xf numFmtId="177" fontId="8" fillId="0" borderId="29" xfId="3" applyNumberFormat="1" applyFont="1" applyBorder="1" applyAlignment="1" applyProtection="1">
      <alignment vertical="center"/>
      <protection hidden="1"/>
    </xf>
    <xf numFmtId="38" fontId="5" fillId="0" borderId="110" xfId="3" applyFont="1" applyBorder="1" applyAlignment="1">
      <alignment horizontal="distributed" vertical="center" justifyLastLine="1"/>
    </xf>
    <xf numFmtId="202" fontId="8" fillId="0" borderId="129" xfId="3" applyNumberFormat="1" applyFont="1" applyBorder="1" applyAlignment="1">
      <alignment horizontal="distributed" vertical="center" justifyLastLine="1"/>
    </xf>
    <xf numFmtId="38" fontId="5" fillId="0" borderId="117" xfId="3" applyFont="1" applyBorder="1" applyAlignment="1">
      <alignment horizontal="distributed" vertical="center" justifyLastLine="1"/>
    </xf>
    <xf numFmtId="202" fontId="8" fillId="0" borderId="116" xfId="3" applyNumberFormat="1" applyFont="1" applyBorder="1" applyAlignment="1">
      <alignment horizontal="distributed" vertical="center" justifyLastLine="1"/>
    </xf>
    <xf numFmtId="202" fontId="8" fillId="0" borderId="117" xfId="3" applyNumberFormat="1" applyFont="1" applyBorder="1" applyAlignment="1">
      <alignment horizontal="distributed" vertical="center" justifyLastLine="1"/>
    </xf>
    <xf numFmtId="38" fontId="5" fillId="0" borderId="11" xfId="3" applyFont="1" applyBorder="1" applyAlignment="1">
      <alignment horizontal="distributed" vertical="center" justifyLastLine="1"/>
    </xf>
    <xf numFmtId="38" fontId="5" fillId="0" borderId="166" xfId="3" applyFont="1" applyBorder="1" applyAlignment="1">
      <alignment horizontal="distributed" vertical="center" justifyLastLine="1"/>
    </xf>
    <xf numFmtId="38" fontId="5" fillId="0" borderId="127" xfId="3" applyFont="1" applyFill="1" applyBorder="1" applyAlignment="1">
      <alignment horizontal="distributed" vertical="center"/>
    </xf>
    <xf numFmtId="38" fontId="5" fillId="0" borderId="29" xfId="3" applyFont="1" applyFill="1" applyBorder="1" applyAlignment="1">
      <alignment horizontal="distributed" vertical="center"/>
    </xf>
    <xf numFmtId="177" fontId="8" fillId="0" borderId="127" xfId="3" applyNumberFormat="1" applyFont="1" applyFill="1" applyBorder="1" applyAlignment="1" applyProtection="1">
      <alignment vertical="center"/>
      <protection hidden="1"/>
    </xf>
    <xf numFmtId="177" fontId="8" fillId="0" borderId="29" xfId="3" applyNumberFormat="1" applyFont="1" applyFill="1" applyBorder="1" applyAlignment="1" applyProtection="1">
      <alignment vertical="center"/>
      <protection hidden="1"/>
    </xf>
    <xf numFmtId="0" fontId="8" fillId="0" borderId="0" xfId="13" applyFont="1" applyAlignment="1" applyProtection="1">
      <alignment horizontal="left" vertical="center"/>
      <protection hidden="1"/>
    </xf>
    <xf numFmtId="0" fontId="5" fillId="0" borderId="127" xfId="13" applyFont="1" applyBorder="1" applyAlignment="1">
      <alignment horizontal="distributed" vertical="center" shrinkToFit="1"/>
    </xf>
    <xf numFmtId="0" fontId="5" fillId="0" borderId="29" xfId="13" applyFont="1" applyBorder="1" applyAlignment="1">
      <alignment horizontal="distributed" vertical="center" shrinkToFit="1"/>
    </xf>
    <xf numFmtId="0" fontId="5" fillId="0" borderId="6" xfId="13" applyFont="1" applyBorder="1" applyAlignment="1">
      <alignment horizontal="distributed" vertical="center" shrinkToFit="1"/>
    </xf>
    <xf numFmtId="0" fontId="5" fillId="0" borderId="117" xfId="13" applyFont="1" applyBorder="1" applyAlignment="1">
      <alignment horizontal="distributed" vertical="center" shrinkToFit="1"/>
    </xf>
    <xf numFmtId="0" fontId="5" fillId="0" borderId="98" xfId="13" quotePrefix="1" applyFont="1" applyBorder="1" applyAlignment="1">
      <alignment horizontal="left" vertical="center" shrinkToFit="1"/>
    </xf>
    <xf numFmtId="0" fontId="5" fillId="0" borderId="128" xfId="13" applyFont="1" applyBorder="1" applyAlignment="1">
      <alignment horizontal="distributed" vertical="center" shrinkToFit="1"/>
    </xf>
    <xf numFmtId="0" fontId="5" fillId="0" borderId="28" xfId="13" applyFont="1" applyBorder="1" applyAlignment="1">
      <alignment horizontal="distributed" vertical="center" shrinkToFit="1"/>
    </xf>
    <xf numFmtId="0" fontId="5" fillId="0" borderId="106" xfId="13" applyFont="1" applyBorder="1" applyAlignment="1">
      <alignment vertical="center" textRotation="255" shrinkToFit="1"/>
    </xf>
    <xf numFmtId="0" fontId="5" fillId="0" borderId="112" xfId="13" applyFont="1" applyBorder="1" applyAlignment="1">
      <alignment vertical="center" textRotation="255" shrinkToFit="1"/>
    </xf>
    <xf numFmtId="0" fontId="5" fillId="0" borderId="100" xfId="13" applyFont="1" applyBorder="1" applyAlignment="1">
      <alignment vertical="center" textRotation="255" shrinkToFit="1"/>
    </xf>
    <xf numFmtId="0" fontId="5" fillId="0" borderId="169" xfId="13" quotePrefix="1" applyFont="1" applyBorder="1" applyAlignment="1">
      <alignment horizontal="center" vertical="center" textRotation="255" shrinkToFit="1"/>
    </xf>
    <xf numFmtId="0" fontId="5" fillId="0" borderId="168" xfId="13" quotePrefix="1" applyFont="1" applyBorder="1" applyAlignment="1">
      <alignment horizontal="center" vertical="center" textRotation="255" shrinkToFit="1"/>
    </xf>
    <xf numFmtId="0" fontId="8" fillId="3" borderId="39" xfId="13" applyFont="1" applyFill="1" applyBorder="1" applyAlignment="1" applyProtection="1">
      <alignment horizontal="distributed" vertical="center" shrinkToFit="1"/>
      <protection hidden="1"/>
    </xf>
    <xf numFmtId="0" fontId="8" fillId="3" borderId="129" xfId="13" applyFont="1" applyFill="1" applyBorder="1" applyAlignment="1" applyProtection="1">
      <alignment horizontal="distributed" vertical="center" shrinkToFit="1"/>
      <protection hidden="1"/>
    </xf>
    <xf numFmtId="0" fontId="8" fillId="3" borderId="42" xfId="13" applyFont="1" applyFill="1" applyBorder="1" applyAlignment="1" applyProtection="1">
      <alignment horizontal="distributed" vertical="center" shrinkToFit="1"/>
      <protection hidden="1"/>
    </xf>
    <xf numFmtId="0" fontId="8" fillId="3" borderId="151" xfId="13" applyFont="1" applyFill="1" applyBorder="1" applyAlignment="1" applyProtection="1">
      <alignment horizontal="distributed" vertical="center" shrinkToFit="1"/>
      <protection hidden="1"/>
    </xf>
    <xf numFmtId="0" fontId="8" fillId="3" borderId="147" xfId="13" applyFont="1" applyFill="1" applyBorder="1" applyAlignment="1" applyProtection="1">
      <alignment horizontal="distributed" vertical="center" shrinkToFit="1"/>
      <protection hidden="1"/>
    </xf>
    <xf numFmtId="0" fontId="8" fillId="3" borderId="43" xfId="13" applyFont="1" applyFill="1" applyBorder="1" applyAlignment="1" applyProtection="1">
      <alignment horizontal="distributed" vertical="center" shrinkToFit="1"/>
      <protection hidden="1"/>
    </xf>
    <xf numFmtId="58" fontId="8" fillId="0" borderId="128" xfId="13" applyNumberFormat="1" applyFont="1" applyBorder="1" applyAlignment="1" applyProtection="1">
      <alignment horizontal="left" vertical="center"/>
      <protection hidden="1"/>
    </xf>
    <xf numFmtId="0" fontId="8" fillId="0" borderId="128" xfId="13" applyFont="1" applyBorder="1" applyAlignment="1" applyProtection="1">
      <alignment horizontal="left" vertical="center" justifyLastLine="1"/>
      <protection hidden="1"/>
    </xf>
    <xf numFmtId="0" fontId="5" fillId="0" borderId="141" xfId="13" applyFont="1" applyFill="1" applyBorder="1" applyAlignment="1">
      <alignment horizontal="distributed" vertical="center" shrinkToFit="1"/>
    </xf>
    <xf numFmtId="0" fontId="5" fillId="0" borderId="44" xfId="13" applyFont="1" applyFill="1" applyBorder="1" applyAlignment="1">
      <alignment horizontal="distributed" vertical="center" shrinkToFit="1"/>
    </xf>
    <xf numFmtId="0" fontId="5" fillId="0" borderId="151" xfId="13" quotePrefix="1" applyFont="1" applyBorder="1" applyAlignment="1">
      <alignment horizontal="distributed" vertical="center" shrinkToFit="1"/>
    </xf>
    <xf numFmtId="0" fontId="5" fillId="0" borderId="43" xfId="13" applyFont="1" applyBorder="1" applyAlignment="1">
      <alignment horizontal="distributed" vertical="center" shrinkToFit="1"/>
    </xf>
    <xf numFmtId="0" fontId="5" fillId="0" borderId="39" xfId="13" applyFont="1" applyBorder="1" applyAlignment="1">
      <alignment horizontal="distributed" vertical="center" shrinkToFit="1"/>
    </xf>
    <xf numFmtId="0" fontId="5" fillId="0" borderId="42" xfId="13" applyFont="1" applyBorder="1" applyAlignment="1">
      <alignment horizontal="distributed" vertical="center" shrinkToFit="1"/>
    </xf>
    <xf numFmtId="0" fontId="8" fillId="3" borderId="141" xfId="13" applyFont="1" applyFill="1" applyBorder="1" applyAlignment="1" applyProtection="1">
      <alignment horizontal="distributed" vertical="center" shrinkToFit="1"/>
      <protection hidden="1"/>
    </xf>
    <xf numFmtId="0" fontId="8" fillId="3" borderId="161" xfId="13" applyFont="1" applyFill="1" applyBorder="1" applyAlignment="1" applyProtection="1">
      <alignment horizontal="distributed" vertical="center" shrinkToFit="1"/>
      <protection hidden="1"/>
    </xf>
    <xf numFmtId="0" fontId="8" fillId="3" borderId="44" xfId="13" applyFont="1" applyFill="1" applyBorder="1" applyAlignment="1" applyProtection="1">
      <alignment horizontal="distributed" vertical="center" shrinkToFit="1"/>
      <protection hidden="1"/>
    </xf>
    <xf numFmtId="0" fontId="5" fillId="0" borderId="210" xfId="13" applyFont="1" applyBorder="1" applyAlignment="1">
      <alignment horizontal="center" vertical="center" shrinkToFit="1"/>
    </xf>
    <xf numFmtId="0" fontId="5" fillId="0" borderId="170" xfId="13" applyFont="1" applyBorder="1" applyAlignment="1">
      <alignment horizontal="center" vertical="center" shrinkToFit="1"/>
    </xf>
    <xf numFmtId="0" fontId="5" fillId="0" borderId="185" xfId="13" applyFont="1" applyBorder="1" applyAlignment="1">
      <alignment horizontal="center" vertical="center" shrinkToFit="1"/>
    </xf>
    <xf numFmtId="0" fontId="5" fillId="0" borderId="108" xfId="13" applyFont="1" applyBorder="1" applyAlignment="1">
      <alignment horizontal="center" vertical="center" shrinkToFit="1"/>
    </xf>
    <xf numFmtId="0" fontId="5" fillId="0" borderId="167" xfId="13" applyFont="1" applyBorder="1" applyAlignment="1">
      <alignment horizontal="center" vertical="center" shrinkToFit="1"/>
    </xf>
    <xf numFmtId="0" fontId="5" fillId="0" borderId="5" xfId="13" applyFont="1" applyBorder="1" applyAlignment="1">
      <alignment horizontal="center" vertical="center" shrinkToFit="1"/>
    </xf>
    <xf numFmtId="0" fontId="5" fillId="0" borderId="151" xfId="13" applyFont="1" applyFill="1" applyBorder="1" applyAlignment="1" applyProtection="1">
      <alignment horizontal="distributed" vertical="center" shrinkToFit="1"/>
    </xf>
    <xf numFmtId="0" fontId="5" fillId="0" borderId="43" xfId="13" applyFont="1" applyFill="1" applyBorder="1" applyAlignment="1" applyProtection="1">
      <alignment horizontal="distributed" vertical="center" shrinkToFit="1"/>
    </xf>
    <xf numFmtId="0" fontId="5" fillId="0" borderId="152" xfId="13" quotePrefix="1" applyFont="1" applyBorder="1" applyAlignment="1">
      <alignment horizontal="distributed" vertical="center" shrinkToFit="1"/>
    </xf>
    <xf numFmtId="0" fontId="5" fillId="0" borderId="45" xfId="13" applyFont="1" applyBorder="1" applyAlignment="1">
      <alignment horizontal="distributed" vertical="center" shrinkToFit="1"/>
    </xf>
    <xf numFmtId="0" fontId="5" fillId="2" borderId="43" xfId="13" applyFont="1" applyFill="1" applyBorder="1" applyAlignment="1" applyProtection="1">
      <alignment horizontal="distributed" vertical="center" wrapText="1" shrinkToFit="1"/>
      <protection locked="0"/>
    </xf>
    <xf numFmtId="0" fontId="5" fillId="0" borderId="151" xfId="13" quotePrefix="1" applyFont="1" applyBorder="1" applyAlignment="1">
      <alignment horizontal="distributed" vertical="center" wrapText="1" shrinkToFit="1"/>
    </xf>
    <xf numFmtId="0" fontId="5" fillId="0" borderId="147" xfId="13" quotePrefix="1" applyFont="1" applyBorder="1" applyAlignment="1">
      <alignment horizontal="distributed" vertical="center" wrapText="1" shrinkToFit="1"/>
    </xf>
    <xf numFmtId="0" fontId="5" fillId="0" borderId="43" xfId="13" quotePrefix="1" applyFont="1" applyBorder="1" applyAlignment="1">
      <alignment horizontal="distributed" vertical="center" wrapText="1" shrinkToFit="1"/>
    </xf>
    <xf numFmtId="0" fontId="0" fillId="0" borderId="112" xfId="0" applyBorder="1" applyAlignment="1">
      <alignment vertical="center" textRotation="255" shrinkToFit="1"/>
    </xf>
    <xf numFmtId="0" fontId="0" fillId="0" borderId="100" xfId="0" applyBorder="1" applyAlignment="1">
      <alignment vertical="center" textRotation="255" shrinkToFit="1"/>
    </xf>
    <xf numFmtId="0" fontId="5" fillId="0" borderId="147" xfId="13" applyFont="1" applyBorder="1" applyAlignment="1">
      <alignment horizontal="distributed" vertical="center" shrinkToFit="1"/>
    </xf>
    <xf numFmtId="0" fontId="5" fillId="2" borderId="151" xfId="13" quotePrefix="1" applyFont="1" applyFill="1" applyBorder="1" applyAlignment="1" applyProtection="1">
      <alignment horizontal="distributed" vertical="center" shrinkToFit="1"/>
      <protection locked="0"/>
    </xf>
    <xf numFmtId="0" fontId="5" fillId="2" borderId="43" xfId="13" applyFont="1" applyFill="1" applyBorder="1" applyAlignment="1" applyProtection="1">
      <alignment horizontal="distributed" vertical="center" shrinkToFit="1"/>
      <protection locked="0"/>
    </xf>
    <xf numFmtId="0" fontId="5" fillId="2" borderId="151" xfId="13" quotePrefix="1" applyFont="1" applyFill="1" applyBorder="1" applyAlignment="1" applyProtection="1">
      <alignment horizontal="distributed" vertical="center" shrinkToFit="1"/>
      <protection hidden="1"/>
    </xf>
    <xf numFmtId="0" fontId="5" fillId="2" borderId="43" xfId="13" applyFont="1" applyFill="1" applyBorder="1" applyAlignment="1" applyProtection="1">
      <alignment horizontal="distributed" vertical="center" shrinkToFit="1"/>
      <protection hidden="1"/>
    </xf>
    <xf numFmtId="0" fontId="5" fillId="0" borderId="22" xfId="13" applyFont="1" applyBorder="1" applyAlignment="1">
      <alignment horizontal="center" vertical="center" textRotation="255" shrinkToFit="1"/>
    </xf>
    <xf numFmtId="0" fontId="5" fillId="0" borderId="25" xfId="13" applyFont="1" applyBorder="1" applyAlignment="1">
      <alignment horizontal="center" vertical="center" textRotation="255" shrinkToFit="1"/>
    </xf>
    <xf numFmtId="0" fontId="5" fillId="0" borderId="90" xfId="13" applyFont="1" applyBorder="1" applyAlignment="1">
      <alignment horizontal="center" vertical="center" textRotation="255" shrinkToFit="1"/>
    </xf>
    <xf numFmtId="0" fontId="22" fillId="2" borderId="22" xfId="13" applyFont="1" applyFill="1" applyBorder="1" applyAlignment="1" applyProtection="1">
      <alignment horizontal="center" vertical="center" wrapText="1" shrinkToFit="1"/>
      <protection locked="0"/>
    </xf>
    <xf numFmtId="0" fontId="22" fillId="2" borderId="25" xfId="13" applyFont="1" applyFill="1" applyBorder="1" applyAlignment="1" applyProtection="1">
      <alignment horizontal="center" vertical="center" wrapText="1" shrinkToFit="1"/>
      <protection locked="0"/>
    </xf>
    <xf numFmtId="0" fontId="22" fillId="2" borderId="14" xfId="13" applyFont="1" applyFill="1" applyBorder="1" applyAlignment="1" applyProtection="1">
      <alignment horizontal="center" vertical="center" wrapText="1" shrinkToFit="1"/>
      <protection locked="0"/>
    </xf>
    <xf numFmtId="0" fontId="5" fillId="0" borderId="168" xfId="13" applyFont="1" applyBorder="1" applyAlignment="1">
      <alignment horizontal="center" vertical="center" shrinkToFit="1"/>
    </xf>
    <xf numFmtId="0" fontId="5" fillId="0" borderId="0" xfId="13" applyFont="1" applyBorder="1" applyAlignment="1">
      <alignment horizontal="center" vertical="center" shrinkToFit="1"/>
    </xf>
    <xf numFmtId="0" fontId="5" fillId="0" borderId="30" xfId="13" applyFont="1" applyBorder="1" applyAlignment="1">
      <alignment horizontal="center" vertical="center" shrinkToFit="1"/>
    </xf>
    <xf numFmtId="0" fontId="5" fillId="0" borderId="108" xfId="13" applyFont="1" applyBorder="1" applyAlignment="1">
      <alignment horizontal="center" vertical="center"/>
    </xf>
    <xf numFmtId="0" fontId="5" fillId="0" borderId="5" xfId="13" applyFont="1" applyBorder="1" applyAlignment="1">
      <alignment horizontal="center" vertical="center"/>
    </xf>
    <xf numFmtId="0" fontId="5" fillId="0" borderId="105" xfId="13" quotePrefix="1" applyFont="1" applyBorder="1" applyAlignment="1">
      <alignment horizontal="center" vertical="center"/>
    </xf>
    <xf numFmtId="0" fontId="5" fillId="0" borderId="99" xfId="13" applyFont="1" applyBorder="1" applyAlignment="1">
      <alignment horizontal="center" vertical="center"/>
    </xf>
    <xf numFmtId="0" fontId="5" fillId="0" borderId="120" xfId="13" quotePrefix="1" applyFont="1" applyBorder="1" applyAlignment="1">
      <alignment horizontal="left" vertical="center" wrapText="1"/>
    </xf>
    <xf numFmtId="0" fontId="5" fillId="0" borderId="33" xfId="13" applyFont="1" applyBorder="1" applyAlignment="1">
      <alignment vertical="center"/>
    </xf>
    <xf numFmtId="0" fontId="5" fillId="0" borderId="34" xfId="13" applyFont="1" applyBorder="1" applyAlignment="1">
      <alignment vertical="center"/>
    </xf>
    <xf numFmtId="0" fontId="5" fillId="0" borderId="122" xfId="13" applyFont="1" applyBorder="1" applyAlignment="1">
      <alignment vertical="center"/>
    </xf>
    <xf numFmtId="0" fontId="5" fillId="0" borderId="22" xfId="13" applyFont="1" applyBorder="1" applyAlignment="1">
      <alignment vertical="center"/>
    </xf>
    <xf numFmtId="0" fontId="5" fillId="0" borderId="23" xfId="13" applyFont="1" applyBorder="1" applyAlignment="1">
      <alignment vertical="center"/>
    </xf>
    <xf numFmtId="0" fontId="5" fillId="0" borderId="11" xfId="13" applyFont="1" applyBorder="1" applyAlignment="1">
      <alignment horizontal="distributed" vertical="center" shrinkToFit="1"/>
    </xf>
    <xf numFmtId="0" fontId="5" fillId="0" borderId="35" xfId="13" applyFont="1" applyBorder="1" applyAlignment="1">
      <alignment vertical="center" shrinkToFit="1"/>
    </xf>
    <xf numFmtId="0" fontId="5" fillId="0" borderId="40" xfId="13" applyFont="1" applyBorder="1" applyAlignment="1">
      <alignment horizontal="center" vertical="center" textRotation="255"/>
    </xf>
    <xf numFmtId="0" fontId="5" fillId="0" borderId="125" xfId="13" quotePrefix="1" applyFont="1" applyBorder="1" applyAlignment="1">
      <alignment horizontal="center" vertical="center" textRotation="255"/>
    </xf>
    <xf numFmtId="0" fontId="5" fillId="0" borderId="125" xfId="13" applyFont="1" applyBorder="1" applyAlignment="1">
      <alignment vertical="center" textRotation="255"/>
    </xf>
    <xf numFmtId="0" fontId="5" fillId="0" borderId="98" xfId="13" applyFont="1" applyBorder="1" applyAlignment="1">
      <alignment vertical="center" textRotation="255"/>
    </xf>
    <xf numFmtId="0" fontId="5" fillId="0" borderId="10" xfId="13" quotePrefix="1" applyFont="1" applyBorder="1" applyAlignment="1">
      <alignment horizontal="center" vertical="center" textRotation="255"/>
    </xf>
    <xf numFmtId="0" fontId="5" fillId="0" borderId="25" xfId="13" quotePrefix="1" applyFont="1" applyBorder="1" applyAlignment="1">
      <alignment horizontal="center" vertical="center" textRotation="255"/>
    </xf>
    <xf numFmtId="0" fontId="5" fillId="0" borderId="25" xfId="13" applyFont="1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5" fillId="0" borderId="127" xfId="13" applyFont="1" applyBorder="1" applyAlignment="1">
      <alignment horizontal="center" vertical="center" textRotation="255"/>
    </xf>
    <xf numFmtId="0" fontId="5" fillId="0" borderId="31" xfId="13" applyFont="1" applyBorder="1" applyAlignment="1">
      <alignment horizontal="center" vertical="center" textRotation="255"/>
    </xf>
    <xf numFmtId="0" fontId="5" fillId="0" borderId="29" xfId="13" applyFont="1" applyBorder="1" applyAlignment="1">
      <alignment horizontal="center" vertical="center" textRotation="255"/>
    </xf>
    <xf numFmtId="0" fontId="5" fillId="0" borderId="11" xfId="13" applyFont="1" applyBorder="1" applyAlignment="1">
      <alignment horizontal="center" vertical="center" textRotation="255"/>
    </xf>
    <xf numFmtId="0" fontId="5" fillId="0" borderId="17" xfId="13" applyFont="1" applyBorder="1" applyAlignment="1">
      <alignment horizontal="center" vertical="center" textRotation="255"/>
    </xf>
    <xf numFmtId="0" fontId="5" fillId="0" borderId="21" xfId="13" applyFont="1" applyBorder="1" applyAlignment="1">
      <alignment horizontal="center" vertical="center" textRotation="255"/>
    </xf>
    <xf numFmtId="0" fontId="5" fillId="0" borderId="136" xfId="13" applyFont="1" applyBorder="1" applyAlignment="1">
      <alignment horizontal="center" vertical="center" textRotation="255"/>
    </xf>
    <xf numFmtId="0" fontId="5" fillId="0" borderId="35" xfId="13" applyFont="1" applyBorder="1" applyAlignment="1">
      <alignment horizontal="center" vertical="center" textRotation="255"/>
    </xf>
    <xf numFmtId="0" fontId="5" fillId="0" borderId="108" xfId="13" applyFont="1" applyBorder="1" applyAlignment="1">
      <alignment horizontal="distributed" vertical="center"/>
    </xf>
    <xf numFmtId="0" fontId="5" fillId="0" borderId="4" xfId="13" applyFont="1" applyBorder="1" applyAlignment="1">
      <alignment horizontal="distributed" vertical="center"/>
    </xf>
    <xf numFmtId="0" fontId="5" fillId="0" borderId="10" xfId="13" applyFont="1" applyBorder="1" applyAlignment="1">
      <alignment horizontal="center" vertical="center" textRotation="255" shrinkToFit="1"/>
    </xf>
    <xf numFmtId="0" fontId="8" fillId="0" borderId="128" xfId="13" applyFont="1" applyBorder="1" applyAlignment="1">
      <alignment horizontal="left" vertical="center" justifyLastLine="1" shrinkToFit="1"/>
    </xf>
    <xf numFmtId="58" fontId="8" fillId="3" borderId="128" xfId="13" applyNumberFormat="1" applyFont="1" applyFill="1" applyBorder="1" applyAlignment="1">
      <alignment horizontal="left" vertical="center"/>
    </xf>
    <xf numFmtId="58" fontId="5" fillId="0" borderId="128" xfId="13" applyNumberFormat="1" applyFont="1" applyBorder="1" applyAlignment="1">
      <alignment vertical="center"/>
    </xf>
    <xf numFmtId="0" fontId="5" fillId="0" borderId="40" xfId="13" quotePrefix="1" applyFont="1" applyBorder="1" applyAlignment="1">
      <alignment horizontal="center" vertical="center"/>
    </xf>
    <xf numFmtId="0" fontId="5" fillId="0" borderId="9" xfId="13" applyFont="1" applyBorder="1" applyAlignment="1">
      <alignment horizontal="center" vertical="center"/>
    </xf>
    <xf numFmtId="0" fontId="5" fillId="0" borderId="8" xfId="13" applyFont="1" applyBorder="1" applyAlignment="1">
      <alignment horizontal="center" vertical="center"/>
    </xf>
    <xf numFmtId="0" fontId="5" fillId="0" borderId="98" xfId="13" applyFont="1" applyBorder="1" applyAlignment="1">
      <alignment horizontal="center" vertical="center"/>
    </xf>
    <xf numFmtId="0" fontId="5" fillId="0" borderId="128" xfId="13" applyFont="1" applyBorder="1" applyAlignment="1">
      <alignment horizontal="center" vertical="center"/>
    </xf>
    <xf numFmtId="0" fontId="5" fillId="0" borderId="13" xfId="13" applyFont="1" applyBorder="1" applyAlignment="1">
      <alignment horizontal="center" vertical="center"/>
    </xf>
    <xf numFmtId="204" fontId="5" fillId="0" borderId="10" xfId="13" applyNumberFormat="1" applyFont="1" applyBorder="1" applyAlignment="1">
      <alignment horizontal="center" vertical="center" shrinkToFit="1"/>
    </xf>
    <xf numFmtId="204" fontId="5" fillId="0" borderId="12" xfId="13" applyNumberFormat="1" applyFont="1" applyBorder="1" applyAlignment="1">
      <alignment horizontal="center" vertical="center" shrinkToFit="1"/>
    </xf>
    <xf numFmtId="0" fontId="5" fillId="0" borderId="10" xfId="13" applyFont="1" applyBorder="1" applyAlignment="1">
      <alignment horizontal="center" vertical="center" shrinkToFit="1"/>
    </xf>
    <xf numFmtId="0" fontId="5" fillId="0" borderId="12" xfId="13" applyFont="1" applyBorder="1" applyAlignment="1">
      <alignment horizontal="center" vertical="center" shrinkToFit="1"/>
    </xf>
    <xf numFmtId="0" fontId="5" fillId="0" borderId="10" xfId="13" applyFont="1" applyBorder="1" applyAlignment="1">
      <alignment horizontal="center" vertical="center" wrapText="1" shrinkToFit="1"/>
    </xf>
    <xf numFmtId="0" fontId="5" fillId="0" borderId="12" xfId="13" applyFont="1" applyBorder="1" applyAlignment="1">
      <alignment horizontal="center" vertical="center" wrapText="1" shrinkToFit="1"/>
    </xf>
    <xf numFmtId="0" fontId="5" fillId="0" borderId="105" xfId="13" applyFont="1" applyBorder="1" applyAlignment="1">
      <alignment horizontal="center" vertical="center"/>
    </xf>
    <xf numFmtId="0" fontId="5" fillId="0" borderId="40" xfId="13" quotePrefix="1" applyFont="1" applyBorder="1" applyAlignment="1">
      <alignment horizontal="center" vertical="center" textRotation="255"/>
    </xf>
    <xf numFmtId="0" fontId="5" fillId="0" borderId="12" xfId="13" applyFont="1" applyBorder="1" applyAlignment="1">
      <alignment horizontal="center" vertical="center" textRotation="255" shrinkToFit="1"/>
    </xf>
    <xf numFmtId="0" fontId="5" fillId="0" borderId="12" xfId="13" applyFont="1" applyBorder="1" applyAlignment="1">
      <alignment horizontal="center" vertical="center" textRotation="255"/>
    </xf>
    <xf numFmtId="0" fontId="22" fillId="0" borderId="10" xfId="13" applyFont="1" applyBorder="1" applyAlignment="1">
      <alignment horizontal="center" vertical="center" wrapText="1" shrinkToFit="1"/>
    </xf>
    <xf numFmtId="0" fontId="22" fillId="0" borderId="12" xfId="13" applyFont="1" applyBorder="1" applyAlignment="1">
      <alignment horizontal="center" vertical="center" wrapText="1" shrinkToFit="1"/>
    </xf>
    <xf numFmtId="0" fontId="5" fillId="0" borderId="10" xfId="13" applyFont="1" applyBorder="1" applyAlignment="1">
      <alignment horizontal="center" vertical="center" textRotation="255"/>
    </xf>
    <xf numFmtId="0" fontId="22" fillId="0" borderId="40" xfId="13" applyFont="1" applyBorder="1" applyAlignment="1">
      <alignment horizontal="center" vertical="center" wrapText="1"/>
    </xf>
    <xf numFmtId="0" fontId="22" fillId="0" borderId="107" xfId="13" applyFont="1" applyBorder="1" applyAlignment="1">
      <alignment vertical="center" wrapText="1"/>
    </xf>
    <xf numFmtId="0" fontId="22" fillId="0" borderId="125" xfId="13" applyFont="1" applyBorder="1" applyAlignment="1">
      <alignment vertical="center" wrapText="1"/>
    </xf>
    <xf numFmtId="0" fontId="22" fillId="0" borderId="30" xfId="13" applyFont="1" applyBorder="1" applyAlignment="1">
      <alignment vertical="center" wrapText="1"/>
    </xf>
    <xf numFmtId="0" fontId="22" fillId="0" borderId="98" xfId="13" applyFont="1" applyBorder="1" applyAlignment="1">
      <alignment vertical="center" wrapText="1"/>
    </xf>
    <xf numFmtId="0" fontId="22" fillId="0" borderId="28" xfId="13" applyFont="1" applyBorder="1" applyAlignment="1">
      <alignment vertical="center" wrapText="1"/>
    </xf>
    <xf numFmtId="0" fontId="5" fillId="0" borderId="167" xfId="13" applyFont="1" applyBorder="1" applyAlignment="1">
      <alignment vertical="center"/>
    </xf>
    <xf numFmtId="0" fontId="5" fillId="0" borderId="5" xfId="13" applyFont="1" applyBorder="1" applyAlignment="1">
      <alignment vertical="center"/>
    </xf>
    <xf numFmtId="0" fontId="4" fillId="0" borderId="0" xfId="13" quotePrefix="1" applyFont="1" applyAlignment="1">
      <alignment horizontal="left" vertical="center"/>
    </xf>
    <xf numFmtId="0" fontId="4" fillId="0" borderId="0" xfId="13" applyFont="1" applyAlignment="1">
      <alignment horizontal="distributed" vertical="center"/>
    </xf>
    <xf numFmtId="0" fontId="8" fillId="0" borderId="166" xfId="13" applyFont="1" applyFill="1" applyBorder="1" applyAlignment="1" applyProtection="1">
      <alignment horizontal="center" vertical="center" shrinkToFit="1"/>
      <protection locked="0"/>
    </xf>
    <xf numFmtId="0" fontId="8" fillId="0" borderId="2" xfId="13" applyFont="1" applyFill="1" applyBorder="1" applyAlignment="1" applyProtection="1">
      <alignment horizontal="center" vertical="center" shrinkToFit="1"/>
      <protection locked="0"/>
    </xf>
    <xf numFmtId="0" fontId="8" fillId="0" borderId="130" xfId="13" applyFont="1" applyFill="1" applyBorder="1" applyAlignment="1" applyProtection="1">
      <alignment horizontal="center" vertical="center" shrinkToFit="1"/>
      <protection locked="0"/>
    </xf>
    <xf numFmtId="0" fontId="8" fillId="0" borderId="20" xfId="13" applyFont="1" applyFill="1" applyBorder="1" applyAlignment="1" applyProtection="1">
      <alignment horizontal="center" vertical="center" shrinkToFit="1"/>
      <protection locked="0"/>
    </xf>
    <xf numFmtId="0" fontId="8" fillId="0" borderId="183" xfId="13" applyFont="1" applyFill="1" applyBorder="1" applyAlignment="1" applyProtection="1">
      <alignment horizontal="center" vertical="center" shrinkToFit="1"/>
      <protection locked="0"/>
    </xf>
    <xf numFmtId="0" fontId="8" fillId="0" borderId="3" xfId="13" applyFont="1" applyFill="1" applyBorder="1" applyAlignment="1" applyProtection="1">
      <alignment horizontal="center" vertical="center" shrinkToFit="1"/>
      <protection locked="0"/>
    </xf>
    <xf numFmtId="0" fontId="34" fillId="0" borderId="0" xfId="13" quotePrefix="1" applyFont="1" applyAlignment="1">
      <alignment horizontal="left" vertical="center" justifyLastLine="1"/>
    </xf>
    <xf numFmtId="58" fontId="8" fillId="0" borderId="128" xfId="13" applyNumberFormat="1" applyFont="1" applyBorder="1" applyAlignment="1" applyProtection="1">
      <alignment horizontal="left" vertical="center" shrinkToFit="1"/>
      <protection hidden="1"/>
    </xf>
    <xf numFmtId="0" fontId="8" fillId="0" borderId="128" xfId="13" applyFont="1" applyBorder="1" applyAlignment="1" applyProtection="1">
      <alignment horizontal="left" vertical="center" shrinkToFit="1"/>
      <protection hidden="1"/>
    </xf>
    <xf numFmtId="0" fontId="5" fillId="0" borderId="108" xfId="13" applyFont="1" applyBorder="1" applyAlignment="1">
      <alignment horizontal="distributed" vertical="center" justifyLastLine="1" shrinkToFit="1"/>
    </xf>
    <xf numFmtId="0" fontId="5" fillId="0" borderId="4" xfId="13" applyFont="1" applyBorder="1" applyAlignment="1">
      <alignment horizontal="distributed" vertical="center" justifyLastLine="1" shrinkToFit="1"/>
    </xf>
    <xf numFmtId="0" fontId="5" fillId="0" borderId="274" xfId="13" quotePrefix="1" applyFont="1" applyBorder="1" applyAlignment="1">
      <alignment horizontal="left" vertical="center" wrapText="1" shrinkToFit="1"/>
    </xf>
    <xf numFmtId="0" fontId="5" fillId="0" borderId="275" xfId="13" applyFont="1" applyBorder="1" applyAlignment="1">
      <alignment horizontal="left" vertical="center" shrinkToFit="1"/>
    </xf>
    <xf numFmtId="38" fontId="21" fillId="3" borderId="0" xfId="3" applyFont="1" applyFill="1" applyBorder="1" applyAlignment="1" applyProtection="1">
      <alignment horizontal="center" vertical="center" shrinkToFit="1"/>
      <protection hidden="1"/>
    </xf>
    <xf numFmtId="38" fontId="26" fillId="0" borderId="105" xfId="3" applyFont="1" applyBorder="1" applyAlignment="1">
      <alignment horizontal="center" vertical="center" shrinkToFit="1"/>
    </xf>
    <xf numFmtId="0" fontId="22" fillId="0" borderId="209" xfId="13" applyFont="1" applyBorder="1" applyAlignment="1">
      <alignment horizontal="center" vertical="center" shrinkToFit="1"/>
    </xf>
    <xf numFmtId="0" fontId="22" fillId="0" borderId="99" xfId="13" applyFont="1" applyBorder="1" applyAlignment="1">
      <alignment horizontal="center" vertical="center" shrinkToFit="1"/>
    </xf>
    <xf numFmtId="0" fontId="22" fillId="0" borderId="108" xfId="13" applyFont="1" applyBorder="1" applyAlignment="1" applyProtection="1">
      <alignment horizontal="center" vertical="center"/>
      <protection hidden="1"/>
    </xf>
    <xf numFmtId="0" fontId="22" fillId="0" borderId="167" xfId="13" applyFont="1" applyBorder="1" applyAlignment="1" applyProtection="1">
      <alignment horizontal="center" vertical="center"/>
      <protection hidden="1"/>
    </xf>
    <xf numFmtId="0" fontId="22" fillId="0" borderId="5" xfId="13" applyFont="1" applyBorder="1" applyAlignment="1" applyProtection="1">
      <alignment horizontal="center" vertical="center"/>
      <protection hidden="1"/>
    </xf>
    <xf numFmtId="0" fontId="22" fillId="0" borderId="105" xfId="13" applyFont="1" applyBorder="1" applyAlignment="1">
      <alignment horizontal="center" vertical="center" textRotation="255" shrinkToFit="1"/>
    </xf>
    <xf numFmtId="0" fontId="22" fillId="0" borderId="209" xfId="13" applyFont="1" applyBorder="1" applyAlignment="1">
      <alignment horizontal="center" vertical="center" textRotation="255" shrinkToFit="1"/>
    </xf>
    <xf numFmtId="0" fontId="22" fillId="0" borderId="99" xfId="13" applyFont="1" applyBorder="1" applyAlignment="1">
      <alignment horizontal="center" vertical="center" textRotation="255" shrinkToFit="1"/>
    </xf>
    <xf numFmtId="0" fontId="22" fillId="0" borderId="108" xfId="13" applyFont="1" applyBorder="1" applyAlignment="1">
      <alignment horizontal="center" vertical="center"/>
    </xf>
    <xf numFmtId="0" fontId="22" fillId="0" borderId="167" xfId="13" applyFont="1" applyBorder="1" applyAlignment="1">
      <alignment horizontal="center" vertical="center"/>
    </xf>
    <xf numFmtId="0" fontId="22" fillId="0" borderId="5" xfId="13" applyFont="1" applyBorder="1" applyAlignment="1">
      <alignment horizontal="center" vertical="center"/>
    </xf>
    <xf numFmtId="38" fontId="21" fillId="3" borderId="276" xfId="3" applyFont="1" applyFill="1" applyBorder="1" applyAlignment="1" applyProtection="1">
      <alignment horizontal="center" vertical="center" shrinkToFit="1"/>
      <protection hidden="1"/>
    </xf>
    <xf numFmtId="38" fontId="21" fillId="3" borderId="140" xfId="3" applyFont="1" applyFill="1" applyBorder="1" applyAlignment="1" applyProtection="1">
      <alignment horizontal="center" vertical="center" shrinkToFit="1"/>
      <protection hidden="1"/>
    </xf>
    <xf numFmtId="38" fontId="21" fillId="3" borderId="123" xfId="3" applyFont="1" applyFill="1" applyBorder="1" applyAlignment="1" applyProtection="1">
      <alignment horizontal="center" vertical="center" shrinkToFit="1"/>
      <protection hidden="1"/>
    </xf>
    <xf numFmtId="38" fontId="21" fillId="3" borderId="135" xfId="3" applyFont="1" applyFill="1" applyBorder="1" applyAlignment="1" applyProtection="1">
      <alignment horizontal="center" vertical="center" shrinkToFit="1"/>
      <protection hidden="1"/>
    </xf>
    <xf numFmtId="10" fontId="22" fillId="2" borderId="15" xfId="1" applyNumberFormat="1" applyFont="1" applyFill="1" applyBorder="1" applyAlignment="1" applyProtection="1">
      <alignment horizontal="center" vertical="center" shrinkToFit="1"/>
      <protection locked="0"/>
    </xf>
    <xf numFmtId="10" fontId="22" fillId="2" borderId="19" xfId="1" applyNumberFormat="1" applyFont="1" applyFill="1" applyBorder="1" applyAlignment="1" applyProtection="1">
      <alignment horizontal="center" vertical="center" shrinkToFit="1"/>
      <protection locked="0"/>
    </xf>
    <xf numFmtId="38" fontId="26" fillId="0" borderId="59" xfId="3" applyFont="1" applyBorder="1" applyAlignment="1">
      <alignment horizontal="center" vertical="center" shrinkToFit="1"/>
    </xf>
    <xf numFmtId="38" fontId="26" fillId="0" borderId="209" xfId="3" applyFont="1" applyBorder="1" applyAlignment="1">
      <alignment horizontal="center" vertical="center" shrinkToFit="1"/>
    </xf>
    <xf numFmtId="38" fontId="26" fillId="0" borderId="99" xfId="3" applyFont="1" applyBorder="1" applyAlignment="1">
      <alignment horizontal="center" vertical="center" shrinkToFit="1"/>
    </xf>
    <xf numFmtId="10" fontId="22" fillId="2" borderId="23" xfId="1" applyNumberFormat="1" applyFont="1" applyFill="1" applyBorder="1" applyAlignment="1" applyProtection="1">
      <alignment horizontal="center" vertical="center" shrinkToFit="1"/>
      <protection locked="0"/>
    </xf>
    <xf numFmtId="10" fontId="22" fillId="2" borderId="58" xfId="1" applyNumberFormat="1" applyFont="1" applyFill="1" applyBorder="1" applyAlignment="1" applyProtection="1">
      <alignment horizontal="center" vertical="center" shrinkToFit="1"/>
      <protection locked="0"/>
    </xf>
    <xf numFmtId="0" fontId="22" fillId="2" borderId="25" xfId="13" applyFont="1" applyFill="1" applyBorder="1" applyAlignment="1" applyProtection="1">
      <alignment vertical="center" wrapText="1"/>
      <protection locked="0"/>
    </xf>
    <xf numFmtId="0" fontId="22" fillId="2" borderId="14" xfId="13" applyFont="1" applyFill="1" applyBorder="1" applyAlignment="1" applyProtection="1">
      <alignment vertical="center" wrapText="1"/>
      <protection locked="0"/>
    </xf>
    <xf numFmtId="38" fontId="22" fillId="2" borderId="14" xfId="3" applyFont="1" applyFill="1" applyBorder="1" applyAlignment="1" applyProtection="1">
      <alignment horizontal="center" vertical="center" shrinkToFit="1"/>
      <protection locked="0"/>
    </xf>
    <xf numFmtId="0" fontId="22" fillId="2" borderId="18" xfId="13" applyFont="1" applyFill="1" applyBorder="1" applyAlignment="1" applyProtection="1">
      <alignment horizontal="center" vertical="center" shrinkToFit="1"/>
      <protection locked="0"/>
    </xf>
    <xf numFmtId="0" fontId="22" fillId="0" borderId="120" xfId="13" applyFont="1" applyBorder="1" applyAlignment="1">
      <alignment horizontal="center" vertical="center"/>
    </xf>
    <xf numFmtId="0" fontId="22" fillId="0" borderId="33" xfId="13" applyFont="1" applyBorder="1" applyAlignment="1">
      <alignment horizontal="center" vertical="center"/>
    </xf>
    <xf numFmtId="0" fontId="22" fillId="0" borderId="121" xfId="13" applyFont="1" applyBorder="1" applyAlignment="1">
      <alignment horizontal="center" vertical="center"/>
    </xf>
    <xf numFmtId="0" fontId="22" fillId="0" borderId="18" xfId="13" applyFont="1" applyBorder="1" applyAlignment="1">
      <alignment horizontal="center" vertical="center"/>
    </xf>
    <xf numFmtId="0" fontId="22" fillId="0" borderId="159" xfId="13" applyFont="1" applyBorder="1" applyAlignment="1">
      <alignment vertical="center"/>
    </xf>
    <xf numFmtId="0" fontId="22" fillId="0" borderId="36" xfId="13" applyFont="1" applyBorder="1" applyAlignment="1">
      <alignment vertical="center"/>
    </xf>
    <xf numFmtId="0" fontId="22" fillId="0" borderId="36" xfId="13" applyFont="1" applyBorder="1" applyAlignment="1">
      <alignment horizontal="center" vertical="center"/>
    </xf>
    <xf numFmtId="38" fontId="22" fillId="0" borderId="33" xfId="3" applyFont="1" applyBorder="1" applyAlignment="1">
      <alignment horizontal="center" vertical="center"/>
    </xf>
    <xf numFmtId="187" fontId="22" fillId="3" borderId="103" xfId="3" applyNumberFormat="1" applyFont="1" applyFill="1" applyBorder="1" applyAlignment="1" applyProtection="1">
      <alignment horizontal="center" vertical="center" shrinkToFit="1"/>
      <protection locked="0"/>
    </xf>
    <xf numFmtId="0" fontId="22" fillId="3" borderId="25" xfId="13" applyFont="1" applyFill="1" applyBorder="1" applyAlignment="1">
      <alignment horizontal="center" vertical="center" shrinkToFit="1"/>
    </xf>
    <xf numFmtId="0" fontId="22" fillId="3" borderId="12" xfId="13" applyFont="1" applyFill="1" applyBorder="1" applyAlignment="1">
      <alignment horizontal="center" vertical="center" shrinkToFit="1"/>
    </xf>
    <xf numFmtId="38" fontId="22" fillId="0" borderId="154" xfId="3" applyFont="1" applyBorder="1" applyAlignment="1">
      <alignment horizontal="center" vertical="center" shrinkToFit="1"/>
    </xf>
    <xf numFmtId="0" fontId="22" fillId="0" borderId="18" xfId="13" applyFont="1" applyBorder="1" applyAlignment="1">
      <alignment horizontal="center" vertical="center" shrinkToFit="1"/>
    </xf>
    <xf numFmtId="0" fontId="22" fillId="0" borderId="36" xfId="13" applyFont="1" applyBorder="1" applyAlignment="1">
      <alignment horizontal="center" vertical="center" shrinkToFit="1"/>
    </xf>
    <xf numFmtId="187" fontId="22" fillId="2" borderId="25" xfId="3" applyNumberFormat="1" applyFont="1" applyFill="1" applyBorder="1" applyAlignment="1" applyProtection="1">
      <alignment horizontal="center" vertical="center" shrinkToFit="1"/>
      <protection locked="0"/>
    </xf>
    <xf numFmtId="0" fontId="22" fillId="0" borderId="25" xfId="13" applyFont="1" applyBorder="1" applyAlignment="1" applyProtection="1">
      <alignment horizontal="center" vertical="center" shrinkToFit="1"/>
      <protection locked="0"/>
    </xf>
    <xf numFmtId="0" fontId="22" fillId="0" borderId="90" xfId="13" applyFont="1" applyBorder="1" applyAlignment="1" applyProtection="1">
      <alignment horizontal="center" vertical="center" shrinkToFit="1"/>
      <protection locked="0"/>
    </xf>
    <xf numFmtId="0" fontId="22" fillId="0" borderId="154" xfId="13" applyFont="1" applyBorder="1" applyAlignment="1">
      <alignment vertical="center" shrinkToFit="1"/>
    </xf>
    <xf numFmtId="0" fontId="22" fillId="0" borderId="18" xfId="13" applyFont="1" applyBorder="1" applyAlignment="1">
      <alignment vertical="center" shrinkToFit="1"/>
    </xf>
    <xf numFmtId="0" fontId="22" fillId="0" borderId="36" xfId="13" applyFont="1" applyBorder="1" applyAlignment="1">
      <alignment vertical="center" shrinkToFit="1"/>
    </xf>
    <xf numFmtId="38" fontId="22" fillId="0" borderId="103" xfId="3" applyFont="1" applyBorder="1" applyAlignment="1">
      <alignment horizontal="center" vertical="center" shrinkToFit="1"/>
    </xf>
    <xf numFmtId="38" fontId="22" fillId="0" borderId="25" xfId="3" applyFont="1" applyBorder="1" applyAlignment="1">
      <alignment horizontal="center" vertical="center" shrinkToFit="1"/>
    </xf>
    <xf numFmtId="38" fontId="22" fillId="0" borderId="12" xfId="3" applyFont="1" applyBorder="1" applyAlignment="1">
      <alignment horizontal="center" vertical="center" shrinkToFit="1"/>
    </xf>
    <xf numFmtId="38" fontId="22" fillId="2" borderId="14" xfId="3" applyFont="1" applyFill="1" applyBorder="1" applyAlignment="1" applyProtection="1">
      <alignment vertical="center" wrapText="1"/>
      <protection locked="0"/>
    </xf>
    <xf numFmtId="0" fontId="22" fillId="2" borderId="18" xfId="13" applyFont="1" applyFill="1" applyBorder="1" applyAlignment="1" applyProtection="1">
      <alignment vertical="center" wrapText="1"/>
      <protection locked="0"/>
    </xf>
    <xf numFmtId="38" fontId="22" fillId="2" borderId="14" xfId="3" applyFont="1" applyFill="1" applyBorder="1" applyAlignment="1" applyProtection="1">
      <alignment vertical="center" shrinkToFit="1"/>
      <protection locked="0"/>
    </xf>
    <xf numFmtId="0" fontId="22" fillId="2" borderId="18" xfId="13" applyFont="1" applyFill="1" applyBorder="1" applyAlignment="1" applyProtection="1">
      <alignment vertical="center" shrinkToFit="1"/>
      <protection locked="0"/>
    </xf>
    <xf numFmtId="38" fontId="22" fillId="0" borderId="106" xfId="3" applyFont="1" applyBorder="1" applyAlignment="1">
      <alignment horizontal="center" vertical="center" textRotation="255"/>
    </xf>
    <xf numFmtId="38" fontId="22" fillId="0" borderId="112" xfId="3" applyFont="1" applyBorder="1" applyAlignment="1">
      <alignment horizontal="center" vertical="center" textRotation="255"/>
    </xf>
    <xf numFmtId="38" fontId="22" fillId="0" borderId="100" xfId="3" applyFont="1" applyBorder="1" applyAlignment="1">
      <alignment horizontal="center" vertical="center" textRotation="255"/>
    </xf>
    <xf numFmtId="0" fontId="22" fillId="2" borderId="10" xfId="13" applyFont="1" applyFill="1" applyBorder="1" applyAlignment="1" applyProtection="1">
      <alignment vertical="center" wrapText="1"/>
      <protection locked="0"/>
    </xf>
    <xf numFmtId="38" fontId="22" fillId="2" borderId="33" xfId="3" applyFont="1" applyFill="1" applyBorder="1" applyAlignment="1" applyProtection="1">
      <alignment horizontal="center" vertical="center" shrinkToFit="1"/>
      <protection locked="0"/>
    </xf>
    <xf numFmtId="38" fontId="22" fillId="2" borderId="33" xfId="3" applyFont="1" applyFill="1" applyBorder="1" applyAlignment="1" applyProtection="1">
      <alignment vertical="center" wrapText="1"/>
      <protection locked="0"/>
    </xf>
    <xf numFmtId="0" fontId="22" fillId="2" borderId="24" xfId="13" applyFont="1" applyFill="1" applyBorder="1" applyAlignment="1" applyProtection="1">
      <alignment vertical="center"/>
      <protection locked="0"/>
    </xf>
    <xf numFmtId="0" fontId="22" fillId="2" borderId="49" xfId="13" applyFont="1" applyFill="1" applyBorder="1" applyAlignment="1" applyProtection="1">
      <alignment vertical="center"/>
      <protection locked="0"/>
    </xf>
    <xf numFmtId="0" fontId="22" fillId="2" borderId="16" xfId="13" applyFont="1" applyFill="1" applyBorder="1" applyAlignment="1" applyProtection="1">
      <alignment vertical="center"/>
      <protection locked="0"/>
    </xf>
    <xf numFmtId="38" fontId="22" fillId="2" borderId="18" xfId="3" applyFont="1" applyFill="1" applyBorder="1" applyAlignment="1" applyProtection="1">
      <alignment horizontal="center" vertical="center" shrinkToFit="1"/>
      <protection locked="0"/>
    </xf>
    <xf numFmtId="38" fontId="22" fillId="2" borderId="18" xfId="3" applyFont="1" applyFill="1" applyBorder="1" applyAlignment="1" applyProtection="1">
      <alignment vertical="center" wrapText="1"/>
      <protection locked="0"/>
    </xf>
    <xf numFmtId="38" fontId="21" fillId="0" borderId="154" xfId="3" applyFont="1" applyBorder="1" applyAlignment="1" applyProtection="1">
      <alignment horizontal="center" vertical="center" shrinkToFit="1"/>
      <protection hidden="1"/>
    </xf>
    <xf numFmtId="38" fontId="21" fillId="0" borderId="18" xfId="3" applyFont="1" applyBorder="1" applyAlignment="1" applyProtection="1">
      <alignment horizontal="center" vertical="center" shrinkToFit="1"/>
      <protection hidden="1"/>
    </xf>
    <xf numFmtId="38" fontId="21" fillId="0" borderId="36" xfId="3" applyFont="1" applyBorder="1" applyAlignment="1" applyProtection="1">
      <alignment horizontal="center" vertical="center" shrinkToFit="1"/>
      <protection hidden="1"/>
    </xf>
    <xf numFmtId="38" fontId="22" fillId="2" borderId="18" xfId="3" applyFont="1" applyFill="1" applyBorder="1" applyAlignment="1" applyProtection="1">
      <alignment vertical="center" shrinkToFit="1"/>
      <protection locked="0"/>
    </xf>
    <xf numFmtId="189" fontId="22" fillId="2" borderId="22" xfId="3" applyNumberFormat="1" applyFont="1" applyFill="1" applyBorder="1" applyAlignment="1" applyProtection="1">
      <alignment horizontal="center" vertical="center" shrinkToFit="1"/>
      <protection locked="0"/>
    </xf>
    <xf numFmtId="189" fontId="22" fillId="2" borderId="25" xfId="3" applyNumberFormat="1" applyFont="1" applyFill="1" applyBorder="1" applyAlignment="1" applyProtection="1">
      <alignment horizontal="center" vertical="center" shrinkToFit="1"/>
      <protection locked="0"/>
    </xf>
    <xf numFmtId="189" fontId="22" fillId="2" borderId="14" xfId="3" applyNumberFormat="1" applyFont="1" applyFill="1" applyBorder="1" applyAlignment="1" applyProtection="1">
      <alignment horizontal="center" vertical="center" shrinkToFit="1"/>
      <protection locked="0"/>
    </xf>
    <xf numFmtId="38" fontId="21" fillId="0" borderId="10" xfId="3" applyFont="1" applyBorder="1" applyAlignment="1" applyProtection="1">
      <alignment horizontal="center" vertical="center" shrinkToFit="1"/>
      <protection hidden="1"/>
    </xf>
    <xf numFmtId="38" fontId="21" fillId="0" borderId="25" xfId="3" applyFont="1" applyBorder="1" applyAlignment="1" applyProtection="1">
      <alignment horizontal="center" vertical="center" shrinkToFit="1"/>
      <protection hidden="1"/>
    </xf>
    <xf numFmtId="0" fontId="21" fillId="0" borderId="165" xfId="13" applyFont="1" applyBorder="1" applyAlignment="1" applyProtection="1">
      <alignment horizontal="center" vertical="center" shrinkToFit="1"/>
      <protection hidden="1"/>
    </xf>
    <xf numFmtId="0" fontId="22" fillId="0" borderId="14" xfId="13" applyFont="1" applyBorder="1" applyAlignment="1" applyProtection="1">
      <alignment horizontal="center" vertical="center" shrinkToFit="1"/>
      <protection locked="0"/>
    </xf>
    <xf numFmtId="38" fontId="22" fillId="0" borderId="10" xfId="3" applyFont="1" applyBorder="1" applyAlignment="1">
      <alignment horizontal="center" vertical="center"/>
    </xf>
    <xf numFmtId="38" fontId="22" fillId="0" borderId="25" xfId="3" applyFont="1" applyBorder="1" applyAlignment="1">
      <alignment horizontal="center" vertical="center"/>
    </xf>
    <xf numFmtId="38" fontId="22" fillId="0" borderId="12" xfId="3" applyFont="1" applyBorder="1" applyAlignment="1">
      <alignment horizontal="center" vertical="center"/>
    </xf>
    <xf numFmtId="187" fontId="22" fillId="2" borderId="22" xfId="3" applyNumberFormat="1" applyFont="1" applyFill="1" applyBorder="1" applyAlignment="1" applyProtection="1">
      <alignment horizontal="center" vertical="center" shrinkToFit="1"/>
      <protection locked="0"/>
    </xf>
    <xf numFmtId="189" fontId="22" fillId="2" borderId="90" xfId="3" applyNumberFormat="1" applyFont="1" applyFill="1" applyBorder="1" applyAlignment="1" applyProtection="1">
      <alignment horizontal="center" vertical="center" shrinkToFit="1"/>
      <protection locked="0"/>
    </xf>
    <xf numFmtId="0" fontId="22" fillId="2" borderId="22" xfId="13" applyFont="1" applyFill="1" applyBorder="1" applyAlignment="1" applyProtection="1">
      <alignment horizontal="center" vertical="center" shrinkToFit="1"/>
      <protection locked="0"/>
    </xf>
    <xf numFmtId="0" fontId="22" fillId="2" borderId="22" xfId="13" applyFont="1" applyFill="1" applyBorder="1" applyAlignment="1" applyProtection="1">
      <alignment vertical="center" wrapText="1"/>
      <protection locked="0"/>
    </xf>
    <xf numFmtId="187" fontId="5" fillId="2" borderId="22" xfId="3" applyNumberFormat="1" applyFont="1" applyFill="1" applyBorder="1" applyAlignment="1" applyProtection="1">
      <alignment horizontal="center" vertical="center" shrinkToFit="1"/>
      <protection locked="0"/>
    </xf>
    <xf numFmtId="187" fontId="5" fillId="2" borderId="25" xfId="3" applyNumberFormat="1" applyFont="1" applyFill="1" applyBorder="1" applyAlignment="1" applyProtection="1">
      <alignment horizontal="center" vertical="center" shrinkToFit="1"/>
      <protection locked="0"/>
    </xf>
    <xf numFmtId="187" fontId="5" fillId="2" borderId="90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25" xfId="13" applyFont="1" applyBorder="1" applyAlignment="1" applyProtection="1">
      <alignment horizontal="center" vertical="center" shrinkToFit="1"/>
      <protection locked="0"/>
    </xf>
    <xf numFmtId="0" fontId="5" fillId="0" borderId="90" xfId="13" applyFont="1" applyBorder="1" applyAlignment="1" applyProtection="1">
      <alignment horizontal="center" vertical="center" shrinkToFit="1"/>
      <protection locked="0"/>
    </xf>
    <xf numFmtId="10" fontId="22" fillId="2" borderId="209" xfId="1" applyNumberFormat="1" applyFont="1" applyFill="1" applyBorder="1" applyAlignment="1" applyProtection="1">
      <alignment horizontal="center" vertical="center" shrinkToFit="1"/>
      <protection locked="0"/>
    </xf>
    <xf numFmtId="10" fontId="22" fillId="2" borderId="277" xfId="1" applyNumberFormat="1" applyFont="1" applyFill="1" applyBorder="1" applyAlignment="1" applyProtection="1">
      <alignment horizontal="center" vertical="center" shrinkToFit="1"/>
      <protection locked="0"/>
    </xf>
    <xf numFmtId="38" fontId="26" fillId="3" borderId="154" xfId="3" applyFont="1" applyFill="1" applyBorder="1" applyAlignment="1">
      <alignment horizontal="center" vertical="center" shrinkToFit="1"/>
    </xf>
    <xf numFmtId="0" fontId="26" fillId="3" borderId="18" xfId="13" applyFont="1" applyFill="1" applyBorder="1" applyAlignment="1">
      <alignment horizontal="center" vertical="center" shrinkToFit="1"/>
    </xf>
    <xf numFmtId="0" fontId="26" fillId="3" borderId="36" xfId="13" applyFont="1" applyFill="1" applyBorder="1" applyAlignment="1">
      <alignment horizontal="center" vertical="center" shrinkToFit="1"/>
    </xf>
    <xf numFmtId="38" fontId="21" fillId="3" borderId="154" xfId="3" applyFont="1" applyFill="1" applyBorder="1" applyAlignment="1" applyProtection="1">
      <alignment vertical="center" shrinkToFit="1"/>
      <protection hidden="1"/>
    </xf>
    <xf numFmtId="38" fontId="21" fillId="3" borderId="18" xfId="3" applyFont="1" applyFill="1" applyBorder="1" applyAlignment="1" applyProtection="1">
      <alignment vertical="center" shrinkToFit="1"/>
      <protection hidden="1"/>
    </xf>
    <xf numFmtId="38" fontId="21" fillId="3" borderId="36" xfId="3" applyFont="1" applyFill="1" applyBorder="1" applyAlignment="1" applyProtection="1">
      <alignment vertical="center" shrinkToFit="1"/>
      <protection hidden="1"/>
    </xf>
    <xf numFmtId="38" fontId="26" fillId="3" borderId="59" xfId="3" applyFont="1" applyFill="1" applyBorder="1" applyAlignment="1">
      <alignment horizontal="center" vertical="center" shrinkToFit="1"/>
    </xf>
    <xf numFmtId="38" fontId="26" fillId="3" borderId="209" xfId="3" applyFont="1" applyFill="1" applyBorder="1" applyAlignment="1">
      <alignment horizontal="center" vertical="center" shrinkToFit="1"/>
    </xf>
    <xf numFmtId="38" fontId="26" fillId="3" borderId="99" xfId="3" applyFont="1" applyFill="1" applyBorder="1" applyAlignment="1">
      <alignment horizontal="center" vertical="center" shrinkToFit="1"/>
    </xf>
    <xf numFmtId="38" fontId="26" fillId="3" borderId="103" xfId="3" applyFont="1" applyFill="1" applyBorder="1" applyAlignment="1">
      <alignment horizontal="center" vertical="center" shrinkToFit="1"/>
    </xf>
    <xf numFmtId="38" fontId="26" fillId="3" borderId="25" xfId="3" applyFont="1" applyFill="1" applyBorder="1" applyAlignment="1">
      <alignment horizontal="center" vertical="center" shrinkToFit="1"/>
    </xf>
    <xf numFmtId="38" fontId="26" fillId="3" borderId="12" xfId="3" applyFont="1" applyFill="1" applyBorder="1" applyAlignment="1">
      <alignment horizontal="center" vertical="center" shrinkToFit="1"/>
    </xf>
    <xf numFmtId="38" fontId="22" fillId="2" borderId="33" xfId="3" applyFont="1" applyFill="1" applyBorder="1" applyAlignment="1" applyProtection="1">
      <alignment vertical="center" shrinkToFit="1"/>
      <protection locked="0"/>
    </xf>
    <xf numFmtId="189" fontId="22" fillId="2" borderId="10" xfId="3" applyNumberFormat="1" applyFont="1" applyFill="1" applyBorder="1" applyAlignment="1" applyProtection="1">
      <alignment horizontal="center" vertical="center" shrinkToFit="1"/>
      <protection locked="0"/>
    </xf>
    <xf numFmtId="187" fontId="22" fillId="2" borderId="10" xfId="3" applyNumberFormat="1" applyFont="1" applyFill="1" applyBorder="1" applyAlignment="1" applyProtection="1">
      <alignment horizontal="center" vertical="center" shrinkToFit="1"/>
      <protection locked="0"/>
    </xf>
    <xf numFmtId="0" fontId="26" fillId="3" borderId="150" xfId="13" applyFont="1" applyFill="1" applyBorder="1" applyAlignment="1">
      <alignment horizontal="center" vertical="center" shrinkToFit="1"/>
    </xf>
    <xf numFmtId="0" fontId="26" fillId="3" borderId="49" xfId="13" applyFont="1" applyFill="1" applyBorder="1" applyAlignment="1">
      <alignment horizontal="center" vertical="center" shrinkToFit="1"/>
    </xf>
    <xf numFmtId="0" fontId="26" fillId="3" borderId="13" xfId="13" applyFont="1" applyFill="1" applyBorder="1" applyAlignment="1">
      <alignment horizontal="center" vertical="center" shrinkToFit="1"/>
    </xf>
    <xf numFmtId="38" fontId="5" fillId="2" borderId="14" xfId="3" applyFont="1" applyFill="1" applyBorder="1" applyAlignment="1" applyProtection="1">
      <alignment horizontal="left" vertical="center" shrinkToFit="1"/>
      <protection locked="0"/>
    </xf>
    <xf numFmtId="0" fontId="5" fillId="2" borderId="18" xfId="13" applyFont="1" applyFill="1" applyBorder="1" applyAlignment="1" applyProtection="1">
      <alignment horizontal="left" vertical="center" shrinkToFit="1"/>
      <protection locked="0"/>
    </xf>
    <xf numFmtId="38" fontId="5" fillId="2" borderId="14" xfId="3" applyFont="1" applyFill="1" applyBorder="1" applyAlignment="1" applyProtection="1">
      <alignment horizontal="center" vertical="center" shrinkToFit="1"/>
      <protection locked="0"/>
    </xf>
    <xf numFmtId="0" fontId="5" fillId="2" borderId="18" xfId="13" applyFont="1" applyFill="1" applyBorder="1" applyAlignment="1" applyProtection="1">
      <alignment horizontal="center" vertical="center" shrinkToFit="1"/>
      <protection locked="0"/>
    </xf>
    <xf numFmtId="38" fontId="5" fillId="2" borderId="14" xfId="3" applyFont="1" applyFill="1" applyBorder="1" applyAlignment="1" applyProtection="1">
      <alignment vertical="center" wrapText="1"/>
      <protection locked="0"/>
    </xf>
    <xf numFmtId="0" fontId="5" fillId="2" borderId="18" xfId="13" applyFont="1" applyFill="1" applyBorder="1" applyAlignment="1" applyProtection="1">
      <alignment vertical="center" wrapText="1"/>
      <protection locked="0"/>
    </xf>
    <xf numFmtId="38" fontId="5" fillId="2" borderId="14" xfId="3" applyFont="1" applyFill="1" applyBorder="1" applyAlignment="1" applyProtection="1">
      <alignment vertical="center" shrinkToFit="1"/>
      <protection locked="0"/>
    </xf>
    <xf numFmtId="0" fontId="5" fillId="2" borderId="18" xfId="13" applyFont="1" applyFill="1" applyBorder="1" applyAlignment="1" applyProtection="1">
      <alignment vertical="center" shrinkToFit="1"/>
      <protection locked="0"/>
    </xf>
    <xf numFmtId="187" fontId="5" fillId="2" borderId="14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14" xfId="13" applyFont="1" applyBorder="1" applyAlignment="1" applyProtection="1">
      <alignment horizontal="center" vertical="center" shrinkToFit="1"/>
      <protection locked="0"/>
    </xf>
    <xf numFmtId="38" fontId="5" fillId="2" borderId="18" xfId="3" applyFont="1" applyFill="1" applyBorder="1" applyAlignment="1" applyProtection="1">
      <alignment horizontal="center" vertical="center" shrinkToFit="1"/>
      <protection locked="0"/>
    </xf>
    <xf numFmtId="38" fontId="5" fillId="2" borderId="18" xfId="3" applyFont="1" applyFill="1" applyBorder="1" applyAlignment="1" applyProtection="1">
      <alignment horizontal="center" vertical="center" wrapText="1"/>
      <protection locked="0"/>
    </xf>
    <xf numFmtId="0" fontId="5" fillId="2" borderId="18" xfId="13" applyFont="1" applyFill="1" applyBorder="1" applyAlignment="1" applyProtection="1">
      <alignment horizontal="center" vertical="center" wrapText="1"/>
      <protection locked="0"/>
    </xf>
    <xf numFmtId="38" fontId="5" fillId="2" borderId="18" xfId="3" applyFont="1" applyFill="1" applyBorder="1" applyAlignment="1" applyProtection="1">
      <alignment horizontal="left" vertical="center" shrinkToFit="1"/>
      <protection locked="0"/>
    </xf>
    <xf numFmtId="0" fontId="5" fillId="2" borderId="18" xfId="0" applyFont="1" applyFill="1" applyBorder="1" applyAlignment="1" applyProtection="1">
      <alignment horizontal="left" vertical="center" shrinkToFi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189" fontId="5" fillId="2" borderId="25" xfId="3" applyNumberFormat="1" applyFont="1" applyFill="1" applyBorder="1" applyAlignment="1" applyProtection="1">
      <alignment horizontal="center" vertical="center" shrinkToFit="1"/>
      <protection locked="0"/>
    </xf>
    <xf numFmtId="189" fontId="5" fillId="2" borderId="14" xfId="3" applyNumberFormat="1" applyFont="1" applyFill="1" applyBorder="1" applyAlignment="1" applyProtection="1">
      <alignment horizontal="center" vertical="center" shrinkToFit="1"/>
      <protection locked="0"/>
    </xf>
    <xf numFmtId="0" fontId="22" fillId="0" borderId="128" xfId="13" applyFont="1" applyBorder="1" applyAlignment="1">
      <alignment horizontal="right" vertical="center" shrinkToFit="1"/>
    </xf>
    <xf numFmtId="58" fontId="21" fillId="0" borderId="128" xfId="13" applyNumberFormat="1" applyFont="1" applyBorder="1" applyAlignment="1" applyProtection="1">
      <alignment horizontal="center" vertical="center"/>
      <protection hidden="1"/>
    </xf>
    <xf numFmtId="187" fontId="5" fillId="2" borderId="10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10" fontId="5" fillId="2" borderId="105" xfId="1" applyNumberFormat="1" applyFont="1" applyFill="1" applyBorder="1" applyAlignment="1" applyProtection="1">
      <alignment horizontal="center" vertical="center" shrinkToFit="1"/>
      <protection locked="0"/>
    </xf>
    <xf numFmtId="10" fontId="5" fillId="2" borderId="209" xfId="1" applyNumberFormat="1" applyFont="1" applyFill="1" applyBorder="1" applyAlignment="1" applyProtection="1">
      <alignment horizontal="center" vertical="center" shrinkToFit="1"/>
      <protection locked="0"/>
    </xf>
    <xf numFmtId="10" fontId="5" fillId="2" borderId="15" xfId="1" applyNumberFormat="1" applyFont="1" applyFill="1" applyBorder="1" applyAlignment="1" applyProtection="1">
      <alignment horizontal="center" vertical="center" shrinkToFit="1"/>
      <protection locked="0"/>
    </xf>
    <xf numFmtId="10" fontId="5" fillId="2" borderId="19" xfId="1" applyNumberFormat="1" applyFont="1" applyFill="1" applyBorder="1" applyAlignment="1" applyProtection="1">
      <alignment horizontal="center" vertical="center" shrinkToFit="1"/>
      <protection locked="0"/>
    </xf>
    <xf numFmtId="0" fontId="22" fillId="0" borderId="10" xfId="13" applyFont="1" applyBorder="1" applyAlignment="1">
      <alignment horizontal="center" vertical="center" shrinkToFit="1"/>
    </xf>
    <xf numFmtId="0" fontId="22" fillId="0" borderId="25" xfId="13" applyFont="1" applyBorder="1" applyAlignment="1">
      <alignment horizontal="center" vertical="center" shrinkToFit="1"/>
    </xf>
    <xf numFmtId="0" fontId="22" fillId="0" borderId="12" xfId="13" applyFont="1" applyBorder="1" applyAlignment="1">
      <alignment horizontal="center" vertical="center" shrinkToFit="1"/>
    </xf>
    <xf numFmtId="0" fontId="34" fillId="0" borderId="0" xfId="13" quotePrefix="1" applyFont="1" applyAlignment="1">
      <alignment horizontal="left" vertical="center"/>
    </xf>
    <xf numFmtId="0" fontId="37" fillId="0" borderId="0" xfId="0" applyFont="1" applyAlignment="1">
      <alignment vertical="center"/>
    </xf>
    <xf numFmtId="0" fontId="22" fillId="2" borderId="207" xfId="13" applyFont="1" applyFill="1" applyBorder="1" applyAlignment="1" applyProtection="1">
      <alignment vertical="center"/>
      <protection locked="0"/>
    </xf>
    <xf numFmtId="0" fontId="22" fillId="2" borderId="132" xfId="13" applyFont="1" applyFill="1" applyBorder="1" applyAlignment="1" applyProtection="1">
      <alignment horizontal="center" vertical="center" shrinkToFit="1"/>
      <protection locked="0"/>
    </xf>
    <xf numFmtId="0" fontId="22" fillId="2" borderId="132" xfId="13" applyFont="1" applyFill="1" applyBorder="1" applyAlignment="1" applyProtection="1">
      <alignment vertical="center" wrapText="1"/>
      <protection locked="0"/>
    </xf>
    <xf numFmtId="0" fontId="22" fillId="0" borderId="40" xfId="13" applyFont="1" applyBorder="1" applyAlignment="1">
      <alignment horizontal="center" vertical="center"/>
    </xf>
    <xf numFmtId="0" fontId="22" fillId="0" borderId="8" xfId="13" applyFont="1" applyBorder="1" applyAlignment="1">
      <alignment horizontal="center" vertical="center"/>
    </xf>
    <xf numFmtId="0" fontId="22" fillId="0" borderId="125" xfId="13" applyFont="1" applyBorder="1" applyAlignment="1">
      <alignment horizontal="center" vertical="center"/>
    </xf>
    <xf numFmtId="0" fontId="22" fillId="0" borderId="49" xfId="13" applyFont="1" applyBorder="1" applyAlignment="1">
      <alignment horizontal="center" vertical="center"/>
    </xf>
    <xf numFmtId="0" fontId="22" fillId="0" borderId="98" xfId="13" applyFont="1" applyBorder="1" applyAlignment="1">
      <alignment horizontal="center" vertical="center"/>
    </xf>
    <xf numFmtId="0" fontId="22" fillId="0" borderId="13" xfId="13" applyFont="1" applyBorder="1" applyAlignment="1">
      <alignment horizontal="center" vertical="center"/>
    </xf>
    <xf numFmtId="0" fontId="21" fillId="3" borderId="128" xfId="3" applyNumberFormat="1" applyFont="1" applyFill="1" applyBorder="1" applyAlignment="1" applyProtection="1">
      <alignment horizontal="left" vertical="center" justifyLastLine="1" shrinkToFit="1"/>
      <protection hidden="1"/>
    </xf>
    <xf numFmtId="38" fontId="5" fillId="2" borderId="33" xfId="3" applyFont="1" applyFill="1" applyBorder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 applyProtection="1">
      <alignment horizontal="left" vertical="center" wrapText="1"/>
      <protection locked="0"/>
    </xf>
    <xf numFmtId="0" fontId="22" fillId="2" borderId="22" xfId="13" applyFont="1" applyFill="1" applyBorder="1" applyAlignment="1" applyProtection="1">
      <alignment vertical="center" shrinkToFit="1"/>
      <protection locked="0"/>
    </xf>
    <xf numFmtId="0" fontId="22" fillId="0" borderId="10" xfId="13" applyFont="1" applyBorder="1" applyAlignment="1">
      <alignment horizontal="center" vertical="center" textRotation="255" shrinkToFit="1"/>
    </xf>
    <xf numFmtId="0" fontId="22" fillId="0" borderId="25" xfId="13" applyFont="1" applyBorder="1" applyAlignment="1">
      <alignment horizontal="center" vertical="center" textRotation="255" shrinkToFit="1"/>
    </xf>
    <xf numFmtId="0" fontId="22" fillId="0" borderId="12" xfId="13" applyFont="1" applyBorder="1" applyAlignment="1">
      <alignment horizontal="center" vertical="center" textRotation="255" shrinkToFit="1"/>
    </xf>
    <xf numFmtId="38" fontId="5" fillId="2" borderId="10" xfId="3" applyFont="1" applyFill="1" applyBorder="1" applyAlignment="1" applyProtection="1">
      <alignment horizontal="center" vertical="center" shrinkToFit="1"/>
      <protection locked="0"/>
    </xf>
    <xf numFmtId="0" fontId="5" fillId="2" borderId="25" xfId="0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22" fillId="2" borderId="132" xfId="13" applyFont="1" applyFill="1" applyBorder="1" applyAlignment="1" applyProtection="1">
      <alignment vertical="center" shrinkToFit="1"/>
      <protection locked="0"/>
    </xf>
    <xf numFmtId="38" fontId="5" fillId="2" borderId="33" xfId="3" applyFont="1" applyFill="1" applyBorder="1" applyAlignment="1" applyProtection="1">
      <alignment horizontal="center" vertical="center" wrapText="1"/>
      <protection locked="0"/>
    </xf>
    <xf numFmtId="38" fontId="5" fillId="2" borderId="33" xfId="3" applyFont="1" applyFill="1" applyBorder="1" applyAlignment="1" applyProtection="1">
      <alignment horizontal="center" vertical="center" shrinkToFit="1"/>
      <protection locked="0"/>
    </xf>
    <xf numFmtId="0" fontId="5" fillId="0" borderId="131" xfId="0" applyFont="1" applyBorder="1" applyAlignment="1">
      <alignment horizontal="distributed" vertical="center"/>
    </xf>
    <xf numFmtId="0" fontId="5" fillId="0" borderId="148" xfId="0" applyFont="1" applyBorder="1" applyAlignment="1">
      <alignment horizontal="distributed" vertical="center"/>
    </xf>
    <xf numFmtId="0" fontId="5" fillId="0" borderId="45" xfId="0" applyFont="1" applyBorder="1" applyAlignment="1">
      <alignment horizontal="distributed" vertical="center"/>
    </xf>
    <xf numFmtId="0" fontId="5" fillId="0" borderId="151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58" fontId="5" fillId="0" borderId="128" xfId="0" applyNumberFormat="1" applyFont="1" applyBorder="1" applyAlignment="1" applyProtection="1">
      <alignment horizontal="left" vertical="center"/>
      <protection hidden="1"/>
    </xf>
    <xf numFmtId="0" fontId="5" fillId="0" borderId="128" xfId="0" applyFont="1" applyBorder="1" applyAlignment="1" applyProtection="1">
      <alignment horizontal="left" vertical="center"/>
      <protection hidden="1"/>
    </xf>
    <xf numFmtId="0" fontId="5" fillId="0" borderId="110" xfId="0" applyFont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5" fillId="0" borderId="196" xfId="0" applyFont="1" applyBorder="1" applyAlignment="1">
      <alignment horizontal="center" vertical="center"/>
    </xf>
    <xf numFmtId="0" fontId="5" fillId="0" borderId="141" xfId="0" applyFont="1" applyBorder="1" applyAlignment="1">
      <alignment horizontal="distributed" vertical="center"/>
    </xf>
    <xf numFmtId="0" fontId="5" fillId="0" borderId="151" xfId="0" quotePrefix="1" applyFont="1" applyBorder="1" applyAlignment="1">
      <alignment horizontal="distributed" vertical="center"/>
    </xf>
    <xf numFmtId="0" fontId="5" fillId="0" borderId="44" xfId="0" applyFont="1" applyBorder="1" applyAlignment="1">
      <alignment horizontal="distributed" vertical="center"/>
    </xf>
    <xf numFmtId="0" fontId="5" fillId="0" borderId="128" xfId="0" applyFont="1" applyBorder="1" applyAlignment="1" applyProtection="1">
      <alignment horizontal="left" vertical="center" justifyLastLine="1"/>
      <protection hidden="1"/>
    </xf>
    <xf numFmtId="0" fontId="5" fillId="2" borderId="127" xfId="0" applyFont="1" applyFill="1" applyBorder="1" applyAlignment="1" applyProtection="1">
      <alignment horizontal="distributed" vertical="center" justifyLastLine="1"/>
      <protection locked="0"/>
    </xf>
    <xf numFmtId="0" fontId="5" fillId="2" borderId="29" xfId="0" applyFont="1" applyFill="1" applyBorder="1" applyAlignment="1" applyProtection="1">
      <alignment horizontal="distributed" vertical="center" justifyLastLine="1"/>
      <protection locked="0"/>
    </xf>
    <xf numFmtId="0" fontId="5" fillId="0" borderId="12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116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5" fillId="0" borderId="257" xfId="0" quotePrefix="1" applyFont="1" applyBorder="1" applyAlignment="1">
      <alignment horizontal="left" vertical="center" wrapText="1"/>
    </xf>
    <xf numFmtId="0" fontId="5" fillId="0" borderId="258" xfId="0" applyFont="1" applyBorder="1" applyAlignment="1">
      <alignment horizontal="left" vertical="center"/>
    </xf>
    <xf numFmtId="0" fontId="5" fillId="0" borderId="259" xfId="0" applyFont="1" applyBorder="1" applyAlignment="1">
      <alignment horizontal="left" vertical="center"/>
    </xf>
    <xf numFmtId="0" fontId="5" fillId="0" borderId="260" xfId="0" applyFont="1" applyBorder="1" applyAlignment="1">
      <alignment horizontal="left" vertical="center"/>
    </xf>
    <xf numFmtId="0" fontId="5" fillId="0" borderId="261" xfId="0" applyFont="1" applyBorder="1" applyAlignment="1">
      <alignment horizontal="left" vertical="center"/>
    </xf>
    <xf numFmtId="0" fontId="5" fillId="0" borderId="262" xfId="0" applyFont="1" applyBorder="1" applyAlignment="1">
      <alignment horizontal="left" vertical="center"/>
    </xf>
    <xf numFmtId="0" fontId="5" fillId="0" borderId="196" xfId="0" applyFont="1" applyFill="1" applyBorder="1" applyAlignment="1" applyProtection="1">
      <alignment horizontal="distributed" vertical="center"/>
    </xf>
    <xf numFmtId="0" fontId="5" fillId="0" borderId="161" xfId="0" applyFont="1" applyFill="1" applyBorder="1" applyAlignment="1" applyProtection="1">
      <alignment horizontal="distributed" vertical="center"/>
    </xf>
    <xf numFmtId="0" fontId="5" fillId="0" borderId="44" xfId="0" applyFont="1" applyFill="1" applyBorder="1" applyAlignment="1" applyProtection="1">
      <alignment horizontal="distributed" vertical="center"/>
    </xf>
    <xf numFmtId="0" fontId="5" fillId="0" borderId="183" xfId="0" applyFont="1" applyBorder="1" applyAlignment="1">
      <alignment horizontal="distributed" vertical="center"/>
    </xf>
    <xf numFmtId="0" fontId="5" fillId="0" borderId="160" xfId="0" applyFont="1" applyBorder="1" applyAlignment="1">
      <alignment horizontal="distributed" vertical="center"/>
    </xf>
    <xf numFmtId="0" fontId="5" fillId="0" borderId="62" xfId="0" applyFont="1" applyBorder="1" applyAlignment="1">
      <alignment horizontal="distributed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7" xfId="0" applyFont="1" applyBorder="1" applyAlignment="1">
      <alignment vertical="center"/>
    </xf>
    <xf numFmtId="0" fontId="5" fillId="0" borderId="196" xfId="0" applyFont="1" applyBorder="1" applyAlignment="1">
      <alignment horizontal="distributed" vertical="center"/>
    </xf>
    <xf numFmtId="0" fontId="5" fillId="0" borderId="161" xfId="0" applyFont="1" applyBorder="1" applyAlignment="1">
      <alignment horizontal="distributed" vertical="center"/>
    </xf>
    <xf numFmtId="0" fontId="5" fillId="0" borderId="281" xfId="0" applyFont="1" applyFill="1" applyBorder="1" applyAlignment="1">
      <alignment horizontal="distributed" vertical="center"/>
    </xf>
    <xf numFmtId="0" fontId="5" fillId="0" borderId="213" xfId="0" applyFont="1" applyFill="1" applyBorder="1" applyAlignment="1">
      <alignment horizontal="distributed" vertical="center"/>
    </xf>
    <xf numFmtId="0" fontId="5" fillId="0" borderId="214" xfId="0" applyFont="1" applyFill="1" applyBorder="1" applyAlignment="1">
      <alignment horizontal="distributed" vertical="center"/>
    </xf>
    <xf numFmtId="0" fontId="5" fillId="0" borderId="281" xfId="0" applyFont="1" applyBorder="1" applyAlignment="1">
      <alignment horizontal="distributed" vertical="center" shrinkToFit="1"/>
    </xf>
    <xf numFmtId="0" fontId="5" fillId="0" borderId="213" xfId="0" applyFont="1" applyBorder="1" applyAlignment="1">
      <alignment horizontal="distributed" vertical="center" shrinkToFit="1"/>
    </xf>
    <xf numFmtId="0" fontId="5" fillId="0" borderId="214" xfId="0" applyFont="1" applyBorder="1" applyAlignment="1">
      <alignment horizontal="distributed" vertical="center" shrinkToFit="1"/>
    </xf>
    <xf numFmtId="0" fontId="5" fillId="0" borderId="110" xfId="0" applyFont="1" applyBorder="1" applyAlignment="1">
      <alignment horizontal="distributed" vertical="center"/>
    </xf>
    <xf numFmtId="0" fontId="5" fillId="0" borderId="116" xfId="0" applyFont="1" applyBorder="1" applyAlignment="1">
      <alignment horizontal="distributed" vertical="center"/>
    </xf>
    <xf numFmtId="0" fontId="5" fillId="0" borderId="117" xfId="0" applyFont="1" applyBorder="1" applyAlignment="1">
      <alignment horizontal="distributed" vertical="center"/>
    </xf>
    <xf numFmtId="0" fontId="5" fillId="2" borderId="130" xfId="0" applyFont="1" applyFill="1" applyBorder="1" applyAlignment="1">
      <alignment horizontal="distributed" vertical="center"/>
    </xf>
    <xf numFmtId="0" fontId="5" fillId="2" borderId="147" xfId="0" applyFont="1" applyFill="1" applyBorder="1" applyAlignment="1">
      <alignment horizontal="distributed" vertical="center"/>
    </xf>
    <xf numFmtId="0" fontId="5" fillId="2" borderId="43" xfId="0" applyFont="1" applyFill="1" applyBorder="1" applyAlignment="1">
      <alignment horizontal="distributed" vertical="center"/>
    </xf>
    <xf numFmtId="0" fontId="5" fillId="0" borderId="102" xfId="0" applyFont="1" applyFill="1" applyBorder="1" applyAlignment="1" applyProtection="1">
      <alignment horizontal="distributed" vertical="center"/>
    </xf>
    <xf numFmtId="0" fontId="0" fillId="0" borderId="186" xfId="0" applyFont="1" applyFill="1" applyBorder="1" applyAlignment="1" applyProtection="1">
      <alignment horizontal="distributed" vertical="center"/>
    </xf>
    <xf numFmtId="0" fontId="0" fillId="0" borderId="110" xfId="0" applyFont="1" applyFill="1" applyBorder="1" applyAlignment="1" applyProtection="1">
      <alignment horizontal="distributed" vertical="center"/>
    </xf>
    <xf numFmtId="0" fontId="0" fillId="0" borderId="116" xfId="0" applyFont="1" applyFill="1" applyBorder="1" applyAlignment="1" applyProtection="1">
      <alignment horizontal="distributed" vertical="center"/>
    </xf>
    <xf numFmtId="0" fontId="5" fillId="0" borderId="130" xfId="0" applyFont="1" applyBorder="1" applyAlignment="1">
      <alignment horizontal="distributed" vertical="center"/>
    </xf>
    <xf numFmtId="0" fontId="5" fillId="0" borderId="147" xfId="0" applyFont="1" applyBorder="1" applyAlignment="1">
      <alignment horizontal="distributed" vertical="center"/>
    </xf>
    <xf numFmtId="0" fontId="5" fillId="0" borderId="278" xfId="0" applyFont="1" applyFill="1" applyBorder="1" applyAlignment="1">
      <alignment horizontal="distributed" vertical="center"/>
    </xf>
    <xf numFmtId="0" fontId="5" fillId="0" borderId="279" xfId="0" applyFont="1" applyFill="1" applyBorder="1" applyAlignment="1">
      <alignment horizontal="distributed" vertical="center"/>
    </xf>
    <xf numFmtId="0" fontId="5" fillId="0" borderId="280" xfId="0" applyFont="1" applyFill="1" applyBorder="1" applyAlignment="1">
      <alignment horizontal="distributed" vertical="center"/>
    </xf>
    <xf numFmtId="0" fontId="5" fillId="2" borderId="130" xfId="0" applyFont="1" applyFill="1" applyBorder="1" applyAlignment="1" applyProtection="1">
      <alignment horizontal="distributed" vertical="center"/>
      <protection locked="0"/>
    </xf>
    <xf numFmtId="0" fontId="5" fillId="2" borderId="147" xfId="0" applyFont="1" applyFill="1" applyBorder="1" applyAlignment="1" applyProtection="1">
      <alignment horizontal="distributed" vertical="center"/>
      <protection locked="0"/>
    </xf>
    <xf numFmtId="0" fontId="5" fillId="2" borderId="43" xfId="0" applyFont="1" applyFill="1" applyBorder="1" applyAlignment="1" applyProtection="1">
      <alignment horizontal="distributed" vertical="center"/>
      <protection locked="0"/>
    </xf>
    <xf numFmtId="0" fontId="28" fillId="0" borderId="40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7" xfId="0" applyFont="1" applyBorder="1" applyAlignment="1">
      <alignment horizontal="center" vertical="center"/>
    </xf>
    <xf numFmtId="0" fontId="28" fillId="0" borderId="98" xfId="0" applyFont="1" applyBorder="1" applyAlignment="1">
      <alignment horizontal="center" vertical="center"/>
    </xf>
    <xf numFmtId="0" fontId="28" fillId="0" borderId="12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181" fontId="28" fillId="3" borderId="282" xfId="0" applyNumberFormat="1" applyFont="1" applyFill="1" applyBorder="1" applyAlignment="1">
      <alignment horizontal="center" vertical="center" shrinkToFit="1"/>
    </xf>
    <xf numFmtId="181" fontId="28" fillId="3" borderId="223" xfId="0" applyNumberFormat="1" applyFont="1" applyFill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textRotation="255"/>
    </xf>
    <xf numFmtId="0" fontId="28" fillId="0" borderId="21" xfId="0" applyFont="1" applyBorder="1" applyAlignment="1">
      <alignment horizontal="center" vertical="center" textRotation="255"/>
    </xf>
    <xf numFmtId="0" fontId="28" fillId="0" borderId="35" xfId="0" applyFont="1" applyBorder="1" applyAlignment="1">
      <alignment horizontal="center" vertical="center" textRotation="255"/>
    </xf>
    <xf numFmtId="0" fontId="28" fillId="0" borderId="166" xfId="0" applyFont="1" applyBorder="1" applyAlignment="1">
      <alignment horizontal="distributed" vertical="center"/>
    </xf>
    <xf numFmtId="0" fontId="28" fillId="0" borderId="42" xfId="0" applyFont="1" applyBorder="1" applyAlignment="1">
      <alignment horizontal="distributed" vertical="center"/>
    </xf>
    <xf numFmtId="0" fontId="28" fillId="0" borderId="20" xfId="0" applyFont="1" applyBorder="1" applyAlignment="1">
      <alignment horizontal="distributed" vertical="center"/>
    </xf>
    <xf numFmtId="0" fontId="28" fillId="0" borderId="19" xfId="0" applyFont="1" applyBorder="1" applyAlignment="1">
      <alignment horizontal="distributed" vertical="center"/>
    </xf>
    <xf numFmtId="0" fontId="28" fillId="0" borderId="20" xfId="0" applyFont="1" applyBorder="1" applyAlignment="1">
      <alignment horizontal="center" vertical="center" textRotation="255"/>
    </xf>
    <xf numFmtId="0" fontId="28" fillId="0" borderId="41" xfId="0" applyFont="1" applyBorder="1" applyAlignment="1">
      <alignment horizontal="distributed" vertical="center"/>
    </xf>
    <xf numFmtId="0" fontId="28" fillId="0" borderId="58" xfId="0" applyFont="1" applyBorder="1" applyAlignment="1">
      <alignment horizontal="distributed" vertical="center"/>
    </xf>
    <xf numFmtId="0" fontId="28" fillId="0" borderId="13" xfId="0" applyFont="1" applyBorder="1" applyAlignment="1">
      <alignment horizontal="distributed" vertical="center"/>
    </xf>
    <xf numFmtId="0" fontId="28" fillId="0" borderId="99" xfId="0" applyFont="1" applyBorder="1" applyAlignment="1">
      <alignment horizontal="distributed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8" fillId="0" borderId="10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99" xfId="0" applyFont="1" applyBorder="1" applyAlignment="1">
      <alignment horizontal="center" vertical="center"/>
    </xf>
    <xf numFmtId="0" fontId="28" fillId="0" borderId="2" xfId="0" applyFont="1" applyBorder="1" applyAlignment="1">
      <alignment horizontal="distributed" vertical="center"/>
    </xf>
    <xf numFmtId="0" fontId="28" fillId="0" borderId="34" xfId="0" applyFont="1" applyBorder="1" applyAlignment="1">
      <alignment horizontal="distributed" vertical="center"/>
    </xf>
  </cellXfs>
  <cellStyles count="15">
    <cellStyle name="パーセント" xfId="1" builtinId="5"/>
    <cellStyle name="パーセント 2" xfId="2"/>
    <cellStyle name="桁区切り" xfId="3" builtinId="6"/>
    <cellStyle name="桁区切り 2" xfId="4"/>
    <cellStyle name="桁区切り 3" xfId="5"/>
    <cellStyle name="桁区切り 4" xfId="6"/>
    <cellStyle name="標準" xfId="0" builtinId="0"/>
    <cellStyle name="標準 2" xfId="7"/>
    <cellStyle name="標準 2 2" xfId="8"/>
    <cellStyle name="標準 3" xfId="9"/>
    <cellStyle name="標準 4" xfId="10"/>
    <cellStyle name="標準 5" xfId="11"/>
    <cellStyle name="標準 6" xfId="14"/>
    <cellStyle name="標準_１４.8.2２　経営改善計画書 表紙" xfId="12"/>
    <cellStyle name="標準_経営改善計画書（耕種・1年1収・個人）" xfId="1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1308100</xdr:colOff>
      <xdr:row>7</xdr:row>
      <xdr:rowOff>241300</xdr:rowOff>
    </xdr:from>
    <xdr:to>
      <xdr:col>6</xdr:col>
      <xdr:colOff>279400</xdr:colOff>
      <xdr:row>9</xdr:row>
      <xdr:rowOff>63500</xdr:rowOff>
    </xdr:to>
    <xdr:sp macro="" textlink="">
      <xdr:nvSpPr>
        <xdr:cNvPr id="2" name="円/楕円 1"/>
        <xdr:cNvSpPr/>
      </xdr:nvSpPr>
      <xdr:spPr bwMode="auto">
        <a:xfrm>
          <a:off x="3263900" y="2082800"/>
          <a:ext cx="1841500" cy="3810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11</xdr:row>
      <xdr:rowOff>66675</xdr:rowOff>
    </xdr:from>
    <xdr:to>
      <xdr:col>18</xdr:col>
      <xdr:colOff>0</xdr:colOff>
      <xdr:row>22</xdr:row>
      <xdr:rowOff>114300</xdr:rowOff>
    </xdr:to>
    <xdr:sp macro="" textlink="">
      <xdr:nvSpPr>
        <xdr:cNvPr id="48371" name="AutoShape 7"/>
        <xdr:cNvSpPr>
          <a:spLocks/>
        </xdr:cNvSpPr>
      </xdr:nvSpPr>
      <xdr:spPr bwMode="auto">
        <a:xfrm>
          <a:off x="10429875" y="2533650"/>
          <a:ext cx="0" cy="2562225"/>
        </a:xfrm>
        <a:prstGeom prst="leftBrace">
          <a:avLst>
            <a:gd name="adj1" fmla="val -2147483648"/>
            <a:gd name="adj2" fmla="val 4827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3</xdr:col>
      <xdr:colOff>838200</xdr:colOff>
      <xdr:row>3</xdr:row>
      <xdr:rowOff>238125</xdr:rowOff>
    </xdr:to>
    <xdr:sp macro="" textlink="">
      <xdr:nvSpPr>
        <xdr:cNvPr id="5814" name="Line 9"/>
        <xdr:cNvSpPr>
          <a:spLocks noChangeShapeType="1"/>
        </xdr:cNvSpPr>
      </xdr:nvSpPr>
      <xdr:spPr bwMode="auto">
        <a:xfrm>
          <a:off x="28575" y="533400"/>
          <a:ext cx="17526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2</xdr:row>
      <xdr:rowOff>28575</xdr:rowOff>
    </xdr:from>
    <xdr:to>
      <xdr:col>16</xdr:col>
      <xdr:colOff>2047875</xdr:colOff>
      <xdr:row>3</xdr:row>
      <xdr:rowOff>190500</xdr:rowOff>
    </xdr:to>
    <xdr:sp macro="" textlink="">
      <xdr:nvSpPr>
        <xdr:cNvPr id="50587" name="Line 1"/>
        <xdr:cNvSpPr>
          <a:spLocks noChangeShapeType="1"/>
        </xdr:cNvSpPr>
      </xdr:nvSpPr>
      <xdr:spPr bwMode="auto">
        <a:xfrm>
          <a:off x="10677525" y="514350"/>
          <a:ext cx="18669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78</xdr:row>
      <xdr:rowOff>28575</xdr:rowOff>
    </xdr:from>
    <xdr:to>
      <xdr:col>18</xdr:col>
      <xdr:colOff>0</xdr:colOff>
      <xdr:row>80</xdr:row>
      <xdr:rowOff>200025</xdr:rowOff>
    </xdr:to>
    <xdr:sp macro="" textlink="">
      <xdr:nvSpPr>
        <xdr:cNvPr id="50588" name="Line 6"/>
        <xdr:cNvSpPr>
          <a:spLocks noChangeShapeType="1"/>
        </xdr:cNvSpPr>
      </xdr:nvSpPr>
      <xdr:spPr bwMode="auto">
        <a:xfrm>
          <a:off x="12553950" y="12430125"/>
          <a:ext cx="70485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14</xdr:col>
      <xdr:colOff>9525</xdr:colOff>
      <xdr:row>41</xdr:row>
      <xdr:rowOff>28575</xdr:rowOff>
    </xdr:from>
    <xdr:to>
      <xdr:col>16</xdr:col>
      <xdr:colOff>2047875</xdr:colOff>
      <xdr:row>42</xdr:row>
      <xdr:rowOff>190500</xdr:rowOff>
    </xdr:to>
    <xdr:sp macro="" textlink="">
      <xdr:nvSpPr>
        <xdr:cNvPr id="50589" name="Line 8"/>
        <xdr:cNvSpPr>
          <a:spLocks noChangeShapeType="1"/>
        </xdr:cNvSpPr>
      </xdr:nvSpPr>
      <xdr:spPr bwMode="auto">
        <a:xfrm>
          <a:off x="10677525" y="6086475"/>
          <a:ext cx="18669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41</xdr:row>
      <xdr:rowOff>47625</xdr:rowOff>
    </xdr:from>
    <xdr:to>
      <xdr:col>0</xdr:col>
      <xdr:colOff>28575</xdr:colOff>
      <xdr:row>41</xdr:row>
      <xdr:rowOff>66675</xdr:rowOff>
    </xdr:to>
    <xdr:sp macro="" textlink="">
      <xdr:nvSpPr>
        <xdr:cNvPr id="50590" name="Line 10"/>
        <xdr:cNvSpPr>
          <a:spLocks noChangeShapeType="1"/>
        </xdr:cNvSpPr>
      </xdr:nvSpPr>
      <xdr:spPr bwMode="auto">
        <a:xfrm flipV="1">
          <a:off x="9525" y="6105525"/>
          <a:ext cx="1905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41</xdr:row>
      <xdr:rowOff>28575</xdr:rowOff>
    </xdr:from>
    <xdr:to>
      <xdr:col>16</xdr:col>
      <xdr:colOff>2047875</xdr:colOff>
      <xdr:row>42</xdr:row>
      <xdr:rowOff>190500</xdr:rowOff>
    </xdr:to>
    <xdr:sp macro="" textlink="">
      <xdr:nvSpPr>
        <xdr:cNvPr id="50591" name="Line 12"/>
        <xdr:cNvSpPr>
          <a:spLocks noChangeShapeType="1"/>
        </xdr:cNvSpPr>
      </xdr:nvSpPr>
      <xdr:spPr bwMode="auto">
        <a:xfrm>
          <a:off x="10677525" y="6086475"/>
          <a:ext cx="18669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106</xdr:row>
      <xdr:rowOff>47625</xdr:rowOff>
    </xdr:from>
    <xdr:to>
      <xdr:col>0</xdr:col>
      <xdr:colOff>28575</xdr:colOff>
      <xdr:row>106</xdr:row>
      <xdr:rowOff>66675</xdr:rowOff>
    </xdr:to>
    <xdr:sp macro="" textlink="">
      <xdr:nvSpPr>
        <xdr:cNvPr id="50592" name="Line 10"/>
        <xdr:cNvSpPr>
          <a:spLocks noChangeShapeType="1"/>
        </xdr:cNvSpPr>
      </xdr:nvSpPr>
      <xdr:spPr bwMode="auto">
        <a:xfrm flipV="1">
          <a:off x="9525" y="20669250"/>
          <a:ext cx="1905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82</xdr:row>
      <xdr:rowOff>28575</xdr:rowOff>
    </xdr:from>
    <xdr:to>
      <xdr:col>16</xdr:col>
      <xdr:colOff>2047875</xdr:colOff>
      <xdr:row>83</xdr:row>
      <xdr:rowOff>190500</xdr:rowOff>
    </xdr:to>
    <xdr:sp macro="" textlink="">
      <xdr:nvSpPr>
        <xdr:cNvPr id="50593" name="Line 40"/>
        <xdr:cNvSpPr>
          <a:spLocks noChangeShapeType="1"/>
        </xdr:cNvSpPr>
      </xdr:nvSpPr>
      <xdr:spPr bwMode="auto">
        <a:xfrm>
          <a:off x="10677525" y="13335000"/>
          <a:ext cx="186690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view="pageBreakPreview" topLeftCell="A16" zoomScale="75" zoomScaleNormal="50" workbookViewId="0">
      <selection activeCell="I21" sqref="I21"/>
    </sheetView>
  </sheetViews>
  <sheetFormatPr defaultColWidth="10.28515625" defaultRowHeight="12" x14ac:dyDescent="0.15"/>
  <cols>
    <col min="1" max="1" width="10.28515625" style="272" customWidth="1"/>
    <col min="2" max="2" width="14" style="272" customWidth="1"/>
    <col min="3" max="3" width="5" style="272" customWidth="1"/>
    <col min="4" max="4" width="27.140625" style="272" customWidth="1"/>
    <col min="5" max="5" width="4" style="272" customWidth="1"/>
    <col min="6" max="6" width="11.85546875" style="272" customWidth="1"/>
    <col min="7" max="9" width="10.28515625" style="272" customWidth="1"/>
    <col min="10" max="10" width="12" style="272" customWidth="1"/>
    <col min="11" max="11" width="15.85546875" style="272" customWidth="1"/>
    <col min="12" max="13" width="13.140625" style="272" customWidth="1"/>
    <col min="14" max="14" width="7.5703125" style="272" customWidth="1"/>
    <col min="15" max="15" width="7" style="272" customWidth="1"/>
    <col min="16" max="16384" width="10.28515625" style="272"/>
  </cols>
  <sheetData>
    <row r="1" spans="1:14" ht="16.899999999999999" customHeight="1" thickBot="1" x14ac:dyDescent="0.2"/>
    <row r="2" spans="1:14" ht="24.6" customHeight="1" x14ac:dyDescent="0.15">
      <c r="B2" s="273" t="s">
        <v>206</v>
      </c>
    </row>
    <row r="3" spans="1:14" ht="24.6" customHeight="1" thickBot="1" x14ac:dyDescent="0.2">
      <c r="B3" s="1185">
        <f ca="1">NOW()</f>
        <v>44004.779521064818</v>
      </c>
    </row>
    <row r="4" spans="1:14" ht="16.899999999999999" customHeight="1" x14ac:dyDescent="0.15"/>
    <row r="5" spans="1:14" ht="16.899999999999999" customHeight="1" x14ac:dyDescent="0.15"/>
    <row r="6" spans="1:14" ht="16.899999999999999" customHeight="1" x14ac:dyDescent="0.15"/>
    <row r="7" spans="1:14" ht="28.5" x14ac:dyDescent="0.15">
      <c r="E7" s="1438" t="s">
        <v>223</v>
      </c>
      <c r="F7" s="1438"/>
      <c r="G7" s="1438"/>
      <c r="H7" s="1438"/>
      <c r="I7" s="1438"/>
      <c r="J7" s="1438"/>
    </row>
    <row r="8" spans="1:14" ht="21" customHeight="1" x14ac:dyDescent="0.15"/>
    <row r="9" spans="1:14" ht="23.25" customHeight="1" x14ac:dyDescent="0.15">
      <c r="A9" s="1437" t="s">
        <v>410</v>
      </c>
      <c r="B9" s="1437"/>
      <c r="C9" s="1437"/>
      <c r="D9" s="1437"/>
      <c r="E9" s="1437"/>
      <c r="F9" s="1437"/>
      <c r="G9" s="1437"/>
      <c r="H9" s="1437"/>
      <c r="I9" s="1437"/>
      <c r="J9" s="1437"/>
      <c r="K9" s="1437"/>
      <c r="L9" s="1437"/>
      <c r="M9" s="1437"/>
      <c r="N9" s="1437"/>
    </row>
    <row r="10" spans="1:14" ht="21" customHeight="1" x14ac:dyDescent="0.15"/>
    <row r="11" spans="1:14" ht="21" customHeight="1" x14ac:dyDescent="0.15"/>
    <row r="12" spans="1:14" ht="21" customHeight="1" x14ac:dyDescent="0.15"/>
    <row r="13" spans="1:14" ht="21" customHeight="1" x14ac:dyDescent="0.15"/>
    <row r="14" spans="1:14" ht="21" customHeight="1" x14ac:dyDescent="0.15"/>
    <row r="15" spans="1:14" ht="21" customHeight="1" x14ac:dyDescent="0.15"/>
    <row r="16" spans="1:14" ht="21" customHeight="1" x14ac:dyDescent="0.15"/>
    <row r="17" spans="2:14" ht="16.899999999999999" customHeight="1" thickBot="1" x14ac:dyDescent="0.2"/>
    <row r="18" spans="2:14" ht="16.899999999999999" customHeight="1" x14ac:dyDescent="0.15">
      <c r="B18" s="274" t="s">
        <v>224</v>
      </c>
      <c r="C18" s="1427"/>
      <c r="D18" s="1428"/>
      <c r="E18" s="279"/>
    </row>
    <row r="19" spans="2:14" ht="26.45" customHeight="1" thickBot="1" x14ac:dyDescent="0.2">
      <c r="B19" s="275" t="s">
        <v>225</v>
      </c>
      <c r="C19" s="1429"/>
      <c r="D19" s="1430"/>
      <c r="E19" s="280" t="s">
        <v>226</v>
      </c>
    </row>
    <row r="20" spans="2:14" ht="26.45" customHeight="1" x14ac:dyDescent="0.15">
      <c r="B20" s="1439" t="s">
        <v>227</v>
      </c>
      <c r="C20" s="1086" t="s">
        <v>0</v>
      </c>
      <c r="D20" s="1087"/>
      <c r="E20" s="1088"/>
    </row>
    <row r="21" spans="2:14" ht="26.45" customHeight="1" x14ac:dyDescent="0.15">
      <c r="B21" s="1440"/>
      <c r="C21" s="1431"/>
      <c r="D21" s="1432"/>
      <c r="E21" s="1433"/>
    </row>
    <row r="22" spans="2:14" ht="26.45" customHeight="1" thickBot="1" x14ac:dyDescent="0.2">
      <c r="B22" s="1441"/>
      <c r="C22" s="1434"/>
      <c r="D22" s="1435"/>
      <c r="E22" s="1436"/>
      <c r="K22" s="785"/>
      <c r="L22" s="785"/>
      <c r="M22" s="785"/>
      <c r="N22" s="785"/>
    </row>
    <row r="23" spans="2:14" ht="26.45" customHeight="1" thickBot="1" x14ac:dyDescent="0.2">
      <c r="B23" s="276" t="s">
        <v>228</v>
      </c>
      <c r="C23" s="1421"/>
      <c r="D23" s="1422"/>
      <c r="E23" s="1423"/>
      <c r="K23" s="786"/>
      <c r="L23" s="1420"/>
      <c r="M23" s="1420"/>
      <c r="N23" s="785"/>
    </row>
    <row r="24" spans="2:14" ht="26.45" customHeight="1" thickBot="1" x14ac:dyDescent="0.2">
      <c r="B24" s="276" t="s">
        <v>229</v>
      </c>
      <c r="C24" s="1424"/>
      <c r="D24" s="1425"/>
      <c r="E24" s="1426"/>
      <c r="K24" s="785"/>
      <c r="L24" s="1420"/>
      <c r="M24" s="1420"/>
      <c r="N24" s="785"/>
    </row>
    <row r="25" spans="2:14" ht="24.6" customHeight="1" x14ac:dyDescent="0.15">
      <c r="K25" s="785"/>
      <c r="L25" s="1420"/>
      <c r="M25" s="1420"/>
      <c r="N25" s="785"/>
    </row>
    <row r="26" spans="2:14" x14ac:dyDescent="0.15">
      <c r="K26" s="785"/>
      <c r="L26" s="785"/>
      <c r="M26" s="785"/>
      <c r="N26" s="785"/>
    </row>
  </sheetData>
  <mergeCells count="12">
    <mergeCell ref="A9:N9"/>
    <mergeCell ref="E7:J7"/>
    <mergeCell ref="L23:M23"/>
    <mergeCell ref="L24:M24"/>
    <mergeCell ref="B20:B22"/>
    <mergeCell ref="L25:M25"/>
    <mergeCell ref="C23:E23"/>
    <mergeCell ref="C24:E24"/>
    <mergeCell ref="C18:D18"/>
    <mergeCell ref="C19:D19"/>
    <mergeCell ref="C21:E21"/>
    <mergeCell ref="C22:E22"/>
  </mergeCells>
  <phoneticPr fontId="3"/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8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"/>
  <sheetViews>
    <sheetView showGridLines="0" view="pageBreakPreview" zoomScale="75" zoomScaleNormal="100" workbookViewId="0">
      <selection activeCell="R6" sqref="R6"/>
    </sheetView>
  </sheetViews>
  <sheetFormatPr defaultColWidth="10.28515625" defaultRowHeight="12" x14ac:dyDescent="0.15"/>
  <cols>
    <col min="1" max="1" width="12.7109375" style="15" customWidth="1"/>
    <col min="2" max="15" width="10.7109375" style="15" customWidth="1"/>
    <col min="16" max="16" width="3.5703125" style="15" customWidth="1"/>
    <col min="17" max="17" width="3.7109375" style="15" customWidth="1"/>
    <col min="18" max="16384" width="10.28515625" style="15"/>
  </cols>
  <sheetData>
    <row r="1" spans="1:17" ht="20.100000000000001" customHeight="1" x14ac:dyDescent="0.15">
      <c r="A1" s="2189" t="s">
        <v>415</v>
      </c>
      <c r="B1" s="2189"/>
      <c r="C1" s="2189"/>
      <c r="D1" s="2189"/>
      <c r="E1" s="2189"/>
      <c r="F1" s="2189"/>
      <c r="G1" s="2189"/>
      <c r="H1" s="2189"/>
      <c r="I1" s="2189"/>
      <c r="J1" s="2189"/>
      <c r="K1" s="2189"/>
      <c r="L1" s="2189"/>
      <c r="M1" s="2189"/>
      <c r="N1" s="2189"/>
      <c r="O1" s="2189"/>
      <c r="P1" s="71"/>
      <c r="Q1" s="71"/>
    </row>
    <row r="2" spans="1:17" ht="20.100000000000001" customHeight="1" thickBot="1" x14ac:dyDescent="0.2">
      <c r="A2" s="71"/>
      <c r="B2" s="71"/>
      <c r="C2" s="71"/>
      <c r="D2" s="95" t="s">
        <v>127</v>
      </c>
      <c r="E2" s="2151">
        <f>表紙!C19</f>
        <v>0</v>
      </c>
      <c r="F2" s="2151"/>
      <c r="G2" s="71"/>
      <c r="H2" s="95" t="s">
        <v>68</v>
      </c>
      <c r="I2" s="2190">
        <f ca="1">①経営概況!AA2</f>
        <v>44004.779521064818</v>
      </c>
      <c r="J2" s="2191"/>
      <c r="K2" s="71"/>
      <c r="L2" s="71"/>
      <c r="M2" s="71" t="s">
        <v>69</v>
      </c>
      <c r="N2" s="71"/>
      <c r="O2" s="71"/>
      <c r="P2" s="68"/>
      <c r="Q2" s="71"/>
    </row>
    <row r="3" spans="1:17" ht="20.100000000000001" customHeight="1" x14ac:dyDescent="0.15">
      <c r="A3" s="2194" t="s">
        <v>296</v>
      </c>
      <c r="B3" s="719" t="s">
        <v>128</v>
      </c>
      <c r="C3" s="719" t="s">
        <v>128</v>
      </c>
      <c r="D3" s="720" t="s">
        <v>128</v>
      </c>
      <c r="E3" s="453" t="s">
        <v>129</v>
      </c>
      <c r="F3" s="456" t="s">
        <v>130</v>
      </c>
      <c r="G3" s="454" t="s">
        <v>131</v>
      </c>
      <c r="H3" s="454" t="s">
        <v>132</v>
      </c>
      <c r="I3" s="454" t="s">
        <v>133</v>
      </c>
      <c r="J3" s="454" t="s">
        <v>134</v>
      </c>
      <c r="K3" s="454" t="s">
        <v>135</v>
      </c>
      <c r="L3" s="454" t="s">
        <v>136</v>
      </c>
      <c r="M3" s="454" t="s">
        <v>137</v>
      </c>
      <c r="N3" s="457" t="s">
        <v>138</v>
      </c>
      <c r="O3" s="97" t="s">
        <v>139</v>
      </c>
      <c r="P3" s="71"/>
      <c r="Q3" s="71"/>
    </row>
    <row r="4" spans="1:17" ht="20.100000000000001" customHeight="1" thickBot="1" x14ac:dyDescent="0.2">
      <c r="A4" s="2195"/>
      <c r="B4" s="1399">
        <f>C4-1</f>
        <v>-1</v>
      </c>
      <c r="C4" s="1400">
        <f>D4-1</f>
        <v>0</v>
      </c>
      <c r="D4" s="1401">
        <f>E4-1</f>
        <v>1</v>
      </c>
      <c r="E4" s="1402">
        <f>⑤農経改善計画!H4</f>
        <v>2</v>
      </c>
      <c r="F4" s="1403">
        <f t="shared" ref="F4:N4" si="0">E4+1</f>
        <v>3</v>
      </c>
      <c r="G4" s="1404">
        <f t="shared" si="0"/>
        <v>4</v>
      </c>
      <c r="H4" s="1404">
        <f t="shared" si="0"/>
        <v>5</v>
      </c>
      <c r="I4" s="1404">
        <f t="shared" si="0"/>
        <v>6</v>
      </c>
      <c r="J4" s="1404">
        <f t="shared" si="0"/>
        <v>7</v>
      </c>
      <c r="K4" s="1404">
        <f t="shared" si="0"/>
        <v>8</v>
      </c>
      <c r="L4" s="1404">
        <f t="shared" si="0"/>
        <v>9</v>
      </c>
      <c r="M4" s="1404">
        <f t="shared" si="0"/>
        <v>10</v>
      </c>
      <c r="N4" s="1405">
        <f t="shared" si="0"/>
        <v>11</v>
      </c>
      <c r="O4" s="98" t="s">
        <v>140</v>
      </c>
      <c r="P4" s="71"/>
      <c r="Q4" s="71"/>
    </row>
    <row r="5" spans="1:17" ht="20.100000000000001" customHeight="1" x14ac:dyDescent="0.15">
      <c r="A5" s="99" t="s">
        <v>141</v>
      </c>
      <c r="B5" s="1315"/>
      <c r="C5" s="1316"/>
      <c r="D5" s="1317"/>
      <c r="E5" s="1318"/>
      <c r="F5" s="1319"/>
      <c r="G5" s="1320"/>
      <c r="H5" s="1320"/>
      <c r="I5" s="1320"/>
      <c r="J5" s="1320"/>
      <c r="K5" s="1320"/>
      <c r="L5" s="1320"/>
      <c r="M5" s="1320"/>
      <c r="N5" s="1321"/>
      <c r="O5" s="1255"/>
      <c r="P5" s="71"/>
      <c r="Q5" s="71"/>
    </row>
    <row r="6" spans="1:17" ht="20.100000000000001" customHeight="1" x14ac:dyDescent="0.15">
      <c r="A6" s="100" t="s">
        <v>142</v>
      </c>
      <c r="B6" s="1322"/>
      <c r="C6" s="1323"/>
      <c r="D6" s="1324"/>
      <c r="E6" s="1318"/>
      <c r="F6" s="1319"/>
      <c r="G6" s="1320"/>
      <c r="H6" s="1320"/>
      <c r="I6" s="1320"/>
      <c r="J6" s="1320"/>
      <c r="K6" s="1320"/>
      <c r="L6" s="1320"/>
      <c r="M6" s="1320"/>
      <c r="N6" s="1321"/>
      <c r="O6" s="1256"/>
      <c r="P6" s="71"/>
      <c r="Q6" s="71"/>
    </row>
    <row r="7" spans="1:17" ht="20.100000000000001" customHeight="1" x14ac:dyDescent="0.15">
      <c r="A7" s="100" t="s">
        <v>143</v>
      </c>
      <c r="B7" s="1322"/>
      <c r="C7" s="1323"/>
      <c r="D7" s="1324"/>
      <c r="E7" s="1318"/>
      <c r="F7" s="1319"/>
      <c r="G7" s="1320"/>
      <c r="H7" s="1320"/>
      <c r="I7" s="1320"/>
      <c r="J7" s="1320"/>
      <c r="K7" s="1320"/>
      <c r="L7" s="1320"/>
      <c r="M7" s="1320"/>
      <c r="N7" s="1321"/>
      <c r="O7" s="1256"/>
      <c r="P7" s="71"/>
      <c r="Q7" s="71"/>
    </row>
    <row r="8" spans="1:17" ht="20.100000000000001" customHeight="1" x14ac:dyDescent="0.15">
      <c r="A8" s="100" t="s">
        <v>144</v>
      </c>
      <c r="B8" s="1322"/>
      <c r="C8" s="1323"/>
      <c r="D8" s="1324"/>
      <c r="E8" s="1318"/>
      <c r="F8" s="1319"/>
      <c r="G8" s="1319"/>
      <c r="H8" s="1319"/>
      <c r="I8" s="1319"/>
      <c r="J8" s="1319"/>
      <c r="K8" s="1319"/>
      <c r="L8" s="1319"/>
      <c r="M8" s="1319"/>
      <c r="N8" s="1325"/>
      <c r="O8" s="1256"/>
      <c r="P8" s="96"/>
      <c r="Q8" s="68"/>
    </row>
    <row r="9" spans="1:17" ht="20.100000000000001" customHeight="1" x14ac:dyDescent="0.15">
      <c r="A9" s="100" t="s">
        <v>145</v>
      </c>
      <c r="B9" s="1322"/>
      <c r="C9" s="1323"/>
      <c r="D9" s="1324"/>
      <c r="E9" s="1318"/>
      <c r="F9" s="1319"/>
      <c r="G9" s="1320"/>
      <c r="H9" s="1320"/>
      <c r="I9" s="1320"/>
      <c r="J9" s="1320"/>
      <c r="K9" s="1320"/>
      <c r="L9" s="1320"/>
      <c r="M9" s="1320"/>
      <c r="N9" s="1321"/>
      <c r="O9" s="1256"/>
      <c r="P9" s="71"/>
      <c r="Q9" s="71"/>
    </row>
    <row r="10" spans="1:17" ht="20.100000000000001" customHeight="1" x14ac:dyDescent="0.15">
      <c r="A10" s="100" t="s">
        <v>146</v>
      </c>
      <c r="B10" s="1322"/>
      <c r="C10" s="1323"/>
      <c r="D10" s="1324"/>
      <c r="E10" s="1318"/>
      <c r="F10" s="1319"/>
      <c r="G10" s="1320"/>
      <c r="H10" s="1320"/>
      <c r="I10" s="1320"/>
      <c r="J10" s="1320"/>
      <c r="K10" s="1320"/>
      <c r="L10" s="1320"/>
      <c r="M10" s="1320"/>
      <c r="N10" s="1321"/>
      <c r="O10" s="1256"/>
      <c r="P10" s="71"/>
      <c r="Q10" s="71"/>
    </row>
    <row r="11" spans="1:17" ht="20.100000000000001" customHeight="1" x14ac:dyDescent="0.15">
      <c r="A11" s="100" t="s">
        <v>354</v>
      </c>
      <c r="B11" s="1322"/>
      <c r="C11" s="1323"/>
      <c r="D11" s="1324"/>
      <c r="E11" s="1318"/>
      <c r="F11" s="1319"/>
      <c r="G11" s="1320"/>
      <c r="H11" s="1320"/>
      <c r="I11" s="1320"/>
      <c r="J11" s="1320"/>
      <c r="K11" s="1320"/>
      <c r="L11" s="1320"/>
      <c r="M11" s="1320"/>
      <c r="N11" s="1321"/>
      <c r="O11" s="1256"/>
      <c r="P11" s="71"/>
      <c r="Q11" s="71"/>
    </row>
    <row r="12" spans="1:17" ht="20.100000000000001" customHeight="1" x14ac:dyDescent="0.15">
      <c r="A12" s="100" t="s">
        <v>147</v>
      </c>
      <c r="B12" s="1322"/>
      <c r="C12" s="1323"/>
      <c r="D12" s="1324"/>
      <c r="E12" s="1318"/>
      <c r="F12" s="1319"/>
      <c r="G12" s="1320"/>
      <c r="H12" s="1320"/>
      <c r="I12" s="1320"/>
      <c r="J12" s="1320"/>
      <c r="K12" s="1320"/>
      <c r="L12" s="1320"/>
      <c r="M12" s="1320"/>
      <c r="N12" s="1321"/>
      <c r="O12" s="1256"/>
      <c r="P12" s="71"/>
      <c r="Q12" s="71"/>
    </row>
    <row r="13" spans="1:17" ht="20.100000000000001" customHeight="1" thickBot="1" x14ac:dyDescent="0.2">
      <c r="A13" s="101" t="s">
        <v>22</v>
      </c>
      <c r="B13" s="1326"/>
      <c r="C13" s="1327"/>
      <c r="D13" s="1328"/>
      <c r="E13" s="1329"/>
      <c r="F13" s="1330"/>
      <c r="G13" s="1331"/>
      <c r="H13" s="1331"/>
      <c r="I13" s="1331"/>
      <c r="J13" s="1331"/>
      <c r="K13" s="1331"/>
      <c r="L13" s="1331"/>
      <c r="M13" s="1331"/>
      <c r="N13" s="1332"/>
      <c r="O13" s="1257"/>
      <c r="P13" s="71"/>
      <c r="Q13" s="71"/>
    </row>
    <row r="14" spans="1:17" ht="20.100000000000001" customHeight="1" thickTop="1" thickBot="1" x14ac:dyDescent="0.2">
      <c r="A14" s="102" t="s">
        <v>34</v>
      </c>
      <c r="B14" s="1333">
        <f>SUM(B5:B13)</f>
        <v>0</v>
      </c>
      <c r="C14" s="1334">
        <f>SUM(C5:C13)</f>
        <v>0</v>
      </c>
      <c r="D14" s="1335">
        <f>SUM(D5:D13)</f>
        <v>0</v>
      </c>
      <c r="E14" s="1336">
        <f t="shared" ref="E14:O14" si="1">SUM(E5:E13)</f>
        <v>0</v>
      </c>
      <c r="F14" s="1337">
        <f t="shared" si="1"/>
        <v>0</v>
      </c>
      <c r="G14" s="1338">
        <f t="shared" si="1"/>
        <v>0</v>
      </c>
      <c r="H14" s="1338">
        <f t="shared" si="1"/>
        <v>0</v>
      </c>
      <c r="I14" s="1338">
        <f t="shared" si="1"/>
        <v>0</v>
      </c>
      <c r="J14" s="1338">
        <f t="shared" si="1"/>
        <v>0</v>
      </c>
      <c r="K14" s="1338">
        <f t="shared" si="1"/>
        <v>0</v>
      </c>
      <c r="L14" s="1338">
        <f t="shared" si="1"/>
        <v>0</v>
      </c>
      <c r="M14" s="1338">
        <f t="shared" si="1"/>
        <v>0</v>
      </c>
      <c r="N14" s="1339">
        <f t="shared" si="1"/>
        <v>0</v>
      </c>
      <c r="O14" s="1258">
        <f t="shared" si="1"/>
        <v>0</v>
      </c>
      <c r="P14" s="71"/>
      <c r="Q14" s="71"/>
    </row>
    <row r="15" spans="1:17" ht="20.100000000000001" customHeight="1" x14ac:dyDescent="0.15">
      <c r="A15" s="21" t="s">
        <v>148</v>
      </c>
      <c r="B15" s="721"/>
      <c r="C15" s="722"/>
      <c r="D15" s="931"/>
      <c r="E15" s="961"/>
      <c r="F15" s="743"/>
      <c r="G15" s="933"/>
      <c r="H15" s="103"/>
      <c r="I15" s="104"/>
      <c r="J15" s="933"/>
      <c r="K15" s="103"/>
      <c r="L15" s="104"/>
      <c r="M15" s="933"/>
      <c r="N15" s="105"/>
      <c r="O15" s="106"/>
      <c r="P15" s="71"/>
      <c r="Q15" s="71"/>
    </row>
    <row r="16" spans="1:17" ht="20.100000000000001" customHeight="1" thickBot="1" x14ac:dyDescent="0.2">
      <c r="A16" s="107" t="s">
        <v>149</v>
      </c>
      <c r="B16" s="723"/>
      <c r="C16" s="724"/>
      <c r="D16" s="932"/>
      <c r="E16" s="962"/>
      <c r="F16" s="144"/>
      <c r="G16" s="934"/>
      <c r="H16" s="108"/>
      <c r="I16" s="108"/>
      <c r="J16" s="934"/>
      <c r="K16" s="108"/>
      <c r="L16" s="108"/>
      <c r="M16" s="934"/>
      <c r="N16" s="109"/>
      <c r="O16" s="110"/>
      <c r="P16" s="71"/>
      <c r="Q16" s="71"/>
    </row>
    <row r="17" spans="1:17" ht="14.1" customHeight="1" x14ac:dyDescent="0.15">
      <c r="A17" s="134"/>
      <c r="B17" s="134"/>
      <c r="C17" s="134"/>
      <c r="D17" s="134"/>
      <c r="E17" s="134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</row>
    <row r="18" spans="1:17" ht="20.100000000000001" customHeight="1" thickBot="1" x14ac:dyDescent="0.2">
      <c r="A18" s="268" t="s">
        <v>150</v>
      </c>
      <c r="B18" s="122"/>
      <c r="C18" s="122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</row>
    <row r="19" spans="1:17" ht="20.100000000000001" customHeight="1" thickBot="1" x14ac:dyDescent="0.2">
      <c r="A19" s="2192" t="s">
        <v>2</v>
      </c>
      <c r="B19" s="2193"/>
      <c r="C19" s="270" t="s">
        <v>151</v>
      </c>
      <c r="D19" s="270" t="s">
        <v>4</v>
      </c>
      <c r="E19" s="271" t="s">
        <v>152</v>
      </c>
      <c r="H19" s="71"/>
      <c r="I19" s="71"/>
      <c r="J19" s="71"/>
      <c r="K19" s="71"/>
      <c r="L19" s="71"/>
      <c r="M19" s="71"/>
      <c r="N19" s="71"/>
      <c r="O19" s="71"/>
      <c r="P19" s="71"/>
    </row>
    <row r="20" spans="1:17" ht="20.100000000000001" customHeight="1" x14ac:dyDescent="0.15">
      <c r="A20" s="2183">
        <f>①経営概況!B6</f>
        <v>0</v>
      </c>
      <c r="B20" s="2184"/>
      <c r="C20" s="1264"/>
      <c r="D20" s="755">
        <f>①経営概況!I6</f>
        <v>0</v>
      </c>
      <c r="E20" s="1269"/>
      <c r="F20" s="71"/>
      <c r="H20" s="71"/>
      <c r="I20" s="71"/>
      <c r="J20" s="71"/>
      <c r="K20" s="71"/>
      <c r="L20" s="71"/>
      <c r="M20" s="71"/>
      <c r="N20" s="71"/>
      <c r="O20" s="71"/>
      <c r="P20" s="71"/>
    </row>
    <row r="21" spans="1:17" ht="20.100000000000001" customHeight="1" x14ac:dyDescent="0.15">
      <c r="A21" s="2185">
        <f>①経営概況!B7</f>
        <v>0</v>
      </c>
      <c r="B21" s="2186"/>
      <c r="C21" s="1265"/>
      <c r="D21" s="756">
        <f>①経営概況!I7</f>
        <v>0</v>
      </c>
      <c r="E21" s="1270"/>
      <c r="F21" s="71"/>
      <c r="H21" s="71"/>
      <c r="I21" s="71"/>
      <c r="J21" s="71"/>
      <c r="K21" s="71"/>
      <c r="L21" s="71"/>
      <c r="M21" s="71"/>
      <c r="N21" s="71"/>
      <c r="O21" s="71"/>
      <c r="P21" s="71"/>
    </row>
    <row r="22" spans="1:17" ht="20.100000000000001" customHeight="1" x14ac:dyDescent="0.15">
      <c r="A22" s="2185">
        <f>①経営概況!B8</f>
        <v>0</v>
      </c>
      <c r="B22" s="2186"/>
      <c r="C22" s="1265"/>
      <c r="D22" s="756">
        <f>①経営概況!I8</f>
        <v>0</v>
      </c>
      <c r="E22" s="1270"/>
      <c r="F22" s="71"/>
      <c r="H22" s="71"/>
      <c r="I22" s="71"/>
      <c r="J22" s="71"/>
      <c r="K22" s="71"/>
      <c r="L22" s="71"/>
      <c r="M22" s="71"/>
      <c r="N22" s="71"/>
      <c r="O22" s="71"/>
      <c r="P22" s="71"/>
    </row>
    <row r="23" spans="1:17" ht="20.100000000000001" customHeight="1" x14ac:dyDescent="0.15">
      <c r="A23" s="2185">
        <f>①経営概況!B9</f>
        <v>0</v>
      </c>
      <c r="B23" s="2186"/>
      <c r="C23" s="1265"/>
      <c r="D23" s="756">
        <f>①経営概況!I9</f>
        <v>0</v>
      </c>
      <c r="E23" s="1270"/>
      <c r="F23" s="71"/>
      <c r="H23" s="71"/>
      <c r="I23" s="71"/>
      <c r="J23" s="71"/>
      <c r="K23" s="71"/>
      <c r="L23" s="71"/>
      <c r="M23" s="71"/>
      <c r="N23" s="71"/>
      <c r="O23" s="71"/>
      <c r="P23" s="71"/>
    </row>
    <row r="24" spans="1:17" ht="20.100000000000001" customHeight="1" x14ac:dyDescent="0.15">
      <c r="A24" s="2185">
        <f>①経営概況!B10</f>
        <v>0</v>
      </c>
      <c r="B24" s="2186"/>
      <c r="C24" s="1266"/>
      <c r="D24" s="756">
        <f>①経営概況!I10</f>
        <v>0</v>
      </c>
      <c r="E24" s="12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1:17" ht="20.100000000000001" customHeight="1" x14ac:dyDescent="0.15">
      <c r="A25" s="2185">
        <f>①経営概況!B11</f>
        <v>0</v>
      </c>
      <c r="B25" s="2186"/>
      <c r="C25" s="1267"/>
      <c r="D25" s="756">
        <f>①経営概況!I11</f>
        <v>0</v>
      </c>
      <c r="E25" s="1272"/>
    </row>
    <row r="26" spans="1:17" ht="20.100000000000001" customHeight="1" thickBot="1" x14ac:dyDescent="0.2">
      <c r="A26" s="2187">
        <f>①経営概況!B12</f>
        <v>0</v>
      </c>
      <c r="B26" s="2188"/>
      <c r="C26" s="1268"/>
      <c r="D26" s="757">
        <f>①経営概況!I12</f>
        <v>0</v>
      </c>
      <c r="E26" s="1273"/>
    </row>
  </sheetData>
  <mergeCells count="12">
    <mergeCell ref="A1:O1"/>
    <mergeCell ref="I2:J2"/>
    <mergeCell ref="E2:F2"/>
    <mergeCell ref="A19:B19"/>
    <mergeCell ref="A3:A4"/>
    <mergeCell ref="A20:B20"/>
    <mergeCell ref="A25:B25"/>
    <mergeCell ref="A26:B26"/>
    <mergeCell ref="A21:B21"/>
    <mergeCell ref="A22:B22"/>
    <mergeCell ref="A23:B23"/>
    <mergeCell ref="A24:B24"/>
  </mergeCells>
  <phoneticPr fontId="3"/>
  <printOptions horizontalCentered="1"/>
  <pageMargins left="0.19685039370078741" right="0.19685039370078741" top="0.78740157480314965" bottom="0.19685039370078741" header="0.78740157480314965" footer="0.51181102362204722"/>
  <pageSetup paperSize="9" scale="95" orientation="landscape" horizontalDpi="4294967292" r:id="rId1"/>
  <headerFooter alignWithMargins="0">
    <oddHeader>&amp;R&amp;"ＭＳ 明朝,標準"７．家計費改善計画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614"/>
  <sheetViews>
    <sheetView showGridLines="0" zoomScale="85" zoomScaleNormal="85" zoomScaleSheetLayoutView="75" workbookViewId="0">
      <selection activeCell="AT33" sqref="AT33"/>
    </sheetView>
  </sheetViews>
  <sheetFormatPr defaultColWidth="10.28515625" defaultRowHeight="11.25" x14ac:dyDescent="0.15"/>
  <cols>
    <col min="1" max="1" width="2.7109375" style="145" customWidth="1"/>
    <col min="2" max="2" width="12.7109375" style="145" customWidth="1"/>
    <col min="3" max="3" width="2.7109375" style="145" customWidth="1"/>
    <col min="4" max="5" width="8.7109375" style="145" customWidth="1"/>
    <col min="6" max="7" width="4.7109375" style="145" customWidth="1"/>
    <col min="8" max="9" width="10.7109375" style="145" customWidth="1"/>
    <col min="10" max="10" width="4.7109375" style="145" customWidth="1"/>
    <col min="11" max="30" width="12.7109375" style="145" customWidth="1"/>
    <col min="31" max="31" width="20.42578125" style="145" customWidth="1"/>
    <col min="32" max="32" width="12.7109375" style="145" customWidth="1"/>
    <col min="33" max="33" width="4.7109375" style="323" customWidth="1"/>
    <col min="34" max="53" width="10.7109375" style="145" customWidth="1"/>
    <col min="54" max="54" width="17.42578125" style="145" customWidth="1"/>
    <col min="55" max="16384" width="10.28515625" style="145"/>
  </cols>
  <sheetData>
    <row r="1" spans="1:68" ht="18.75" customHeight="1" x14ac:dyDescent="0.15">
      <c r="A1" s="2336" t="s">
        <v>416</v>
      </c>
      <c r="B1" s="2337"/>
      <c r="C1" s="2337"/>
      <c r="D1" s="2337"/>
      <c r="E1" s="433"/>
      <c r="L1" s="427"/>
      <c r="M1" s="427"/>
      <c r="N1" s="427"/>
      <c r="O1" s="427"/>
      <c r="P1" s="427"/>
      <c r="Q1" s="254"/>
      <c r="R1" s="254"/>
      <c r="S1" s="254"/>
      <c r="T1" s="254"/>
      <c r="AE1" s="146"/>
      <c r="AF1" s="146"/>
      <c r="AG1" s="322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</row>
    <row r="2" spans="1:68" ht="12" customHeight="1" thickBot="1" x14ac:dyDescent="0.2">
      <c r="A2" s="460"/>
      <c r="B2" s="148" t="s">
        <v>67</v>
      </c>
      <c r="C2" s="2347">
        <f>表紙!C19</f>
        <v>0</v>
      </c>
      <c r="D2" s="2347"/>
      <c r="E2" s="2347"/>
      <c r="F2" s="2324" t="s">
        <v>230</v>
      </c>
      <c r="G2" s="2324"/>
      <c r="H2" s="2325">
        <f ca="1">①経営概況!AA2</f>
        <v>44004.779521064818</v>
      </c>
      <c r="I2" s="2325"/>
      <c r="J2" s="2325"/>
      <c r="R2" s="145" t="s">
        <v>101</v>
      </c>
      <c r="T2" s="149" t="s">
        <v>102</v>
      </c>
      <c r="AA2" s="150"/>
      <c r="AB2" s="145" t="s">
        <v>101</v>
      </c>
      <c r="AD2" s="149" t="s">
        <v>103</v>
      </c>
      <c r="AE2" s="146"/>
      <c r="AF2" s="334"/>
      <c r="AG2" s="337"/>
      <c r="AH2" s="338" t="s">
        <v>232</v>
      </c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  <c r="AZ2" s="338"/>
      <c r="BA2" s="338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</row>
    <row r="3" spans="1:68" ht="12" customHeight="1" thickBot="1" x14ac:dyDescent="0.2">
      <c r="A3" s="2341" t="s">
        <v>104</v>
      </c>
      <c r="B3" s="2342"/>
      <c r="C3" s="2351" t="s">
        <v>105</v>
      </c>
      <c r="D3" s="2333" t="s">
        <v>106</v>
      </c>
      <c r="E3" s="2333" t="s">
        <v>107</v>
      </c>
      <c r="F3" s="151" t="s">
        <v>108</v>
      </c>
      <c r="G3" s="151" t="s">
        <v>109</v>
      </c>
      <c r="H3" s="151" t="s">
        <v>110</v>
      </c>
      <c r="I3" s="151" t="s">
        <v>111</v>
      </c>
      <c r="J3" s="2203" t="s">
        <v>112</v>
      </c>
      <c r="K3" s="2206" t="s">
        <v>207</v>
      </c>
      <c r="L3" s="2207"/>
      <c r="M3" s="2207"/>
      <c r="N3" s="2207"/>
      <c r="O3" s="2207"/>
      <c r="P3" s="2207"/>
      <c r="Q3" s="2207"/>
      <c r="R3" s="2207"/>
      <c r="S3" s="2207"/>
      <c r="T3" s="2208"/>
      <c r="U3" s="2206" t="s">
        <v>207</v>
      </c>
      <c r="V3" s="2207"/>
      <c r="W3" s="2207"/>
      <c r="X3" s="2207"/>
      <c r="Y3" s="2207"/>
      <c r="Z3" s="2207"/>
      <c r="AA3" s="2207"/>
      <c r="AB3" s="2207"/>
      <c r="AC3" s="2207"/>
      <c r="AD3" s="2208"/>
      <c r="AE3" s="146"/>
      <c r="AF3" s="339"/>
      <c r="AG3" s="337"/>
      <c r="AH3" s="2200"/>
      <c r="AI3" s="2201"/>
      <c r="AJ3" s="2201"/>
      <c r="AK3" s="2201"/>
      <c r="AL3" s="2201"/>
      <c r="AM3" s="2201"/>
      <c r="AN3" s="2201"/>
      <c r="AO3" s="2201"/>
      <c r="AP3" s="2201"/>
      <c r="AQ3" s="2202"/>
      <c r="AR3" s="2201"/>
      <c r="AS3" s="2201"/>
      <c r="AT3" s="2201"/>
      <c r="AU3" s="2201"/>
      <c r="AV3" s="2201"/>
      <c r="AW3" s="2201"/>
      <c r="AX3" s="2201"/>
      <c r="AY3" s="2201"/>
      <c r="AZ3" s="2201"/>
      <c r="BA3" s="2202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</row>
    <row r="4" spans="1:68" ht="12" customHeight="1" thickBot="1" x14ac:dyDescent="0.2">
      <c r="A4" s="2343"/>
      <c r="B4" s="2344"/>
      <c r="C4" s="2352"/>
      <c r="D4" s="2334"/>
      <c r="E4" s="2334"/>
      <c r="F4" s="152" t="s">
        <v>113</v>
      </c>
      <c r="G4" s="152" t="s">
        <v>114</v>
      </c>
      <c r="H4" s="152" t="s">
        <v>115</v>
      </c>
      <c r="I4" s="152" t="s">
        <v>116</v>
      </c>
      <c r="J4" s="2204"/>
      <c r="K4" s="1406">
        <f>K5-2018</f>
        <v>2</v>
      </c>
      <c r="L4" s="1407">
        <f t="shared" ref="L4" si="0">K4+1</f>
        <v>3</v>
      </c>
      <c r="M4" s="1407">
        <f t="shared" ref="M4" si="1">L4+1</f>
        <v>4</v>
      </c>
      <c r="N4" s="1407">
        <f t="shared" ref="N4" si="2">M4+1</f>
        <v>5</v>
      </c>
      <c r="O4" s="1407">
        <f t="shared" ref="O4" si="3">N4+1</f>
        <v>6</v>
      </c>
      <c r="P4" s="1407">
        <f t="shared" ref="P4" si="4">O4+1</f>
        <v>7</v>
      </c>
      <c r="Q4" s="1407">
        <f t="shared" ref="Q4" si="5">P4+1</f>
        <v>8</v>
      </c>
      <c r="R4" s="1407">
        <f t="shared" ref="R4" si="6">Q4+1</f>
        <v>9</v>
      </c>
      <c r="S4" s="1407">
        <f t="shared" ref="S4" si="7">R4+1</f>
        <v>10</v>
      </c>
      <c r="T4" s="1408">
        <f t="shared" ref="T4" si="8">S4+1</f>
        <v>11</v>
      </c>
      <c r="U4" s="1409">
        <f t="shared" ref="U4" si="9">T4+1</f>
        <v>12</v>
      </c>
      <c r="V4" s="1407">
        <f t="shared" ref="V4" si="10">U4+1</f>
        <v>13</v>
      </c>
      <c r="W4" s="1407">
        <f t="shared" ref="W4" si="11">V4+1</f>
        <v>14</v>
      </c>
      <c r="X4" s="1407">
        <f t="shared" ref="X4" si="12">W4+1</f>
        <v>15</v>
      </c>
      <c r="Y4" s="1407">
        <f t="shared" ref="Y4" si="13">X4+1</f>
        <v>16</v>
      </c>
      <c r="Z4" s="1407">
        <f t="shared" ref="Z4" si="14">Y4+1</f>
        <v>17</v>
      </c>
      <c r="AA4" s="1407">
        <f t="shared" ref="AA4" si="15">Z4+1</f>
        <v>18</v>
      </c>
      <c r="AB4" s="1407">
        <f t="shared" ref="AB4" si="16">AA4+1</f>
        <v>19</v>
      </c>
      <c r="AC4" s="1407">
        <f t="shared" ref="AC4" si="17">AB4+1</f>
        <v>20</v>
      </c>
      <c r="AD4" s="1408">
        <f t="shared" ref="AD4" si="18">AC4+1</f>
        <v>21</v>
      </c>
      <c r="AE4" s="153"/>
      <c r="AF4" s="340"/>
      <c r="AG4" s="341"/>
      <c r="AH4" s="1410">
        <f t="shared" ref="AH4:AW5" si="19">K4</f>
        <v>2</v>
      </c>
      <c r="AI4" s="1411">
        <f t="shared" si="19"/>
        <v>3</v>
      </c>
      <c r="AJ4" s="1412">
        <f t="shared" si="19"/>
        <v>4</v>
      </c>
      <c r="AK4" s="1413">
        <f t="shared" si="19"/>
        <v>5</v>
      </c>
      <c r="AL4" s="1411">
        <f t="shared" si="19"/>
        <v>6</v>
      </c>
      <c r="AM4" s="1411">
        <f t="shared" si="19"/>
        <v>7</v>
      </c>
      <c r="AN4" s="1411">
        <f t="shared" si="19"/>
        <v>8</v>
      </c>
      <c r="AO4" s="1411">
        <f t="shared" si="19"/>
        <v>9</v>
      </c>
      <c r="AP4" s="1411">
        <f t="shared" si="19"/>
        <v>10</v>
      </c>
      <c r="AQ4" s="1412">
        <f t="shared" si="19"/>
        <v>11</v>
      </c>
      <c r="AR4" s="1413">
        <f t="shared" si="19"/>
        <v>12</v>
      </c>
      <c r="AS4" s="1411">
        <f t="shared" si="19"/>
        <v>13</v>
      </c>
      <c r="AT4" s="1411">
        <f t="shared" si="19"/>
        <v>14</v>
      </c>
      <c r="AU4" s="1411">
        <f t="shared" si="19"/>
        <v>15</v>
      </c>
      <c r="AV4" s="1411">
        <f t="shared" si="19"/>
        <v>16</v>
      </c>
      <c r="AW4" s="1411">
        <f t="shared" si="19"/>
        <v>17</v>
      </c>
      <c r="AX4" s="1411">
        <f t="shared" ref="AR4:BA5" si="20">AA4</f>
        <v>18</v>
      </c>
      <c r="AY4" s="1411">
        <f t="shared" si="20"/>
        <v>19</v>
      </c>
      <c r="AZ4" s="1411">
        <f t="shared" si="20"/>
        <v>20</v>
      </c>
      <c r="BA4" s="1412">
        <f t="shared" si="20"/>
        <v>21</v>
      </c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</row>
    <row r="5" spans="1:68" ht="12" customHeight="1" thickBot="1" x14ac:dyDescent="0.2">
      <c r="A5" s="2345"/>
      <c r="B5" s="2346"/>
      <c r="C5" s="2353"/>
      <c r="D5" s="2335"/>
      <c r="E5" s="2335"/>
      <c r="F5" s="154" t="s">
        <v>117</v>
      </c>
      <c r="G5" s="154" t="s">
        <v>118</v>
      </c>
      <c r="H5" s="154" t="s">
        <v>119</v>
      </c>
      <c r="I5" s="154" t="s">
        <v>120</v>
      </c>
      <c r="J5" s="2205"/>
      <c r="K5" s="246">
        <f>⑤農経改善計画!H4+2018</f>
        <v>2020</v>
      </c>
      <c r="L5" s="247">
        <f t="shared" ref="L5:AD5" si="21">K5+1</f>
        <v>2021</v>
      </c>
      <c r="M5" s="247">
        <f t="shared" si="21"/>
        <v>2022</v>
      </c>
      <c r="N5" s="247">
        <f t="shared" si="21"/>
        <v>2023</v>
      </c>
      <c r="O5" s="247">
        <f t="shared" si="21"/>
        <v>2024</v>
      </c>
      <c r="P5" s="247">
        <f t="shared" si="21"/>
        <v>2025</v>
      </c>
      <c r="Q5" s="247">
        <f t="shared" si="21"/>
        <v>2026</v>
      </c>
      <c r="R5" s="247">
        <f t="shared" si="21"/>
        <v>2027</v>
      </c>
      <c r="S5" s="247">
        <f t="shared" si="21"/>
        <v>2028</v>
      </c>
      <c r="T5" s="248">
        <f t="shared" si="21"/>
        <v>2029</v>
      </c>
      <c r="U5" s="249">
        <f t="shared" si="21"/>
        <v>2030</v>
      </c>
      <c r="V5" s="247">
        <f t="shared" si="21"/>
        <v>2031</v>
      </c>
      <c r="W5" s="247">
        <f t="shared" si="21"/>
        <v>2032</v>
      </c>
      <c r="X5" s="247">
        <f t="shared" si="21"/>
        <v>2033</v>
      </c>
      <c r="Y5" s="247">
        <f t="shared" si="21"/>
        <v>2034</v>
      </c>
      <c r="Z5" s="247">
        <f t="shared" si="21"/>
        <v>2035</v>
      </c>
      <c r="AA5" s="247">
        <f t="shared" si="21"/>
        <v>2036</v>
      </c>
      <c r="AB5" s="247">
        <f t="shared" si="21"/>
        <v>2037</v>
      </c>
      <c r="AC5" s="247">
        <f t="shared" si="21"/>
        <v>2038</v>
      </c>
      <c r="AD5" s="248">
        <f t="shared" si="21"/>
        <v>2039</v>
      </c>
      <c r="AE5" s="265"/>
      <c r="AF5" s="326" t="s">
        <v>235</v>
      </c>
      <c r="AG5" s="326" t="s">
        <v>234</v>
      </c>
      <c r="AH5" s="342">
        <f t="shared" si="19"/>
        <v>2020</v>
      </c>
      <c r="AI5" s="343">
        <f t="shared" si="19"/>
        <v>2021</v>
      </c>
      <c r="AJ5" s="344">
        <f t="shared" si="19"/>
        <v>2022</v>
      </c>
      <c r="AK5" s="345">
        <f t="shared" si="19"/>
        <v>2023</v>
      </c>
      <c r="AL5" s="343">
        <f t="shared" si="19"/>
        <v>2024</v>
      </c>
      <c r="AM5" s="343">
        <f t="shared" si="19"/>
        <v>2025</v>
      </c>
      <c r="AN5" s="343">
        <f t="shared" si="19"/>
        <v>2026</v>
      </c>
      <c r="AO5" s="343">
        <f t="shared" si="19"/>
        <v>2027</v>
      </c>
      <c r="AP5" s="343">
        <f t="shared" si="19"/>
        <v>2028</v>
      </c>
      <c r="AQ5" s="344">
        <f t="shared" si="19"/>
        <v>2029</v>
      </c>
      <c r="AR5" s="346">
        <f t="shared" si="20"/>
        <v>2030</v>
      </c>
      <c r="AS5" s="343">
        <f t="shared" si="20"/>
        <v>2031</v>
      </c>
      <c r="AT5" s="343">
        <f t="shared" si="20"/>
        <v>2032</v>
      </c>
      <c r="AU5" s="343">
        <f t="shared" si="20"/>
        <v>2033</v>
      </c>
      <c r="AV5" s="343">
        <f t="shared" si="20"/>
        <v>2034</v>
      </c>
      <c r="AW5" s="343">
        <f t="shared" si="20"/>
        <v>2035</v>
      </c>
      <c r="AX5" s="343">
        <f t="shared" si="20"/>
        <v>2036</v>
      </c>
      <c r="AY5" s="343">
        <f t="shared" si="20"/>
        <v>2037</v>
      </c>
      <c r="AZ5" s="343">
        <f t="shared" si="20"/>
        <v>2038</v>
      </c>
      <c r="BA5" s="344">
        <f t="shared" si="20"/>
        <v>2039</v>
      </c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</row>
    <row r="6" spans="1:68" ht="12" customHeight="1" x14ac:dyDescent="0.15">
      <c r="A6" s="2251" t="s">
        <v>121</v>
      </c>
      <c r="B6" s="2348"/>
      <c r="C6" s="2354"/>
      <c r="D6" s="2358"/>
      <c r="E6" s="2359"/>
      <c r="F6" s="2326"/>
      <c r="G6" s="2326"/>
      <c r="H6" s="779"/>
      <c r="I6" s="780"/>
      <c r="J6" s="2329"/>
      <c r="K6" s="277">
        <f>IF(OR($F$6=2,K5&lt;$H$6),0,IF(AND($F$6=1,$G$6=1,K5=$H$6),0,IF(AND($F$6=1,$G$6=2,K5=$H$6),$I$6,IF(OR(AND($F$6=1,$G$6=1,K5&gt;$H$6,K5&lt;=($H$6+$H$8+1)),AND($F$6=1,$G$6=2,K5&gt;$H$6,K5&lt;=($H$6+$H$8))),$I$6,IF(OR(AND($F$6=1,$G$6=1,K5=($H$6+$H$8+2)),AND($F$6=1,$G$6=2,K5=($H$6+$H$8+1))),$I$6-$I$7,IF(AND($F$6=1,$G$6=1,K5&gt;($H$6+$H$8+2),K5&lt;=($H$6+$H$7+1)),$I$6-$I$7-$I$8*(K5-$H$6-$H$8-2),IF(AND($F$6=1,$G$6=2,K5&gt;($H$6+$H$8+1),K5&lt;=($H$6+$H$7)),$I$6-$I$7-$I$8*(K5-$H$6-$H$8-1),0)))))))</f>
        <v>0</v>
      </c>
      <c r="L6" s="267">
        <f>IF(OR($F$6=2,L5&lt;$H$6),0,IF(AND($F$6=1,$G$6=1,L5=$H$6),0,IF(AND($F$6=1,$G$6=2,L5=$H$6),$I$6,IF(OR(AND($F$6=1,$G$6=1,L5&gt;$H$6,L5&lt;=($H$6+$H$8+1)),AND($F$6=1,$G$6=2,L5&gt;$H$6,L5&lt;=($H$6+$H$8))),$I$6,IF(OR(AND($F$6=1,$G$6=1,L5=($H$6+$H$8+2)),AND($F$6=1,$G$6=2,L5=($H$6+$H$8+1))),$I$6-$I$7,IF(AND($F$6=1,$G$6=1,L5&gt;($H$6+$H$8+2),L5&lt;=($H$6+$H$7+1)),$I$6-$I$7-$I$8*(L5-$H$6-$H$8-2),IF(AND($F$6=1,$G$6=2,L5&gt;($H$6+$H$8+1),L5&lt;=($H$6+$H$7)),$I$6-$I$7-$I$8*(L5-$H$6-$H$8-1),0)))))))</f>
        <v>0</v>
      </c>
      <c r="M6" s="155">
        <f t="shared" ref="M6:AD6" si="22">IF(OR($F$6=2,M5&lt;$H$6),0,IF(AND($F$6=1,$G$6=1,M5=$H$6),0,IF(AND($F$6=1,$G$6=2,M5=$H$6),$I$6,IF(OR(AND($F$6=1,$G$6=1,M5&gt;$H$6,M5&lt;=($H$6+$H$8+1)),AND($F$6=1,$G$6=2,M5&gt;$H$6,M5&lt;=($H$6+$H$8))),$I$6,IF(OR(AND($F$6=1,$G$6=1,M5=($H$6+$H$8+2)),AND($F$6=1,$G$6=2,M5=($H$6+$H$8+1))),$I$6-$I$7,IF(AND($F$6=1,$G$6=1,M5&gt;($H$6+$H$8+2),M5&lt;=($H$6+$H$7+1)),$I$6-$I$7-$I$8*(M5-$H$6-$H$8-2),IF(AND($F$6=1,$G$6=2,M5&gt;($H$6+$H$8+1),M5&lt;=($H$6+$H$7)),$I$6-$I$7-$I$8*(M5-$H$6-$H$8-1),0)))))))</f>
        <v>0</v>
      </c>
      <c r="N6" s="155">
        <f t="shared" si="22"/>
        <v>0</v>
      </c>
      <c r="O6" s="155">
        <f t="shared" si="22"/>
        <v>0</v>
      </c>
      <c r="P6" s="155">
        <f t="shared" si="22"/>
        <v>0</v>
      </c>
      <c r="Q6" s="155">
        <f t="shared" si="22"/>
        <v>0</v>
      </c>
      <c r="R6" s="155">
        <f t="shared" si="22"/>
        <v>0</v>
      </c>
      <c r="S6" s="155">
        <f t="shared" si="22"/>
        <v>0</v>
      </c>
      <c r="T6" s="156">
        <f t="shared" si="22"/>
        <v>0</v>
      </c>
      <c r="U6" s="157">
        <f t="shared" si="22"/>
        <v>0</v>
      </c>
      <c r="V6" s="155">
        <f t="shared" si="22"/>
        <v>0</v>
      </c>
      <c r="W6" s="155">
        <f t="shared" si="22"/>
        <v>0</v>
      </c>
      <c r="X6" s="155">
        <f t="shared" si="22"/>
        <v>0</v>
      </c>
      <c r="Y6" s="155">
        <f t="shared" si="22"/>
        <v>0</v>
      </c>
      <c r="Z6" s="155">
        <f t="shared" si="22"/>
        <v>0</v>
      </c>
      <c r="AA6" s="155">
        <f t="shared" si="22"/>
        <v>0</v>
      </c>
      <c r="AB6" s="155">
        <f t="shared" si="22"/>
        <v>0</v>
      </c>
      <c r="AC6" s="155">
        <f t="shared" si="22"/>
        <v>0</v>
      </c>
      <c r="AD6" s="158">
        <f t="shared" si="22"/>
        <v>0</v>
      </c>
      <c r="AE6" s="266"/>
      <c r="AF6" s="347" t="str">
        <f>IF(B6=0," ",B6)</f>
        <v xml:space="preserve"> </v>
      </c>
      <c r="AG6" s="348" t="str">
        <f>IF(C6=0," ",C6)</f>
        <v xml:space="preserve"> </v>
      </c>
      <c r="AH6" s="283">
        <f t="shared" ref="AH6:BA6" si="23">IF(OR(K$5=" ",K$5-($H$6+$H$8)&gt;$H$7-$H$8),0,ABS(IF(K$5-$H$6&gt;=1,IF($F$6=2,CUMPRINC($J$6,$H$7-$H$8,$I$6,IF(K$5-($H$6+$H$8)&lt;=0,1,K$5-($H$6+$H$8)),$H$7-$H$8,0),K6),0)))</f>
        <v>0</v>
      </c>
      <c r="AI6" s="284">
        <f t="shared" si="23"/>
        <v>0</v>
      </c>
      <c r="AJ6" s="285">
        <f t="shared" si="23"/>
        <v>0</v>
      </c>
      <c r="AK6" s="286">
        <f t="shared" si="23"/>
        <v>0</v>
      </c>
      <c r="AL6" s="287">
        <f t="shared" si="23"/>
        <v>0</v>
      </c>
      <c r="AM6" s="287">
        <f t="shared" si="23"/>
        <v>0</v>
      </c>
      <c r="AN6" s="287">
        <f t="shared" si="23"/>
        <v>0</v>
      </c>
      <c r="AO6" s="287">
        <f t="shared" si="23"/>
        <v>0</v>
      </c>
      <c r="AP6" s="287">
        <f t="shared" si="23"/>
        <v>0</v>
      </c>
      <c r="AQ6" s="285">
        <f t="shared" si="23"/>
        <v>0</v>
      </c>
      <c r="AR6" s="288">
        <f t="shared" si="23"/>
        <v>0</v>
      </c>
      <c r="AS6" s="287">
        <f t="shared" si="23"/>
        <v>0</v>
      </c>
      <c r="AT6" s="287">
        <f t="shared" si="23"/>
        <v>0</v>
      </c>
      <c r="AU6" s="287">
        <f t="shared" si="23"/>
        <v>0</v>
      </c>
      <c r="AV6" s="287">
        <f t="shared" si="23"/>
        <v>0</v>
      </c>
      <c r="AW6" s="287">
        <f t="shared" si="23"/>
        <v>0</v>
      </c>
      <c r="AX6" s="287">
        <f t="shared" si="23"/>
        <v>0</v>
      </c>
      <c r="AY6" s="287">
        <f t="shared" si="23"/>
        <v>0</v>
      </c>
      <c r="AZ6" s="287">
        <f t="shared" si="23"/>
        <v>0</v>
      </c>
      <c r="BA6" s="289">
        <f t="shared" si="23"/>
        <v>0</v>
      </c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</row>
    <row r="7" spans="1:68" ht="12" customHeight="1" x14ac:dyDescent="0.15">
      <c r="A7" s="2252"/>
      <c r="B7" s="2349"/>
      <c r="C7" s="2355"/>
      <c r="D7" s="2320"/>
      <c r="E7" s="2321"/>
      <c r="F7" s="2281"/>
      <c r="G7" s="2327"/>
      <c r="H7" s="781"/>
      <c r="I7" s="782" t="str">
        <f>IF(H7="","",IF(OR(F6&lt;1,F6&gt;2),"支払ｴﾗ-(1or2)",IF(OR(G6&lt;1,G6&gt;2),"償還ｴﾗ-(1or2)",IF(F6=1,I6-(H7-H8-1)*I8,"元利均等年賦払"))))</f>
        <v/>
      </c>
      <c r="J7" s="2330"/>
      <c r="K7" s="161">
        <f>IF(OR((K5&lt;$H$6+$H$8),AND($F$6=1,$G$6=1,K5=$H$6+$H$8),AND($F$6=2,$G$6=1,K5=$H$6+$H$8)),0,IF(OR(AND($F$6=1,$G$6=2,K5=$H$6+$H$8),AND($F$6=1,$G$6=1,K5=$H$6+$H$8+1)),$I$7,IF(OR(AND($F$6=2,$G$6=2,K5=$H$6+$H$8),AND($F$6=2,$G$6=1,K5=$H$6+$H$8+1)),ABS(PPMT($J$6,1,$H$7-$H$8,$I$6)),IF(OR(AND($F$6=1,$G$6=2,K5&lt;$H$6+$H$7,K5&gt;$H$6+$H$8),AND($F$6=1,$G$6=1,K5&lt;=$H$6+$H$7,K5&gt;$H$6+$H$8+1)),$I$8,IF(AND($F$6=2,$G$6=2,K5&lt;$H$6+$H$7,K5&gt;$H$6+$H$8),ABS(PPMT($J$6,K5-$H$6-$H$8+1,$H$7-$H$8,$I$6)),IF(AND($F$6=2,$G$6=1,K5&lt;=$H$6+$H$7,K5&gt;$H$6+$H$8+1),ABS(PPMT($J$6,K5-$H$6-$H$8,$H$7-$H$8,$I$6)),0))))))</f>
        <v>0</v>
      </c>
      <c r="L7" s="162">
        <f t="shared" ref="L7:AD7" si="24">IF(OR((L5&lt;$H$6+$H$8),AND($F$6=1,$G$6=1,L5=$H$6+$H$8),AND($F$6=2,$G$6=1,L5=$H$6+$H$8)),0,IF(OR(AND($F$6=1,$G$6=2,L5=$H$6+$H$8),AND($F$6=1,$G$6=1,L5=$H$6+$H$8+1)),$I$7,IF(OR(AND($F$6=2,$G$6=2,L5=$H$6+$H$8),AND($F$6=2,$G$6=1,L5=$H$6+$H$8+1)),ABS(PPMT($J$6,1,$H$7-$H$8,$I$6)),IF(OR(AND($F$6=1,$G$6=2,L5&lt;$H$6+$H$7,L5&gt;$H$6+$H$8),AND($F$6=1,$G$6=1,L5&lt;=$H$6+$H$7,L5&gt;$H$6+$H$8+1)),$I$8,IF(AND($F$6=2,$G$6=2,L5&lt;$H$6+$H$7,L5&gt;$H$6+$H$8),ABS(PPMT($J$6,L5-$H$6-$H$8+1,$H$7-$H$8,$I$6)),IF(AND($F$6=2,$G$6=1,L5&lt;=$H$6+$H$7,L5&gt;$H$6+$H$8+1),ABS(PPMT($J$6,L5-$H$6-$H$8,$H$7-$H$8,$I$6)),0))))))</f>
        <v>0</v>
      </c>
      <c r="M7" s="162">
        <f t="shared" si="24"/>
        <v>0</v>
      </c>
      <c r="N7" s="162">
        <f t="shared" si="24"/>
        <v>0</v>
      </c>
      <c r="O7" s="162">
        <f t="shared" si="24"/>
        <v>0</v>
      </c>
      <c r="P7" s="162">
        <f t="shared" si="24"/>
        <v>0</v>
      </c>
      <c r="Q7" s="162">
        <f t="shared" si="24"/>
        <v>0</v>
      </c>
      <c r="R7" s="162">
        <f t="shared" si="24"/>
        <v>0</v>
      </c>
      <c r="S7" s="162">
        <f t="shared" si="24"/>
        <v>0</v>
      </c>
      <c r="T7" s="163">
        <f t="shared" si="24"/>
        <v>0</v>
      </c>
      <c r="U7" s="164">
        <f t="shared" si="24"/>
        <v>0</v>
      </c>
      <c r="V7" s="162">
        <f t="shared" si="24"/>
        <v>0</v>
      </c>
      <c r="W7" s="162">
        <f t="shared" si="24"/>
        <v>0</v>
      </c>
      <c r="X7" s="162">
        <f t="shared" si="24"/>
        <v>0</v>
      </c>
      <c r="Y7" s="162">
        <f t="shared" si="24"/>
        <v>0</v>
      </c>
      <c r="Z7" s="162">
        <f t="shared" si="24"/>
        <v>0</v>
      </c>
      <c r="AA7" s="162">
        <f t="shared" si="24"/>
        <v>0</v>
      </c>
      <c r="AB7" s="162">
        <f t="shared" si="24"/>
        <v>0</v>
      </c>
      <c r="AC7" s="162">
        <f t="shared" si="24"/>
        <v>0</v>
      </c>
      <c r="AD7" s="165">
        <f t="shared" si="24"/>
        <v>0</v>
      </c>
      <c r="AE7" s="167">
        <f>SUM(K7:AD7)</f>
        <v>0</v>
      </c>
      <c r="AF7" s="349" t="str">
        <f>IF(B9=0," ",B9)</f>
        <v xml:space="preserve"> </v>
      </c>
      <c r="AG7" s="350" t="str">
        <f>IF(C9=0," ",C9)</f>
        <v xml:space="preserve"> </v>
      </c>
      <c r="AH7" s="290">
        <f t="shared" ref="AH7:BA7" si="25">IF(OR(K$5=" ",K$5-($H$9+$H$11)&gt;$H$10-$H$11),0,ABS(IF(K$5-$H$9&gt;=1,IF($F$9=2,CUMPRINC($J$9,$H$10-$H$11,$I$9,IF(K$5-($H$9+$H$11)&lt;=0,1,K$5-($H$9+$H$11)),$H$10-$H$11,0),K9),0)))</f>
        <v>0</v>
      </c>
      <c r="AI7" s="291">
        <f t="shared" si="25"/>
        <v>0</v>
      </c>
      <c r="AJ7" s="292">
        <f t="shared" si="25"/>
        <v>0</v>
      </c>
      <c r="AK7" s="293">
        <f t="shared" si="25"/>
        <v>0</v>
      </c>
      <c r="AL7" s="291">
        <f t="shared" si="25"/>
        <v>0</v>
      </c>
      <c r="AM7" s="291">
        <f t="shared" si="25"/>
        <v>0</v>
      </c>
      <c r="AN7" s="291">
        <f t="shared" si="25"/>
        <v>0</v>
      </c>
      <c r="AO7" s="291">
        <f t="shared" si="25"/>
        <v>0</v>
      </c>
      <c r="AP7" s="291">
        <f t="shared" si="25"/>
        <v>0</v>
      </c>
      <c r="AQ7" s="292">
        <f t="shared" si="25"/>
        <v>0</v>
      </c>
      <c r="AR7" s="294">
        <f t="shared" si="25"/>
        <v>0</v>
      </c>
      <c r="AS7" s="291">
        <f t="shared" si="25"/>
        <v>0</v>
      </c>
      <c r="AT7" s="291">
        <f t="shared" si="25"/>
        <v>0</v>
      </c>
      <c r="AU7" s="291">
        <f t="shared" si="25"/>
        <v>0</v>
      </c>
      <c r="AV7" s="291">
        <f t="shared" si="25"/>
        <v>0</v>
      </c>
      <c r="AW7" s="291">
        <f t="shared" si="25"/>
        <v>0</v>
      </c>
      <c r="AX7" s="291">
        <f t="shared" si="25"/>
        <v>0</v>
      </c>
      <c r="AY7" s="291">
        <f t="shared" si="25"/>
        <v>0</v>
      </c>
      <c r="AZ7" s="291">
        <f t="shared" si="25"/>
        <v>0</v>
      </c>
      <c r="BA7" s="295">
        <f t="shared" si="25"/>
        <v>0</v>
      </c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</row>
    <row r="8" spans="1:68" ht="12" customHeight="1" x14ac:dyDescent="0.15">
      <c r="A8" s="2252"/>
      <c r="B8" s="2349"/>
      <c r="C8" s="2356"/>
      <c r="D8" s="2320"/>
      <c r="E8" s="2321"/>
      <c r="F8" s="2313"/>
      <c r="G8" s="2328"/>
      <c r="H8" s="783"/>
      <c r="I8" s="947" t="str">
        <f>IF(H8="","",IF(H8&gt;=H7,"据置は償還の内数で!!",IF(OR(F6&lt;1,F6&gt;2,G6&lt;1,G6&gt;2),"〃",IF(F6=1,ROUNDDOWN((I6/(H7-H8)),-3),"〃"))))</f>
        <v/>
      </c>
      <c r="J8" s="2331"/>
      <c r="K8" s="170">
        <f t="shared" ref="K8:AD8" si="26">TRUNC(IF($F$6=1,K6*$J$6,IF(AND($F$6=2,$G$6=1,$H$6+$H$8&lt;K5,$H$6+$H$7&gt;=K5),ABS(IPMT($J$6,K5-$H$6-$H$8,$H$7-$H$8,$I$6)),IF(AND($F$6=2,$G$6=2,$H$6+$H$8&lt;=K5,$H$6+$H$7&gt;K5),ABS(IPMT($J$6,K5-$H$6-$H$8+1,$H$7-$H$8,$I$6)),IF(AND($F$6=2,$G$6=1,$H$6&lt;K5,$H$6+$H$8&gt;=K5),ABS(IPMT($J$6,1,$H$7-$H$8,$I$6)),IF(AND($F$6=2,$G$6=2,$H$6&lt;=K5,$H$6+$H$8&gt;K5),ABS(IPMT($J$6,1,$H$7-$H$8,$I$6)),0))))))</f>
        <v>0</v>
      </c>
      <c r="L8" s="171">
        <f t="shared" si="26"/>
        <v>0</v>
      </c>
      <c r="M8" s="171">
        <f t="shared" si="26"/>
        <v>0</v>
      </c>
      <c r="N8" s="171">
        <f t="shared" si="26"/>
        <v>0</v>
      </c>
      <c r="O8" s="171">
        <f t="shared" si="26"/>
        <v>0</v>
      </c>
      <c r="P8" s="171">
        <f t="shared" si="26"/>
        <v>0</v>
      </c>
      <c r="Q8" s="171">
        <f t="shared" si="26"/>
        <v>0</v>
      </c>
      <c r="R8" s="171">
        <f t="shared" si="26"/>
        <v>0</v>
      </c>
      <c r="S8" s="171">
        <f t="shared" si="26"/>
        <v>0</v>
      </c>
      <c r="T8" s="172">
        <f t="shared" si="26"/>
        <v>0</v>
      </c>
      <c r="U8" s="173">
        <f t="shared" si="26"/>
        <v>0</v>
      </c>
      <c r="V8" s="171">
        <f t="shared" si="26"/>
        <v>0</v>
      </c>
      <c r="W8" s="171">
        <f t="shared" si="26"/>
        <v>0</v>
      </c>
      <c r="X8" s="171">
        <f t="shared" si="26"/>
        <v>0</v>
      </c>
      <c r="Y8" s="171">
        <f t="shared" si="26"/>
        <v>0</v>
      </c>
      <c r="Z8" s="171">
        <f t="shared" si="26"/>
        <v>0</v>
      </c>
      <c r="AA8" s="171">
        <f t="shared" si="26"/>
        <v>0</v>
      </c>
      <c r="AB8" s="171">
        <f t="shared" si="26"/>
        <v>0</v>
      </c>
      <c r="AC8" s="171">
        <f t="shared" si="26"/>
        <v>0</v>
      </c>
      <c r="AD8" s="174">
        <f t="shared" si="26"/>
        <v>0</v>
      </c>
      <c r="AE8" s="166">
        <f>SUM(K8:AD8)</f>
        <v>0</v>
      </c>
      <c r="AF8" s="349" t="str">
        <f>IF(B12=0," ",B12)</f>
        <v xml:space="preserve"> </v>
      </c>
      <c r="AG8" s="350" t="str">
        <f>IF(C12=0," ",C12)</f>
        <v xml:space="preserve"> </v>
      </c>
      <c r="AH8" s="290">
        <f t="shared" ref="AH8:BA8" si="27">IF(OR(K$5=" ",K$5-($H$12+$H$14)&gt;$H$13-$H$14),0,ABS(IF(K$5-$H$12&gt;=1,IF($F$12=2,CUMPRINC($J$12,$H$13-$H$14,$I$12,IF(K$5-($H$12+$H$14)&lt;=0,1,K$5-($H$12+$H$14)),$H$13-$H$14,0),K12),0)))</f>
        <v>0</v>
      </c>
      <c r="AI8" s="291">
        <f t="shared" si="27"/>
        <v>0</v>
      </c>
      <c r="AJ8" s="292">
        <f t="shared" si="27"/>
        <v>0</v>
      </c>
      <c r="AK8" s="293">
        <f t="shared" si="27"/>
        <v>0</v>
      </c>
      <c r="AL8" s="291">
        <f t="shared" si="27"/>
        <v>0</v>
      </c>
      <c r="AM8" s="291">
        <f t="shared" si="27"/>
        <v>0</v>
      </c>
      <c r="AN8" s="291">
        <f t="shared" si="27"/>
        <v>0</v>
      </c>
      <c r="AO8" s="291">
        <f t="shared" si="27"/>
        <v>0</v>
      </c>
      <c r="AP8" s="291">
        <f t="shared" si="27"/>
        <v>0</v>
      </c>
      <c r="AQ8" s="292">
        <f t="shared" si="27"/>
        <v>0</v>
      </c>
      <c r="AR8" s="294">
        <f t="shared" si="27"/>
        <v>0</v>
      </c>
      <c r="AS8" s="291">
        <f t="shared" si="27"/>
        <v>0</v>
      </c>
      <c r="AT8" s="291">
        <f t="shared" si="27"/>
        <v>0</v>
      </c>
      <c r="AU8" s="291">
        <f t="shared" si="27"/>
        <v>0</v>
      </c>
      <c r="AV8" s="291">
        <f t="shared" si="27"/>
        <v>0</v>
      </c>
      <c r="AW8" s="291">
        <f t="shared" si="27"/>
        <v>0</v>
      </c>
      <c r="AX8" s="291">
        <f t="shared" si="27"/>
        <v>0</v>
      </c>
      <c r="AY8" s="291">
        <f t="shared" si="27"/>
        <v>0</v>
      </c>
      <c r="AZ8" s="291">
        <f t="shared" si="27"/>
        <v>0</v>
      </c>
      <c r="BA8" s="295">
        <f t="shared" si="27"/>
        <v>0</v>
      </c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</row>
    <row r="9" spans="1:68" ht="12" customHeight="1" x14ac:dyDescent="0.15">
      <c r="A9" s="2252"/>
      <c r="B9" s="2318"/>
      <c r="C9" s="2315"/>
      <c r="D9" s="2316"/>
      <c r="E9" s="2315"/>
      <c r="F9" s="2280"/>
      <c r="G9" s="2280"/>
      <c r="H9" s="948"/>
      <c r="I9" s="949"/>
      <c r="J9" s="2331"/>
      <c r="K9" s="177">
        <f t="shared" ref="K9:AD9" si="28">IF(OR($F$9=2,K5&lt;$H$9),0,IF(AND($F$9=1,$G$9=1,K5=$H$9),0,IF(AND($F$9=1,$G$9=2,K5=$H$9),$I$9,IF(OR(AND($F$9=1,$G$9=1,K5&gt;$H$9,K5&lt;=($H$9+$H$11+1)),AND($F$9=1,$G$9=2,K5&gt;$H$9,K5&lt;=($H$9+$H$11))),$I$9,IF(OR(AND($F$9=1,$G$9=1,K5=($H$9+$H$11+2)),AND($F$9=1,$G$9=2,K5=($H$9+$H$11+1))),$I$9-$I$10,IF(AND($F$9=1,$G$9=1,K5&gt;($H$9+$H$11+2),K5&lt;=($H$9+$H$10+1)),$I$9-$I$10-$I$11*(K5-$H$9-$H$11-2),IF(AND($F$9=1,$G$9=2,K5&gt;($H$9+$H$11+1),K5&lt;=($H$9+$H$10)),$I$9-$I$10-$I$11*(K5-$H$9-$H$11-1),0)))))))</f>
        <v>0</v>
      </c>
      <c r="L9" s="178">
        <f t="shared" si="28"/>
        <v>0</v>
      </c>
      <c r="M9" s="178">
        <f t="shared" si="28"/>
        <v>0</v>
      </c>
      <c r="N9" s="178">
        <f t="shared" si="28"/>
        <v>0</v>
      </c>
      <c r="O9" s="178">
        <f t="shared" si="28"/>
        <v>0</v>
      </c>
      <c r="P9" s="178">
        <f t="shared" si="28"/>
        <v>0</v>
      </c>
      <c r="Q9" s="178">
        <f t="shared" si="28"/>
        <v>0</v>
      </c>
      <c r="R9" s="178">
        <f t="shared" si="28"/>
        <v>0</v>
      </c>
      <c r="S9" s="178">
        <f t="shared" si="28"/>
        <v>0</v>
      </c>
      <c r="T9" s="179">
        <f t="shared" si="28"/>
        <v>0</v>
      </c>
      <c r="U9" s="180">
        <f t="shared" si="28"/>
        <v>0</v>
      </c>
      <c r="V9" s="178">
        <f t="shared" si="28"/>
        <v>0</v>
      </c>
      <c r="W9" s="178">
        <f t="shared" si="28"/>
        <v>0</v>
      </c>
      <c r="X9" s="178">
        <f t="shared" si="28"/>
        <v>0</v>
      </c>
      <c r="Y9" s="178">
        <f t="shared" si="28"/>
        <v>0</v>
      </c>
      <c r="Z9" s="178">
        <f t="shared" si="28"/>
        <v>0</v>
      </c>
      <c r="AA9" s="178">
        <f t="shared" si="28"/>
        <v>0</v>
      </c>
      <c r="AB9" s="178">
        <f t="shared" si="28"/>
        <v>0</v>
      </c>
      <c r="AC9" s="178">
        <f t="shared" si="28"/>
        <v>0</v>
      </c>
      <c r="AD9" s="181">
        <f t="shared" si="28"/>
        <v>0</v>
      </c>
      <c r="AE9" s="166"/>
      <c r="AF9" s="349" t="str">
        <f>IF(B15=0," ",B15)</f>
        <v xml:space="preserve"> </v>
      </c>
      <c r="AG9" s="350" t="str">
        <f>IF(C15=0," ",C15)</f>
        <v xml:space="preserve"> </v>
      </c>
      <c r="AH9" s="290">
        <f t="shared" ref="AH9:BA9" si="29">IF(OR(K$5=" ",K$5-($H$15+$H$17)&gt;$H$16-$H$17),0,ABS(IF(K$5-$H$15&gt;=1,IF($F$15=2,CUMPRINC($J$15,$H$16-$H$17,$I$15,IF(K$5-($H$15+$H$17)&lt;=0,1,K$5-($H$15+$H$17)),$H$16-$H$17,0),K15),0)))</f>
        <v>0</v>
      </c>
      <c r="AI9" s="291">
        <f t="shared" si="29"/>
        <v>0</v>
      </c>
      <c r="AJ9" s="292">
        <f t="shared" si="29"/>
        <v>0</v>
      </c>
      <c r="AK9" s="293">
        <f t="shared" si="29"/>
        <v>0</v>
      </c>
      <c r="AL9" s="291">
        <f t="shared" si="29"/>
        <v>0</v>
      </c>
      <c r="AM9" s="291">
        <f t="shared" si="29"/>
        <v>0</v>
      </c>
      <c r="AN9" s="291">
        <f t="shared" si="29"/>
        <v>0</v>
      </c>
      <c r="AO9" s="291">
        <f t="shared" si="29"/>
        <v>0</v>
      </c>
      <c r="AP9" s="291">
        <f t="shared" si="29"/>
        <v>0</v>
      </c>
      <c r="AQ9" s="292">
        <f t="shared" si="29"/>
        <v>0</v>
      </c>
      <c r="AR9" s="294">
        <f t="shared" si="29"/>
        <v>0</v>
      </c>
      <c r="AS9" s="291">
        <f t="shared" si="29"/>
        <v>0</v>
      </c>
      <c r="AT9" s="291">
        <f t="shared" si="29"/>
        <v>0</v>
      </c>
      <c r="AU9" s="291">
        <f t="shared" si="29"/>
        <v>0</v>
      </c>
      <c r="AV9" s="291">
        <f t="shared" si="29"/>
        <v>0</v>
      </c>
      <c r="AW9" s="291">
        <f t="shared" si="29"/>
        <v>0</v>
      </c>
      <c r="AX9" s="291">
        <f t="shared" si="29"/>
        <v>0</v>
      </c>
      <c r="AY9" s="291">
        <f t="shared" si="29"/>
        <v>0</v>
      </c>
      <c r="AZ9" s="291">
        <f t="shared" si="29"/>
        <v>0</v>
      </c>
      <c r="BA9" s="295">
        <f t="shared" si="29"/>
        <v>0</v>
      </c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</row>
    <row r="10" spans="1:68" ht="12" customHeight="1" x14ac:dyDescent="0.15">
      <c r="A10" s="2252"/>
      <c r="B10" s="2319"/>
      <c r="C10" s="2321"/>
      <c r="D10" s="2320"/>
      <c r="E10" s="2321"/>
      <c r="F10" s="2281"/>
      <c r="G10" s="2327"/>
      <c r="H10" s="781"/>
      <c r="I10" s="782" t="str">
        <f>IF(H10="","",IF(OR(F9&lt;1,F9&gt;2),"支払ｴﾗ-(1or2)",IF(OR(G9&lt;1,G9&gt;2),"償還ｴﾗ-(1or2)",IF(F9=1,I9-(H10-H11-1)*I11,"元利均等年賦払"))))</f>
        <v/>
      </c>
      <c r="J10" s="2332"/>
      <c r="K10" s="161">
        <f t="shared" ref="K10:AD10" si="30">IF(OR((K5&lt;$H$9+$H$11),AND($F$9=1,$G$9=1,K5=$H$9+$H$11),AND($F$9=2,$G$9=1,K5=$H$9+$H$11)),0,IF(OR(AND($F$9=1,$G$9=2,K5=$H$9+$H$11),AND($F$9=1,$G$9=1,K5=$H$9+$H$11+1)),$I$10,IF(OR(AND($F$9=2,$G$9=2,K5=$H$9+$H$11),AND($F$9=2,$G$9=1,K5=$H$9+$H$11+1)),ABS(PPMT($J$9,1,$H$10-$H$11,$I$9)),IF(OR(AND($F$9=1,$G$9=2,K5&lt;$H$9+$H$10,K5&gt;$H$9+$H$11),AND($F$9=1,$G$9=1,K5&lt;=$H$9+$H$10,K5&gt;$H$9+$H$11+1)),$I$11,IF(AND($F$9=2,$G$9=2,K5&lt;$H$9+$H$10,K5&gt;$H$9+$H$11),ABS(PPMT($J$9,K5-$H$9-$H$11+1,$H$10-$H$11,$I$9)),IF(AND($F$9=2,$G$9=1,K5&lt;=$H$9+$H$10,K5&gt;$H$9+$H$11+1),ABS(PPMT($J$9,K5-$H$9-$H$11,$H$10-$H$11,$I$9)),0))))))</f>
        <v>0</v>
      </c>
      <c r="L10" s="162">
        <f t="shared" si="30"/>
        <v>0</v>
      </c>
      <c r="M10" s="162">
        <f t="shared" si="30"/>
        <v>0</v>
      </c>
      <c r="N10" s="162">
        <f t="shared" si="30"/>
        <v>0</v>
      </c>
      <c r="O10" s="162">
        <f t="shared" si="30"/>
        <v>0</v>
      </c>
      <c r="P10" s="162">
        <f t="shared" si="30"/>
        <v>0</v>
      </c>
      <c r="Q10" s="162">
        <f t="shared" si="30"/>
        <v>0</v>
      </c>
      <c r="R10" s="162">
        <f t="shared" si="30"/>
        <v>0</v>
      </c>
      <c r="S10" s="162">
        <f t="shared" si="30"/>
        <v>0</v>
      </c>
      <c r="T10" s="163">
        <f t="shared" si="30"/>
        <v>0</v>
      </c>
      <c r="U10" s="164">
        <f t="shared" si="30"/>
        <v>0</v>
      </c>
      <c r="V10" s="162">
        <f t="shared" si="30"/>
        <v>0</v>
      </c>
      <c r="W10" s="162">
        <f t="shared" si="30"/>
        <v>0</v>
      </c>
      <c r="X10" s="162">
        <f t="shared" si="30"/>
        <v>0</v>
      </c>
      <c r="Y10" s="162">
        <f t="shared" si="30"/>
        <v>0</v>
      </c>
      <c r="Z10" s="162">
        <f t="shared" si="30"/>
        <v>0</v>
      </c>
      <c r="AA10" s="162">
        <f t="shared" si="30"/>
        <v>0</v>
      </c>
      <c r="AB10" s="162">
        <f t="shared" si="30"/>
        <v>0</v>
      </c>
      <c r="AC10" s="162">
        <f t="shared" si="30"/>
        <v>0</v>
      </c>
      <c r="AD10" s="165">
        <f t="shared" si="30"/>
        <v>0</v>
      </c>
      <c r="AE10" s="166">
        <f>SUM(K10:AD10)</f>
        <v>0</v>
      </c>
      <c r="AF10" s="349" t="str">
        <f>IF(B18=0," ",B18)</f>
        <v xml:space="preserve"> </v>
      </c>
      <c r="AG10" s="350" t="str">
        <f>IF(C18=0," ",C18)</f>
        <v xml:space="preserve"> </v>
      </c>
      <c r="AH10" s="290">
        <f t="shared" ref="AH10:BA10" si="31">IF(OR(K$5=" ",K$5-($H$18+$H$20)&gt;$H$19-$H$20),0,ABS(IF(K$5-$H$18&gt;=1,IF($F$18=2,CUMPRINC($J$18,$H$19-$H$20,$I$18,IF(K$5-($H$18+$H$20)&lt;=0,1,K$5-($H$18+$H$20)),$H$19-$H$20,0),K18),0)))</f>
        <v>0</v>
      </c>
      <c r="AI10" s="291">
        <f t="shared" si="31"/>
        <v>0</v>
      </c>
      <c r="AJ10" s="292">
        <f t="shared" si="31"/>
        <v>0</v>
      </c>
      <c r="AK10" s="293">
        <f t="shared" si="31"/>
        <v>0</v>
      </c>
      <c r="AL10" s="291">
        <f t="shared" si="31"/>
        <v>0</v>
      </c>
      <c r="AM10" s="291">
        <f t="shared" si="31"/>
        <v>0</v>
      </c>
      <c r="AN10" s="291">
        <f t="shared" si="31"/>
        <v>0</v>
      </c>
      <c r="AO10" s="291">
        <f t="shared" si="31"/>
        <v>0</v>
      </c>
      <c r="AP10" s="291">
        <f t="shared" si="31"/>
        <v>0</v>
      </c>
      <c r="AQ10" s="292">
        <f t="shared" si="31"/>
        <v>0</v>
      </c>
      <c r="AR10" s="294">
        <f t="shared" si="31"/>
        <v>0</v>
      </c>
      <c r="AS10" s="291">
        <f t="shared" si="31"/>
        <v>0</v>
      </c>
      <c r="AT10" s="291">
        <f t="shared" si="31"/>
        <v>0</v>
      </c>
      <c r="AU10" s="291">
        <f t="shared" si="31"/>
        <v>0</v>
      </c>
      <c r="AV10" s="291">
        <f t="shared" si="31"/>
        <v>0</v>
      </c>
      <c r="AW10" s="291">
        <f t="shared" si="31"/>
        <v>0</v>
      </c>
      <c r="AX10" s="291">
        <f t="shared" si="31"/>
        <v>0</v>
      </c>
      <c r="AY10" s="291">
        <f t="shared" si="31"/>
        <v>0</v>
      </c>
      <c r="AZ10" s="291">
        <f t="shared" si="31"/>
        <v>0</v>
      </c>
      <c r="BA10" s="295">
        <f t="shared" si="31"/>
        <v>0</v>
      </c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</row>
    <row r="11" spans="1:68" ht="12" customHeight="1" x14ac:dyDescent="0.15">
      <c r="A11" s="2252"/>
      <c r="B11" s="2319"/>
      <c r="C11" s="2321"/>
      <c r="D11" s="2320"/>
      <c r="E11" s="2321"/>
      <c r="F11" s="2313"/>
      <c r="G11" s="2328"/>
      <c r="H11" s="784"/>
      <c r="I11" s="947" t="str">
        <f>IF(H11="","",IF(H11&gt;=H10,"据置は償還の内数で!!",IF(OR(F9&lt;1,F9&gt;2,G9&lt;1,G9&gt;2),"〃",IF(F9=1,ROUNDDOWN((I9/(H10-H11)),-3),"〃"))))</f>
        <v/>
      </c>
      <c r="J11" s="2332"/>
      <c r="K11" s="182">
        <f t="shared" ref="K11:AD11" si="32">TRUNC(IF($F$9=1,K9*$J$9,IF(AND($F$9=2,$G$9=1,$H$9+$H$11&lt;K5,$H$9+$H$10&gt;=K5),ABS(IPMT($J$9,K5-$H$9-$H$11,$H$10-$H$11,$I$9)),IF(AND($F$9=2,$G$9=2,$H$9+$H$11&lt;=K5,$H$9+$H$10&gt;K5),ABS(IPMT($J$9,K5-$H$9-$H$11+1,$H$10-$H$11,$I$9)),IF(AND($F$9=2,$G$9=1,$H$9&lt;K5,$H$9+$H$11&gt;=K5),ABS(IPMT($J$9,1,$H$10-$H$11,$I$9)),IF(AND($F$9=2,$G$9=2,$H$9&lt;=K5,$H$9+$H$11&gt;K5),ABS(IPMT($J$9,1,$H$10-$H$11,$I$9)),0))))))</f>
        <v>0</v>
      </c>
      <c r="L11" s="183">
        <f t="shared" si="32"/>
        <v>0</v>
      </c>
      <c r="M11" s="183">
        <f t="shared" si="32"/>
        <v>0</v>
      </c>
      <c r="N11" s="183">
        <f t="shared" si="32"/>
        <v>0</v>
      </c>
      <c r="O11" s="183">
        <f t="shared" si="32"/>
        <v>0</v>
      </c>
      <c r="P11" s="183">
        <f t="shared" si="32"/>
        <v>0</v>
      </c>
      <c r="Q11" s="183">
        <f t="shared" si="32"/>
        <v>0</v>
      </c>
      <c r="R11" s="183">
        <f t="shared" si="32"/>
        <v>0</v>
      </c>
      <c r="S11" s="183">
        <f t="shared" si="32"/>
        <v>0</v>
      </c>
      <c r="T11" s="184">
        <f t="shared" si="32"/>
        <v>0</v>
      </c>
      <c r="U11" s="185">
        <f t="shared" si="32"/>
        <v>0</v>
      </c>
      <c r="V11" s="183">
        <f t="shared" si="32"/>
        <v>0</v>
      </c>
      <c r="W11" s="183">
        <f t="shared" si="32"/>
        <v>0</v>
      </c>
      <c r="X11" s="183">
        <f t="shared" si="32"/>
        <v>0</v>
      </c>
      <c r="Y11" s="183">
        <f t="shared" si="32"/>
        <v>0</v>
      </c>
      <c r="Z11" s="183">
        <f t="shared" si="32"/>
        <v>0</v>
      </c>
      <c r="AA11" s="183">
        <f t="shared" si="32"/>
        <v>0</v>
      </c>
      <c r="AB11" s="183">
        <f t="shared" si="32"/>
        <v>0</v>
      </c>
      <c r="AC11" s="183">
        <f t="shared" si="32"/>
        <v>0</v>
      </c>
      <c r="AD11" s="186">
        <f t="shared" si="32"/>
        <v>0</v>
      </c>
      <c r="AE11" s="166">
        <f>SUM(K11:AD11)</f>
        <v>0</v>
      </c>
      <c r="AF11" s="349" t="str">
        <f>IF(B21=0," ",B21)</f>
        <v xml:space="preserve"> </v>
      </c>
      <c r="AG11" s="350" t="str">
        <f>IF(C21=0," ",C21)</f>
        <v xml:space="preserve"> </v>
      </c>
      <c r="AH11" s="290">
        <f t="shared" ref="AH11:BA11" si="33">IF(OR(K$5=" ",K$5-($H$21+$H$23)&gt;$H$22-$H$23),0,ABS(IF(K$5-$H$21&gt;=1,IF($F$21=2,CUMPRINC($J$21,$H$22-$H$23,$I$21,IF(K$5-($H$21+$H$23)&lt;=0,1,K$5-($H$21+$H$23)),$H$22-$H$23,0),K21),0)))</f>
        <v>0</v>
      </c>
      <c r="AI11" s="291">
        <f t="shared" si="33"/>
        <v>0</v>
      </c>
      <c r="AJ11" s="292">
        <f t="shared" si="33"/>
        <v>0</v>
      </c>
      <c r="AK11" s="293">
        <f t="shared" si="33"/>
        <v>0</v>
      </c>
      <c r="AL11" s="291">
        <f t="shared" si="33"/>
        <v>0</v>
      </c>
      <c r="AM11" s="291">
        <f t="shared" si="33"/>
        <v>0</v>
      </c>
      <c r="AN11" s="291">
        <f t="shared" si="33"/>
        <v>0</v>
      </c>
      <c r="AO11" s="291">
        <f t="shared" si="33"/>
        <v>0</v>
      </c>
      <c r="AP11" s="291">
        <f t="shared" si="33"/>
        <v>0</v>
      </c>
      <c r="AQ11" s="292">
        <f t="shared" si="33"/>
        <v>0</v>
      </c>
      <c r="AR11" s="294">
        <f t="shared" si="33"/>
        <v>0</v>
      </c>
      <c r="AS11" s="291">
        <f t="shared" si="33"/>
        <v>0</v>
      </c>
      <c r="AT11" s="291">
        <f t="shared" si="33"/>
        <v>0</v>
      </c>
      <c r="AU11" s="291">
        <f t="shared" si="33"/>
        <v>0</v>
      </c>
      <c r="AV11" s="291">
        <f t="shared" si="33"/>
        <v>0</v>
      </c>
      <c r="AW11" s="291">
        <f t="shared" si="33"/>
        <v>0</v>
      </c>
      <c r="AX11" s="291">
        <f t="shared" si="33"/>
        <v>0</v>
      </c>
      <c r="AY11" s="291">
        <f t="shared" si="33"/>
        <v>0</v>
      </c>
      <c r="AZ11" s="291">
        <f t="shared" si="33"/>
        <v>0</v>
      </c>
      <c r="BA11" s="295">
        <f t="shared" si="33"/>
        <v>0</v>
      </c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</row>
    <row r="12" spans="1:68" ht="12" customHeight="1" x14ac:dyDescent="0.15">
      <c r="A12" s="2252"/>
      <c r="B12" s="2318"/>
      <c r="C12" s="2307"/>
      <c r="D12" s="2316"/>
      <c r="E12" s="2315"/>
      <c r="F12" s="2281"/>
      <c r="G12" s="2281"/>
      <c r="H12" s="1180"/>
      <c r="I12" s="200"/>
      <c r="J12" s="2213"/>
      <c r="K12" s="187">
        <f t="shared" ref="K12:AD12" si="34">IF(OR($F$12=2,K5&lt;$H$12),0,IF(AND($F$12=1,$G$12=1,K5=$H$12),0,IF(AND($F$12=1,$G$12=2,K5=$H$12),$I$12,IF(OR(AND($F$12=1,$G$12=1,K5&gt;$H$12,K5&lt;=($H$12+$H$14+1)),AND($F$12=1,$G$12=2,K5&gt;$H$12,K5&lt;=($H$12+$H$14))),$I$12,IF(OR(AND($F$12=1,$G$12=1,K5=($H$12+$H$14+2)),AND($F$12=1,$G$12=2,K5=($H$12+$H$14+1))),$I$12-$I$13,IF(AND($F$12=1,$G$12=1,K5&gt;($H$12+$H$14+2),K5&lt;=($H$12+$H$13+1)),$I$12-$I$13-$I$14*(K5-$H$12-$H$14-2),IF(AND($F$12=1,$G$12=2,K5&gt;($H$12+$H$14+1),K5&lt;=($H$12+$H$13)),$I$12-$I$13-$I$14*(K5-$H$12-$H$14-1),0)))))))</f>
        <v>0</v>
      </c>
      <c r="L12" s="188">
        <f t="shared" si="34"/>
        <v>0</v>
      </c>
      <c r="M12" s="188">
        <f t="shared" si="34"/>
        <v>0</v>
      </c>
      <c r="N12" s="188">
        <f t="shared" si="34"/>
        <v>0</v>
      </c>
      <c r="O12" s="188">
        <f t="shared" si="34"/>
        <v>0</v>
      </c>
      <c r="P12" s="188">
        <f t="shared" si="34"/>
        <v>0</v>
      </c>
      <c r="Q12" s="188">
        <f t="shared" si="34"/>
        <v>0</v>
      </c>
      <c r="R12" s="188">
        <f t="shared" si="34"/>
        <v>0</v>
      </c>
      <c r="S12" s="188">
        <f t="shared" si="34"/>
        <v>0</v>
      </c>
      <c r="T12" s="189">
        <f t="shared" si="34"/>
        <v>0</v>
      </c>
      <c r="U12" s="190">
        <f t="shared" si="34"/>
        <v>0</v>
      </c>
      <c r="V12" s="188">
        <f t="shared" si="34"/>
        <v>0</v>
      </c>
      <c r="W12" s="188">
        <f t="shared" si="34"/>
        <v>0</v>
      </c>
      <c r="X12" s="188">
        <f t="shared" si="34"/>
        <v>0</v>
      </c>
      <c r="Y12" s="188">
        <f t="shared" si="34"/>
        <v>0</v>
      </c>
      <c r="Z12" s="188">
        <f t="shared" si="34"/>
        <v>0</v>
      </c>
      <c r="AA12" s="188">
        <f t="shared" si="34"/>
        <v>0</v>
      </c>
      <c r="AB12" s="188">
        <f t="shared" si="34"/>
        <v>0</v>
      </c>
      <c r="AC12" s="188">
        <f t="shared" si="34"/>
        <v>0</v>
      </c>
      <c r="AD12" s="191">
        <f t="shared" si="34"/>
        <v>0</v>
      </c>
      <c r="AE12" s="166"/>
      <c r="AF12" s="349" t="str">
        <f>IF(B24=0," ",B24)</f>
        <v xml:space="preserve"> </v>
      </c>
      <c r="AG12" s="350" t="str">
        <f>IF(C24=0," ",C24)</f>
        <v xml:space="preserve"> </v>
      </c>
      <c r="AH12" s="290">
        <f t="shared" ref="AH12:BA12" si="35">IF(OR(K$5=" ",K$5-($H$24+$H$26)&gt;$H$25-$H$26),0,ABS(IF(K$5-$H$24&gt;=1,IF($F$24=2,CUMPRINC($J$24,$H$25-$H$26,$I$24,IF(K$5-($H$24+$H$26)&lt;=0,1,K$5-($H$24+$H$26)),$H$25-$H$26,0),K24),0)))</f>
        <v>0</v>
      </c>
      <c r="AI12" s="291">
        <f t="shared" si="35"/>
        <v>0</v>
      </c>
      <c r="AJ12" s="292">
        <f t="shared" si="35"/>
        <v>0</v>
      </c>
      <c r="AK12" s="293">
        <f t="shared" si="35"/>
        <v>0</v>
      </c>
      <c r="AL12" s="291">
        <f t="shared" si="35"/>
        <v>0</v>
      </c>
      <c r="AM12" s="291">
        <f t="shared" si="35"/>
        <v>0</v>
      </c>
      <c r="AN12" s="291">
        <f t="shared" si="35"/>
        <v>0</v>
      </c>
      <c r="AO12" s="291">
        <f t="shared" si="35"/>
        <v>0</v>
      </c>
      <c r="AP12" s="291">
        <f t="shared" si="35"/>
        <v>0</v>
      </c>
      <c r="AQ12" s="292">
        <f t="shared" si="35"/>
        <v>0</v>
      </c>
      <c r="AR12" s="294">
        <f t="shared" si="35"/>
        <v>0</v>
      </c>
      <c r="AS12" s="291">
        <f t="shared" si="35"/>
        <v>0</v>
      </c>
      <c r="AT12" s="291">
        <f t="shared" si="35"/>
        <v>0</v>
      </c>
      <c r="AU12" s="291">
        <f t="shared" si="35"/>
        <v>0</v>
      </c>
      <c r="AV12" s="291">
        <f t="shared" si="35"/>
        <v>0</v>
      </c>
      <c r="AW12" s="291">
        <f t="shared" si="35"/>
        <v>0</v>
      </c>
      <c r="AX12" s="291">
        <f t="shared" si="35"/>
        <v>0</v>
      </c>
      <c r="AY12" s="291">
        <f t="shared" si="35"/>
        <v>0</v>
      </c>
      <c r="AZ12" s="291">
        <f t="shared" si="35"/>
        <v>0</v>
      </c>
      <c r="BA12" s="295">
        <f t="shared" si="35"/>
        <v>0</v>
      </c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</row>
    <row r="13" spans="1:68" ht="12" customHeight="1" x14ac:dyDescent="0.15">
      <c r="A13" s="2252"/>
      <c r="B13" s="2319"/>
      <c r="C13" s="2308"/>
      <c r="D13" s="2320"/>
      <c r="E13" s="2321"/>
      <c r="F13" s="2281"/>
      <c r="G13" s="2283"/>
      <c r="H13" s="1181"/>
      <c r="I13" s="160" t="str">
        <f>IF(H13="","",IF(OR(F12&lt;1,F12&gt;2),"支払ｴﾗ-(1or2)",IF(OR(G12&lt;1,G12&gt;2),"償還ｴﾗ-(1or2)",IF(F12=1,I12-(H13-H14-1)*I14,"元利均等年賦払"))))</f>
        <v/>
      </c>
      <c r="J13" s="2214"/>
      <c r="K13" s="161">
        <f t="shared" ref="K13:AD13" si="36">IF(OR((K5&lt;$H$12+$H$14),AND($F$12=1,$G$12=1,K5=$H$12+$H$14),AND($F$12=2,$G$12=1,K5=$H$12+$H$14)),0,IF(OR(AND($F$12=1,$G$12=2,K5=$H$12+$H$14),AND($F$12=1,$G$12=1,K5=$H$12+$H$14+1)),$I$13,IF(OR(AND($F$12=2,$G$12=2,K5=$H$12+$H$14),AND($F$12=2,$G$12=1,K5=$H$12+$H$14+1)),ABS(PPMT($J$12,1,$H$13-$H$14,$I$12)),IF(OR(AND($F$12=1,$G$12=2,K5&lt;$H$12+$H$13,K5&gt;$H$12+$H$14),AND($F$12=1,$G$12=1,K5&lt;=$H$12+$H$13,K5&gt;$H$12+$H$14+1)),$I$14,IF(AND($F$12=2,$G$12=2,K5&lt;$H$12+$H$13,K5&gt;$H$12+$H$14),ABS(PPMT($J$12,K5-$H$12-$H$14+1,$H$13-$H$14,$I$12)),IF(AND($F$12=2,$G$12=1,K5&lt;=$H$12+$H$13,K5&gt;$H$12+$H$14+1),ABS(PPMT($J$12,K5-$H$12-$H$14,$H$13-$H$14,$I$12)),0))))))</f>
        <v>0</v>
      </c>
      <c r="L13" s="162">
        <f t="shared" si="36"/>
        <v>0</v>
      </c>
      <c r="M13" s="162">
        <f t="shared" si="36"/>
        <v>0</v>
      </c>
      <c r="N13" s="162">
        <f t="shared" si="36"/>
        <v>0</v>
      </c>
      <c r="O13" s="162">
        <f t="shared" si="36"/>
        <v>0</v>
      </c>
      <c r="P13" s="162">
        <f t="shared" si="36"/>
        <v>0</v>
      </c>
      <c r="Q13" s="162">
        <f t="shared" si="36"/>
        <v>0</v>
      </c>
      <c r="R13" s="162">
        <f t="shared" si="36"/>
        <v>0</v>
      </c>
      <c r="S13" s="162">
        <f t="shared" si="36"/>
        <v>0</v>
      </c>
      <c r="T13" s="163">
        <f t="shared" si="36"/>
        <v>0</v>
      </c>
      <c r="U13" s="164">
        <f t="shared" si="36"/>
        <v>0</v>
      </c>
      <c r="V13" s="162">
        <f t="shared" si="36"/>
        <v>0</v>
      </c>
      <c r="W13" s="162">
        <f t="shared" si="36"/>
        <v>0</v>
      </c>
      <c r="X13" s="162">
        <f t="shared" si="36"/>
        <v>0</v>
      </c>
      <c r="Y13" s="162">
        <f t="shared" si="36"/>
        <v>0</v>
      </c>
      <c r="Z13" s="162">
        <f t="shared" si="36"/>
        <v>0</v>
      </c>
      <c r="AA13" s="162">
        <f t="shared" si="36"/>
        <v>0</v>
      </c>
      <c r="AB13" s="162">
        <f t="shared" si="36"/>
        <v>0</v>
      </c>
      <c r="AC13" s="162">
        <f t="shared" si="36"/>
        <v>0</v>
      </c>
      <c r="AD13" s="165">
        <f t="shared" si="36"/>
        <v>0</v>
      </c>
      <c r="AE13" s="166">
        <f>SUM(K13:AD13)</f>
        <v>0</v>
      </c>
      <c r="AF13" s="349" t="str">
        <f>IF(B27=0," ",B27)</f>
        <v xml:space="preserve"> </v>
      </c>
      <c r="AG13" s="350" t="str">
        <f>IF(C27=0," ",C27)</f>
        <v xml:space="preserve"> </v>
      </c>
      <c r="AH13" s="290">
        <f t="shared" ref="AH13:BA13" si="37">IF(OR(K$5=" ",K$5-($H$27+$H$29)&gt;$H$28-$H$29),0,ABS(IF(K$5-$H$27&gt;=1,IF($F$27=2,CUMPRINC($J$27,$H$28-$H$29,$I$27,IF(K$5-($H$27+$H$29)&lt;=0,1,K$5-($H$27+$H$29)),$H$28-$H$29,0),K27),0)))</f>
        <v>0</v>
      </c>
      <c r="AI13" s="291">
        <f t="shared" si="37"/>
        <v>0</v>
      </c>
      <c r="AJ13" s="292">
        <f t="shared" si="37"/>
        <v>0</v>
      </c>
      <c r="AK13" s="293">
        <f t="shared" si="37"/>
        <v>0</v>
      </c>
      <c r="AL13" s="291">
        <f t="shared" si="37"/>
        <v>0</v>
      </c>
      <c r="AM13" s="291">
        <f t="shared" si="37"/>
        <v>0</v>
      </c>
      <c r="AN13" s="291">
        <f t="shared" si="37"/>
        <v>0</v>
      </c>
      <c r="AO13" s="291">
        <f t="shared" si="37"/>
        <v>0</v>
      </c>
      <c r="AP13" s="291">
        <f t="shared" si="37"/>
        <v>0</v>
      </c>
      <c r="AQ13" s="292">
        <f t="shared" si="37"/>
        <v>0</v>
      </c>
      <c r="AR13" s="294">
        <f t="shared" si="37"/>
        <v>0</v>
      </c>
      <c r="AS13" s="291">
        <f t="shared" si="37"/>
        <v>0</v>
      </c>
      <c r="AT13" s="291">
        <f t="shared" si="37"/>
        <v>0</v>
      </c>
      <c r="AU13" s="291">
        <f t="shared" si="37"/>
        <v>0</v>
      </c>
      <c r="AV13" s="291">
        <f t="shared" si="37"/>
        <v>0</v>
      </c>
      <c r="AW13" s="291">
        <f t="shared" si="37"/>
        <v>0</v>
      </c>
      <c r="AX13" s="291">
        <f t="shared" si="37"/>
        <v>0</v>
      </c>
      <c r="AY13" s="291">
        <f t="shared" si="37"/>
        <v>0</v>
      </c>
      <c r="AZ13" s="291">
        <f t="shared" si="37"/>
        <v>0</v>
      </c>
      <c r="BA13" s="295">
        <f t="shared" si="37"/>
        <v>0</v>
      </c>
      <c r="BB13" s="192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</row>
    <row r="14" spans="1:68" ht="12" customHeight="1" thickBot="1" x14ac:dyDescent="0.2">
      <c r="A14" s="2252"/>
      <c r="B14" s="2319"/>
      <c r="C14" s="2308"/>
      <c r="D14" s="2320"/>
      <c r="E14" s="2321"/>
      <c r="F14" s="2313"/>
      <c r="G14" s="2314"/>
      <c r="H14" s="1182"/>
      <c r="I14" s="169" t="str">
        <f>IF(H14="","",IF(H14&gt;=H13,"据置は償還の内数で!!",IF(OR(F12&lt;1,F12&gt;2,G12&lt;1,G12&gt;2),"〃",IF(F12=1,ROUNDDOWN((I12/(H13-H14)),-3),"〃"))))</f>
        <v/>
      </c>
      <c r="J14" s="2218"/>
      <c r="K14" s="170">
        <f t="shared" ref="K14:AD14" si="38">TRUNC(IF($F$12=1,K12*$J$12,IF(AND($F$12=2,$G$12=1,$H$12+$H$14&lt;K5,$H$12+$H$13&gt;=K5),ABS(IPMT($J$12,K5-$H$12-$H$14,$H$13-$H$14,$I$12)),IF(AND($F$12=2,$G$12=2,$H$12+$H$14&lt;=K5,$H$12+$H$13&gt;K5),ABS(IPMT($J$12,K5-$H$12-$H$14+1,$H$13-$H$14,$I$12)),IF(AND($F$12=2,$G$12=1,$H$12&lt;K5,$H$12+$H$14&gt;=K5),ABS(IPMT($J$12,1,$H$13-$H$14,$I$12)),IF(AND($F$12=2,$G$12=2,$H$12&lt;=K5,$H$12+$H$14&gt;K5),ABS(IPMT($J$12,1,$H$13-$H$14,$I$12)),0))))))</f>
        <v>0</v>
      </c>
      <c r="L14" s="171">
        <f t="shared" si="38"/>
        <v>0</v>
      </c>
      <c r="M14" s="171">
        <f t="shared" si="38"/>
        <v>0</v>
      </c>
      <c r="N14" s="171">
        <f t="shared" si="38"/>
        <v>0</v>
      </c>
      <c r="O14" s="171">
        <f t="shared" si="38"/>
        <v>0</v>
      </c>
      <c r="P14" s="171">
        <f t="shared" si="38"/>
        <v>0</v>
      </c>
      <c r="Q14" s="171">
        <f t="shared" si="38"/>
        <v>0</v>
      </c>
      <c r="R14" s="171">
        <f t="shared" si="38"/>
        <v>0</v>
      </c>
      <c r="S14" s="171">
        <f t="shared" si="38"/>
        <v>0</v>
      </c>
      <c r="T14" s="172">
        <f t="shared" si="38"/>
        <v>0</v>
      </c>
      <c r="U14" s="173">
        <f t="shared" si="38"/>
        <v>0</v>
      </c>
      <c r="V14" s="171">
        <f t="shared" si="38"/>
        <v>0</v>
      </c>
      <c r="W14" s="171">
        <f t="shared" si="38"/>
        <v>0</v>
      </c>
      <c r="X14" s="171">
        <f t="shared" si="38"/>
        <v>0</v>
      </c>
      <c r="Y14" s="171">
        <f t="shared" si="38"/>
        <v>0</v>
      </c>
      <c r="Z14" s="171">
        <f t="shared" si="38"/>
        <v>0</v>
      </c>
      <c r="AA14" s="171">
        <f t="shared" si="38"/>
        <v>0</v>
      </c>
      <c r="AB14" s="171">
        <f t="shared" si="38"/>
        <v>0</v>
      </c>
      <c r="AC14" s="171">
        <f t="shared" si="38"/>
        <v>0</v>
      </c>
      <c r="AD14" s="174">
        <f t="shared" si="38"/>
        <v>0</v>
      </c>
      <c r="AE14" s="166">
        <f>SUM(K14:AD14)</f>
        <v>0</v>
      </c>
      <c r="AF14" s="351" t="str">
        <f>IF(B30=0," ",B30)</f>
        <v xml:space="preserve"> </v>
      </c>
      <c r="AG14" s="352" t="str">
        <f>IF(C30=0," ",C30)</f>
        <v xml:space="preserve"> </v>
      </c>
      <c r="AH14" s="296">
        <f t="shared" ref="AH14:BA14" si="39">IF(OR(K$5=" ",K$5-($H$30+$H$32)&gt;$H$31-$H$32),0,ABS(IF(K$5-$H$30&gt;=1,IF($F$30=2,CUMPRINC($J$30,$H$31-$H$32,$I$30,IF(K$5-($H$30+$H$32)&lt;=0,1,K$5-($H$30+$H$32)),$H$31-$H$32,0),K30),0)))</f>
        <v>0</v>
      </c>
      <c r="AI14" s="297">
        <f t="shared" si="39"/>
        <v>0</v>
      </c>
      <c r="AJ14" s="298">
        <f t="shared" si="39"/>
        <v>0</v>
      </c>
      <c r="AK14" s="299">
        <f t="shared" si="39"/>
        <v>0</v>
      </c>
      <c r="AL14" s="297">
        <f t="shared" si="39"/>
        <v>0</v>
      </c>
      <c r="AM14" s="297">
        <f t="shared" si="39"/>
        <v>0</v>
      </c>
      <c r="AN14" s="297">
        <f t="shared" si="39"/>
        <v>0</v>
      </c>
      <c r="AO14" s="297">
        <f t="shared" si="39"/>
        <v>0</v>
      </c>
      <c r="AP14" s="297">
        <f t="shared" si="39"/>
        <v>0</v>
      </c>
      <c r="AQ14" s="298">
        <f t="shared" si="39"/>
        <v>0</v>
      </c>
      <c r="AR14" s="300">
        <f t="shared" si="39"/>
        <v>0</v>
      </c>
      <c r="AS14" s="297">
        <f t="shared" si="39"/>
        <v>0</v>
      </c>
      <c r="AT14" s="297">
        <f t="shared" si="39"/>
        <v>0</v>
      </c>
      <c r="AU14" s="297">
        <f t="shared" si="39"/>
        <v>0</v>
      </c>
      <c r="AV14" s="297">
        <f t="shared" si="39"/>
        <v>0</v>
      </c>
      <c r="AW14" s="297">
        <f t="shared" si="39"/>
        <v>0</v>
      </c>
      <c r="AX14" s="297">
        <f t="shared" si="39"/>
        <v>0</v>
      </c>
      <c r="AY14" s="297">
        <f t="shared" si="39"/>
        <v>0</v>
      </c>
      <c r="AZ14" s="297">
        <f t="shared" si="39"/>
        <v>0</v>
      </c>
      <c r="BA14" s="301">
        <f t="shared" si="39"/>
        <v>0</v>
      </c>
      <c r="BB14" s="192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</row>
    <row r="15" spans="1:68" ht="12" customHeight="1" thickTop="1" thickBot="1" x14ac:dyDescent="0.2">
      <c r="A15" s="2252"/>
      <c r="B15" s="2318"/>
      <c r="C15" s="2315"/>
      <c r="D15" s="2316"/>
      <c r="E15" s="2315"/>
      <c r="F15" s="2280"/>
      <c r="G15" s="2280"/>
      <c r="H15" s="1183"/>
      <c r="I15" s="176"/>
      <c r="J15" s="2214"/>
      <c r="K15" s="177">
        <f t="shared" ref="K15:AD15" si="40">IF(OR($F$15=2,K5&lt;$H$15),0,IF(AND($F$15=1,$G$15=1,K5=$H$15),0,IF(AND($F$15=1,$G$15=2,K5=$H$15),$I$15,IF(OR(AND($F$15=1,$G$15=1,K5&gt;$H$15,K5&lt;=($H$15+$H$17+1)),AND($F$15=1,$G$15=2,K5&gt;$H$15,K5&lt;=($H$15+$H$17))),$I$15,IF(OR(AND($F$15=1,$G$15=1,K5=($H$15+$H$17+2)),AND($F$15=1,$G$15=2,K5=($H$15+$H$17+1))),$I$15-$I$16,IF(AND($F$15=1,$G$15=1,K5&gt;($H$15+$H$17+2),K5&lt;=($H$15+$H$16+1)),$I$15-$I$16-$I$17*(K5-$H$15-$H$17-2),IF(AND($F$15=1,$G$15=2,K5&gt;($H$15+$H$17+1),K5&lt;=($H$15+$H$16)),$I$15-$I$16-$I$17*(K5-$H$15-$H$17-1),0)))))))</f>
        <v>0</v>
      </c>
      <c r="L15" s="178">
        <f t="shared" si="40"/>
        <v>0</v>
      </c>
      <c r="M15" s="178">
        <f t="shared" si="40"/>
        <v>0</v>
      </c>
      <c r="N15" s="178">
        <f t="shared" si="40"/>
        <v>0</v>
      </c>
      <c r="O15" s="178">
        <f t="shared" si="40"/>
        <v>0</v>
      </c>
      <c r="P15" s="178">
        <f t="shared" si="40"/>
        <v>0</v>
      </c>
      <c r="Q15" s="178">
        <f t="shared" si="40"/>
        <v>0</v>
      </c>
      <c r="R15" s="178">
        <f t="shared" si="40"/>
        <v>0</v>
      </c>
      <c r="S15" s="178">
        <f t="shared" si="40"/>
        <v>0</v>
      </c>
      <c r="T15" s="179">
        <f t="shared" si="40"/>
        <v>0</v>
      </c>
      <c r="U15" s="180">
        <f t="shared" si="40"/>
        <v>0</v>
      </c>
      <c r="V15" s="178">
        <f t="shared" si="40"/>
        <v>0</v>
      </c>
      <c r="W15" s="178">
        <f t="shared" si="40"/>
        <v>0</v>
      </c>
      <c r="X15" s="178">
        <f t="shared" si="40"/>
        <v>0</v>
      </c>
      <c r="Y15" s="178">
        <f t="shared" si="40"/>
        <v>0</v>
      </c>
      <c r="Z15" s="178">
        <f t="shared" si="40"/>
        <v>0</v>
      </c>
      <c r="AA15" s="178">
        <f t="shared" si="40"/>
        <v>0</v>
      </c>
      <c r="AB15" s="178">
        <f t="shared" si="40"/>
        <v>0</v>
      </c>
      <c r="AC15" s="178">
        <f t="shared" si="40"/>
        <v>0</v>
      </c>
      <c r="AD15" s="181">
        <f t="shared" si="40"/>
        <v>0</v>
      </c>
      <c r="AE15" s="166"/>
      <c r="AF15" s="329" t="s">
        <v>233</v>
      </c>
      <c r="AG15" s="329" t="s">
        <v>233</v>
      </c>
      <c r="AH15" s="302">
        <f>SUM(AH6:AH14)</f>
        <v>0</v>
      </c>
      <c r="AI15" s="303">
        <f t="shared" ref="AI15:BA15" si="41">SUM(AI6:AI14)</f>
        <v>0</v>
      </c>
      <c r="AJ15" s="304">
        <f t="shared" si="41"/>
        <v>0</v>
      </c>
      <c r="AK15" s="305">
        <f t="shared" si="41"/>
        <v>0</v>
      </c>
      <c r="AL15" s="303">
        <f t="shared" si="41"/>
        <v>0</v>
      </c>
      <c r="AM15" s="303">
        <f t="shared" si="41"/>
        <v>0</v>
      </c>
      <c r="AN15" s="303">
        <f t="shared" si="41"/>
        <v>0</v>
      </c>
      <c r="AO15" s="303">
        <f t="shared" si="41"/>
        <v>0</v>
      </c>
      <c r="AP15" s="303">
        <f t="shared" si="41"/>
        <v>0</v>
      </c>
      <c r="AQ15" s="304">
        <f t="shared" si="41"/>
        <v>0</v>
      </c>
      <c r="AR15" s="306">
        <f t="shared" si="41"/>
        <v>0</v>
      </c>
      <c r="AS15" s="303">
        <f t="shared" si="41"/>
        <v>0</v>
      </c>
      <c r="AT15" s="303">
        <f t="shared" si="41"/>
        <v>0</v>
      </c>
      <c r="AU15" s="303">
        <f t="shared" si="41"/>
        <v>0</v>
      </c>
      <c r="AV15" s="303">
        <f t="shared" si="41"/>
        <v>0</v>
      </c>
      <c r="AW15" s="303">
        <f t="shared" si="41"/>
        <v>0</v>
      </c>
      <c r="AX15" s="303">
        <f t="shared" si="41"/>
        <v>0</v>
      </c>
      <c r="AY15" s="303">
        <f t="shared" si="41"/>
        <v>0</v>
      </c>
      <c r="AZ15" s="303">
        <f t="shared" si="41"/>
        <v>0</v>
      </c>
      <c r="BA15" s="304">
        <f t="shared" si="41"/>
        <v>0</v>
      </c>
      <c r="BB15" s="192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</row>
    <row r="16" spans="1:68" ht="12" customHeight="1" x14ac:dyDescent="0.15">
      <c r="A16" s="2252"/>
      <c r="B16" s="2319"/>
      <c r="C16" s="2308"/>
      <c r="D16" s="2320"/>
      <c r="E16" s="2321"/>
      <c r="F16" s="2281"/>
      <c r="G16" s="2283"/>
      <c r="H16" s="1181"/>
      <c r="I16" s="160" t="str">
        <f>IF(H16="","",IF(OR(F15&lt;1,F15&gt;2),"支払ｴﾗ-(1or2)",IF(OR(G15&lt;1,G15&gt;2),"償還ｴﾗ-(1or2)",IF(F15=1,I15-(H16-H17-1)*I17,"元利均等年賦払"))))</f>
        <v/>
      </c>
      <c r="J16" s="2214"/>
      <c r="K16" s="161">
        <f t="shared" ref="K16:AD16" si="42">IF(OR((K5&lt;$H$15+$H$17),AND($F$15=1,$G$15=1,K5=$H$15+$H$17),AND($F$15=2,$G$15=1,K5=$H$15+$H$17)),0,IF(OR(AND($F$15=1,$G$15=2,K5=$H$15+$H$17),AND($F$15=1,$G$15=1,K5=$H$15+$H$17+1)),$I$16,IF(OR(AND($F$15=2,$G$15=2,K5=$H$15+$H$17),AND($F$15=2,$G$15=1,K5=$H$15+$H$17+1)),ABS(PPMT($J$15,1,$H$16-$H$17,$I$15)),IF(OR(AND($F$15=1,$G$15=2,K5&lt;$H$15+$H$16,K5&gt;$H$15+$H$17),AND($F$15=1,$G$15=1,K5&lt;=$H$15+$H$16,K5&gt;$H$15+$H$17+1)),$I$17,IF(AND($F$15=2,$G$15=2,K5&lt;$H$15+$H$16,K5&gt;$H$15+$H$17),ABS(PPMT($J$15,K5-$H$15-$H$17+1,$H$16-$H$17,$I$15)),IF(AND($F$15=2,$G$15=1,K5&lt;=$H$15+$H$16,K5&gt;$H$15+$H$17+1),ABS(PPMT($J$15,K5-$H$15-$H$17,$H$16-$H$17,$I$15)),0))))))</f>
        <v>0</v>
      </c>
      <c r="L16" s="162">
        <f t="shared" si="42"/>
        <v>0</v>
      </c>
      <c r="M16" s="162">
        <f t="shared" si="42"/>
        <v>0</v>
      </c>
      <c r="N16" s="162">
        <f t="shared" si="42"/>
        <v>0</v>
      </c>
      <c r="O16" s="162">
        <f t="shared" si="42"/>
        <v>0</v>
      </c>
      <c r="P16" s="162">
        <f t="shared" si="42"/>
        <v>0</v>
      </c>
      <c r="Q16" s="162">
        <f t="shared" si="42"/>
        <v>0</v>
      </c>
      <c r="R16" s="162">
        <f t="shared" si="42"/>
        <v>0</v>
      </c>
      <c r="S16" s="162">
        <f t="shared" si="42"/>
        <v>0</v>
      </c>
      <c r="T16" s="163">
        <f t="shared" si="42"/>
        <v>0</v>
      </c>
      <c r="U16" s="164">
        <f t="shared" si="42"/>
        <v>0</v>
      </c>
      <c r="V16" s="162">
        <f t="shared" si="42"/>
        <v>0</v>
      </c>
      <c r="W16" s="162">
        <f t="shared" si="42"/>
        <v>0</v>
      </c>
      <c r="X16" s="162">
        <f t="shared" si="42"/>
        <v>0</v>
      </c>
      <c r="Y16" s="162">
        <f t="shared" si="42"/>
        <v>0</v>
      </c>
      <c r="Z16" s="162">
        <f t="shared" si="42"/>
        <v>0</v>
      </c>
      <c r="AA16" s="162">
        <f t="shared" si="42"/>
        <v>0</v>
      </c>
      <c r="AB16" s="162">
        <f t="shared" si="42"/>
        <v>0</v>
      </c>
      <c r="AC16" s="162">
        <f t="shared" si="42"/>
        <v>0</v>
      </c>
      <c r="AD16" s="165">
        <f t="shared" si="42"/>
        <v>0</v>
      </c>
      <c r="AE16" s="166">
        <f>SUM(K16:AD16)</f>
        <v>0</v>
      </c>
      <c r="AF16" s="327" t="str">
        <f>IF(B36=0," ",B36)</f>
        <v xml:space="preserve"> </v>
      </c>
      <c r="AG16" s="327" t="str">
        <f>IF(C36=0," ",C36)</f>
        <v xml:space="preserve"> </v>
      </c>
      <c r="AH16" s="307">
        <f t="shared" ref="AH16:BA16" si="43">IF(OR(K$5=" ",K$5-($H$36+$H$38)&gt;$H$37-$H$38),0,ABS(IF(K$5-$H$36&gt;=1,IF($F$36=2,CUMPRINC($J$36,$H$37-$H$38,$I$36,IF(K$5-($H$36+$H$38)&lt;=0,1,K$5-($H$36+$H$38)),$H$37-$H$38,0),K36),0)))</f>
        <v>0</v>
      </c>
      <c r="AI16" s="308">
        <f t="shared" si="43"/>
        <v>0</v>
      </c>
      <c r="AJ16" s="309">
        <f t="shared" si="43"/>
        <v>0</v>
      </c>
      <c r="AK16" s="310">
        <f t="shared" si="43"/>
        <v>0</v>
      </c>
      <c r="AL16" s="308">
        <f t="shared" si="43"/>
        <v>0</v>
      </c>
      <c r="AM16" s="308">
        <f t="shared" si="43"/>
        <v>0</v>
      </c>
      <c r="AN16" s="308">
        <f t="shared" si="43"/>
        <v>0</v>
      </c>
      <c r="AO16" s="308">
        <f t="shared" si="43"/>
        <v>0</v>
      </c>
      <c r="AP16" s="308">
        <f t="shared" si="43"/>
        <v>0</v>
      </c>
      <c r="AQ16" s="309">
        <f t="shared" si="43"/>
        <v>0</v>
      </c>
      <c r="AR16" s="307">
        <f t="shared" si="43"/>
        <v>0</v>
      </c>
      <c r="AS16" s="308">
        <f t="shared" si="43"/>
        <v>0</v>
      </c>
      <c r="AT16" s="308">
        <f t="shared" si="43"/>
        <v>0</v>
      </c>
      <c r="AU16" s="308">
        <f t="shared" si="43"/>
        <v>0</v>
      </c>
      <c r="AV16" s="308">
        <f t="shared" si="43"/>
        <v>0</v>
      </c>
      <c r="AW16" s="308">
        <f t="shared" si="43"/>
        <v>0</v>
      </c>
      <c r="AX16" s="308">
        <f t="shared" si="43"/>
        <v>0</v>
      </c>
      <c r="AY16" s="308">
        <f t="shared" si="43"/>
        <v>0</v>
      </c>
      <c r="AZ16" s="308">
        <f t="shared" si="43"/>
        <v>0</v>
      </c>
      <c r="BA16" s="309">
        <f t="shared" si="43"/>
        <v>0</v>
      </c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</row>
    <row r="17" spans="1:68" ht="12" customHeight="1" x14ac:dyDescent="0.15">
      <c r="A17" s="2252"/>
      <c r="B17" s="2319"/>
      <c r="C17" s="2308"/>
      <c r="D17" s="2320"/>
      <c r="E17" s="2321"/>
      <c r="F17" s="2313"/>
      <c r="G17" s="2314"/>
      <c r="H17" s="1182"/>
      <c r="I17" s="169" t="str">
        <f>IF(H17="","",IF(H17&gt;=H16,"据置は償還の内数で!!",IF(OR(F15&lt;1,F15&gt;2,G15&lt;1,G15&gt;2),"〃",IF(F15=1,ROUNDDOWN((I15/(H16-H17)),-3),"〃"))))</f>
        <v/>
      </c>
      <c r="J17" s="2214"/>
      <c r="K17" s="182">
        <f t="shared" ref="K17:AD17" si="44">TRUNC(IF($F$15=1,K15*$J$15,IF(AND($F$15=2,$G$15=1,$H$15+$H$17&lt;K5,$H$15+$H$16&gt;=K5),ABS(IPMT($J$15,K5-$H$15-$H$17,$H$16-$H$17,$I$15)),IF(AND($F$15=2,$G$15=2,$H$15+$H$17&lt;=K5,$H$15+$H$16&gt;K5),ABS(IPMT($J$15,K5-$H$15-$H$17+1,$H$16-$H$17,$I$15)),IF(AND($F$15=2,$G$15=1,$H$15&lt;K5,$H$15+$H$17&gt;=K5),ABS(IPMT($J$15,1,$H$16-$H$17,$I$15)),IF(AND($F$15=2,$G$15=2,$H$15&lt;=K5,$H$15+$H$17&gt;K5),ABS(IPMT($J$15,1,$H$16-$H$17,$I$15)),0))))))</f>
        <v>0</v>
      </c>
      <c r="L17" s="183">
        <f t="shared" si="44"/>
        <v>0</v>
      </c>
      <c r="M17" s="183">
        <f t="shared" si="44"/>
        <v>0</v>
      </c>
      <c r="N17" s="183">
        <f t="shared" si="44"/>
        <v>0</v>
      </c>
      <c r="O17" s="183">
        <f t="shared" si="44"/>
        <v>0</v>
      </c>
      <c r="P17" s="183">
        <f t="shared" si="44"/>
        <v>0</v>
      </c>
      <c r="Q17" s="183">
        <f t="shared" si="44"/>
        <v>0</v>
      </c>
      <c r="R17" s="183">
        <f t="shared" si="44"/>
        <v>0</v>
      </c>
      <c r="S17" s="183">
        <f t="shared" si="44"/>
        <v>0</v>
      </c>
      <c r="T17" s="184">
        <f t="shared" si="44"/>
        <v>0</v>
      </c>
      <c r="U17" s="185">
        <f t="shared" si="44"/>
        <v>0</v>
      </c>
      <c r="V17" s="183">
        <f t="shared" si="44"/>
        <v>0</v>
      </c>
      <c r="W17" s="183">
        <f t="shared" si="44"/>
        <v>0</v>
      </c>
      <c r="X17" s="183">
        <f t="shared" si="44"/>
        <v>0</v>
      </c>
      <c r="Y17" s="183">
        <f t="shared" si="44"/>
        <v>0</v>
      </c>
      <c r="Z17" s="183">
        <f t="shared" si="44"/>
        <v>0</v>
      </c>
      <c r="AA17" s="183">
        <f t="shared" si="44"/>
        <v>0</v>
      </c>
      <c r="AB17" s="183">
        <f t="shared" si="44"/>
        <v>0</v>
      </c>
      <c r="AC17" s="183">
        <f t="shared" si="44"/>
        <v>0</v>
      </c>
      <c r="AD17" s="186">
        <f t="shared" si="44"/>
        <v>0</v>
      </c>
      <c r="AE17" s="166">
        <f>SUM(K17:AD17)</f>
        <v>0</v>
      </c>
      <c r="AF17" s="325" t="str">
        <f>IF(B39=0," ",B39)</f>
        <v xml:space="preserve"> </v>
      </c>
      <c r="AG17" s="325" t="str">
        <f>IF(C39=0," ",C39)</f>
        <v xml:space="preserve"> </v>
      </c>
      <c r="AH17" s="294">
        <f t="shared" ref="AH17:AZ17" si="45">IF(OR(K$5=" ",K$5-($H$39+$H$41)&gt;$H$40-$H$41),0,ABS(IF(K$5-$H$39&gt;=1,IF($F$39=2,CUMPRINC($J$39,$H$40-$H$41,$I$39,IF(K$5-($H$39+$H$41)&lt;=0,1,K$5-($H$39+$H$41)),$H$40-$H$41,0),K39),0)))</f>
        <v>0</v>
      </c>
      <c r="AI17" s="291">
        <f t="shared" si="45"/>
        <v>0</v>
      </c>
      <c r="AJ17" s="292">
        <f t="shared" si="45"/>
        <v>0</v>
      </c>
      <c r="AK17" s="293">
        <f t="shared" si="45"/>
        <v>0</v>
      </c>
      <c r="AL17" s="291">
        <f t="shared" si="45"/>
        <v>0</v>
      </c>
      <c r="AM17" s="291">
        <f t="shared" si="45"/>
        <v>0</v>
      </c>
      <c r="AN17" s="291">
        <f t="shared" si="45"/>
        <v>0</v>
      </c>
      <c r="AO17" s="291">
        <f t="shared" si="45"/>
        <v>0</v>
      </c>
      <c r="AP17" s="291">
        <f t="shared" si="45"/>
        <v>0</v>
      </c>
      <c r="AQ17" s="292">
        <f t="shared" si="45"/>
        <v>0</v>
      </c>
      <c r="AR17" s="294">
        <f t="shared" si="45"/>
        <v>0</v>
      </c>
      <c r="AS17" s="291">
        <f t="shared" si="45"/>
        <v>0</v>
      </c>
      <c r="AT17" s="291">
        <f t="shared" si="45"/>
        <v>0</v>
      </c>
      <c r="AU17" s="291">
        <f t="shared" si="45"/>
        <v>0</v>
      </c>
      <c r="AV17" s="291">
        <f t="shared" si="45"/>
        <v>0</v>
      </c>
      <c r="AW17" s="291">
        <f t="shared" si="45"/>
        <v>0</v>
      </c>
      <c r="AX17" s="291">
        <f t="shared" si="45"/>
        <v>0</v>
      </c>
      <c r="AY17" s="291">
        <f t="shared" si="45"/>
        <v>0</v>
      </c>
      <c r="AZ17" s="291">
        <f t="shared" si="45"/>
        <v>0</v>
      </c>
      <c r="BA17" s="292">
        <f>IF(AD$5=" ",0,ABS(IF(AD$5-$H$39&gt;=1,IF($F$39=2,CUMPRINC($J$39,$H$40-$H$41,$I$39,IF(AD$5-($H$39+$H$41)&lt;=0,1,AD$5-($H$39+$H$41)),$H$40-$H$41,0),AD39),0)))</f>
        <v>0</v>
      </c>
      <c r="BB17" s="194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</row>
    <row r="18" spans="1:68" ht="12" customHeight="1" x14ac:dyDescent="0.15">
      <c r="A18" s="2252"/>
      <c r="B18" s="2318"/>
      <c r="C18" s="2307"/>
      <c r="D18" s="2316"/>
      <c r="E18" s="2315"/>
      <c r="F18" s="2322"/>
      <c r="G18" s="2281"/>
      <c r="H18" s="1180"/>
      <c r="I18" s="176"/>
      <c r="J18" s="2214"/>
      <c r="K18" s="187">
        <f t="shared" ref="K18:AD18" si="46">IF(OR($F$18=2,K5&lt;$H$18),0,IF(AND($F$18=1,$G$18=1,K5=$H$18),0,IF(AND($F$18=1,$G$18=2,K5=$H$18),$I$18,IF(OR(AND($F$18=1,$G$18=1,K5&gt;$H$18,K5&lt;=($H$18+$H$20+1)),AND($F$18=1,$G$18=2,K5&gt;$H$18,K5&lt;=($H$18+$H$20))),$I$18,IF(OR(AND($F$18=1,$G$18=1,K5=($H$18+$H$20+2)),AND($F$18=1,$G$18=2,K5=($H$18+$H$20+1))),$I$18-$I$19,IF(AND($F$18=1,$G$18=1,K5&gt;($H$18+$H$20+2),K5&lt;=($H$18+$H$19+1)),$I$18-$I$19-$I$20*(K5-$H$18-$H$20-2),IF(AND($F$18=1,$G$18=2,K5&gt;($H$18+$H$20+1),K5&lt;=($H$18+$H$19)),$I$18-$I$19-$I$20*(K5-$H$18-$H$20-1),0)))))))</f>
        <v>0</v>
      </c>
      <c r="L18" s="188">
        <f t="shared" si="46"/>
        <v>0</v>
      </c>
      <c r="M18" s="188">
        <f t="shared" si="46"/>
        <v>0</v>
      </c>
      <c r="N18" s="188">
        <f t="shared" si="46"/>
        <v>0</v>
      </c>
      <c r="O18" s="188">
        <f t="shared" si="46"/>
        <v>0</v>
      </c>
      <c r="P18" s="188">
        <f t="shared" si="46"/>
        <v>0</v>
      </c>
      <c r="Q18" s="188">
        <f t="shared" si="46"/>
        <v>0</v>
      </c>
      <c r="R18" s="188">
        <f t="shared" si="46"/>
        <v>0</v>
      </c>
      <c r="S18" s="188">
        <f t="shared" si="46"/>
        <v>0</v>
      </c>
      <c r="T18" s="189">
        <f t="shared" si="46"/>
        <v>0</v>
      </c>
      <c r="U18" s="190">
        <f t="shared" si="46"/>
        <v>0</v>
      </c>
      <c r="V18" s="188">
        <f t="shared" si="46"/>
        <v>0</v>
      </c>
      <c r="W18" s="188">
        <f t="shared" si="46"/>
        <v>0</v>
      </c>
      <c r="X18" s="188">
        <f t="shared" si="46"/>
        <v>0</v>
      </c>
      <c r="Y18" s="188">
        <f t="shared" si="46"/>
        <v>0</v>
      </c>
      <c r="Z18" s="188">
        <f t="shared" si="46"/>
        <v>0</v>
      </c>
      <c r="AA18" s="188">
        <f t="shared" si="46"/>
        <v>0</v>
      </c>
      <c r="AB18" s="188">
        <f t="shared" si="46"/>
        <v>0</v>
      </c>
      <c r="AC18" s="188">
        <f t="shared" si="46"/>
        <v>0</v>
      </c>
      <c r="AD18" s="191">
        <f t="shared" si="46"/>
        <v>0</v>
      </c>
      <c r="AE18" s="166"/>
      <c r="AF18" s="325" t="str">
        <f>IF(B42=0," ",B42)</f>
        <v xml:space="preserve"> </v>
      </c>
      <c r="AG18" s="325" t="str">
        <f>IF(C42=0," ",C42)</f>
        <v xml:space="preserve"> </v>
      </c>
      <c r="AH18" s="294">
        <f t="shared" ref="AH18:AZ18" si="47">IF(OR(K$5=" ",K$5-($H$42+$H$44)&gt;$H$43-$H$44),0,ABS(IF(K$5-$H$42&gt;=1,IF($F$42=2,CUMPRINC($J$42,$H$43-$H$44,$I$42,IF(K$5-($H$42+$H$44)&lt;=0,1,K$5-($H$42+$H$44)),$H$43-$H$44,0),K42),0)))</f>
        <v>0</v>
      </c>
      <c r="AI18" s="291">
        <f t="shared" si="47"/>
        <v>0</v>
      </c>
      <c r="AJ18" s="292">
        <f t="shared" si="47"/>
        <v>0</v>
      </c>
      <c r="AK18" s="293">
        <f t="shared" si="47"/>
        <v>0</v>
      </c>
      <c r="AL18" s="291">
        <f t="shared" si="47"/>
        <v>0</v>
      </c>
      <c r="AM18" s="291">
        <f t="shared" si="47"/>
        <v>0</v>
      </c>
      <c r="AN18" s="291">
        <f t="shared" si="47"/>
        <v>0</v>
      </c>
      <c r="AO18" s="291">
        <f t="shared" si="47"/>
        <v>0</v>
      </c>
      <c r="AP18" s="291">
        <f t="shared" si="47"/>
        <v>0</v>
      </c>
      <c r="AQ18" s="292">
        <f t="shared" si="47"/>
        <v>0</v>
      </c>
      <c r="AR18" s="294">
        <f t="shared" si="47"/>
        <v>0</v>
      </c>
      <c r="AS18" s="291">
        <f t="shared" si="47"/>
        <v>0</v>
      </c>
      <c r="AT18" s="291">
        <f t="shared" si="47"/>
        <v>0</v>
      </c>
      <c r="AU18" s="291">
        <f t="shared" si="47"/>
        <v>0</v>
      </c>
      <c r="AV18" s="291">
        <f t="shared" si="47"/>
        <v>0</v>
      </c>
      <c r="AW18" s="291">
        <f t="shared" si="47"/>
        <v>0</v>
      </c>
      <c r="AX18" s="291">
        <f t="shared" si="47"/>
        <v>0</v>
      </c>
      <c r="AY18" s="291">
        <f t="shared" si="47"/>
        <v>0</v>
      </c>
      <c r="AZ18" s="291">
        <f t="shared" si="47"/>
        <v>0</v>
      </c>
      <c r="BA18" s="292">
        <f>IF(AD$5=" ",0,ABS(IF(AD$5-$H$42&gt;=1,IF($F$42=2,CUMPRINC($J$42,$H$43-$H$44,$I$42,IF(AD$5-($H$42+$H$44)&lt;=0,1,AD$5-($H$42+$H$44)),$H$43-$H$44,0),AD42),0)))</f>
        <v>0</v>
      </c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</row>
    <row r="19" spans="1:68" ht="12" customHeight="1" x14ac:dyDescent="0.15">
      <c r="A19" s="2252"/>
      <c r="B19" s="2319"/>
      <c r="C19" s="2308"/>
      <c r="D19" s="2320"/>
      <c r="E19" s="2321"/>
      <c r="F19" s="2322"/>
      <c r="G19" s="2283"/>
      <c r="H19" s="1181"/>
      <c r="I19" s="160" t="str">
        <f>IF(H19="","",IF(OR(F18&lt;1,F18&gt;2),"支払ｴﾗ-(1or2)",IF(OR(G18&lt;1,G18&gt;2),"償還ｴﾗ-(1or2)",IF(F18=1,I18-(H19-H20-1)*I20,"元利均等年賦払"))))</f>
        <v/>
      </c>
      <c r="J19" s="2214"/>
      <c r="K19" s="161">
        <f t="shared" ref="K19:AD19" si="48">IF(OR((K5&lt;$H$18+$H$20),AND($F$18=1,$G$18=1,K5=$H$18+$H$20),AND($F$18=2,$G$18=1,K5=$H$18+$H$20)),0,IF(OR(AND($F$18=1,$G$18=2,K5=$H$18+$H$20),AND($F$18=1,$G$18=1,K5=$H$18+$H$20+1)),$I$19,IF(OR(AND($F$18=2,$G$18=2,K5=$H$18+$H$20),AND($F$18=2,$G$18=1,K5=$H$18+$H$20+1)),ABS(PPMT($J$18,1,$H$19-$H$20,$I$18)),IF(OR(AND($F$18=1,$G$18=2,K5&lt;$H$18+$H$19,K5&gt;$H$18+$H$20),AND($F$18=1,$G$18=1,K5&lt;=$H$18+$H$19,K5&gt;$H$18+$H$20+1)),$I$20,IF(AND($F$18=2,$G$18=2,K5&lt;$H$18+$H$19,K5&gt;$H$18+$H$20),ABS(PPMT($J$18,K5-$H$18-$H$20+1,$H$19-$H$20,$I$18)),IF(AND($F$18=2,$G$18=1,K5&lt;=$H$18+$H$19,K5&gt;$H$18+$H$20+1),ABS(PPMT($J$18,K5-$H$18-$H$20,$H$19-$H$20,$I$18)),0))))))</f>
        <v>0</v>
      </c>
      <c r="L19" s="162">
        <f t="shared" si="48"/>
        <v>0</v>
      </c>
      <c r="M19" s="162">
        <f t="shared" si="48"/>
        <v>0</v>
      </c>
      <c r="N19" s="162">
        <f t="shared" si="48"/>
        <v>0</v>
      </c>
      <c r="O19" s="162">
        <f t="shared" si="48"/>
        <v>0</v>
      </c>
      <c r="P19" s="162">
        <f t="shared" si="48"/>
        <v>0</v>
      </c>
      <c r="Q19" s="162">
        <f t="shared" si="48"/>
        <v>0</v>
      </c>
      <c r="R19" s="162">
        <f t="shared" si="48"/>
        <v>0</v>
      </c>
      <c r="S19" s="162">
        <f t="shared" si="48"/>
        <v>0</v>
      </c>
      <c r="T19" s="163">
        <f t="shared" si="48"/>
        <v>0</v>
      </c>
      <c r="U19" s="164">
        <f t="shared" si="48"/>
        <v>0</v>
      </c>
      <c r="V19" s="162">
        <f t="shared" si="48"/>
        <v>0</v>
      </c>
      <c r="W19" s="162">
        <f t="shared" si="48"/>
        <v>0</v>
      </c>
      <c r="X19" s="162">
        <f t="shared" si="48"/>
        <v>0</v>
      </c>
      <c r="Y19" s="162">
        <f t="shared" si="48"/>
        <v>0</v>
      </c>
      <c r="Z19" s="162">
        <f t="shared" si="48"/>
        <v>0</v>
      </c>
      <c r="AA19" s="162">
        <f t="shared" si="48"/>
        <v>0</v>
      </c>
      <c r="AB19" s="162">
        <f t="shared" si="48"/>
        <v>0</v>
      </c>
      <c r="AC19" s="162">
        <f t="shared" si="48"/>
        <v>0</v>
      </c>
      <c r="AD19" s="165">
        <f t="shared" si="48"/>
        <v>0</v>
      </c>
      <c r="AE19" s="166">
        <f>SUM(K19:AD19)</f>
        <v>0</v>
      </c>
      <c r="AF19" s="325" t="str">
        <f>IF(B45=0," ",B45)</f>
        <v xml:space="preserve"> </v>
      </c>
      <c r="AG19" s="325" t="str">
        <f>IF(C45=0," ",C45)</f>
        <v xml:space="preserve"> </v>
      </c>
      <c r="AH19" s="294">
        <f t="shared" ref="AH19:AZ19" si="49">IF(OR(K$5=" ",K$5-($H$45+$H$47)&gt;$H$46-$H$47),0,ABS(IF(K$5-$H$45&gt;=1,IF($F$45=2,CUMPRINC($J$45,$H$46-$H$47,$I$45,IF(K$5-($H$45+$H$47)&lt;=0,1,K$5-($H$45+$H$47)),$H$46-$H$47,0),K45),0)))</f>
        <v>0</v>
      </c>
      <c r="AI19" s="291">
        <f t="shared" si="49"/>
        <v>0</v>
      </c>
      <c r="AJ19" s="292">
        <f t="shared" si="49"/>
        <v>0</v>
      </c>
      <c r="AK19" s="293">
        <f t="shared" si="49"/>
        <v>0</v>
      </c>
      <c r="AL19" s="291">
        <f t="shared" si="49"/>
        <v>0</v>
      </c>
      <c r="AM19" s="291">
        <f t="shared" si="49"/>
        <v>0</v>
      </c>
      <c r="AN19" s="291">
        <f t="shared" si="49"/>
        <v>0</v>
      </c>
      <c r="AO19" s="291">
        <f t="shared" si="49"/>
        <v>0</v>
      </c>
      <c r="AP19" s="291">
        <f t="shared" si="49"/>
        <v>0</v>
      </c>
      <c r="AQ19" s="292">
        <f t="shared" si="49"/>
        <v>0</v>
      </c>
      <c r="AR19" s="294">
        <f t="shared" si="49"/>
        <v>0</v>
      </c>
      <c r="AS19" s="291">
        <f t="shared" si="49"/>
        <v>0</v>
      </c>
      <c r="AT19" s="291">
        <f t="shared" si="49"/>
        <v>0</v>
      </c>
      <c r="AU19" s="291">
        <f t="shared" si="49"/>
        <v>0</v>
      </c>
      <c r="AV19" s="291">
        <f t="shared" si="49"/>
        <v>0</v>
      </c>
      <c r="AW19" s="291">
        <f t="shared" si="49"/>
        <v>0</v>
      </c>
      <c r="AX19" s="291">
        <f t="shared" si="49"/>
        <v>0</v>
      </c>
      <c r="AY19" s="291">
        <f t="shared" si="49"/>
        <v>0</v>
      </c>
      <c r="AZ19" s="291">
        <f t="shared" si="49"/>
        <v>0</v>
      </c>
      <c r="BA19" s="292">
        <f>IF(AD$5=" ",0,ABS(IF(AD$5-$H$45&gt;=1,IF($F$45=2,CUMPRINC($J$45,$H$46-$H$47,$I$45,IF(AD$5-($H$45+$H$47)&lt;=0,1,AD$5-($H$45+$H$47)),$H$46-$H$47,0),AD45),0)))</f>
        <v>0</v>
      </c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</row>
    <row r="20" spans="1:68" ht="12" customHeight="1" x14ac:dyDescent="0.15">
      <c r="A20" s="2252"/>
      <c r="B20" s="2319"/>
      <c r="C20" s="2308"/>
      <c r="D20" s="2320"/>
      <c r="E20" s="2321"/>
      <c r="F20" s="2323"/>
      <c r="G20" s="2314"/>
      <c r="H20" s="1182"/>
      <c r="I20" s="169" t="str">
        <f>IF(H20="","",IF(H20&gt;=H19,"据置は償還の内数で!!",IF(OR(F18&lt;1,F18&gt;2,G18&lt;1,G18&gt;2),"〃",IF(F18=1,ROUNDDOWN((I18/(H19-H20)),-3),"〃"))))</f>
        <v/>
      </c>
      <c r="J20" s="2218"/>
      <c r="K20" s="170">
        <f t="shared" ref="K20:AD20" si="50">TRUNC(IF($F$18=1,K18*$J$18,IF(AND($F$18=2,$G$18=1,$H$18+$H$20&lt;K5,$H$18+$H$19&gt;=K5),ABS(IPMT($J$18,K5-$H$18-$H$20,$H$19-$H$20,$I$18)),IF(AND($F$18=2,$G$18=2,$H$18+$H$20&lt;=K5,$H$18+$H$19&gt;K5),ABS(IPMT($J$18,K5-$H$18-$H$20+1,$H$19-$H$20,$I$18)),IF(AND($F$18=2,$G$18=1,$H$18&lt;K5,$H$18+$H$20&gt;=K5),ABS(IPMT($J$18,1,$H$19-$H$20,$I$18)),IF(AND($F$18=2,$G$18=2,$H$18&lt;=K5,$H$18+$H$20&gt;K5),ABS(IPMT($J$18,1,$H$19-$H$20,$I$18)),0))))))</f>
        <v>0</v>
      </c>
      <c r="L20" s="171">
        <f t="shared" si="50"/>
        <v>0</v>
      </c>
      <c r="M20" s="171">
        <f t="shared" si="50"/>
        <v>0</v>
      </c>
      <c r="N20" s="171">
        <f t="shared" si="50"/>
        <v>0</v>
      </c>
      <c r="O20" s="171">
        <f t="shared" si="50"/>
        <v>0</v>
      </c>
      <c r="P20" s="171">
        <f t="shared" si="50"/>
        <v>0</v>
      </c>
      <c r="Q20" s="171">
        <f t="shared" si="50"/>
        <v>0</v>
      </c>
      <c r="R20" s="171">
        <f t="shared" si="50"/>
        <v>0</v>
      </c>
      <c r="S20" s="171">
        <f t="shared" si="50"/>
        <v>0</v>
      </c>
      <c r="T20" s="172">
        <f t="shared" si="50"/>
        <v>0</v>
      </c>
      <c r="U20" s="173">
        <f t="shared" si="50"/>
        <v>0</v>
      </c>
      <c r="V20" s="171">
        <f t="shared" si="50"/>
        <v>0</v>
      </c>
      <c r="W20" s="171">
        <f t="shared" si="50"/>
        <v>0</v>
      </c>
      <c r="X20" s="171">
        <f t="shared" si="50"/>
        <v>0</v>
      </c>
      <c r="Y20" s="171">
        <f t="shared" si="50"/>
        <v>0</v>
      </c>
      <c r="Z20" s="171">
        <f t="shared" si="50"/>
        <v>0</v>
      </c>
      <c r="AA20" s="171">
        <f t="shared" si="50"/>
        <v>0</v>
      </c>
      <c r="AB20" s="171">
        <f t="shared" si="50"/>
        <v>0</v>
      </c>
      <c r="AC20" s="171">
        <f t="shared" si="50"/>
        <v>0</v>
      </c>
      <c r="AD20" s="174">
        <f t="shared" si="50"/>
        <v>0</v>
      </c>
      <c r="AE20" s="166">
        <f>SUM(K20:AD20)</f>
        <v>0</v>
      </c>
      <c r="AF20" s="325" t="str">
        <f>IF(B48=0," ",B48)</f>
        <v xml:space="preserve"> </v>
      </c>
      <c r="AG20" s="325" t="str">
        <f>IF(C48=0," ",C48)</f>
        <v xml:space="preserve"> </v>
      </c>
      <c r="AH20" s="294">
        <f t="shared" ref="AH20:AZ20" si="51">IF(OR(K$5=" ",K$5-($H$48+$H$50)&gt;$H$49-$H$50),0,ABS(IF(K$5-$H$48&gt;=1,IF($F$48=2,CUMPRINC($J$48,$H$49-$H$50,$I$48,IF(K$5-($H$48+$H$50)&lt;=0,1,K$5-($H$48+$H$50)),$H$49-$H$50,0),K48),0)))</f>
        <v>0</v>
      </c>
      <c r="AI20" s="291">
        <f t="shared" si="51"/>
        <v>0</v>
      </c>
      <c r="AJ20" s="292">
        <f t="shared" si="51"/>
        <v>0</v>
      </c>
      <c r="AK20" s="293">
        <f t="shared" si="51"/>
        <v>0</v>
      </c>
      <c r="AL20" s="291">
        <f t="shared" si="51"/>
        <v>0</v>
      </c>
      <c r="AM20" s="291">
        <f t="shared" si="51"/>
        <v>0</v>
      </c>
      <c r="AN20" s="291">
        <f t="shared" si="51"/>
        <v>0</v>
      </c>
      <c r="AO20" s="291">
        <f t="shared" si="51"/>
        <v>0</v>
      </c>
      <c r="AP20" s="291">
        <f t="shared" si="51"/>
        <v>0</v>
      </c>
      <c r="AQ20" s="292">
        <f t="shared" si="51"/>
        <v>0</v>
      </c>
      <c r="AR20" s="294">
        <f t="shared" si="51"/>
        <v>0</v>
      </c>
      <c r="AS20" s="291">
        <f t="shared" si="51"/>
        <v>0</v>
      </c>
      <c r="AT20" s="291">
        <f t="shared" si="51"/>
        <v>0</v>
      </c>
      <c r="AU20" s="291">
        <f t="shared" si="51"/>
        <v>0</v>
      </c>
      <c r="AV20" s="291">
        <f t="shared" si="51"/>
        <v>0</v>
      </c>
      <c r="AW20" s="291">
        <f t="shared" si="51"/>
        <v>0</v>
      </c>
      <c r="AX20" s="291">
        <f t="shared" si="51"/>
        <v>0</v>
      </c>
      <c r="AY20" s="291">
        <f t="shared" si="51"/>
        <v>0</v>
      </c>
      <c r="AZ20" s="291">
        <f t="shared" si="51"/>
        <v>0</v>
      </c>
      <c r="BA20" s="292">
        <f>IF(AD$5=" ",0,ABS(IF(AD$5-$H$48&gt;=1,IF($F$48=2,CUMPRINC($J$48,$H$49-$H$50,$I$48,IF(AD$5-($H$48+$H$50)&lt;=0,1,AD$5-($H$48+$H$50)),$H$49-$H$50,0),AD48),0)))</f>
        <v>0</v>
      </c>
      <c r="BB20" s="168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</row>
    <row r="21" spans="1:68" ht="12" customHeight="1" thickBot="1" x14ac:dyDescent="0.2">
      <c r="A21" s="2252"/>
      <c r="B21" s="2318"/>
      <c r="C21" s="2315"/>
      <c r="D21" s="2316"/>
      <c r="E21" s="2315"/>
      <c r="F21" s="2280"/>
      <c r="G21" s="2280"/>
      <c r="H21" s="1183"/>
      <c r="I21" s="176"/>
      <c r="J21" s="2214"/>
      <c r="K21" s="177">
        <f t="shared" ref="K21:AD21" si="52">IF(OR($F$21=2,K5&lt;$H$21),0,IF(AND($F$21=1,$G$21=1,K5=$H$21),0,IF(AND($F$21=1,$G$21=2,K5=$H$21),$I$21,IF(OR(AND($F$21=1,$G$21=1,K5&gt;$H$21,K5&lt;=($H$21+$H$23+1)),AND($F$21=1,$G$21=2,K5&gt;$H$21,K5&lt;=($H$21+$H$23))),$I$21,IF(OR(AND($F$21=1,$G$21=1,K5=($H$21+$H$23+2)),AND($F$21=1,$G$21=2,K5=($H$21+$H$23+1))),$I$21-$I$22,IF(AND($F$21=1,$G$21=1,K5&gt;($H$21+$H$23+2),K5&lt;=($H$21+$H$22+1)),$I$21-$I$22-$I$23*(K5-$H$21-$H$23-2),IF(AND($F$21=1,$G$21=2,K5&gt;($H$21+$H$23+1),K5&lt;=($H$21+$H$22)),$I$21-$I$22-$I$23*(K5-$H$21-$H$23-1),0)))))))</f>
        <v>0</v>
      </c>
      <c r="L21" s="178">
        <f t="shared" si="52"/>
        <v>0</v>
      </c>
      <c r="M21" s="178">
        <f t="shared" si="52"/>
        <v>0</v>
      </c>
      <c r="N21" s="178">
        <f t="shared" si="52"/>
        <v>0</v>
      </c>
      <c r="O21" s="178">
        <f t="shared" si="52"/>
        <v>0</v>
      </c>
      <c r="P21" s="178">
        <f t="shared" si="52"/>
        <v>0</v>
      </c>
      <c r="Q21" s="178">
        <f t="shared" si="52"/>
        <v>0</v>
      </c>
      <c r="R21" s="178">
        <f t="shared" si="52"/>
        <v>0</v>
      </c>
      <c r="S21" s="178">
        <f t="shared" si="52"/>
        <v>0</v>
      </c>
      <c r="T21" s="179">
        <f t="shared" si="52"/>
        <v>0</v>
      </c>
      <c r="U21" s="180">
        <f t="shared" si="52"/>
        <v>0</v>
      </c>
      <c r="V21" s="178">
        <f t="shared" si="52"/>
        <v>0</v>
      </c>
      <c r="W21" s="178">
        <f t="shared" si="52"/>
        <v>0</v>
      </c>
      <c r="X21" s="178">
        <f t="shared" si="52"/>
        <v>0</v>
      </c>
      <c r="Y21" s="178">
        <f t="shared" si="52"/>
        <v>0</v>
      </c>
      <c r="Z21" s="178">
        <f t="shared" si="52"/>
        <v>0</v>
      </c>
      <c r="AA21" s="178">
        <f t="shared" si="52"/>
        <v>0</v>
      </c>
      <c r="AB21" s="178">
        <f t="shared" si="52"/>
        <v>0</v>
      </c>
      <c r="AC21" s="178">
        <f t="shared" si="52"/>
        <v>0</v>
      </c>
      <c r="AD21" s="181">
        <f t="shared" si="52"/>
        <v>0</v>
      </c>
      <c r="AE21" s="166"/>
      <c r="AF21" s="328" t="str">
        <f>IF(B51=0," ",B51)</f>
        <v xml:space="preserve"> </v>
      </c>
      <c r="AG21" s="328" t="str">
        <f>IF(C51=0," ",C51)</f>
        <v xml:space="preserve"> </v>
      </c>
      <c r="AH21" s="300">
        <f t="shared" ref="AH21:AZ21" si="53">IF(OR(K$5=" ",K$5-($H$51+$H$53)&gt;$H$52-$H$53),0,ABS(IF(K$5-$H$51&gt;=1,IF($F$51=2,CUMPRINC($J$51,$H$52-$H$53,$I$51,IF(K$5-($H$51+$H$53)&lt;=0,1,K$5-($H$51+$H$53)),$H$52-$H$53,0),K51),0)))</f>
        <v>0</v>
      </c>
      <c r="AI21" s="297">
        <f t="shared" si="53"/>
        <v>0</v>
      </c>
      <c r="AJ21" s="298">
        <f t="shared" si="53"/>
        <v>0</v>
      </c>
      <c r="AK21" s="299">
        <f t="shared" si="53"/>
        <v>0</v>
      </c>
      <c r="AL21" s="297">
        <f t="shared" si="53"/>
        <v>0</v>
      </c>
      <c r="AM21" s="297">
        <f t="shared" si="53"/>
        <v>0</v>
      </c>
      <c r="AN21" s="297">
        <f t="shared" si="53"/>
        <v>0</v>
      </c>
      <c r="AO21" s="297">
        <f t="shared" si="53"/>
        <v>0</v>
      </c>
      <c r="AP21" s="297">
        <f t="shared" si="53"/>
        <v>0</v>
      </c>
      <c r="AQ21" s="298">
        <f t="shared" si="53"/>
        <v>0</v>
      </c>
      <c r="AR21" s="300">
        <f t="shared" si="53"/>
        <v>0</v>
      </c>
      <c r="AS21" s="297">
        <f t="shared" si="53"/>
        <v>0</v>
      </c>
      <c r="AT21" s="297">
        <f t="shared" si="53"/>
        <v>0</v>
      </c>
      <c r="AU21" s="297">
        <f t="shared" si="53"/>
        <v>0</v>
      </c>
      <c r="AV21" s="297">
        <f t="shared" si="53"/>
        <v>0</v>
      </c>
      <c r="AW21" s="297">
        <f t="shared" si="53"/>
        <v>0</v>
      </c>
      <c r="AX21" s="297">
        <f t="shared" si="53"/>
        <v>0</v>
      </c>
      <c r="AY21" s="297">
        <f t="shared" si="53"/>
        <v>0</v>
      </c>
      <c r="AZ21" s="297">
        <f t="shared" si="53"/>
        <v>0</v>
      </c>
      <c r="BA21" s="298">
        <f>IF(AD$5=" ",0,ABS(IF(AD$5-$H$51&gt;=1,IF($F$51=2,CUMPRINC($J$51,$H$52-$H$53,$I$51,IF(AD$5-($H$51+$H$53)&lt;=0,1,AD$5-($H$51+$H$53)),$H$52-$H$53,0),AD51),0)))</f>
        <v>0</v>
      </c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</row>
    <row r="22" spans="1:68" ht="12" customHeight="1" thickTop="1" thickBot="1" x14ac:dyDescent="0.2">
      <c r="A22" s="2252"/>
      <c r="B22" s="2306"/>
      <c r="C22" s="2308"/>
      <c r="D22" s="2317"/>
      <c r="E22" s="2308"/>
      <c r="F22" s="2281"/>
      <c r="G22" s="2283"/>
      <c r="H22" s="1181"/>
      <c r="I22" s="160" t="str">
        <f>IF(H22="","",IF(OR(F21&lt;1,F21&gt;2),"支払ｴﾗ-(1or2)",IF(OR(G21&lt;1,G21&gt;2),"償還ｴﾗ-(1or2)",IF(F21=1,I21-(H22-H23-1)*I23,"元利均等年賦払"))))</f>
        <v/>
      </c>
      <c r="J22" s="2214"/>
      <c r="K22" s="161">
        <f t="shared" ref="K22:AD22" si="54">IF(OR((K5&lt;$H$21+$H$23),AND($F$21=1,$G$21=1,K5=$H$21+$H$23),AND($F$21=2,$G$21=1,K5=$H$21+$H$23)),0,IF(OR(AND($F$21=1,$G$21=2,K5=$H$21+$H$23),AND($F$21=1,$G$21=1,K5=$H$21+$H$23+1)),$I$22,IF(OR(AND($F$21=2,$G$21=2,K5=$H$21+$H$23),AND($F$21=2,$G$21=1,K5=$H$21+$H$23+1)),ABS(PPMT($J$21,1,$H$22-$H$23,$I$21)),IF(OR(AND($F$21=1,$G$21=2,K5&lt;$H$21+$H$22,K5&gt;$H$21+$H$23),AND($F$21=1,$G$21=1,K5&lt;=$H$21+$H$22,K5&gt;$H$21+$H$23+1)),$I$23,IF(AND($F$21=2,$G$21=2,K5&lt;$H$21+$H$22,K5&gt;$H$21+$H$23),ABS(PPMT($J$21,K5-$H$21-$H$23+1,$H$22-$H$23,$I$21)),IF(AND($F$21=2,$G$21=1,K5&lt;=$H$21+$H$22,K5&gt;$H$21+$H$23+1),ABS(PPMT($J$21,K5-$H$21-$H$23,$H$22-$H$23,$I$21)),0))))))</f>
        <v>0</v>
      </c>
      <c r="L22" s="162">
        <f t="shared" si="54"/>
        <v>0</v>
      </c>
      <c r="M22" s="162">
        <f t="shared" si="54"/>
        <v>0</v>
      </c>
      <c r="N22" s="162">
        <f t="shared" si="54"/>
        <v>0</v>
      </c>
      <c r="O22" s="162">
        <f t="shared" si="54"/>
        <v>0</v>
      </c>
      <c r="P22" s="162">
        <f t="shared" si="54"/>
        <v>0</v>
      </c>
      <c r="Q22" s="162">
        <f t="shared" si="54"/>
        <v>0</v>
      </c>
      <c r="R22" s="162">
        <f t="shared" si="54"/>
        <v>0</v>
      </c>
      <c r="S22" s="162">
        <f t="shared" si="54"/>
        <v>0</v>
      </c>
      <c r="T22" s="163">
        <f t="shared" si="54"/>
        <v>0</v>
      </c>
      <c r="U22" s="164">
        <f t="shared" si="54"/>
        <v>0</v>
      </c>
      <c r="V22" s="162">
        <f t="shared" si="54"/>
        <v>0</v>
      </c>
      <c r="W22" s="162">
        <f t="shared" si="54"/>
        <v>0</v>
      </c>
      <c r="X22" s="162">
        <f t="shared" si="54"/>
        <v>0</v>
      </c>
      <c r="Y22" s="162">
        <f t="shared" si="54"/>
        <v>0</v>
      </c>
      <c r="Z22" s="162">
        <f t="shared" si="54"/>
        <v>0</v>
      </c>
      <c r="AA22" s="162">
        <f t="shared" si="54"/>
        <v>0</v>
      </c>
      <c r="AB22" s="162">
        <f t="shared" si="54"/>
        <v>0</v>
      </c>
      <c r="AC22" s="162">
        <f t="shared" si="54"/>
        <v>0</v>
      </c>
      <c r="AD22" s="165">
        <f t="shared" si="54"/>
        <v>0</v>
      </c>
      <c r="AE22" s="166">
        <f>SUM(K22:AD22)</f>
        <v>0</v>
      </c>
      <c r="AF22" s="329" t="s">
        <v>233</v>
      </c>
      <c r="AG22" s="329" t="s">
        <v>233</v>
      </c>
      <c r="AH22" s="311">
        <f>SUM(AH16:AH21)</f>
        <v>0</v>
      </c>
      <c r="AI22" s="312">
        <f t="shared" ref="AI22:BA22" si="55">SUM(AI16:AI21)</f>
        <v>0</v>
      </c>
      <c r="AJ22" s="313">
        <f t="shared" si="55"/>
        <v>0</v>
      </c>
      <c r="AK22" s="314">
        <f t="shared" si="55"/>
        <v>0</v>
      </c>
      <c r="AL22" s="312">
        <f t="shared" si="55"/>
        <v>0</v>
      </c>
      <c r="AM22" s="312">
        <f t="shared" si="55"/>
        <v>0</v>
      </c>
      <c r="AN22" s="312">
        <f t="shared" si="55"/>
        <v>0</v>
      </c>
      <c r="AO22" s="312">
        <f t="shared" si="55"/>
        <v>0</v>
      </c>
      <c r="AP22" s="312">
        <f t="shared" si="55"/>
        <v>0</v>
      </c>
      <c r="AQ22" s="313">
        <f t="shared" si="55"/>
        <v>0</v>
      </c>
      <c r="AR22" s="315">
        <f t="shared" si="55"/>
        <v>0</v>
      </c>
      <c r="AS22" s="312">
        <f t="shared" si="55"/>
        <v>0</v>
      </c>
      <c r="AT22" s="312">
        <f t="shared" si="55"/>
        <v>0</v>
      </c>
      <c r="AU22" s="312">
        <f t="shared" si="55"/>
        <v>0</v>
      </c>
      <c r="AV22" s="312">
        <f t="shared" si="55"/>
        <v>0</v>
      </c>
      <c r="AW22" s="312">
        <f t="shared" si="55"/>
        <v>0</v>
      </c>
      <c r="AX22" s="312">
        <f t="shared" si="55"/>
        <v>0</v>
      </c>
      <c r="AY22" s="312">
        <f t="shared" si="55"/>
        <v>0</v>
      </c>
      <c r="AZ22" s="312">
        <f t="shared" si="55"/>
        <v>0</v>
      </c>
      <c r="BA22" s="313">
        <f t="shared" si="55"/>
        <v>0</v>
      </c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</row>
    <row r="23" spans="1:68" ht="12" customHeight="1" thickBot="1" x14ac:dyDescent="0.2">
      <c r="A23" s="2252"/>
      <c r="B23" s="2306"/>
      <c r="C23" s="2308"/>
      <c r="D23" s="2317"/>
      <c r="E23" s="2308"/>
      <c r="F23" s="2313"/>
      <c r="G23" s="2314"/>
      <c r="H23" s="1182"/>
      <c r="I23" s="216" t="str">
        <f>IF(H23="","",IF(H23&gt;=H22,"据置は償還の内数で!!",IF(OR(F21&lt;1,F21&gt;2,G21&lt;1,G21&gt;2),"〃",IF(F21=1,ROUNDDOWN((I21/(H22-H23)),-3),"〃"))))</f>
        <v/>
      </c>
      <c r="J23" s="2214"/>
      <c r="K23" s="182">
        <f t="shared" ref="K23:AD23" si="56">TRUNC(IF($F$21=1,K21*$J$21,IF(AND($F$21=2,$G$21=1,$H$21+$H$23&lt;K5,$H$21+$H$22&gt;=K5),ABS(IPMT($J$21,K5-$H$21-$H$23,$H$22-$H$23,$I$21)),IF(AND($F$21=2,$G$21=2,$H$21+$H$23&lt;=K5,$H$21+$H$22&gt;K5),ABS(IPMT($J$21,K5-$H$21-$H$23+1,$H$22-$H$23,$I$21)),IF(AND($F$21=2,$G$21=1,$H$21&lt;K5,$H$21+$H$23&gt;=K5),ABS(IPMT($J$21,1,$H$22-$H$23,$I$21)),IF(AND($F$21=2,$G$21=2,$H$21&lt;=K5,$H$21+$H$23&gt;K5),ABS(IPMT($J$21,1,$H$22-$H$23,$I$21)),0))))))</f>
        <v>0</v>
      </c>
      <c r="L23" s="183">
        <f t="shared" si="56"/>
        <v>0</v>
      </c>
      <c r="M23" s="183">
        <f t="shared" si="56"/>
        <v>0</v>
      </c>
      <c r="N23" s="183">
        <f t="shared" si="56"/>
        <v>0</v>
      </c>
      <c r="O23" s="183">
        <f t="shared" si="56"/>
        <v>0</v>
      </c>
      <c r="P23" s="183">
        <f t="shared" si="56"/>
        <v>0</v>
      </c>
      <c r="Q23" s="183">
        <f t="shared" si="56"/>
        <v>0</v>
      </c>
      <c r="R23" s="183">
        <f t="shared" si="56"/>
        <v>0</v>
      </c>
      <c r="S23" s="183">
        <f t="shared" si="56"/>
        <v>0</v>
      </c>
      <c r="T23" s="184">
        <f t="shared" si="56"/>
        <v>0</v>
      </c>
      <c r="U23" s="185">
        <f t="shared" si="56"/>
        <v>0</v>
      </c>
      <c r="V23" s="183">
        <f t="shared" si="56"/>
        <v>0</v>
      </c>
      <c r="W23" s="183">
        <f t="shared" si="56"/>
        <v>0</v>
      </c>
      <c r="X23" s="183">
        <f t="shared" si="56"/>
        <v>0</v>
      </c>
      <c r="Y23" s="183">
        <f t="shared" si="56"/>
        <v>0</v>
      </c>
      <c r="Z23" s="183">
        <f t="shared" si="56"/>
        <v>0</v>
      </c>
      <c r="AA23" s="183">
        <f t="shared" si="56"/>
        <v>0</v>
      </c>
      <c r="AB23" s="183">
        <f t="shared" si="56"/>
        <v>0</v>
      </c>
      <c r="AC23" s="183">
        <f t="shared" si="56"/>
        <v>0</v>
      </c>
      <c r="AD23" s="186">
        <f t="shared" si="56"/>
        <v>0</v>
      </c>
      <c r="AE23" s="166">
        <f>SUM(K23:AD23)</f>
        <v>0</v>
      </c>
      <c r="AF23" s="330" t="s">
        <v>34</v>
      </c>
      <c r="AG23" s="330" t="s">
        <v>34</v>
      </c>
      <c r="AH23" s="316">
        <f>SUM(AH15,AH22)</f>
        <v>0</v>
      </c>
      <c r="AI23" s="317">
        <f t="shared" ref="AI23:BA23" si="57">SUM(AI15,AI22)</f>
        <v>0</v>
      </c>
      <c r="AJ23" s="318">
        <f t="shared" si="57"/>
        <v>0</v>
      </c>
      <c r="AK23" s="319">
        <f t="shared" si="57"/>
        <v>0</v>
      </c>
      <c r="AL23" s="317">
        <f t="shared" si="57"/>
        <v>0</v>
      </c>
      <c r="AM23" s="317">
        <f t="shared" si="57"/>
        <v>0</v>
      </c>
      <c r="AN23" s="317">
        <f t="shared" si="57"/>
        <v>0</v>
      </c>
      <c r="AO23" s="317">
        <f t="shared" si="57"/>
        <v>0</v>
      </c>
      <c r="AP23" s="317">
        <f t="shared" si="57"/>
        <v>0</v>
      </c>
      <c r="AQ23" s="318">
        <f t="shared" si="57"/>
        <v>0</v>
      </c>
      <c r="AR23" s="320">
        <f t="shared" si="57"/>
        <v>0</v>
      </c>
      <c r="AS23" s="317">
        <f t="shared" si="57"/>
        <v>0</v>
      </c>
      <c r="AT23" s="317">
        <f t="shared" si="57"/>
        <v>0</v>
      </c>
      <c r="AU23" s="317">
        <f t="shared" si="57"/>
        <v>0</v>
      </c>
      <c r="AV23" s="317">
        <f t="shared" si="57"/>
        <v>0</v>
      </c>
      <c r="AW23" s="317">
        <f t="shared" si="57"/>
        <v>0</v>
      </c>
      <c r="AX23" s="317">
        <f t="shared" si="57"/>
        <v>0</v>
      </c>
      <c r="AY23" s="317">
        <f t="shared" si="57"/>
        <v>0</v>
      </c>
      <c r="AZ23" s="317">
        <f t="shared" si="57"/>
        <v>0</v>
      </c>
      <c r="BA23" s="321">
        <f t="shared" si="57"/>
        <v>0</v>
      </c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</row>
    <row r="24" spans="1:68" ht="12" customHeight="1" thickBot="1" x14ac:dyDescent="0.2">
      <c r="A24" s="2252"/>
      <c r="B24" s="2305"/>
      <c r="C24" s="2307"/>
      <c r="D24" s="2309"/>
      <c r="E24" s="2311"/>
      <c r="F24" s="2280"/>
      <c r="G24" s="2281"/>
      <c r="H24" s="1180"/>
      <c r="I24" s="176"/>
      <c r="J24" s="2213"/>
      <c r="K24" s="177">
        <f t="shared" ref="K24:AD24" si="58">IF(OR($F$24=2,K5&lt;$H$24),0,IF(AND($F$24=1,$G$24=1,K5=$H$24),0,IF(AND($F$24=1,$G$24=2,K5=$H$24),$I$24,IF(OR(AND($F$24=1,$G$24=1,K5&gt;$H$24,K5&lt;=($H$24+$H$26+1)),AND($F$24=1,$G$24=2,K5&gt;$H$24,K5&lt;=($H$24+$H$26))),$I$24,IF(OR(AND($F$24=1,$G$24=1,K5=($H$24+$H$26+2)),AND($F$24=1,$G$24=2,K5=($H$24+$H$26+1))),$I$24-$I$25,IF(AND($F$24=1,$G$24=1,K5&gt;($H$24+$H$26+2),K5&lt;=($H$24+$H$25+1)),$I$24-$I$25-$I$26*(K5-$H$24-$H$26-2),IF(AND($F$24=1,$G$24=2,K5&gt;($H$24+$H$26+1),K5&lt;=($H$24+$H$25)),$I$24-$I$25-$I$26*(K5-$H$24-$H$26-1),0)))))))</f>
        <v>0</v>
      </c>
      <c r="L24" s="178">
        <f t="shared" si="58"/>
        <v>0</v>
      </c>
      <c r="M24" s="178">
        <f t="shared" si="58"/>
        <v>0</v>
      </c>
      <c r="N24" s="178">
        <f t="shared" si="58"/>
        <v>0</v>
      </c>
      <c r="O24" s="178">
        <f t="shared" si="58"/>
        <v>0</v>
      </c>
      <c r="P24" s="178">
        <f t="shared" si="58"/>
        <v>0</v>
      </c>
      <c r="Q24" s="178">
        <f t="shared" si="58"/>
        <v>0</v>
      </c>
      <c r="R24" s="178">
        <f t="shared" si="58"/>
        <v>0</v>
      </c>
      <c r="S24" s="178">
        <f t="shared" si="58"/>
        <v>0</v>
      </c>
      <c r="T24" s="179">
        <f t="shared" si="58"/>
        <v>0</v>
      </c>
      <c r="U24" s="180">
        <f t="shared" si="58"/>
        <v>0</v>
      </c>
      <c r="V24" s="178">
        <f t="shared" si="58"/>
        <v>0</v>
      </c>
      <c r="W24" s="178">
        <f t="shared" si="58"/>
        <v>0</v>
      </c>
      <c r="X24" s="178">
        <f t="shared" si="58"/>
        <v>0</v>
      </c>
      <c r="Y24" s="178">
        <f t="shared" si="58"/>
        <v>0</v>
      </c>
      <c r="Z24" s="178">
        <f t="shared" si="58"/>
        <v>0</v>
      </c>
      <c r="AA24" s="178">
        <f t="shared" si="58"/>
        <v>0</v>
      </c>
      <c r="AB24" s="178">
        <f t="shared" si="58"/>
        <v>0</v>
      </c>
      <c r="AC24" s="178">
        <f t="shared" si="58"/>
        <v>0</v>
      </c>
      <c r="AD24" s="181">
        <f t="shared" si="58"/>
        <v>0</v>
      </c>
      <c r="AE24" s="166"/>
      <c r="AF24" s="2209" t="s">
        <v>236</v>
      </c>
      <c r="AG24" s="2210"/>
      <c r="AH24" s="353">
        <f>SUM(SUMIF($AF$6:$AF$23,"購買*",AH$6:AH$23),SUMIF($AF$6:$AF$23,"利用*",AH$6:AH$23))</f>
        <v>0</v>
      </c>
      <c r="AI24" s="354">
        <f t="shared" ref="AI24:BA24" si="59">SUM(SUMIF($AF$6:$AF$23,"購買*",AI$6:AI$23),SUMIF($AF$6:$AF$23,"利用*",AI$6:AI$23))</f>
        <v>0</v>
      </c>
      <c r="AJ24" s="355">
        <f t="shared" si="59"/>
        <v>0</v>
      </c>
      <c r="AK24" s="353">
        <f t="shared" si="59"/>
        <v>0</v>
      </c>
      <c r="AL24" s="354">
        <f t="shared" si="59"/>
        <v>0</v>
      </c>
      <c r="AM24" s="354">
        <f t="shared" si="59"/>
        <v>0</v>
      </c>
      <c r="AN24" s="354">
        <f t="shared" si="59"/>
        <v>0</v>
      </c>
      <c r="AO24" s="354">
        <f t="shared" si="59"/>
        <v>0</v>
      </c>
      <c r="AP24" s="354">
        <f t="shared" si="59"/>
        <v>0</v>
      </c>
      <c r="AQ24" s="355">
        <f t="shared" si="59"/>
        <v>0</v>
      </c>
      <c r="AR24" s="353">
        <f t="shared" si="59"/>
        <v>0</v>
      </c>
      <c r="AS24" s="354">
        <f t="shared" si="59"/>
        <v>0</v>
      </c>
      <c r="AT24" s="354">
        <f t="shared" si="59"/>
        <v>0</v>
      </c>
      <c r="AU24" s="354">
        <f t="shared" si="59"/>
        <v>0</v>
      </c>
      <c r="AV24" s="354">
        <f t="shared" si="59"/>
        <v>0</v>
      </c>
      <c r="AW24" s="354">
        <f t="shared" si="59"/>
        <v>0</v>
      </c>
      <c r="AX24" s="354">
        <f t="shared" si="59"/>
        <v>0</v>
      </c>
      <c r="AY24" s="354">
        <f t="shared" si="59"/>
        <v>0</v>
      </c>
      <c r="AZ24" s="354">
        <f t="shared" si="59"/>
        <v>0</v>
      </c>
      <c r="BA24" s="355">
        <f t="shared" si="59"/>
        <v>0</v>
      </c>
    </row>
    <row r="25" spans="1:68" ht="12" customHeight="1" thickTop="1" thickBot="1" x14ac:dyDescent="0.2">
      <c r="A25" s="2252"/>
      <c r="B25" s="2306"/>
      <c r="C25" s="2308"/>
      <c r="D25" s="2310"/>
      <c r="E25" s="2312"/>
      <c r="F25" s="2281"/>
      <c r="G25" s="2283"/>
      <c r="H25" s="1181"/>
      <c r="I25" s="160" t="str">
        <f>IF(H25="","",IF(OR(F24&lt;1,F24&gt;2),"支払ｴﾗ-(1or2)",IF(OR(G24&lt;1,G24&gt;2),"償還ｴﾗ-(1or2)",IF(F24=1,I24-(H25-H26-1)*I26,"元利均等年賦払"))))</f>
        <v/>
      </c>
      <c r="J25" s="2214"/>
      <c r="K25" s="161">
        <f t="shared" ref="K25:AD25" si="60">IF(OR((K5&lt;$H$24+$H$26),AND($F$24=1,$G$24=1,K5=$H$24+$H$26),AND($F$24=2,$G$24=1,K5=$H$24+$H$26)),0,IF(OR(AND($F$24=1,$G$24=2,K5=$H$24+$H$26),AND($F$24=1,$G$24=1,K5=$H$24+$H$26+1)),$I$25,IF(OR(AND($F$24=2,$G$24=2,K5=$H$24+$H$26),AND($F$24=2,$G$24=1,K5=$H$24+$H$26+1)),ABS(PPMT($J$24,1,$H$25-$H$26,$I$24)),IF(OR(AND($F$24=1,$G$24=2,K5&lt;$H$24+$H$25,K5&gt;$H$24+$H$26),AND($F$24=1,$G$24=1,K5&lt;=$H$24+$H$25,K5&gt;$H$24+$H$26+1)),$I$26,IF(AND($F$24=2,$G$24=2,K5&lt;$H$24+$H$25,K5&gt;$H$24+$H$26),ABS(PPMT($J$24,K5-$H$24-$H$26+1,$H$25-$H$26,$I$24)),IF(AND($F$24=2,$G$24=1,K5&lt;=$H$24+$H$25,K5&gt;$H$24+$H$26+1),ABS(PPMT($J$24,K5-$H$24-$H$26,$H$25-$H$26,$I$24)),0))))))</f>
        <v>0</v>
      </c>
      <c r="L25" s="162">
        <f t="shared" si="60"/>
        <v>0</v>
      </c>
      <c r="M25" s="162">
        <f t="shared" si="60"/>
        <v>0</v>
      </c>
      <c r="N25" s="162">
        <f t="shared" si="60"/>
        <v>0</v>
      </c>
      <c r="O25" s="162">
        <f t="shared" si="60"/>
        <v>0</v>
      </c>
      <c r="P25" s="162">
        <f t="shared" si="60"/>
        <v>0</v>
      </c>
      <c r="Q25" s="162">
        <f t="shared" si="60"/>
        <v>0</v>
      </c>
      <c r="R25" s="162">
        <f t="shared" si="60"/>
        <v>0</v>
      </c>
      <c r="S25" s="162">
        <f t="shared" si="60"/>
        <v>0</v>
      </c>
      <c r="T25" s="163">
        <f t="shared" si="60"/>
        <v>0</v>
      </c>
      <c r="U25" s="164">
        <f t="shared" si="60"/>
        <v>0</v>
      </c>
      <c r="V25" s="162">
        <f t="shared" si="60"/>
        <v>0</v>
      </c>
      <c r="W25" s="162">
        <f t="shared" si="60"/>
        <v>0</v>
      </c>
      <c r="X25" s="162">
        <f t="shared" si="60"/>
        <v>0</v>
      </c>
      <c r="Y25" s="162">
        <f t="shared" si="60"/>
        <v>0</v>
      </c>
      <c r="Z25" s="162">
        <f t="shared" si="60"/>
        <v>0</v>
      </c>
      <c r="AA25" s="162">
        <f t="shared" si="60"/>
        <v>0</v>
      </c>
      <c r="AB25" s="162">
        <f t="shared" si="60"/>
        <v>0</v>
      </c>
      <c r="AC25" s="162">
        <f t="shared" si="60"/>
        <v>0</v>
      </c>
      <c r="AD25" s="165">
        <f t="shared" si="60"/>
        <v>0</v>
      </c>
      <c r="AE25" s="166">
        <f>SUM(K25:AD25)</f>
        <v>0</v>
      </c>
      <c r="AF25" s="2211" t="s">
        <v>237</v>
      </c>
      <c r="AG25" s="2212"/>
      <c r="AH25" s="356">
        <f>AH15-AH24</f>
        <v>0</v>
      </c>
      <c r="AI25" s="357">
        <f t="shared" ref="AI25:BA25" si="61">AI15-AI24</f>
        <v>0</v>
      </c>
      <c r="AJ25" s="358">
        <f t="shared" si="61"/>
        <v>0</v>
      </c>
      <c r="AK25" s="356">
        <f t="shared" si="61"/>
        <v>0</v>
      </c>
      <c r="AL25" s="357">
        <f t="shared" si="61"/>
        <v>0</v>
      </c>
      <c r="AM25" s="357">
        <f t="shared" si="61"/>
        <v>0</v>
      </c>
      <c r="AN25" s="357">
        <f t="shared" si="61"/>
        <v>0</v>
      </c>
      <c r="AO25" s="357">
        <f t="shared" si="61"/>
        <v>0</v>
      </c>
      <c r="AP25" s="357">
        <f t="shared" si="61"/>
        <v>0</v>
      </c>
      <c r="AQ25" s="358">
        <f t="shared" si="61"/>
        <v>0</v>
      </c>
      <c r="AR25" s="356">
        <f t="shared" si="61"/>
        <v>0</v>
      </c>
      <c r="AS25" s="357">
        <f t="shared" si="61"/>
        <v>0</v>
      </c>
      <c r="AT25" s="357">
        <f t="shared" si="61"/>
        <v>0</v>
      </c>
      <c r="AU25" s="357">
        <f t="shared" si="61"/>
        <v>0</v>
      </c>
      <c r="AV25" s="357">
        <f t="shared" si="61"/>
        <v>0</v>
      </c>
      <c r="AW25" s="357">
        <f t="shared" si="61"/>
        <v>0</v>
      </c>
      <c r="AX25" s="357">
        <f t="shared" si="61"/>
        <v>0</v>
      </c>
      <c r="AY25" s="357">
        <f t="shared" si="61"/>
        <v>0</v>
      </c>
      <c r="AZ25" s="357">
        <f t="shared" si="61"/>
        <v>0</v>
      </c>
      <c r="BA25" s="358">
        <f t="shared" si="61"/>
        <v>0</v>
      </c>
    </row>
    <row r="26" spans="1:68" ht="12" customHeight="1" x14ac:dyDescent="0.15">
      <c r="A26" s="2252"/>
      <c r="B26" s="2306"/>
      <c r="C26" s="2308"/>
      <c r="D26" s="2310"/>
      <c r="E26" s="2312"/>
      <c r="F26" s="2313"/>
      <c r="G26" s="2314"/>
      <c r="H26" s="1182"/>
      <c r="I26" s="169" t="str">
        <f>IF(H26="","",IF(H26&gt;=H25,"据置は償還の内数で!!",IF(OR(F24&lt;1,F24&gt;2,G24&lt;1,G24&gt;2),"〃",IF(F24=1,ROUNDDOWN((I24/(H25-H26)),-3),"〃"))))</f>
        <v/>
      </c>
      <c r="J26" s="2214"/>
      <c r="K26" s="182">
        <f t="shared" ref="K26:AD26" si="62">TRUNC(IF($F$24=1,K24*$J$24,IF(AND($F$24=2,$G$24=1,$H$24+$H$26&lt;K5,$H$24+$H$25&gt;=K5),ABS(IPMT($J$24,K5-$H$24-$H$26,$H$25-$H$26,$I$24)),IF(AND($F$24=2,$G$24=2,$H$24+$H$26&lt;=K5,$H$24+$H$25&gt;K5),ABS(IPMT($J$24,K5-$H$24-$H$26+1,$H$25-$H$26,$I$24)),IF(AND($F$24=2,$G$24=1,$H$24&lt;K5,$H$24+$H$26&gt;=K5),ABS(IPMT($J$24,1,$H$25-$H$26,$I$24)),IF(AND($F$24=2,$G$24=2,$H$24&lt;=K5,$H$24+$H$26&gt;K5),ABS(IPMT($J$24,1,$H$25-$H$26,$I$24)),0))))))</f>
        <v>0</v>
      </c>
      <c r="L26" s="183">
        <f t="shared" si="62"/>
        <v>0</v>
      </c>
      <c r="M26" s="183">
        <f t="shared" si="62"/>
        <v>0</v>
      </c>
      <c r="N26" s="183">
        <f t="shared" si="62"/>
        <v>0</v>
      </c>
      <c r="O26" s="183">
        <f t="shared" si="62"/>
        <v>0</v>
      </c>
      <c r="P26" s="183">
        <f t="shared" si="62"/>
        <v>0</v>
      </c>
      <c r="Q26" s="183">
        <f t="shared" si="62"/>
        <v>0</v>
      </c>
      <c r="R26" s="183">
        <f t="shared" si="62"/>
        <v>0</v>
      </c>
      <c r="S26" s="183">
        <f t="shared" si="62"/>
        <v>0</v>
      </c>
      <c r="T26" s="184">
        <f t="shared" si="62"/>
        <v>0</v>
      </c>
      <c r="U26" s="185">
        <f t="shared" si="62"/>
        <v>0</v>
      </c>
      <c r="V26" s="183">
        <f t="shared" si="62"/>
        <v>0</v>
      </c>
      <c r="W26" s="183">
        <f t="shared" si="62"/>
        <v>0</v>
      </c>
      <c r="X26" s="183">
        <f t="shared" si="62"/>
        <v>0</v>
      </c>
      <c r="Y26" s="183">
        <f t="shared" si="62"/>
        <v>0</v>
      </c>
      <c r="Z26" s="183">
        <f t="shared" si="62"/>
        <v>0</v>
      </c>
      <c r="AA26" s="183">
        <f t="shared" si="62"/>
        <v>0</v>
      </c>
      <c r="AB26" s="183">
        <f t="shared" si="62"/>
        <v>0</v>
      </c>
      <c r="AC26" s="183">
        <f t="shared" si="62"/>
        <v>0</v>
      </c>
      <c r="AD26" s="186">
        <f t="shared" si="62"/>
        <v>0</v>
      </c>
      <c r="AE26" s="166">
        <f>SUM(K26:AD26)</f>
        <v>0</v>
      </c>
      <c r="AF26" s="2196"/>
      <c r="AG26" s="2196"/>
      <c r="AH26" s="192"/>
      <c r="AI26" s="192"/>
      <c r="AJ26" s="192"/>
      <c r="AK26" s="192"/>
      <c r="AL26" s="192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</row>
    <row r="27" spans="1:68" ht="12" customHeight="1" x14ac:dyDescent="0.15">
      <c r="A27" s="2252"/>
      <c r="B27" s="2305"/>
      <c r="C27" s="2307"/>
      <c r="D27" s="2309"/>
      <c r="E27" s="2311"/>
      <c r="F27" s="2280"/>
      <c r="G27" s="2281"/>
      <c r="H27" s="1180"/>
      <c r="I27" s="176"/>
      <c r="J27" s="2213"/>
      <c r="K27" s="187">
        <f t="shared" ref="K27:AD27" si="63">IF(OR($F$27=2,K5&lt;$H$27),0,IF(AND($F$27=1,$G$27=1,K5=$H$27),0,IF(AND($F$27=1,$G$27=2,K5=$H$27),$I$27,IF(OR(AND($F$27=1,$G$27=1,K5&gt;$H$27,K5&lt;=($H$27+$H$29+1)),AND($F$27=1,$G$27=2,K5&gt;$H$27,K5&lt;=($H$27+$H$29))),$I$27,IF(OR(AND($F$27=1,$G$27=1,K5=($H$27+$H$29+2)),AND($F$27=1,$G$27=2,K5=($H$27+$H$29+1))),$I$27-$I$28,IF(AND($F$27=1,$G$27=1,K5&gt;($H$27+$H$29+2),K5&lt;=($H$27+$H$28+1)),$I$27-$I$28-$I$29*(K5-$H$27-$H$29-2),IF(AND($F$27=1,$G$27=2,K5&gt;($H$27+$H$29+1),K5&lt;=($H$27+$H$28)),$I$27-$I$28-$I$29*(K5-$H$27-$H$29-1),0)))))))</f>
        <v>0</v>
      </c>
      <c r="L27" s="188">
        <f t="shared" si="63"/>
        <v>0</v>
      </c>
      <c r="M27" s="188">
        <f t="shared" si="63"/>
        <v>0</v>
      </c>
      <c r="N27" s="188">
        <f t="shared" si="63"/>
        <v>0</v>
      </c>
      <c r="O27" s="188">
        <f t="shared" si="63"/>
        <v>0</v>
      </c>
      <c r="P27" s="188">
        <f t="shared" si="63"/>
        <v>0</v>
      </c>
      <c r="Q27" s="188">
        <f t="shared" si="63"/>
        <v>0</v>
      </c>
      <c r="R27" s="188">
        <f t="shared" si="63"/>
        <v>0</v>
      </c>
      <c r="S27" s="188">
        <f t="shared" si="63"/>
        <v>0</v>
      </c>
      <c r="T27" s="189">
        <f t="shared" si="63"/>
        <v>0</v>
      </c>
      <c r="U27" s="190">
        <f t="shared" si="63"/>
        <v>0</v>
      </c>
      <c r="V27" s="188">
        <f t="shared" si="63"/>
        <v>0</v>
      </c>
      <c r="W27" s="188">
        <f t="shared" si="63"/>
        <v>0</v>
      </c>
      <c r="X27" s="188">
        <f t="shared" si="63"/>
        <v>0</v>
      </c>
      <c r="Y27" s="188">
        <f t="shared" si="63"/>
        <v>0</v>
      </c>
      <c r="Z27" s="188">
        <f t="shared" si="63"/>
        <v>0</v>
      </c>
      <c r="AA27" s="188">
        <f t="shared" si="63"/>
        <v>0</v>
      </c>
      <c r="AB27" s="188">
        <f t="shared" si="63"/>
        <v>0</v>
      </c>
      <c r="AC27" s="188">
        <f t="shared" si="63"/>
        <v>0</v>
      </c>
      <c r="AD27" s="191">
        <f t="shared" si="63"/>
        <v>0</v>
      </c>
      <c r="AE27" s="166"/>
      <c r="AF27" s="166"/>
      <c r="AG27" s="324"/>
      <c r="AH27" s="192"/>
      <c r="AI27" s="192"/>
      <c r="AJ27" s="192"/>
      <c r="AK27" s="192"/>
      <c r="AL27" s="192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</row>
    <row r="28" spans="1:68" ht="12" customHeight="1" x14ac:dyDescent="0.15">
      <c r="A28" s="2252"/>
      <c r="B28" s="2306"/>
      <c r="C28" s="2308"/>
      <c r="D28" s="2310"/>
      <c r="E28" s="2312"/>
      <c r="F28" s="2281"/>
      <c r="G28" s="2283"/>
      <c r="H28" s="1181"/>
      <c r="I28" s="160" t="str">
        <f>IF(H28="","",IF(OR(F27&lt;1,F27&gt;2),"支払ｴﾗ-(1or2)",IF(OR(G27&lt;1,G27&gt;2),"償還ｴﾗ-(1or2)",IF(F27=1,I27-(H28-H29-1)*I29,"元利均等年賦払"))))</f>
        <v/>
      </c>
      <c r="J28" s="2214"/>
      <c r="K28" s="161">
        <f t="shared" ref="K28:AD28" si="64">IF(OR((K5&lt;$H$27+$H$29),AND($F$27=1,$G$27=1,K5=$H$27+$H$29),AND($F$27=2,$G$27=1,K5=$H$27+$H$29)),0,IF(OR(AND($F$27=1,$G$27=2,K5=$H$27+$H$29),AND($F$27=1,$G$27=1,K5=$H$27+$H$29+1)),$I$28,IF(OR(AND($F$27=2,$G$27=2,K5=$H$27+$H$29),AND($F$27=2,$G$27=1,K5=$H$27+$H$29+1)),ABS(PPMT($J$27,1,$H$28-$H$29,$I$27)),IF(OR(AND($F$27=1,$G$27=2,K5&lt;$H$27+$H$28,K5&gt;$H$27+$H$29),AND($F$27=1,$G$27=1,K5&lt;=$H$27+$H$28,K5&gt;$H$27+$H$29+1)),$I$29,IF(AND($F$27=2,$G$27=2,K5&lt;$H$27+$H$28,K5&gt;$H$27+$H$29),ABS(PPMT($J$27,K5-$H$27-$H$29+1,$H$28-$H$29,$I$27)),IF(AND($F$27=2,$G$27=1,K5&lt;=$H$27+$H$28,K5&gt;$H$27+$H$29+1),ABS(PPMT($J$27,K5-$H$27-$H$29,$H$28-$H$29,$I$27)),0))))))</f>
        <v>0</v>
      </c>
      <c r="L28" s="162">
        <f t="shared" si="64"/>
        <v>0</v>
      </c>
      <c r="M28" s="162">
        <f t="shared" si="64"/>
        <v>0</v>
      </c>
      <c r="N28" s="162">
        <f t="shared" si="64"/>
        <v>0</v>
      </c>
      <c r="O28" s="162">
        <f t="shared" si="64"/>
        <v>0</v>
      </c>
      <c r="P28" s="162">
        <f t="shared" si="64"/>
        <v>0</v>
      </c>
      <c r="Q28" s="162">
        <f t="shared" si="64"/>
        <v>0</v>
      </c>
      <c r="R28" s="162">
        <f t="shared" si="64"/>
        <v>0</v>
      </c>
      <c r="S28" s="162">
        <f t="shared" si="64"/>
        <v>0</v>
      </c>
      <c r="T28" s="163">
        <f t="shared" si="64"/>
        <v>0</v>
      </c>
      <c r="U28" s="164">
        <f t="shared" si="64"/>
        <v>0</v>
      </c>
      <c r="V28" s="162">
        <f t="shared" si="64"/>
        <v>0</v>
      </c>
      <c r="W28" s="162">
        <f t="shared" si="64"/>
        <v>0</v>
      </c>
      <c r="X28" s="162">
        <f t="shared" si="64"/>
        <v>0</v>
      </c>
      <c r="Y28" s="162">
        <f t="shared" si="64"/>
        <v>0</v>
      </c>
      <c r="Z28" s="162">
        <f t="shared" si="64"/>
        <v>0</v>
      </c>
      <c r="AA28" s="162">
        <f t="shared" si="64"/>
        <v>0</v>
      </c>
      <c r="AB28" s="162">
        <f t="shared" si="64"/>
        <v>0</v>
      </c>
      <c r="AC28" s="162">
        <f t="shared" si="64"/>
        <v>0</v>
      </c>
      <c r="AD28" s="165">
        <f t="shared" si="64"/>
        <v>0</v>
      </c>
      <c r="AE28" s="166">
        <f>SUM(K28:AD28)</f>
        <v>0</v>
      </c>
      <c r="AF28" s="166"/>
      <c r="AG28" s="324"/>
      <c r="AH28" s="331"/>
      <c r="AI28" s="331"/>
      <c r="AJ28" s="331"/>
      <c r="AK28" s="331"/>
      <c r="AL28" s="331"/>
      <c r="AM28" s="331"/>
      <c r="AN28" s="147"/>
      <c r="AO28" s="147"/>
      <c r="AP28" s="147"/>
      <c r="AQ28" s="147"/>
      <c r="AR28" s="147"/>
      <c r="AS28" s="147"/>
      <c r="AT28" s="147"/>
      <c r="AU28" s="147"/>
      <c r="AV28" s="147"/>
    </row>
    <row r="29" spans="1:68" ht="12" customHeight="1" x14ac:dyDescent="0.15">
      <c r="A29" s="2252"/>
      <c r="B29" s="2306"/>
      <c r="C29" s="2308"/>
      <c r="D29" s="2310"/>
      <c r="E29" s="2312"/>
      <c r="F29" s="2313"/>
      <c r="G29" s="2314"/>
      <c r="H29" s="1182"/>
      <c r="I29" s="169" t="str">
        <f>IF(H29="","",IF(H29&gt;=H28,"据置は償還の内数で!!",IF(OR(F27&lt;1,F27&gt;2,G27&lt;1,G27&gt;2),"〃",IF(F27=1,ROUNDDOWN((I27/(H28-H29)),-3),"〃"))))</f>
        <v/>
      </c>
      <c r="J29" s="2214"/>
      <c r="K29" s="182">
        <f t="shared" ref="K29:AD29" si="65">TRUNC(IF($F$27=1,K27*$J$27,IF(AND($F$27=2,$G$27=1,$H$27+$H$29&lt;K5,$H$27+$H$28&gt;=K5),ABS(IPMT($J$27,K5-$H$27-$H$29,$H$28-$H$29,$I$27)),IF(AND($F$27=2,$G$27=2,$H$27+$H$29&lt;=K5,$H$27+$H$28&gt;K5),ABS(IPMT($J$27,K5-$H$27-$H$29+1,$H$28-$H$29,$I$27)),IF(AND($F$27=2,$G$27=1,$H$27&lt;K5,$H$27+$H$29&gt;=K5),ABS(IPMT($J$27,1,$H$28-$H$29,$I$27)),IF(AND($F$27=2,$G$27=2,$H$27&lt;=K5,$H$27+$H$29&gt;K5),ABS(IPMT($J$27,1,$H$28-$H$29,$I$27)),0))))))</f>
        <v>0</v>
      </c>
      <c r="L29" s="183">
        <f t="shared" si="65"/>
        <v>0</v>
      </c>
      <c r="M29" s="183">
        <f t="shared" si="65"/>
        <v>0</v>
      </c>
      <c r="N29" s="183">
        <f t="shared" si="65"/>
        <v>0</v>
      </c>
      <c r="O29" s="183">
        <f t="shared" si="65"/>
        <v>0</v>
      </c>
      <c r="P29" s="183">
        <f t="shared" si="65"/>
        <v>0</v>
      </c>
      <c r="Q29" s="183">
        <f t="shared" si="65"/>
        <v>0</v>
      </c>
      <c r="R29" s="183">
        <f t="shared" si="65"/>
        <v>0</v>
      </c>
      <c r="S29" s="183">
        <f t="shared" si="65"/>
        <v>0</v>
      </c>
      <c r="T29" s="184">
        <f t="shared" si="65"/>
        <v>0</v>
      </c>
      <c r="U29" s="185">
        <f t="shared" si="65"/>
        <v>0</v>
      </c>
      <c r="V29" s="183">
        <f t="shared" si="65"/>
        <v>0</v>
      </c>
      <c r="W29" s="183">
        <f t="shared" si="65"/>
        <v>0</v>
      </c>
      <c r="X29" s="183">
        <f t="shared" si="65"/>
        <v>0</v>
      </c>
      <c r="Y29" s="183">
        <f t="shared" si="65"/>
        <v>0</v>
      </c>
      <c r="Z29" s="183">
        <f t="shared" si="65"/>
        <v>0</v>
      </c>
      <c r="AA29" s="183">
        <f t="shared" si="65"/>
        <v>0</v>
      </c>
      <c r="AB29" s="183">
        <f t="shared" si="65"/>
        <v>0</v>
      </c>
      <c r="AC29" s="183">
        <f t="shared" si="65"/>
        <v>0</v>
      </c>
      <c r="AD29" s="186">
        <f t="shared" si="65"/>
        <v>0</v>
      </c>
      <c r="AE29" s="166">
        <f>SUM(K29:AD29)</f>
        <v>0</v>
      </c>
      <c r="AF29" s="166"/>
      <c r="AG29" s="324"/>
      <c r="AH29" s="331"/>
      <c r="AI29" s="331"/>
      <c r="AJ29" s="331"/>
      <c r="AK29" s="331"/>
      <c r="AL29" s="331"/>
      <c r="AM29" s="331"/>
      <c r="AN29" s="147"/>
      <c r="AO29" s="147"/>
      <c r="AP29" s="147"/>
      <c r="AQ29" s="147"/>
      <c r="AR29" s="147"/>
      <c r="AS29" s="147"/>
      <c r="AT29" s="147"/>
      <c r="AU29" s="147"/>
      <c r="AV29" s="147"/>
    </row>
    <row r="30" spans="1:68" ht="12" customHeight="1" x14ac:dyDescent="0.15">
      <c r="A30" s="2252"/>
      <c r="B30" s="2305"/>
      <c r="C30" s="2307"/>
      <c r="D30" s="2309"/>
      <c r="E30" s="2311"/>
      <c r="F30" s="2280"/>
      <c r="G30" s="2280"/>
      <c r="H30" s="1180"/>
      <c r="I30" s="176"/>
      <c r="J30" s="2218"/>
      <c r="K30" s="187">
        <f t="shared" ref="K30:AD30" si="66">IF(OR($F$30=2,K5&lt;$H$30),0,IF(AND($F$30=1,$G$30=1,K5=$H$30),0,IF(AND($F$30=1,$G$30=2,K5=$H$30),$I$30,IF(OR(AND($F$30=1,$G$30=1,K5&gt;$H$30,K5&lt;=($H$30+$H$32+1)),AND($F$30=1,$G$30=2,K5&gt;$H$30,K5&lt;=($H$30+$H$32))),$I$30,IF(OR(AND($F$30=1,$G$30=1,K5=($H$30+$H$32+2)),AND($F$30=1,$G$30=2,K5=($H$30+$H$32+1))),$I$30-$I$31,IF(AND($F$30=1,$G$30=1,K5&gt;($H$30+$H$32+2),K5&lt;=($H$30+$H$31+1)),$I$30-$I$31-$I$32*(K5-$H$30-$H$32-2),IF(AND($F$30=1,$G$30=2,K5&gt;($H$30+$H$32+1),K5&lt;=($H$30+$H$31)),$I$30-$I$31-$I$32*(K5-$H$30-$H$32-1),0)))))))</f>
        <v>0</v>
      </c>
      <c r="L30" s="188">
        <f t="shared" si="66"/>
        <v>0</v>
      </c>
      <c r="M30" s="188">
        <f t="shared" si="66"/>
        <v>0</v>
      </c>
      <c r="N30" s="188">
        <f t="shared" si="66"/>
        <v>0</v>
      </c>
      <c r="O30" s="188">
        <f t="shared" si="66"/>
        <v>0</v>
      </c>
      <c r="P30" s="188">
        <f t="shared" si="66"/>
        <v>0</v>
      </c>
      <c r="Q30" s="188">
        <f t="shared" si="66"/>
        <v>0</v>
      </c>
      <c r="R30" s="188">
        <f t="shared" si="66"/>
        <v>0</v>
      </c>
      <c r="S30" s="188">
        <f t="shared" si="66"/>
        <v>0</v>
      </c>
      <c r="T30" s="189">
        <f t="shared" si="66"/>
        <v>0</v>
      </c>
      <c r="U30" s="190">
        <f t="shared" si="66"/>
        <v>0</v>
      </c>
      <c r="V30" s="188">
        <f t="shared" si="66"/>
        <v>0</v>
      </c>
      <c r="W30" s="188">
        <f t="shared" si="66"/>
        <v>0</v>
      </c>
      <c r="X30" s="188">
        <f t="shared" si="66"/>
        <v>0</v>
      </c>
      <c r="Y30" s="188">
        <f t="shared" si="66"/>
        <v>0</v>
      </c>
      <c r="Z30" s="188">
        <f t="shared" si="66"/>
        <v>0</v>
      </c>
      <c r="AA30" s="188">
        <f t="shared" si="66"/>
        <v>0</v>
      </c>
      <c r="AB30" s="188">
        <f t="shared" si="66"/>
        <v>0</v>
      </c>
      <c r="AC30" s="188">
        <f t="shared" si="66"/>
        <v>0</v>
      </c>
      <c r="AD30" s="191">
        <f t="shared" si="66"/>
        <v>0</v>
      </c>
      <c r="AE30" s="166"/>
      <c r="AF30" s="166"/>
      <c r="AG30" s="324"/>
      <c r="AN30" s="147"/>
      <c r="AO30" s="147"/>
      <c r="AP30" s="147"/>
      <c r="AQ30" s="147"/>
      <c r="AR30" s="147"/>
      <c r="AS30" s="147"/>
      <c r="AT30" s="147"/>
      <c r="AU30" s="147"/>
      <c r="AV30" s="147"/>
    </row>
    <row r="31" spans="1:68" ht="12" customHeight="1" x14ac:dyDescent="0.15">
      <c r="A31" s="2252"/>
      <c r="B31" s="2306"/>
      <c r="C31" s="2308"/>
      <c r="D31" s="2310"/>
      <c r="E31" s="2312"/>
      <c r="F31" s="2281"/>
      <c r="G31" s="2283"/>
      <c r="H31" s="1181"/>
      <c r="I31" s="201" t="str">
        <f>IF(H31="","",IF(OR(F30&lt;1,F30&gt;2),"支払ｴﾗ-(1or2)",IF(OR(G30&lt;1,G30&gt;2),"償還ｴﾗ-(1or2)",IF(F30=1,I30-(H31-H32-1)*I32,"元利均等年賦払"))))</f>
        <v/>
      </c>
      <c r="J31" s="2285"/>
      <c r="K31" s="161">
        <f t="shared" ref="K31:AD31" si="67">IF(OR((K5&lt;$H$30+$H$32),AND($F$30=1,$G$30=1,K5=$H$30+$H$32),AND($F$30=2,$G$30=1,K5=$H$30+$H$32)),0,IF(OR(AND($F$30=1,$G$30=2,K5=$H$30+$H$32),AND($F$30=1,$G$30=1,K5=$H$30+$H$32+1)),$I$31,IF(OR(AND($F$30=2,$G$30=2,K5=$H$30+$H$32),AND($F$30=2,$G$30=1,K5=$H$30+$H$32+1)),ABS(PPMT($J$30,1,$H$31-$H$32,$I$30)),IF(OR(AND($F$30=1,$G$30=2,K5&lt;$H$30+$H$31,K5&gt;$H$30+$H$32),AND($F$30=1,$G$30=1,K5&lt;=$H$30+$H$31,K5&gt;$H$30+$H$32+1)),$I$32,IF(AND($F$30=2,$G$30=2,K5&lt;$H$30+$H$31,K5&gt;$H$30+$H$32),ABS(PPMT($J$30,K5-$H$30-$H$32+1,$H$31-$H$32,$I$30)),IF(AND($F$30=2,$G$30=1,K5&lt;=$H$30+$H$31,K5&gt;$H$30+$H$32+1),ABS(PPMT($J$30,K5-$H$30-$H$32,$H$31-$H$32,$I$30)),0))))))</f>
        <v>0</v>
      </c>
      <c r="L31" s="162">
        <f t="shared" si="67"/>
        <v>0</v>
      </c>
      <c r="M31" s="162">
        <f t="shared" si="67"/>
        <v>0</v>
      </c>
      <c r="N31" s="162">
        <f t="shared" si="67"/>
        <v>0</v>
      </c>
      <c r="O31" s="162">
        <f t="shared" si="67"/>
        <v>0</v>
      </c>
      <c r="P31" s="162">
        <f t="shared" si="67"/>
        <v>0</v>
      </c>
      <c r="Q31" s="162">
        <f t="shared" si="67"/>
        <v>0</v>
      </c>
      <c r="R31" s="162">
        <f t="shared" si="67"/>
        <v>0</v>
      </c>
      <c r="S31" s="162">
        <f t="shared" si="67"/>
        <v>0</v>
      </c>
      <c r="T31" s="163">
        <f t="shared" si="67"/>
        <v>0</v>
      </c>
      <c r="U31" s="164">
        <f t="shared" si="67"/>
        <v>0</v>
      </c>
      <c r="V31" s="162">
        <f t="shared" si="67"/>
        <v>0</v>
      </c>
      <c r="W31" s="162">
        <f t="shared" si="67"/>
        <v>0</v>
      </c>
      <c r="X31" s="162">
        <f t="shared" si="67"/>
        <v>0</v>
      </c>
      <c r="Y31" s="162">
        <f t="shared" si="67"/>
        <v>0</v>
      </c>
      <c r="Z31" s="162">
        <f t="shared" si="67"/>
        <v>0</v>
      </c>
      <c r="AA31" s="162">
        <f t="shared" si="67"/>
        <v>0</v>
      </c>
      <c r="AB31" s="162">
        <f t="shared" si="67"/>
        <v>0</v>
      </c>
      <c r="AC31" s="162">
        <f t="shared" si="67"/>
        <v>0</v>
      </c>
      <c r="AD31" s="165">
        <f t="shared" si="67"/>
        <v>0</v>
      </c>
      <c r="AE31" s="166">
        <f>SUM(K31:AD31)</f>
        <v>0</v>
      </c>
      <c r="AF31" s="166"/>
      <c r="AG31" s="324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</row>
    <row r="32" spans="1:68" ht="12" customHeight="1" thickBot="1" x14ac:dyDescent="0.2">
      <c r="A32" s="2252"/>
      <c r="B32" s="2306"/>
      <c r="C32" s="2308"/>
      <c r="D32" s="2310"/>
      <c r="E32" s="2312"/>
      <c r="F32" s="2282"/>
      <c r="G32" s="2284"/>
      <c r="H32" s="1182"/>
      <c r="I32" s="196" t="str">
        <f>IF(H32="","",IF(H32&gt;=H31,"据置は償還の内数で!!",IF(OR(F30&lt;1,F30&gt;2,G30&lt;1,G30&gt;2),"〃",IF(F30=1,ROUNDDOWN((I30/(H31-H32)),-3),"〃"))))</f>
        <v/>
      </c>
      <c r="J32" s="2286"/>
      <c r="K32" s="182">
        <f t="shared" ref="K32:AD32" si="68">TRUNC(IF($F$30=1,K30*$J$30,IF(AND($F$30=2,$G$30=1,$H$30+$H$32&lt;K5,$H$30+$H$31&gt;=K5),ABS(IPMT($J$30,K5-$H$30-$H$32,$H$31-$H$32,$I$30)),IF(AND($F$30=2,$G$30=2,$H$30+$H$32&lt;=K5,$H$30+$H$31&gt;K5),ABS(IPMT($J$30,K5-$H$30-$H$32+1,$H$31-$H$32,$I$30)),IF(AND($F$30=2,$G$30=1,$H$30&lt;K5,$H$30+$H$32&gt;=K5),ABS(IPMT($J$30,1,$H$31-$H$32,$I$30)),IF(AND($F$30=2,$G$30=2,$H$30&lt;=K5,$H$30+$H$32&gt;K5),ABS(IPMT($J$30,1,$H$31-$H$32,$I$30)),0))))))</f>
        <v>0</v>
      </c>
      <c r="L32" s="197">
        <f t="shared" si="68"/>
        <v>0</v>
      </c>
      <c r="M32" s="197">
        <f t="shared" si="68"/>
        <v>0</v>
      </c>
      <c r="N32" s="197">
        <f t="shared" si="68"/>
        <v>0</v>
      </c>
      <c r="O32" s="197">
        <f t="shared" si="68"/>
        <v>0</v>
      </c>
      <c r="P32" s="197">
        <f t="shared" si="68"/>
        <v>0</v>
      </c>
      <c r="Q32" s="197">
        <f t="shared" si="68"/>
        <v>0</v>
      </c>
      <c r="R32" s="197">
        <f t="shared" si="68"/>
        <v>0</v>
      </c>
      <c r="S32" s="197">
        <f t="shared" si="68"/>
        <v>0</v>
      </c>
      <c r="T32" s="198">
        <f t="shared" si="68"/>
        <v>0</v>
      </c>
      <c r="U32" s="199">
        <f t="shared" si="68"/>
        <v>0</v>
      </c>
      <c r="V32" s="197">
        <f t="shared" si="68"/>
        <v>0</v>
      </c>
      <c r="W32" s="197">
        <f t="shared" si="68"/>
        <v>0</v>
      </c>
      <c r="X32" s="197">
        <f t="shared" si="68"/>
        <v>0</v>
      </c>
      <c r="Y32" s="197">
        <f t="shared" si="68"/>
        <v>0</v>
      </c>
      <c r="Z32" s="197">
        <f t="shared" si="68"/>
        <v>0</v>
      </c>
      <c r="AA32" s="197">
        <f t="shared" si="68"/>
        <v>0</v>
      </c>
      <c r="AB32" s="197">
        <f t="shared" si="68"/>
        <v>0</v>
      </c>
      <c r="AC32" s="197">
        <f t="shared" si="68"/>
        <v>0</v>
      </c>
      <c r="AD32" s="186">
        <f t="shared" si="68"/>
        <v>0</v>
      </c>
      <c r="AE32" s="166">
        <f>SUM(K32:AD32)</f>
        <v>0</v>
      </c>
      <c r="AF32" s="166"/>
      <c r="AG32" s="324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</row>
    <row r="33" spans="1:48" ht="12" customHeight="1" thickTop="1" x14ac:dyDescent="0.15">
      <c r="A33" s="2252"/>
      <c r="B33" s="2302"/>
      <c r="C33" s="2287" t="s">
        <v>122</v>
      </c>
      <c r="D33" s="2287" t="s">
        <v>122</v>
      </c>
      <c r="E33" s="2287" t="s">
        <v>122</v>
      </c>
      <c r="F33" s="2296" t="s">
        <v>123</v>
      </c>
      <c r="G33" s="2232" t="s">
        <v>122</v>
      </c>
      <c r="H33" s="2287" t="s">
        <v>122</v>
      </c>
      <c r="I33" s="2290">
        <f>SUM(I6,I9,I12,I15,I18,I21,I24,I27,I30)</f>
        <v>0</v>
      </c>
      <c r="J33" s="2293" t="s">
        <v>122</v>
      </c>
      <c r="K33" s="202">
        <f>SUM(AH6:AH14)</f>
        <v>0</v>
      </c>
      <c r="L33" s="203">
        <f t="shared" ref="L33:AD33" si="69">SUM(AI6:AI14)</f>
        <v>0</v>
      </c>
      <c r="M33" s="203">
        <f t="shared" si="69"/>
        <v>0</v>
      </c>
      <c r="N33" s="203">
        <f t="shared" si="69"/>
        <v>0</v>
      </c>
      <c r="O33" s="203">
        <f t="shared" si="69"/>
        <v>0</v>
      </c>
      <c r="P33" s="203">
        <f t="shared" si="69"/>
        <v>0</v>
      </c>
      <c r="Q33" s="203">
        <f t="shared" si="69"/>
        <v>0</v>
      </c>
      <c r="R33" s="203">
        <f t="shared" si="69"/>
        <v>0</v>
      </c>
      <c r="S33" s="203">
        <f t="shared" si="69"/>
        <v>0</v>
      </c>
      <c r="T33" s="204">
        <f t="shared" si="69"/>
        <v>0</v>
      </c>
      <c r="U33" s="205">
        <f t="shared" si="69"/>
        <v>0</v>
      </c>
      <c r="V33" s="203">
        <f t="shared" si="69"/>
        <v>0</v>
      </c>
      <c r="W33" s="203">
        <f t="shared" si="69"/>
        <v>0</v>
      </c>
      <c r="X33" s="203">
        <f t="shared" si="69"/>
        <v>0</v>
      </c>
      <c r="Y33" s="203">
        <f t="shared" si="69"/>
        <v>0</v>
      </c>
      <c r="Z33" s="203">
        <f t="shared" si="69"/>
        <v>0</v>
      </c>
      <c r="AA33" s="203">
        <f t="shared" si="69"/>
        <v>0</v>
      </c>
      <c r="AB33" s="203">
        <f t="shared" si="69"/>
        <v>0</v>
      </c>
      <c r="AC33" s="203">
        <f t="shared" si="69"/>
        <v>0</v>
      </c>
      <c r="AD33" s="204">
        <f t="shared" si="69"/>
        <v>0</v>
      </c>
      <c r="AE33" s="166"/>
      <c r="AF33" s="166"/>
      <c r="AG33" s="324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</row>
    <row r="34" spans="1:48" ht="12" customHeight="1" x14ac:dyDescent="0.15">
      <c r="A34" s="2252"/>
      <c r="B34" s="2303"/>
      <c r="C34" s="2288"/>
      <c r="D34" s="2288"/>
      <c r="E34" s="2288"/>
      <c r="F34" s="2297"/>
      <c r="G34" s="2233"/>
      <c r="H34" s="2288"/>
      <c r="I34" s="2291"/>
      <c r="J34" s="2294"/>
      <c r="K34" s="206">
        <f>ROUND(SUM(K7,K10,K13,K16,K19,K22,K25,K28,K31),0)</f>
        <v>0</v>
      </c>
      <c r="L34" s="207">
        <f t="shared" ref="L34:AD34" si="70">ROUND(SUM(L7,L10,L13,L16,L19,L22,L25,L28,L31),0)</f>
        <v>0</v>
      </c>
      <c r="M34" s="207">
        <f t="shared" si="70"/>
        <v>0</v>
      </c>
      <c r="N34" s="207">
        <f t="shared" si="70"/>
        <v>0</v>
      </c>
      <c r="O34" s="207">
        <f t="shared" si="70"/>
        <v>0</v>
      </c>
      <c r="P34" s="207">
        <f t="shared" si="70"/>
        <v>0</v>
      </c>
      <c r="Q34" s="207">
        <f t="shared" si="70"/>
        <v>0</v>
      </c>
      <c r="R34" s="207">
        <f t="shared" si="70"/>
        <v>0</v>
      </c>
      <c r="S34" s="207">
        <f t="shared" si="70"/>
        <v>0</v>
      </c>
      <c r="T34" s="208">
        <f t="shared" si="70"/>
        <v>0</v>
      </c>
      <c r="U34" s="209">
        <f t="shared" si="70"/>
        <v>0</v>
      </c>
      <c r="V34" s="207">
        <f t="shared" si="70"/>
        <v>0</v>
      </c>
      <c r="W34" s="207">
        <f t="shared" si="70"/>
        <v>0</v>
      </c>
      <c r="X34" s="207">
        <f t="shared" si="70"/>
        <v>0</v>
      </c>
      <c r="Y34" s="207">
        <f t="shared" si="70"/>
        <v>0</v>
      </c>
      <c r="Z34" s="207">
        <f t="shared" si="70"/>
        <v>0</v>
      </c>
      <c r="AA34" s="207">
        <f t="shared" si="70"/>
        <v>0</v>
      </c>
      <c r="AB34" s="207">
        <f t="shared" si="70"/>
        <v>0</v>
      </c>
      <c r="AC34" s="207">
        <f t="shared" si="70"/>
        <v>0</v>
      </c>
      <c r="AD34" s="208">
        <f t="shared" si="70"/>
        <v>0</v>
      </c>
      <c r="AE34" s="166">
        <f>SUM(K34:AD34)</f>
        <v>0</v>
      </c>
      <c r="AF34" s="166"/>
      <c r="AG34" s="324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</row>
    <row r="35" spans="1:48" ht="12" customHeight="1" thickBot="1" x14ac:dyDescent="0.2">
      <c r="A35" s="2253"/>
      <c r="B35" s="2304"/>
      <c r="C35" s="2289"/>
      <c r="D35" s="2289"/>
      <c r="E35" s="2289"/>
      <c r="F35" s="2298"/>
      <c r="G35" s="2234"/>
      <c r="H35" s="2289"/>
      <c r="I35" s="2292"/>
      <c r="J35" s="2295"/>
      <c r="K35" s="210">
        <f>ROUND(SUM(K8,K11,K14,K17,K20,K23,K26,K29,K32),0)</f>
        <v>0</v>
      </c>
      <c r="L35" s="211">
        <f t="shared" ref="L35:AD35" si="71">ROUND(SUM(L8,L11,L14,L17,L20,L23,L26,L29,L32),0)</f>
        <v>0</v>
      </c>
      <c r="M35" s="211">
        <f t="shared" si="71"/>
        <v>0</v>
      </c>
      <c r="N35" s="211">
        <f t="shared" si="71"/>
        <v>0</v>
      </c>
      <c r="O35" s="211">
        <f t="shared" si="71"/>
        <v>0</v>
      </c>
      <c r="P35" s="211">
        <f t="shared" si="71"/>
        <v>0</v>
      </c>
      <c r="Q35" s="211">
        <f t="shared" si="71"/>
        <v>0</v>
      </c>
      <c r="R35" s="211">
        <f t="shared" si="71"/>
        <v>0</v>
      </c>
      <c r="S35" s="211">
        <f t="shared" si="71"/>
        <v>0</v>
      </c>
      <c r="T35" s="212">
        <f t="shared" si="71"/>
        <v>0</v>
      </c>
      <c r="U35" s="213">
        <f t="shared" si="71"/>
        <v>0</v>
      </c>
      <c r="V35" s="211">
        <f t="shared" si="71"/>
        <v>0</v>
      </c>
      <c r="W35" s="211">
        <f t="shared" si="71"/>
        <v>0</v>
      </c>
      <c r="X35" s="211">
        <f t="shared" si="71"/>
        <v>0</v>
      </c>
      <c r="Y35" s="211">
        <f t="shared" si="71"/>
        <v>0</v>
      </c>
      <c r="Z35" s="211">
        <f t="shared" si="71"/>
        <v>0</v>
      </c>
      <c r="AA35" s="211">
        <f t="shared" si="71"/>
        <v>0</v>
      </c>
      <c r="AB35" s="211">
        <f t="shared" si="71"/>
        <v>0</v>
      </c>
      <c r="AC35" s="211">
        <f t="shared" si="71"/>
        <v>0</v>
      </c>
      <c r="AD35" s="212">
        <f t="shared" si="71"/>
        <v>0</v>
      </c>
      <c r="AE35" s="166">
        <f>SUM(K35:AD35)</f>
        <v>0</v>
      </c>
      <c r="AF35" s="166"/>
      <c r="AG35" s="324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</row>
    <row r="36" spans="1:48" ht="12" customHeight="1" x14ac:dyDescent="0.15">
      <c r="A36" s="2251" t="s">
        <v>124</v>
      </c>
      <c r="B36" s="2254"/>
      <c r="C36" s="2255"/>
      <c r="D36" s="2256"/>
      <c r="E36" s="2299"/>
      <c r="F36" s="2300"/>
      <c r="G36" s="2301"/>
      <c r="H36" s="1221"/>
      <c r="I36" s="176"/>
      <c r="J36" s="2213"/>
      <c r="K36" s="157">
        <f>IF(OR($F$36=2,K5&lt;$H$36),0,IF(AND($F$36=1,$G$36=1,K5=$H$36),0,IF(AND($F$36=1,$G$36=2,K5=$H$36),$I$36,IF(OR(AND($F$36=1,$G$36=1,K5&gt;$H$36,K5&lt;=($H$36+$H$38+1)),AND($F$36=1,$G$36=2,K5&gt;$H$36,K5&lt;=($H$36+$H$38))),$I$36,IF(OR(AND($F$36=1,$G$36=1,K5=($H$36+$H$38+2)),AND($F$36=1,$G$36=2,K5=($H$36+$H$38+1))),$I$36-$I$37,IF(AND($F$36=1,$G$36=1,K5&gt;($H$36+$H$38+2),K5&lt;=($H$36+$H$37+1)),$I$36-$I$37-$I$38*(K5-$H$36-$H$38-2),IF(AND($F$36=1,$G$36=2,K5&gt;($H$36+$H$38+1),K5&lt;=($H$36+$H$37)),$I$36-$I$37-$I$38*(K5-$H$36-$H$38-1),0)))))))</f>
        <v>0</v>
      </c>
      <c r="L36" s="155">
        <f t="shared" ref="L36:AD36" si="72">IF(OR($F$36=2,L5&lt;$H$36),0,IF(AND($F$36=1,$G$36=1,L5=$H$36),0,IF(AND($F$36=1,$G$36=2,L5=$H$36),$I$36,IF(OR(AND($F$36=1,$G$36=1,L5&gt;$H$36,L5&lt;=($H$36+$H$38+1)),AND($F$36=1,$G$36=2,L5&gt;$H$36,L5&lt;=($H$36+$H$38))),$I$36,IF(OR(AND($F$36=1,$G$36=1,L5=($H$36+$H$38+2)),AND($F$36=1,$G$36=2,L5=($H$36+$H$38+1))),$I$36-$I$37,IF(AND($F$36=1,$G$36=1,L5&gt;($H$36+$H$38+2),L5&lt;=($H$36+$H$37+1)),$I$36-$I$37-$I$38*(L5-$H$36-$H$38-2),IF(AND($F$36=1,$G$36=2,L5&gt;($H$36+$H$38+1),L5&lt;=($H$36+$H$37)),$I$36-$I$37-$I$38*(L5-$H$36-$H$38-1),0)))))))</f>
        <v>0</v>
      </c>
      <c r="M36" s="155">
        <f t="shared" si="72"/>
        <v>0</v>
      </c>
      <c r="N36" s="155">
        <f t="shared" si="72"/>
        <v>0</v>
      </c>
      <c r="O36" s="155">
        <f t="shared" si="72"/>
        <v>0</v>
      </c>
      <c r="P36" s="155">
        <f t="shared" si="72"/>
        <v>0</v>
      </c>
      <c r="Q36" s="155">
        <f t="shared" si="72"/>
        <v>0</v>
      </c>
      <c r="R36" s="155">
        <f t="shared" si="72"/>
        <v>0</v>
      </c>
      <c r="S36" s="155">
        <f t="shared" si="72"/>
        <v>0</v>
      </c>
      <c r="T36" s="156">
        <f t="shared" si="72"/>
        <v>0</v>
      </c>
      <c r="U36" s="157">
        <f t="shared" si="72"/>
        <v>0</v>
      </c>
      <c r="V36" s="155">
        <f t="shared" si="72"/>
        <v>0</v>
      </c>
      <c r="W36" s="155">
        <f t="shared" si="72"/>
        <v>0</v>
      </c>
      <c r="X36" s="155">
        <f t="shared" si="72"/>
        <v>0</v>
      </c>
      <c r="Y36" s="155">
        <f t="shared" si="72"/>
        <v>0</v>
      </c>
      <c r="Z36" s="155">
        <f t="shared" si="72"/>
        <v>0</v>
      </c>
      <c r="AA36" s="155">
        <f t="shared" si="72"/>
        <v>0</v>
      </c>
      <c r="AB36" s="155">
        <f t="shared" si="72"/>
        <v>0</v>
      </c>
      <c r="AC36" s="155">
        <f t="shared" si="72"/>
        <v>0</v>
      </c>
      <c r="AD36" s="156">
        <f t="shared" si="72"/>
        <v>0</v>
      </c>
      <c r="AE36" s="166">
        <f>SUM(K36:AD36)</f>
        <v>0</v>
      </c>
      <c r="AF36" s="166"/>
      <c r="AG36" s="324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</row>
    <row r="37" spans="1:48" ht="12" customHeight="1" x14ac:dyDescent="0.15">
      <c r="A37" s="2252"/>
      <c r="B37" s="2220"/>
      <c r="C37" s="2223"/>
      <c r="D37" s="2248"/>
      <c r="E37" s="2250"/>
      <c r="F37" s="2267"/>
      <c r="G37" s="2239"/>
      <c r="H37" s="159"/>
      <c r="I37" s="160" t="str">
        <f>IF(H37="","",IF(F36=1,I36-(H37-H38-1)*I38,IF(OR(F36&lt;1,F36&gt;2),"支払方式ｴﾗ-(1or2)","元利均等年賦払")))</f>
        <v/>
      </c>
      <c r="J37" s="2214"/>
      <c r="K37" s="164">
        <f t="shared" ref="K37:AD37" si="73">IF(OR((K5&lt;$H$36+$H$38),AND($F$36=1,$G$36=1,K5=$H$36+$H$38),AND($F$36=2,$G$36=1,K5=$H$36+$H$38)),0,IF(OR(AND($F$36=1,$G$36=2,K5=$H$36+$H$38),AND($F$36=1,$G$36=1,K5=$H$36+$H$38+1)),$I$37,IF(OR(AND($F$36=2,$G$36=2,K5=$H$36+$H$38),AND($F$36=2,$G$36=1,K5=$H$36+$H$38+1)),ABS(PPMT($J$36,1,$H$37-$H$38,$I$36)),IF(OR(AND($F$36=1,$G$36=2,K5&lt;$H$36+$H$37,K5&gt;$H$36+$H$38),AND($F$36=1,$G$36=1,K5&lt;=$H$36+$H$37,K5&gt;$H$36+$H$38+1)),$I$38,IF(AND($F$36=2,$G$36=2,K5&lt;$H$36+$H$37,K5&gt;$H$36+$H$38),ABS(PPMT($J$36,K5-$H$36-$H$38+1,$H$37-$H$38,$I$36)),IF(AND($F$36=2,$G$36=1,K5&lt;=$H$36+$H$37,K5&gt;$H$36+$H$38+1),ABS(PPMT($J$36,K5-$H$36-$H$38,$H$37-$H$38,$I$36)),0))))))</f>
        <v>0</v>
      </c>
      <c r="L37" s="162">
        <f t="shared" si="73"/>
        <v>0</v>
      </c>
      <c r="M37" s="162">
        <f t="shared" si="73"/>
        <v>0</v>
      </c>
      <c r="N37" s="162">
        <f t="shared" si="73"/>
        <v>0</v>
      </c>
      <c r="O37" s="162">
        <f t="shared" si="73"/>
        <v>0</v>
      </c>
      <c r="P37" s="162">
        <f t="shared" si="73"/>
        <v>0</v>
      </c>
      <c r="Q37" s="162">
        <f t="shared" si="73"/>
        <v>0</v>
      </c>
      <c r="R37" s="162">
        <f t="shared" si="73"/>
        <v>0</v>
      </c>
      <c r="S37" s="162">
        <f t="shared" si="73"/>
        <v>0</v>
      </c>
      <c r="T37" s="163">
        <f t="shared" si="73"/>
        <v>0</v>
      </c>
      <c r="U37" s="164">
        <f t="shared" si="73"/>
        <v>0</v>
      </c>
      <c r="V37" s="162">
        <f t="shared" si="73"/>
        <v>0</v>
      </c>
      <c r="W37" s="162">
        <f t="shared" si="73"/>
        <v>0</v>
      </c>
      <c r="X37" s="162">
        <f t="shared" si="73"/>
        <v>0</v>
      </c>
      <c r="Y37" s="162">
        <f t="shared" si="73"/>
        <v>0</v>
      </c>
      <c r="Z37" s="162">
        <f t="shared" si="73"/>
        <v>0</v>
      </c>
      <c r="AA37" s="162">
        <f t="shared" si="73"/>
        <v>0</v>
      </c>
      <c r="AB37" s="162">
        <f t="shared" si="73"/>
        <v>0</v>
      </c>
      <c r="AC37" s="162">
        <f t="shared" si="73"/>
        <v>0</v>
      </c>
      <c r="AD37" s="163">
        <f t="shared" si="73"/>
        <v>0</v>
      </c>
      <c r="AE37" s="167">
        <f>SUM(K37:AD37)</f>
        <v>0</v>
      </c>
      <c r="AF37" s="167"/>
      <c r="AG37" s="324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</row>
    <row r="38" spans="1:48" ht="12" customHeight="1" x14ac:dyDescent="0.15">
      <c r="A38" s="2252"/>
      <c r="B38" s="2221"/>
      <c r="C38" s="2223"/>
      <c r="D38" s="2248"/>
      <c r="E38" s="2250"/>
      <c r="F38" s="2268"/>
      <c r="G38" s="2272"/>
      <c r="H38" s="193"/>
      <c r="I38" s="169" t="str">
        <f>IF(H38="","",IF(H38&gt;=H37,"据置は償還の内数で!!",IF(F36=1,ROUNDDOWN((I36/(H37-H38)),-3),IF(OR(F36&lt;1,F36&gt;2),"〃","〃"))))</f>
        <v/>
      </c>
      <c r="J38" s="2218"/>
      <c r="K38" s="185">
        <f t="shared" ref="K38:AD38" si="74">TRUNC(IF($F$36=1,K36*$J$36,IF(AND($F$36=2,$G$36=1,$H$36+$H$38&lt;K5,$H$36+$H$37&gt;=K5),ABS(IPMT($J$36,K5-$H$36-$H$38,$H$37-$H$38,$I$36)),IF(AND($F$36=2,$G$36=2,$H$36+$H$38&lt;=K5,$H$36+$H$37&gt;K5),ABS(IPMT($J$36,K5-$H$36-$H$38+1,$H$37-$H$38,$I$36)),IF(AND($F$36=2,$G$36=1,$H$36&lt;K5,$H$36+$H$38&gt;=K5),ABS(IPMT($J$36,1,$H$37-$H$38,$I$36)),IF(AND($F$36=2,$G$36=2,$H$36&lt;=K5,$H$36+$H$38&gt;K5),ABS(IPMT($J$36,1,$H$37-$H$38,$I$36)),0))))))</f>
        <v>0</v>
      </c>
      <c r="L38" s="183">
        <f t="shared" si="74"/>
        <v>0</v>
      </c>
      <c r="M38" s="183">
        <f t="shared" si="74"/>
        <v>0</v>
      </c>
      <c r="N38" s="183">
        <f t="shared" si="74"/>
        <v>0</v>
      </c>
      <c r="O38" s="183">
        <f t="shared" si="74"/>
        <v>0</v>
      </c>
      <c r="P38" s="183">
        <f t="shared" si="74"/>
        <v>0</v>
      </c>
      <c r="Q38" s="183">
        <f t="shared" si="74"/>
        <v>0</v>
      </c>
      <c r="R38" s="183">
        <f t="shared" si="74"/>
        <v>0</v>
      </c>
      <c r="S38" s="183">
        <f t="shared" si="74"/>
        <v>0</v>
      </c>
      <c r="T38" s="184">
        <f t="shared" si="74"/>
        <v>0</v>
      </c>
      <c r="U38" s="185">
        <f t="shared" si="74"/>
        <v>0</v>
      </c>
      <c r="V38" s="183">
        <f t="shared" si="74"/>
        <v>0</v>
      </c>
      <c r="W38" s="183">
        <f t="shared" si="74"/>
        <v>0</v>
      </c>
      <c r="X38" s="183">
        <f t="shared" si="74"/>
        <v>0</v>
      </c>
      <c r="Y38" s="183">
        <f t="shared" si="74"/>
        <v>0</v>
      </c>
      <c r="Z38" s="183">
        <f t="shared" si="74"/>
        <v>0</v>
      </c>
      <c r="AA38" s="183">
        <f t="shared" si="74"/>
        <v>0</v>
      </c>
      <c r="AB38" s="183">
        <f t="shared" si="74"/>
        <v>0</v>
      </c>
      <c r="AC38" s="183">
        <f t="shared" si="74"/>
        <v>0</v>
      </c>
      <c r="AD38" s="184">
        <f t="shared" si="74"/>
        <v>0</v>
      </c>
      <c r="AE38" s="166">
        <f>SUM(K38:AD38)</f>
        <v>0</v>
      </c>
      <c r="AF38" s="166"/>
      <c r="AG38" s="324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</row>
    <row r="39" spans="1:48" ht="12" customHeight="1" x14ac:dyDescent="0.15">
      <c r="A39" s="2252"/>
      <c r="B39" s="2220"/>
      <c r="C39" s="2222"/>
      <c r="D39" s="2247"/>
      <c r="E39" s="2249"/>
      <c r="F39" s="2267"/>
      <c r="G39" s="2238"/>
      <c r="H39" s="175"/>
      <c r="I39" s="176"/>
      <c r="J39" s="2214"/>
      <c r="K39" s="190">
        <f t="shared" ref="K39:AD39" si="75">IF(OR($F$39=2,K$5&lt;$H$39),0,IF(AND($F$39=1,$G$39=1,K$5=$H$39),0,IF(AND($F$39=1,$G$39=2,K$5=$H$39),$I$39,IF(OR(AND($F$39=1,$G$39=1,K$5&gt;$H$39,K$5&lt;=($H$39+$H$41+1)),AND($F$39=1,$G$39=2,K$5&gt;$H$39,K$5&lt;=($H$39+$H$41))),$I$39,IF(OR(AND($F$39=1,$G$39=1,K$5=($H$39+$H$41+2)),AND($F$39=1,$G$39=2,K$5=($H$39+$H$41+1))),$I$39-$I$40,IF(AND($F$39=1,$G$39=1,K$5&gt;($H$39+$H$41+2),K$5&lt;=($H$39+$H$40+1)),$I$39-$I$40-$I$41*(K$5-$H$39-$H$41-2),IF(AND($F$39=1,$G$39=2,K$5&gt;($H$39+$H$41+1),K$5&lt;=($H$39+$H$40)),$I$39-$I$40-$I$41*(K$5-$H$39-$H$41-1),0)))))))</f>
        <v>0</v>
      </c>
      <c r="L39" s="188">
        <f t="shared" si="75"/>
        <v>0</v>
      </c>
      <c r="M39" s="188">
        <f t="shared" si="75"/>
        <v>0</v>
      </c>
      <c r="N39" s="188">
        <f t="shared" si="75"/>
        <v>0</v>
      </c>
      <c r="O39" s="188">
        <f t="shared" si="75"/>
        <v>0</v>
      </c>
      <c r="P39" s="188">
        <f t="shared" si="75"/>
        <v>0</v>
      </c>
      <c r="Q39" s="188">
        <f t="shared" si="75"/>
        <v>0</v>
      </c>
      <c r="R39" s="188">
        <f t="shared" si="75"/>
        <v>0</v>
      </c>
      <c r="S39" s="188">
        <f t="shared" si="75"/>
        <v>0</v>
      </c>
      <c r="T39" s="189">
        <f t="shared" si="75"/>
        <v>0</v>
      </c>
      <c r="U39" s="190">
        <f t="shared" si="75"/>
        <v>0</v>
      </c>
      <c r="V39" s="188">
        <f t="shared" si="75"/>
        <v>0</v>
      </c>
      <c r="W39" s="188">
        <f t="shared" si="75"/>
        <v>0</v>
      </c>
      <c r="X39" s="188">
        <f t="shared" si="75"/>
        <v>0</v>
      </c>
      <c r="Y39" s="188">
        <f t="shared" si="75"/>
        <v>0</v>
      </c>
      <c r="Z39" s="188">
        <f t="shared" si="75"/>
        <v>0</v>
      </c>
      <c r="AA39" s="188">
        <f t="shared" si="75"/>
        <v>0</v>
      </c>
      <c r="AB39" s="188">
        <f t="shared" si="75"/>
        <v>0</v>
      </c>
      <c r="AC39" s="188">
        <f t="shared" si="75"/>
        <v>0</v>
      </c>
      <c r="AD39" s="189">
        <f t="shared" si="75"/>
        <v>0</v>
      </c>
      <c r="AE39" s="166"/>
      <c r="AF39" s="166"/>
      <c r="AG39" s="324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</row>
    <row r="40" spans="1:48" ht="12" customHeight="1" x14ac:dyDescent="0.15">
      <c r="A40" s="2252"/>
      <c r="B40" s="2220"/>
      <c r="C40" s="2223"/>
      <c r="D40" s="2248"/>
      <c r="E40" s="2250"/>
      <c r="F40" s="2267"/>
      <c r="G40" s="2239"/>
      <c r="H40" s="159"/>
      <c r="I40" s="160" t="str">
        <f>IF(H40="","",IF(F39=1,I39-(H40-H41-1)*I41,IF(OR(F39&lt;1,F39&gt;2),"支払方式ｴﾗ-(1or2)","元利均等年賦払")))</f>
        <v/>
      </c>
      <c r="J40" s="2214"/>
      <c r="K40" s="164">
        <f t="shared" ref="K40:AD40" si="76">IF(OR((K$5&lt;$H$39+$H$41),AND($F$39=1,$G$39=1,K$5=$H$39+$H$41),AND($F$39=2,$G$39=1,K$5=$H$39+$H$41)),0,IF(OR(AND($F$39=1,$G$39=2,K$5=$H$39+$H$41),AND($F$39=1,$G$39=1,K$5=$H$39+$H$41+1)),$I$40,IF(OR(AND($F$39=2,$G$39=2,K$5=$H$39+$H$41),AND($F$39=2,$G$39=1,K$5=$H$39+$H$41+1)),ABS(PPMT($J$39,1,$H$40-$H$41,$I$39)),IF(OR(AND($F$39=1,$G$39=2,K$5&lt;$H$39+$H$40,K$5&gt;$H$39+$H$41),AND($F$39=1,$G$39=1,K$5&lt;=$H$39+$H$40,K$5&gt;$H$39+$H$41+1)),$I$41,IF(AND($F$39=2,$G$39=2,K$5&lt;$H$39+$H$40,K$5&gt;$H$39+$H$41),ABS(PPMT($J$39,K$5-$H$39-$H$41+1,$H$40-$H$41,$I$39)),IF(AND($F$39=2,$G$39=1,K$5&lt;=$H$39+$H$40,K$5&gt;$H$39+$H$41+1),ABS(PPMT($J$39,K$5-$H$39-$H$41,$H$40-$H$41,$I$39)),0))))))</f>
        <v>0</v>
      </c>
      <c r="L40" s="162">
        <f t="shared" si="76"/>
        <v>0</v>
      </c>
      <c r="M40" s="162">
        <f t="shared" si="76"/>
        <v>0</v>
      </c>
      <c r="N40" s="162">
        <f t="shared" si="76"/>
        <v>0</v>
      </c>
      <c r="O40" s="162">
        <f t="shared" si="76"/>
        <v>0</v>
      </c>
      <c r="P40" s="162">
        <f t="shared" si="76"/>
        <v>0</v>
      </c>
      <c r="Q40" s="162">
        <f t="shared" si="76"/>
        <v>0</v>
      </c>
      <c r="R40" s="162">
        <f t="shared" si="76"/>
        <v>0</v>
      </c>
      <c r="S40" s="162">
        <f t="shared" si="76"/>
        <v>0</v>
      </c>
      <c r="T40" s="163">
        <f t="shared" si="76"/>
        <v>0</v>
      </c>
      <c r="U40" s="164">
        <f t="shared" si="76"/>
        <v>0</v>
      </c>
      <c r="V40" s="162">
        <f t="shared" si="76"/>
        <v>0</v>
      </c>
      <c r="W40" s="162">
        <f t="shared" si="76"/>
        <v>0</v>
      </c>
      <c r="X40" s="162">
        <f t="shared" si="76"/>
        <v>0</v>
      </c>
      <c r="Y40" s="162">
        <f t="shared" si="76"/>
        <v>0</v>
      </c>
      <c r="Z40" s="162">
        <f t="shared" si="76"/>
        <v>0</v>
      </c>
      <c r="AA40" s="162">
        <f t="shared" si="76"/>
        <v>0</v>
      </c>
      <c r="AB40" s="162">
        <f t="shared" si="76"/>
        <v>0</v>
      </c>
      <c r="AC40" s="162">
        <f t="shared" si="76"/>
        <v>0</v>
      </c>
      <c r="AD40" s="163">
        <f t="shared" si="76"/>
        <v>0</v>
      </c>
      <c r="AE40" s="166">
        <f>SUM(K40:AD40)</f>
        <v>0</v>
      </c>
      <c r="AF40" s="166"/>
      <c r="AG40" s="324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</row>
    <row r="41" spans="1:48" ht="12" customHeight="1" x14ac:dyDescent="0.15">
      <c r="A41" s="2252"/>
      <c r="B41" s="2221"/>
      <c r="C41" s="2223"/>
      <c r="D41" s="2248"/>
      <c r="E41" s="2250"/>
      <c r="F41" s="2268"/>
      <c r="G41" s="2272"/>
      <c r="H41" s="193"/>
      <c r="I41" s="169" t="str">
        <f>IF(H41="","",IF(H41&gt;=H40,"据置は償還の内数で!!",IF(F39=1,ROUNDDOWN((I39/(H40-H41)),-3),IF(OR(F39&lt;1,F39&gt;2),"〃","〃"))))</f>
        <v/>
      </c>
      <c r="J41" s="2218"/>
      <c r="K41" s="173">
        <f t="shared" ref="K41:AD41" si="77">TRUNC(IF($F$39=1,K39*$J$39,IF(AND($F$39=2,$G$39=1,$H$39+$H$41&lt;K$5,$H$39+$H$40&gt;=K$5),ABS(IPMT($J$39,K$5-$H$39-$H$41,$H$40-$H$41,$I$39)),IF(AND($F$39=2,$G$39=2,$H$39+$H$41&lt;=K$5,$H$39+$H$40&gt;K$5),ABS(IPMT($J$39,K$5-$H$39-$H$41+1,$H$40-$H$41,$I$39)),IF(AND($F$39=2,$G$39=1,$H$39&lt;K$5,$H$39+$H$41&gt;=K$5),ABS(IPMT($J$39,1,$H$40-$H$41,$I$39)),IF(AND($F$39=2,$G$39=2,$H$39&lt;=K$5,$H$39+$H$41&gt;K$5),ABS(IPMT($J$39,1,$H$40-$H$41,$I$39)),0))))))</f>
        <v>0</v>
      </c>
      <c r="L41" s="171">
        <f t="shared" si="77"/>
        <v>0</v>
      </c>
      <c r="M41" s="171">
        <f t="shared" si="77"/>
        <v>0</v>
      </c>
      <c r="N41" s="171">
        <f t="shared" si="77"/>
        <v>0</v>
      </c>
      <c r="O41" s="171">
        <f t="shared" si="77"/>
        <v>0</v>
      </c>
      <c r="P41" s="171">
        <f t="shared" si="77"/>
        <v>0</v>
      </c>
      <c r="Q41" s="171">
        <f t="shared" si="77"/>
        <v>0</v>
      </c>
      <c r="R41" s="171">
        <f t="shared" si="77"/>
        <v>0</v>
      </c>
      <c r="S41" s="171">
        <f t="shared" si="77"/>
        <v>0</v>
      </c>
      <c r="T41" s="172">
        <f t="shared" si="77"/>
        <v>0</v>
      </c>
      <c r="U41" s="173">
        <f t="shared" si="77"/>
        <v>0</v>
      </c>
      <c r="V41" s="171">
        <f t="shared" si="77"/>
        <v>0</v>
      </c>
      <c r="W41" s="171">
        <f t="shared" si="77"/>
        <v>0</v>
      </c>
      <c r="X41" s="171">
        <f t="shared" si="77"/>
        <v>0</v>
      </c>
      <c r="Y41" s="171">
        <f t="shared" si="77"/>
        <v>0</v>
      </c>
      <c r="Z41" s="171">
        <f t="shared" si="77"/>
        <v>0</v>
      </c>
      <c r="AA41" s="171">
        <f t="shared" si="77"/>
        <v>0</v>
      </c>
      <c r="AB41" s="171">
        <f t="shared" si="77"/>
        <v>0</v>
      </c>
      <c r="AC41" s="171">
        <f t="shared" si="77"/>
        <v>0</v>
      </c>
      <c r="AD41" s="172">
        <f t="shared" si="77"/>
        <v>0</v>
      </c>
      <c r="AE41" s="166">
        <f>SUM(K41:AD41)</f>
        <v>0</v>
      </c>
      <c r="AF41" s="166"/>
      <c r="AG41" s="324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</row>
    <row r="42" spans="1:48" ht="12" customHeight="1" x14ac:dyDescent="0.15">
      <c r="A42" s="2252"/>
      <c r="B42" s="2257"/>
      <c r="C42" s="2260"/>
      <c r="D42" s="2261"/>
      <c r="E42" s="2265"/>
      <c r="F42" s="2266"/>
      <c r="G42" s="2276"/>
      <c r="H42" s="215"/>
      <c r="I42" s="176"/>
      <c r="J42" s="2214"/>
      <c r="K42" s="180">
        <f t="shared" ref="K42:AD42" si="78">IF(OR($F$42=2,K$5&lt;$H$42),0,IF(AND($F$42=1,$G$42=1,K$5=$H$42),0,IF(AND($F$42=1,$G$42=2,K$5=$H$42),$I$42,IF(OR(AND($F$42=1,$G$42=1,K$5&gt;$H$42,K$5&lt;=($H$42+$H$44+1)),AND($F$42=1,$G$42=2,K$5&gt;$H$42,K$5&lt;=($H$42+$H$44))),$I$42,IF(OR(AND($F$42=1,$G$42=1,K$5=($H$42+$H$44+2)),AND($F$42=1,$G$42=2,K$5=($H$42+$H$44+1))),$I$42-$I$43,IF(AND($F$42=1,$G$42=1,K$5&gt;($H$42+$H$44+2),K$5&lt;=($H$42+$H$43+1)),$I$42-$I$43-$I$44*(K$5-$H$42-$H$44-2),IF(AND($F$42=1,$G$42=2,K$5&gt;($H$42+$H$44+1),K$5&lt;=($H$42+$H$43)),$I$42-$I$43-$I$44*(K$5-$H$42-$H$44-1),0)))))))</f>
        <v>0</v>
      </c>
      <c r="L42" s="178">
        <f t="shared" si="78"/>
        <v>0</v>
      </c>
      <c r="M42" s="178">
        <f t="shared" si="78"/>
        <v>0</v>
      </c>
      <c r="N42" s="178">
        <f t="shared" si="78"/>
        <v>0</v>
      </c>
      <c r="O42" s="178">
        <f t="shared" si="78"/>
        <v>0</v>
      </c>
      <c r="P42" s="178">
        <f t="shared" si="78"/>
        <v>0</v>
      </c>
      <c r="Q42" s="178">
        <f t="shared" si="78"/>
        <v>0</v>
      </c>
      <c r="R42" s="178">
        <f t="shared" si="78"/>
        <v>0</v>
      </c>
      <c r="S42" s="178">
        <f t="shared" si="78"/>
        <v>0</v>
      </c>
      <c r="T42" s="179">
        <f t="shared" si="78"/>
        <v>0</v>
      </c>
      <c r="U42" s="180">
        <f t="shared" si="78"/>
        <v>0</v>
      </c>
      <c r="V42" s="178">
        <f t="shared" si="78"/>
        <v>0</v>
      </c>
      <c r="W42" s="178">
        <f t="shared" si="78"/>
        <v>0</v>
      </c>
      <c r="X42" s="178">
        <f t="shared" si="78"/>
        <v>0</v>
      </c>
      <c r="Y42" s="178">
        <f t="shared" si="78"/>
        <v>0</v>
      </c>
      <c r="Z42" s="178">
        <f t="shared" si="78"/>
        <v>0</v>
      </c>
      <c r="AA42" s="178">
        <f t="shared" si="78"/>
        <v>0</v>
      </c>
      <c r="AB42" s="178">
        <f t="shared" si="78"/>
        <v>0</v>
      </c>
      <c r="AC42" s="178">
        <f t="shared" si="78"/>
        <v>0</v>
      </c>
      <c r="AD42" s="179">
        <f t="shared" si="78"/>
        <v>0</v>
      </c>
      <c r="AE42" s="166"/>
      <c r="AF42" s="166"/>
      <c r="AG42" s="324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</row>
    <row r="43" spans="1:48" ht="12" customHeight="1" x14ac:dyDescent="0.15">
      <c r="A43" s="2252"/>
      <c r="B43" s="2258"/>
      <c r="C43" s="2223"/>
      <c r="D43" s="2248"/>
      <c r="E43" s="2250"/>
      <c r="F43" s="2267"/>
      <c r="G43" s="2239"/>
      <c r="H43" s="159"/>
      <c r="I43" s="160" t="str">
        <f>IF(H43="","",IF(F42=1,I42-(H43-H44-1)*I44,IF(OR(F42&lt;1,F42&gt;2),"支払方式ｴﾗ-(1or2)","元利均等年賦払")))</f>
        <v/>
      </c>
      <c r="J43" s="2214"/>
      <c r="K43" s="164">
        <f t="shared" ref="K43:AD43" si="79">IF(OR((K$5&lt;$H$42+$H$44),AND($F$42=1,$G$42=1,K$5=$H$42+$H$44),AND($F$42=2,$G$42=1,K$5=$H$42+$H$44)),0,IF(OR(AND($F$42=1,$G$42=2,K$5=$H$42+$H$44),AND($F$42=1,$G$42=1,K$5=$H$42+$H$44+1)),$I$43,IF(OR(AND($F$42=2,$G$42=2,K$5=$H$42+$H$44),AND($F$42=2,$G$42=1,K$5=$H$42+$H$44+1)),ABS(PPMT($J$42,1,$H$43-$H$44,$I$42)),IF(OR(AND($F$42=1,$G$42=2,K$5&lt;$H$42+$H$43,K$5&gt;$H$42+$H$44),AND($F$42=1,$G$42=1,K$5&lt;=$H$42+$H$43,K$5&gt;$H$42+$H$44+1)),$I$44,IF(AND($F$42=2,$G$42=2,K$5&lt;$H$42+$H$43,K$5&gt;$H$42+$H$44),ABS(PPMT($J$42,K$5-$H$42-$H$44+1,$H$43-$H$44,$I$42)),IF(AND($F$42=2,$G$42=1,K$5&lt;=$H$42+$H$43,K$5&gt;$H$42+$H$44+1),ABS(PPMT($J$42,K$5-$H$42-$H$44,$H$43-$H$44,$I$42)),0))))))</f>
        <v>0</v>
      </c>
      <c r="L43" s="162">
        <f t="shared" si="79"/>
        <v>0</v>
      </c>
      <c r="M43" s="162">
        <f t="shared" si="79"/>
        <v>0</v>
      </c>
      <c r="N43" s="162">
        <f t="shared" si="79"/>
        <v>0</v>
      </c>
      <c r="O43" s="162">
        <f t="shared" si="79"/>
        <v>0</v>
      </c>
      <c r="P43" s="162">
        <f t="shared" si="79"/>
        <v>0</v>
      </c>
      <c r="Q43" s="162">
        <f t="shared" si="79"/>
        <v>0</v>
      </c>
      <c r="R43" s="162">
        <f t="shared" si="79"/>
        <v>0</v>
      </c>
      <c r="S43" s="162">
        <f t="shared" si="79"/>
        <v>0</v>
      </c>
      <c r="T43" s="163">
        <f t="shared" si="79"/>
        <v>0</v>
      </c>
      <c r="U43" s="164">
        <f t="shared" si="79"/>
        <v>0</v>
      </c>
      <c r="V43" s="162">
        <f t="shared" si="79"/>
        <v>0</v>
      </c>
      <c r="W43" s="162">
        <f t="shared" si="79"/>
        <v>0</v>
      </c>
      <c r="X43" s="162">
        <f t="shared" si="79"/>
        <v>0</v>
      </c>
      <c r="Y43" s="162">
        <f t="shared" si="79"/>
        <v>0</v>
      </c>
      <c r="Z43" s="162">
        <f t="shared" si="79"/>
        <v>0</v>
      </c>
      <c r="AA43" s="162">
        <f t="shared" si="79"/>
        <v>0</v>
      </c>
      <c r="AB43" s="162">
        <f t="shared" si="79"/>
        <v>0</v>
      </c>
      <c r="AC43" s="162">
        <f t="shared" si="79"/>
        <v>0</v>
      </c>
      <c r="AD43" s="163">
        <f t="shared" si="79"/>
        <v>0</v>
      </c>
      <c r="AE43" s="166"/>
      <c r="AF43" s="166"/>
      <c r="AG43" s="324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</row>
    <row r="44" spans="1:48" ht="12" customHeight="1" x14ac:dyDescent="0.15">
      <c r="A44" s="2252"/>
      <c r="B44" s="2259"/>
      <c r="C44" s="2223"/>
      <c r="D44" s="2248"/>
      <c r="E44" s="2250"/>
      <c r="F44" s="2268"/>
      <c r="G44" s="2272"/>
      <c r="H44" s="193"/>
      <c r="I44" s="216" t="str">
        <f>IF(H44="","",IF(H44&gt;=H43,"据置は償還の内数で!!",IF(F42=1,ROUNDDOWN((I42/(H43-H44)),-3),IF(OR(F42&lt;1,F42&gt;2),"〃","〃"))))</f>
        <v/>
      </c>
      <c r="J44" s="2214"/>
      <c r="K44" s="185">
        <f t="shared" ref="K44:AD44" si="80">TRUNC(IF($F$42=1,K42*$J$42,IF(AND($F$42=2,$G$42=1,$H$42+$H$44&lt;K$5,$H$42+$H$43&gt;=K$5),ABS(IPMT($J$42,K$5-$H$42-$H$44,$H$43-$H$44,$I$42)),IF(AND($F$42=2,$G$42=2,$H$42+$H$44&lt;=K$5,$H$42+$H$43&gt;K$5),ABS(IPMT($J$42,K$5-$H$42-$H$44+1,$H$43-$H$44,$I$42)),IF(AND($F$42=2,$G$42=1,$H$42&lt;K$5,$H$42+$H$44&gt;=K$5),ABS(IPMT($J$42,1,$H$43-$H$44,$I$42)),IF(AND($F$42=2,$G$42=2,$H$42&lt;=K$5,$H$42+$H$44&gt;K$5),ABS(IPMT($J$42,1,$H$43-$H$44,$I$42)),0))))))</f>
        <v>0</v>
      </c>
      <c r="L44" s="183">
        <f t="shared" si="80"/>
        <v>0</v>
      </c>
      <c r="M44" s="183">
        <f t="shared" si="80"/>
        <v>0</v>
      </c>
      <c r="N44" s="183">
        <f t="shared" si="80"/>
        <v>0</v>
      </c>
      <c r="O44" s="183">
        <f t="shared" si="80"/>
        <v>0</v>
      </c>
      <c r="P44" s="183">
        <f t="shared" si="80"/>
        <v>0</v>
      </c>
      <c r="Q44" s="183">
        <f t="shared" si="80"/>
        <v>0</v>
      </c>
      <c r="R44" s="183">
        <f t="shared" si="80"/>
        <v>0</v>
      </c>
      <c r="S44" s="183">
        <f t="shared" si="80"/>
        <v>0</v>
      </c>
      <c r="T44" s="184">
        <f t="shared" si="80"/>
        <v>0</v>
      </c>
      <c r="U44" s="185">
        <f t="shared" si="80"/>
        <v>0</v>
      </c>
      <c r="V44" s="183">
        <f t="shared" si="80"/>
        <v>0</v>
      </c>
      <c r="W44" s="183">
        <f t="shared" si="80"/>
        <v>0</v>
      </c>
      <c r="X44" s="183">
        <f t="shared" si="80"/>
        <v>0</v>
      </c>
      <c r="Y44" s="183">
        <f t="shared" si="80"/>
        <v>0</v>
      </c>
      <c r="Z44" s="183">
        <f t="shared" si="80"/>
        <v>0</v>
      </c>
      <c r="AA44" s="183">
        <f t="shared" si="80"/>
        <v>0</v>
      </c>
      <c r="AB44" s="183">
        <f t="shared" si="80"/>
        <v>0</v>
      </c>
      <c r="AC44" s="183">
        <f t="shared" si="80"/>
        <v>0</v>
      </c>
      <c r="AD44" s="184">
        <f t="shared" si="80"/>
        <v>0</v>
      </c>
      <c r="AE44" s="166"/>
      <c r="AF44" s="166"/>
      <c r="AG44" s="324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</row>
    <row r="45" spans="1:48" ht="12" customHeight="1" x14ac:dyDescent="0.15">
      <c r="A45" s="2252"/>
      <c r="B45" s="2258"/>
      <c r="C45" s="2222"/>
      <c r="D45" s="2247"/>
      <c r="E45" s="2249"/>
      <c r="F45" s="2267"/>
      <c r="G45" s="2238"/>
      <c r="H45" s="175"/>
      <c r="I45" s="200"/>
      <c r="J45" s="2213"/>
      <c r="K45" s="190">
        <f t="shared" ref="K45:AD45" si="81">IF(OR($F$45=2,K$5&lt;$H$45),0,IF(AND($F$45=1,$G$45=1,K$5=$H$45),0,IF(AND($F$45=1,$G$45=2,K$5=$H$45),$I$45,IF(OR(AND($F$45=1,$G$45=1,K$5&gt;$H$45,K$5&lt;=($H$45+$H$47+1)),AND($F$45=1,$G$45=2,K$5&gt;$H$45,K$5&lt;=($H$45+$H$47))),$I$45,IF(OR(AND($F$45=1,$G$45=1,K$5=($H$45+$H$47+2)),AND($F$45=1,$G$45=2,K$5=($H$45+$H$47+1))),$I$45-$I$46,IF(AND($F$45=1,$G$45=1,K$5&gt;($H$45+$H$47+2),K$5&lt;=($H$45+$H$46+1)),$I$45-$I$46-$I$47*(K$5-$H$45-$H$47-2),IF(AND($F$45=1,$G$45=2,K$5&gt;($H$45+$H$47+1),K$5&lt;=($H$45+$H$46)),$I$45-$I$46-$I$47*(K$5-$H$45-$H$47-1),0)))))))</f>
        <v>0</v>
      </c>
      <c r="L45" s="188">
        <f t="shared" si="81"/>
        <v>0</v>
      </c>
      <c r="M45" s="188">
        <f t="shared" si="81"/>
        <v>0</v>
      </c>
      <c r="N45" s="188">
        <f t="shared" si="81"/>
        <v>0</v>
      </c>
      <c r="O45" s="188">
        <f t="shared" si="81"/>
        <v>0</v>
      </c>
      <c r="P45" s="188">
        <f t="shared" si="81"/>
        <v>0</v>
      </c>
      <c r="Q45" s="188">
        <f t="shared" si="81"/>
        <v>0</v>
      </c>
      <c r="R45" s="188">
        <f t="shared" si="81"/>
        <v>0</v>
      </c>
      <c r="S45" s="188">
        <f t="shared" si="81"/>
        <v>0</v>
      </c>
      <c r="T45" s="189">
        <f t="shared" si="81"/>
        <v>0</v>
      </c>
      <c r="U45" s="190">
        <f t="shared" si="81"/>
        <v>0</v>
      </c>
      <c r="V45" s="188">
        <f t="shared" si="81"/>
        <v>0</v>
      </c>
      <c r="W45" s="188">
        <f t="shared" si="81"/>
        <v>0</v>
      </c>
      <c r="X45" s="188">
        <f t="shared" si="81"/>
        <v>0</v>
      </c>
      <c r="Y45" s="188">
        <f t="shared" si="81"/>
        <v>0</v>
      </c>
      <c r="Z45" s="188">
        <f t="shared" si="81"/>
        <v>0</v>
      </c>
      <c r="AA45" s="188">
        <f t="shared" si="81"/>
        <v>0</v>
      </c>
      <c r="AB45" s="188">
        <f t="shared" si="81"/>
        <v>0</v>
      </c>
      <c r="AC45" s="188">
        <f t="shared" si="81"/>
        <v>0</v>
      </c>
      <c r="AD45" s="189">
        <f t="shared" si="81"/>
        <v>0</v>
      </c>
      <c r="AE45" s="166"/>
      <c r="AF45" s="166"/>
      <c r="AG45" s="324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</row>
    <row r="46" spans="1:48" ht="12" customHeight="1" x14ac:dyDescent="0.15">
      <c r="A46" s="2252"/>
      <c r="B46" s="2258"/>
      <c r="C46" s="2223"/>
      <c r="D46" s="2248"/>
      <c r="E46" s="2250"/>
      <c r="F46" s="2267"/>
      <c r="G46" s="2239"/>
      <c r="H46" s="159"/>
      <c r="I46" s="160" t="str">
        <f>IF(H46="","",IF(F45=1,I45-(H46-H47-1)*I47,IF(OR(F45&lt;1,F45&gt;2),"支払方式ｴﾗ-(1or2)","元利均等年賦払")))</f>
        <v/>
      </c>
      <c r="J46" s="2214"/>
      <c r="K46" s="164">
        <f t="shared" ref="K46:AD46" si="82">IF(OR((K$5&lt;$H$45+$H$47),AND($F$45=1,$G$45=1,K$5=$H$45+$H$47),AND($F$45=2,$G$45=1,K$5=$H$45+$H$47)),0,IF(OR(AND($F$45=1,$G$45=2,K$5=$H$45+$H$47),AND($F$45=1,$G$45=1,K$5=$H$45+$H$47+1)),$I$46,IF(OR(AND($F$45=2,$G$45=2,K$5=$H$45+$H$47),AND($F$45=2,$G$45=1,K$5=$H$45+$H$47+1)),ABS(PPMT($J$45,1,$H$46-$H$47,$I$45)),IF(OR(AND($F$45=1,$G$45=2,K$5&lt;$H$45+$H$46,K$5&gt;$H$45+$H$47),AND($F$45=1,$G$45=1,K$5&lt;=$H$45+$H$46,K$5&gt;$H$45+$H$47+1)),$I$47,IF(AND($F$45=2,$G$45=2,K$5&lt;$H$45+$H$46,K$5&gt;$H$45+$H$47),ABS(PPMT($J$45,K$5-$H$45-$H$47+1,$H$46-$H$47,$I$45)),IF(AND($F$45=2,$G$45=1,K$5&lt;=$H$45+$H$46,K$5&gt;$H$45+$H$47+1),ABS(PPMT($J$45,K$5-$H$45-$H$47,$H$46-$H$47,$I$45)),0))))))</f>
        <v>0</v>
      </c>
      <c r="L46" s="162">
        <f t="shared" si="82"/>
        <v>0</v>
      </c>
      <c r="M46" s="162">
        <f t="shared" si="82"/>
        <v>0</v>
      </c>
      <c r="N46" s="162">
        <f t="shared" si="82"/>
        <v>0</v>
      </c>
      <c r="O46" s="162">
        <f t="shared" si="82"/>
        <v>0</v>
      </c>
      <c r="P46" s="162">
        <f t="shared" si="82"/>
        <v>0</v>
      </c>
      <c r="Q46" s="162">
        <f t="shared" si="82"/>
        <v>0</v>
      </c>
      <c r="R46" s="162">
        <f t="shared" si="82"/>
        <v>0</v>
      </c>
      <c r="S46" s="162">
        <f t="shared" si="82"/>
        <v>0</v>
      </c>
      <c r="T46" s="163">
        <f t="shared" si="82"/>
        <v>0</v>
      </c>
      <c r="U46" s="164">
        <f t="shared" si="82"/>
        <v>0</v>
      </c>
      <c r="V46" s="162">
        <f t="shared" si="82"/>
        <v>0</v>
      </c>
      <c r="W46" s="162">
        <f t="shared" si="82"/>
        <v>0</v>
      </c>
      <c r="X46" s="162">
        <f t="shared" si="82"/>
        <v>0</v>
      </c>
      <c r="Y46" s="162">
        <f t="shared" si="82"/>
        <v>0</v>
      </c>
      <c r="Z46" s="162">
        <f t="shared" si="82"/>
        <v>0</v>
      </c>
      <c r="AA46" s="162">
        <f t="shared" si="82"/>
        <v>0</v>
      </c>
      <c r="AB46" s="162">
        <f t="shared" si="82"/>
        <v>0</v>
      </c>
      <c r="AC46" s="162">
        <f t="shared" si="82"/>
        <v>0</v>
      </c>
      <c r="AD46" s="163">
        <f t="shared" si="82"/>
        <v>0</v>
      </c>
      <c r="AE46" s="166"/>
      <c r="AF46" s="166"/>
      <c r="AG46" s="324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</row>
    <row r="47" spans="1:48" ht="12" customHeight="1" x14ac:dyDescent="0.15">
      <c r="A47" s="2252"/>
      <c r="B47" s="2258"/>
      <c r="C47" s="2278"/>
      <c r="D47" s="2279"/>
      <c r="E47" s="2350"/>
      <c r="F47" s="2267"/>
      <c r="G47" s="2239"/>
      <c r="H47" s="214"/>
      <c r="I47" s="169" t="str">
        <f>IF(H47="","",IF(H47&gt;=H46,"据置は償還の内数で!!",IF(F45=1,ROUNDDOWN((I45/(H46-H47)),-3),IF(OR(F45&lt;1,F45&gt;2),"〃","〃"))))</f>
        <v/>
      </c>
      <c r="J47" s="2218"/>
      <c r="K47" s="173">
        <f t="shared" ref="K47:AD47" si="83">TRUNC(IF($F$45=1,K45*$J$45,IF(AND($F$45=2,$G$45=1,$H$45+$H$47&lt;K$5,$H$45+$H$46&gt;=K$5),ABS(IPMT($J$45,K$5-$H$45-$H$47,$H$46-$H$47,$I$45)),IF(AND($F$45=2,$G$45=2,$H$45+$H$47&lt;=K$5,$H$45+$H$46&gt;K$5),ABS(IPMT($J$45,K$5-$H$45-$H$47+1,$H$46-$H$47,$I$45)),IF(AND($F$45=2,$G$45=1,$H$45&lt;K$5,$H$45+$H$47&gt;=K$5),ABS(IPMT($J$45,1,$H$46-$H$47,$I$45)),IF(AND($F$45=2,$G$45=2,$H$45&lt;=K$5,$H$45+$H$47&gt;K$5),ABS(IPMT($J$45,1,$H$46-$H$47,$I$45)),0))))))</f>
        <v>0</v>
      </c>
      <c r="L47" s="171">
        <f t="shared" si="83"/>
        <v>0</v>
      </c>
      <c r="M47" s="171">
        <f t="shared" si="83"/>
        <v>0</v>
      </c>
      <c r="N47" s="171">
        <f t="shared" si="83"/>
        <v>0</v>
      </c>
      <c r="O47" s="171">
        <f t="shared" si="83"/>
        <v>0</v>
      </c>
      <c r="P47" s="171">
        <f t="shared" si="83"/>
        <v>0</v>
      </c>
      <c r="Q47" s="171">
        <f t="shared" si="83"/>
        <v>0</v>
      </c>
      <c r="R47" s="171">
        <f t="shared" si="83"/>
        <v>0</v>
      </c>
      <c r="S47" s="171">
        <f t="shared" si="83"/>
        <v>0</v>
      </c>
      <c r="T47" s="172">
        <f t="shared" si="83"/>
        <v>0</v>
      </c>
      <c r="U47" s="173">
        <f t="shared" si="83"/>
        <v>0</v>
      </c>
      <c r="V47" s="171">
        <f t="shared" si="83"/>
        <v>0</v>
      </c>
      <c r="W47" s="171">
        <f t="shared" si="83"/>
        <v>0</v>
      </c>
      <c r="X47" s="171">
        <f t="shared" si="83"/>
        <v>0</v>
      </c>
      <c r="Y47" s="171">
        <f t="shared" si="83"/>
        <v>0</v>
      </c>
      <c r="Z47" s="171">
        <f t="shared" si="83"/>
        <v>0</v>
      </c>
      <c r="AA47" s="171">
        <f t="shared" si="83"/>
        <v>0</v>
      </c>
      <c r="AB47" s="171">
        <f t="shared" si="83"/>
        <v>0</v>
      </c>
      <c r="AC47" s="171">
        <f t="shared" si="83"/>
        <v>0</v>
      </c>
      <c r="AD47" s="172">
        <f t="shared" si="83"/>
        <v>0</v>
      </c>
      <c r="AE47" s="166"/>
      <c r="AF47" s="166"/>
      <c r="AG47" s="324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</row>
    <row r="48" spans="1:48" ht="12" customHeight="1" x14ac:dyDescent="0.15">
      <c r="A48" s="2252"/>
      <c r="B48" s="2257"/>
      <c r="C48" s="2260"/>
      <c r="D48" s="2261"/>
      <c r="E48" s="2265"/>
      <c r="F48" s="2266"/>
      <c r="G48" s="2276"/>
      <c r="H48" s="215"/>
      <c r="I48" s="176"/>
      <c r="J48" s="2214"/>
      <c r="K48" s="180">
        <f t="shared" ref="K48:AD48" si="84">IF(OR($F$48=2,K$5&lt;$H$48),0,IF(AND($F$48=1,$G$48=1,K$5=$H$48),0,IF(AND($F$48=1,$G$48=2,K$5=$H$48),$I$48,IF(OR(AND($F$48=1,$G$48=1,K$5&gt;$H$48,K$5&lt;=($H$48+$H$50+1)),AND($F$48=1,$G$48=2,K$5&gt;$H$48,K$5&lt;=($H$48+$H$50))),$I$48,IF(OR(AND($F$48=1,$G$48=1,K$5=($H$48+$H$50+2)),AND($F$48=1,$G$48=2,K$5=($H$48+$H$50+1))),$I$48-$I$49,IF(AND($F$48=1,$G$48=1,K$5&gt;($H$48+$H$50+2),K$5&lt;=($H$48+$H$49+1)),$I$48-$I$49-$I$50*(K$5-$H$48-$H$50-2),IF(AND($F$48=1,$G$48=2,K$5&gt;($H$48+$H$50+1),K$5&lt;=($H$48+$H$49)),$I$48-$I$49-$I$50*(K$5-$H$48-$H$50-1),0)))))))</f>
        <v>0</v>
      </c>
      <c r="L48" s="178">
        <f t="shared" si="84"/>
        <v>0</v>
      </c>
      <c r="M48" s="178">
        <f t="shared" si="84"/>
        <v>0</v>
      </c>
      <c r="N48" s="178">
        <f t="shared" si="84"/>
        <v>0</v>
      </c>
      <c r="O48" s="178">
        <f t="shared" si="84"/>
        <v>0</v>
      </c>
      <c r="P48" s="178">
        <f t="shared" si="84"/>
        <v>0</v>
      </c>
      <c r="Q48" s="178">
        <f t="shared" si="84"/>
        <v>0</v>
      </c>
      <c r="R48" s="178">
        <f t="shared" si="84"/>
        <v>0</v>
      </c>
      <c r="S48" s="178">
        <f t="shared" si="84"/>
        <v>0</v>
      </c>
      <c r="T48" s="179">
        <f t="shared" si="84"/>
        <v>0</v>
      </c>
      <c r="U48" s="180">
        <f t="shared" si="84"/>
        <v>0</v>
      </c>
      <c r="V48" s="178">
        <f t="shared" si="84"/>
        <v>0</v>
      </c>
      <c r="W48" s="178">
        <f t="shared" si="84"/>
        <v>0</v>
      </c>
      <c r="X48" s="178">
        <f t="shared" si="84"/>
        <v>0</v>
      </c>
      <c r="Y48" s="178">
        <f t="shared" si="84"/>
        <v>0</v>
      </c>
      <c r="Z48" s="178">
        <f t="shared" si="84"/>
        <v>0</v>
      </c>
      <c r="AA48" s="178">
        <f t="shared" si="84"/>
        <v>0</v>
      </c>
      <c r="AB48" s="178">
        <f t="shared" si="84"/>
        <v>0</v>
      </c>
      <c r="AC48" s="178">
        <f t="shared" si="84"/>
        <v>0</v>
      </c>
      <c r="AD48" s="179">
        <f t="shared" si="84"/>
        <v>0</v>
      </c>
      <c r="AE48" s="166"/>
      <c r="AF48" s="166"/>
      <c r="AG48" s="324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</row>
    <row r="49" spans="1:68" ht="12" customHeight="1" x14ac:dyDescent="0.15">
      <c r="A49" s="2252"/>
      <c r="B49" s="2258"/>
      <c r="C49" s="2223"/>
      <c r="D49" s="2248"/>
      <c r="E49" s="2250"/>
      <c r="F49" s="2267"/>
      <c r="G49" s="2239"/>
      <c r="H49" s="159"/>
      <c r="I49" s="160" t="str">
        <f>IF(H49="","",IF(F48=1,I48-(H49-H50-1)*I50,IF(OR(F48&lt;1,F48&gt;2),"支払方式ｴﾗ-(1or2)","元利均等年賦払")))</f>
        <v/>
      </c>
      <c r="J49" s="2214"/>
      <c r="K49" s="164">
        <f t="shared" ref="K49:AD49" si="85">IF(OR((K$5&lt;$H$48+$H$50),AND($F$48=1,$G$48=1,K$5=$H$48+$H$50),AND($F$48=2,$G$48=1,K$5=$H$48+$H$50)),0,IF(OR(AND($F$48=1,$G$48=2,K$5=$H$48+$H$50),AND($F$48=1,$G$48=1,K$5=$H$48+$H$50+1)),$I$49,IF(OR(AND($F$48=2,$G$48=2,K$5=$H$48+$H$50),AND($F$48=2,$G$48=1,K$5=$H$48+$H$50+1)),ABS(PPMT($J$48,1,$H$49-$H$50,$I$48)),IF(OR(AND($F$48=1,$G$48=2,K$5&lt;$H$48+$H$49,K$5&gt;$H$48+$H$50),AND($F$48=1,$G$48=1,K$5&lt;=$H$48+$H$49,K$5&gt;$H$48+$H$50+1)),$I$50,IF(AND($F$48=2,$G$48=2,K$5&lt;$H$48+$H$49,K$5&gt;$H$48+$H$50),ABS(PPMT($J$48,K$5-$H$48-$H$50+1,$H$49-$H$50,$I$48)),IF(AND($F$48=2,$G$48=1,K$5&lt;=$H$48+$H$49,K$5&gt;$H$48+$H$50+1),ABS(PPMT($J$48,K$5-$H$48-$H$50,$H$49-$H$50,$I$48)),0))))))</f>
        <v>0</v>
      </c>
      <c r="L49" s="162">
        <f t="shared" si="85"/>
        <v>0</v>
      </c>
      <c r="M49" s="162">
        <f t="shared" si="85"/>
        <v>0</v>
      </c>
      <c r="N49" s="162">
        <f t="shared" si="85"/>
        <v>0</v>
      </c>
      <c r="O49" s="162">
        <f t="shared" si="85"/>
        <v>0</v>
      </c>
      <c r="P49" s="162">
        <f t="shared" si="85"/>
        <v>0</v>
      </c>
      <c r="Q49" s="162">
        <f t="shared" si="85"/>
        <v>0</v>
      </c>
      <c r="R49" s="162">
        <f t="shared" si="85"/>
        <v>0</v>
      </c>
      <c r="S49" s="162">
        <f t="shared" si="85"/>
        <v>0</v>
      </c>
      <c r="T49" s="163">
        <f t="shared" si="85"/>
        <v>0</v>
      </c>
      <c r="U49" s="164">
        <f t="shared" si="85"/>
        <v>0</v>
      </c>
      <c r="V49" s="162">
        <f t="shared" si="85"/>
        <v>0</v>
      </c>
      <c r="W49" s="162">
        <f t="shared" si="85"/>
        <v>0</v>
      </c>
      <c r="X49" s="162">
        <f t="shared" si="85"/>
        <v>0</v>
      </c>
      <c r="Y49" s="162">
        <f t="shared" si="85"/>
        <v>0</v>
      </c>
      <c r="Z49" s="162">
        <f t="shared" si="85"/>
        <v>0</v>
      </c>
      <c r="AA49" s="162">
        <f t="shared" si="85"/>
        <v>0</v>
      </c>
      <c r="AB49" s="162">
        <f t="shared" si="85"/>
        <v>0</v>
      </c>
      <c r="AC49" s="162">
        <f t="shared" si="85"/>
        <v>0</v>
      </c>
      <c r="AD49" s="163">
        <f t="shared" si="85"/>
        <v>0</v>
      </c>
      <c r="AE49" s="166"/>
      <c r="AF49" s="166"/>
      <c r="AG49" s="324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</row>
    <row r="50" spans="1:68" ht="12" customHeight="1" x14ac:dyDescent="0.15">
      <c r="A50" s="2252"/>
      <c r="B50" s="2259"/>
      <c r="C50" s="2223"/>
      <c r="D50" s="2248"/>
      <c r="E50" s="2250"/>
      <c r="F50" s="2268"/>
      <c r="G50" s="2272"/>
      <c r="H50" s="193"/>
      <c r="I50" s="216" t="str">
        <f>IF(H50="","",IF(H50&gt;=H49,"据置は償還の内数で!!",IF(F48=1,ROUNDDOWN((I48/(H49-H50)),-3),IF(OR(F48&lt;1,F48&gt;2),"〃","〃"))))</f>
        <v/>
      </c>
      <c r="J50" s="2214"/>
      <c r="K50" s="185">
        <f t="shared" ref="K50:AD50" si="86">TRUNC(IF($F$48=1,K48*$J$48,IF(AND($F$48=2,$G$48=1,$H$48+$H$50&lt;K$5,$H$48+$H$49&gt;=K$5),ABS(IPMT($J$48,K$5-$H$48-$H$50,$H$49-$H$50,$I$48)),IF(AND($F$48=2,$G$48=2,$H$48+$H$50&lt;=K$5,$H$48+$H$49&gt;K$5),ABS(IPMT($J$48,K$5-$H$48-$H$50+1,$H$49-$H$50,$I$48)),IF(AND($F$48=2,$G$48=1,$H$48&lt;K$5,$H$48+$H$50&gt;=K$5),ABS(IPMT($J$48,1,$H$49-$H$50,$I$48)),IF(AND($F$48=2,$G$48=2,$H$48&lt;=K$5,$H$48+$H$50&gt;K$5),ABS(IPMT($J$48,1,$H$49-$H$50,$I$48)),0))))))</f>
        <v>0</v>
      </c>
      <c r="L50" s="183">
        <f t="shared" si="86"/>
        <v>0</v>
      </c>
      <c r="M50" s="183">
        <f t="shared" si="86"/>
        <v>0</v>
      </c>
      <c r="N50" s="183">
        <f t="shared" si="86"/>
        <v>0</v>
      </c>
      <c r="O50" s="183">
        <f t="shared" si="86"/>
        <v>0</v>
      </c>
      <c r="P50" s="183">
        <f t="shared" si="86"/>
        <v>0</v>
      </c>
      <c r="Q50" s="183">
        <f t="shared" si="86"/>
        <v>0</v>
      </c>
      <c r="R50" s="183">
        <f t="shared" si="86"/>
        <v>0</v>
      </c>
      <c r="S50" s="183">
        <f t="shared" si="86"/>
        <v>0</v>
      </c>
      <c r="T50" s="184">
        <f t="shared" si="86"/>
        <v>0</v>
      </c>
      <c r="U50" s="185">
        <f t="shared" si="86"/>
        <v>0</v>
      </c>
      <c r="V50" s="183">
        <f t="shared" si="86"/>
        <v>0</v>
      </c>
      <c r="W50" s="183">
        <f t="shared" si="86"/>
        <v>0</v>
      </c>
      <c r="X50" s="183">
        <f t="shared" si="86"/>
        <v>0</v>
      </c>
      <c r="Y50" s="183">
        <f t="shared" si="86"/>
        <v>0</v>
      </c>
      <c r="Z50" s="183">
        <f t="shared" si="86"/>
        <v>0</v>
      </c>
      <c r="AA50" s="183">
        <f t="shared" si="86"/>
        <v>0</v>
      </c>
      <c r="AB50" s="183">
        <f t="shared" si="86"/>
        <v>0</v>
      </c>
      <c r="AC50" s="183">
        <f t="shared" si="86"/>
        <v>0</v>
      </c>
      <c r="AD50" s="184">
        <f t="shared" si="86"/>
        <v>0</v>
      </c>
      <c r="AE50" s="166"/>
      <c r="AF50" s="166"/>
      <c r="AG50" s="324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</row>
    <row r="51" spans="1:68" ht="12" customHeight="1" x14ac:dyDescent="0.15">
      <c r="A51" s="2252"/>
      <c r="B51" s="2258"/>
      <c r="C51" s="2222"/>
      <c r="D51" s="2247"/>
      <c r="E51" s="2249"/>
      <c r="F51" s="2267"/>
      <c r="G51" s="2238"/>
      <c r="H51" s="175"/>
      <c r="I51" s="200"/>
      <c r="J51" s="2213"/>
      <c r="K51" s="190">
        <f t="shared" ref="K51:AD51" si="87">IF(OR($F$51=2,K$5&lt;$H$51),0,IF(AND($F$51=1,$G$51=1,K$5=$H$51),0,IF(AND($F$51=1,$G$51=2,K$5=$H$51),$I$51,IF(OR(AND($F$51=1,$G$51=1,K$5&gt;$H$51,K$5&lt;=($H$51+$H$53+1)),AND($F$51=1,$G$51=2,K$5&gt;$H$51,K$5&lt;=($H$51+$H$53))),$I$51,IF(OR(AND($F$51=1,$G$51=1,K$5=($H$51+$H$53+2)),AND($F$51=1,$G$51=2,K$5=($H$51+$H$53+1))),$I$51-$I$52,IF(AND($F$51=1,$G$51=1,K$5&gt;($H$51+$H$53+2),K$5&lt;=($H$51+$H$52+1)),$I$51-$I$52-$I$53*(K$5-$H$51-$H$53-2),IF(AND($F$51=1,$G$51=2,K$5&gt;($H$51+$H$53+1),K$5&lt;=($H$51+$H$52)),$I$51-$I$52-$I$53*(K$5-$H$51-$H$53-1),0)))))))</f>
        <v>0</v>
      </c>
      <c r="L51" s="188">
        <f t="shared" si="87"/>
        <v>0</v>
      </c>
      <c r="M51" s="188">
        <f t="shared" si="87"/>
        <v>0</v>
      </c>
      <c r="N51" s="188">
        <f t="shared" si="87"/>
        <v>0</v>
      </c>
      <c r="O51" s="188">
        <f t="shared" si="87"/>
        <v>0</v>
      </c>
      <c r="P51" s="188">
        <f t="shared" si="87"/>
        <v>0</v>
      </c>
      <c r="Q51" s="188">
        <f t="shared" si="87"/>
        <v>0</v>
      </c>
      <c r="R51" s="188">
        <f t="shared" si="87"/>
        <v>0</v>
      </c>
      <c r="S51" s="188">
        <f t="shared" si="87"/>
        <v>0</v>
      </c>
      <c r="T51" s="189">
        <f t="shared" si="87"/>
        <v>0</v>
      </c>
      <c r="U51" s="190">
        <f t="shared" si="87"/>
        <v>0</v>
      </c>
      <c r="V51" s="188">
        <f t="shared" si="87"/>
        <v>0</v>
      </c>
      <c r="W51" s="188">
        <f t="shared" si="87"/>
        <v>0</v>
      </c>
      <c r="X51" s="188">
        <f t="shared" si="87"/>
        <v>0</v>
      </c>
      <c r="Y51" s="188">
        <f t="shared" si="87"/>
        <v>0</v>
      </c>
      <c r="Z51" s="188">
        <f t="shared" si="87"/>
        <v>0</v>
      </c>
      <c r="AA51" s="188">
        <f t="shared" si="87"/>
        <v>0</v>
      </c>
      <c r="AB51" s="188">
        <f t="shared" si="87"/>
        <v>0</v>
      </c>
      <c r="AC51" s="188">
        <f t="shared" si="87"/>
        <v>0</v>
      </c>
      <c r="AD51" s="189">
        <f t="shared" si="87"/>
        <v>0</v>
      </c>
      <c r="AE51" s="166"/>
      <c r="AF51" s="166"/>
      <c r="AG51" s="324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</row>
    <row r="52" spans="1:68" ht="12" customHeight="1" x14ac:dyDescent="0.15">
      <c r="A52" s="2252"/>
      <c r="B52" s="2258"/>
      <c r="C52" s="2223"/>
      <c r="D52" s="2248"/>
      <c r="E52" s="2250"/>
      <c r="F52" s="2267"/>
      <c r="G52" s="2239"/>
      <c r="H52" s="159"/>
      <c r="I52" s="160" t="str">
        <f>IF(H52="","",IF(F51=1,I51-(H52-H53-1)*I53,IF(OR(F51&lt;1,F51&gt;2),"支払方式ｴﾗ-(1or2)","元利均等年賦払")))</f>
        <v/>
      </c>
      <c r="J52" s="2214"/>
      <c r="K52" s="164">
        <f t="shared" ref="K52:AD52" si="88">IF(OR((K$5&lt;$H$51+$H$53),AND($F$51=1,$G$51=1,K$5=$H$51+$H$53),AND($F$51=2,$G$51=1,K$5=$H$51+$H$53)),0,IF(OR(AND($F$51=1,$G$51=2,K$5=$H$51+$H$53),AND($F$51=1,$G$51=1,K$5=$H$51+$H$53+1)),$I$52,IF(OR(AND($F$51=2,$G$51=2,K$5=$H$51+$H$53),AND($F$51=2,$G$51=1,K$5=$H$51+$H$53+1)),ABS(PPMT($J$51,1,$H$52-$H$53,$I$51)),IF(OR(AND($F$51=1,$G$51=2,K$5&lt;$H$51+$H$52,K$5&gt;$H$51+$H$53),AND($F$51=1,$G$51=1,K$5&lt;=$H$51+$H$52,K$5&gt;$H$51+$H$53+1)),$I$53,IF(AND($F$51=2,$G$51=2,K$5&lt;$H$51+$H$52,K$5&gt;$H$51+$H$53),ABS(PPMT($J$51,K$5-$H$51-$H$53+1,$H$52-$H$53,$I$51)),IF(AND($F$51=2,$G$51=1,K$5&lt;=$H$51+$H$52,K$5&gt;$H$51+$H$53+1),ABS(PPMT($J$51,K$5-$H$51-$H$53,$H$52-$H$53,$I$51)),0))))))</f>
        <v>0</v>
      </c>
      <c r="L52" s="162">
        <f t="shared" si="88"/>
        <v>0</v>
      </c>
      <c r="M52" s="162">
        <f t="shared" si="88"/>
        <v>0</v>
      </c>
      <c r="N52" s="162">
        <f t="shared" si="88"/>
        <v>0</v>
      </c>
      <c r="O52" s="162">
        <f t="shared" si="88"/>
        <v>0</v>
      </c>
      <c r="P52" s="162">
        <f t="shared" si="88"/>
        <v>0</v>
      </c>
      <c r="Q52" s="162">
        <f t="shared" si="88"/>
        <v>0</v>
      </c>
      <c r="R52" s="162">
        <f t="shared" si="88"/>
        <v>0</v>
      </c>
      <c r="S52" s="162">
        <f t="shared" si="88"/>
        <v>0</v>
      </c>
      <c r="T52" s="163">
        <f t="shared" si="88"/>
        <v>0</v>
      </c>
      <c r="U52" s="164">
        <f t="shared" si="88"/>
        <v>0</v>
      </c>
      <c r="V52" s="162">
        <f t="shared" si="88"/>
        <v>0</v>
      </c>
      <c r="W52" s="162">
        <f t="shared" si="88"/>
        <v>0</v>
      </c>
      <c r="X52" s="162">
        <f t="shared" si="88"/>
        <v>0</v>
      </c>
      <c r="Y52" s="162">
        <f t="shared" si="88"/>
        <v>0</v>
      </c>
      <c r="Z52" s="162">
        <f t="shared" si="88"/>
        <v>0</v>
      </c>
      <c r="AA52" s="162">
        <f t="shared" si="88"/>
        <v>0</v>
      </c>
      <c r="AB52" s="162">
        <f t="shared" si="88"/>
        <v>0</v>
      </c>
      <c r="AC52" s="162">
        <f t="shared" si="88"/>
        <v>0</v>
      </c>
      <c r="AD52" s="163">
        <f t="shared" si="88"/>
        <v>0</v>
      </c>
      <c r="AE52" s="166"/>
      <c r="AF52" s="166"/>
      <c r="AG52" s="324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</row>
    <row r="53" spans="1:68" ht="12" customHeight="1" thickBot="1" x14ac:dyDescent="0.2">
      <c r="A53" s="2252"/>
      <c r="B53" s="2338"/>
      <c r="C53" s="2339"/>
      <c r="D53" s="2340"/>
      <c r="E53" s="2357"/>
      <c r="F53" s="2277"/>
      <c r="G53" s="2240"/>
      <c r="H53" s="195"/>
      <c r="I53" s="169" t="str">
        <f>IF(H53="","",IF(H53&gt;=H52,"据置は償還の内数で!!",IF(F51=1,ROUNDDOWN((I51/(H52-H53)),-3),IF(OR(F51&lt;1,F51&gt;2),"〃","〃"))))</f>
        <v/>
      </c>
      <c r="J53" s="2219"/>
      <c r="K53" s="173">
        <f t="shared" ref="K53:AD53" si="89">TRUNC(IF($F$51=1,K51*$J$51,IF(AND($F$51=2,$G$51=1,$H$51+$H$53&lt;K$5,$H$51+$H$52&gt;=K$5),ABS(IPMT($J$51,K$5-$H$51-$H$53,$H$52-$H$53,$I$51)),IF(AND($F$51=2,$G$51=2,$H$51+$H$53&lt;=K$5,$H$51+$H$52&gt;K$5),ABS(IPMT($J$51,K$5-$H$51-$H$53+1,$H$52-$H$53,$I$51)),IF(AND($F$51=2,$G$51=1,$H$51&lt;K$5,$H$51+$H$53&gt;=K$5),ABS(IPMT($J$51,1,$H$52-$H$53,$I$51)),IF(AND($F$51=2,$G$51=2,$H$51&lt;=K$5,$H$51+$H$53&gt;K$5),ABS(IPMT($J$51,1,$H$52-$H$53,$I$51)),0))))))</f>
        <v>0</v>
      </c>
      <c r="L53" s="171">
        <f t="shared" si="89"/>
        <v>0</v>
      </c>
      <c r="M53" s="171">
        <f t="shared" si="89"/>
        <v>0</v>
      </c>
      <c r="N53" s="171">
        <f t="shared" si="89"/>
        <v>0</v>
      </c>
      <c r="O53" s="171">
        <f t="shared" si="89"/>
        <v>0</v>
      </c>
      <c r="P53" s="171">
        <f t="shared" si="89"/>
        <v>0</v>
      </c>
      <c r="Q53" s="171">
        <f t="shared" si="89"/>
        <v>0</v>
      </c>
      <c r="R53" s="171">
        <f t="shared" si="89"/>
        <v>0</v>
      </c>
      <c r="S53" s="171">
        <f t="shared" si="89"/>
        <v>0</v>
      </c>
      <c r="T53" s="172">
        <f t="shared" si="89"/>
        <v>0</v>
      </c>
      <c r="U53" s="173">
        <f t="shared" si="89"/>
        <v>0</v>
      </c>
      <c r="V53" s="171">
        <f t="shared" si="89"/>
        <v>0</v>
      </c>
      <c r="W53" s="171">
        <f t="shared" si="89"/>
        <v>0</v>
      </c>
      <c r="X53" s="171">
        <f t="shared" si="89"/>
        <v>0</v>
      </c>
      <c r="Y53" s="171">
        <f t="shared" si="89"/>
        <v>0</v>
      </c>
      <c r="Z53" s="171">
        <f t="shared" si="89"/>
        <v>0</v>
      </c>
      <c r="AA53" s="171">
        <f t="shared" si="89"/>
        <v>0</v>
      </c>
      <c r="AB53" s="171">
        <f t="shared" si="89"/>
        <v>0</v>
      </c>
      <c r="AC53" s="171">
        <f t="shared" si="89"/>
        <v>0</v>
      </c>
      <c r="AD53" s="172">
        <f t="shared" si="89"/>
        <v>0</v>
      </c>
      <c r="AE53" s="166"/>
      <c r="AF53" s="166"/>
      <c r="AG53" s="324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</row>
    <row r="54" spans="1:68" ht="12" customHeight="1" thickTop="1" x14ac:dyDescent="0.15">
      <c r="A54" s="2252"/>
      <c r="B54" s="2241"/>
      <c r="C54" s="2235" t="s">
        <v>122</v>
      </c>
      <c r="D54" s="2235" t="s">
        <v>122</v>
      </c>
      <c r="E54" s="2235" t="s">
        <v>122</v>
      </c>
      <c r="F54" s="2244" t="s">
        <v>123</v>
      </c>
      <c r="G54" s="2232" t="s">
        <v>122</v>
      </c>
      <c r="H54" s="2235" t="s">
        <v>122</v>
      </c>
      <c r="I54" s="2262">
        <f>SUM(I36,I39,I42,I45,I48,I51)</f>
        <v>0</v>
      </c>
      <c r="J54" s="2215" t="s">
        <v>123</v>
      </c>
      <c r="K54" s="217">
        <f>SUM(AH16:AH21)</f>
        <v>0</v>
      </c>
      <c r="L54" s="218">
        <f t="shared" ref="L54:AD54" si="90">SUM(AI16:AI21)</f>
        <v>0</v>
      </c>
      <c r="M54" s="218">
        <f t="shared" si="90"/>
        <v>0</v>
      </c>
      <c r="N54" s="218">
        <f t="shared" si="90"/>
        <v>0</v>
      </c>
      <c r="O54" s="218">
        <f t="shared" si="90"/>
        <v>0</v>
      </c>
      <c r="P54" s="218">
        <f t="shared" si="90"/>
        <v>0</v>
      </c>
      <c r="Q54" s="218">
        <f t="shared" si="90"/>
        <v>0</v>
      </c>
      <c r="R54" s="218">
        <f t="shared" si="90"/>
        <v>0</v>
      </c>
      <c r="S54" s="218">
        <f t="shared" si="90"/>
        <v>0</v>
      </c>
      <c r="T54" s="219">
        <f t="shared" si="90"/>
        <v>0</v>
      </c>
      <c r="U54" s="220">
        <f t="shared" si="90"/>
        <v>0</v>
      </c>
      <c r="V54" s="218">
        <f t="shared" si="90"/>
        <v>0</v>
      </c>
      <c r="W54" s="218">
        <f t="shared" si="90"/>
        <v>0</v>
      </c>
      <c r="X54" s="218">
        <f t="shared" si="90"/>
        <v>0</v>
      </c>
      <c r="Y54" s="218">
        <f t="shared" si="90"/>
        <v>0</v>
      </c>
      <c r="Z54" s="218">
        <f t="shared" si="90"/>
        <v>0</v>
      </c>
      <c r="AA54" s="218">
        <f t="shared" si="90"/>
        <v>0</v>
      </c>
      <c r="AB54" s="218">
        <f t="shared" si="90"/>
        <v>0</v>
      </c>
      <c r="AC54" s="218">
        <f t="shared" si="90"/>
        <v>0</v>
      </c>
      <c r="AD54" s="219">
        <f t="shared" si="90"/>
        <v>0</v>
      </c>
      <c r="AE54" s="166"/>
      <c r="AF54" s="166"/>
      <c r="AG54" s="324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</row>
    <row r="55" spans="1:68" ht="12" customHeight="1" x14ac:dyDescent="0.15">
      <c r="A55" s="2252"/>
      <c r="B55" s="2242"/>
      <c r="C55" s="2236"/>
      <c r="D55" s="2236"/>
      <c r="E55" s="2236"/>
      <c r="F55" s="2245"/>
      <c r="G55" s="2233"/>
      <c r="H55" s="2236"/>
      <c r="I55" s="2263"/>
      <c r="J55" s="2216"/>
      <c r="K55" s="221">
        <f>ROUND(SUM(K37,K40,K43,K46,K49,K52),0)</f>
        <v>0</v>
      </c>
      <c r="L55" s="222">
        <f t="shared" ref="L55:AD55" si="91">ROUND(SUM(L37,L40,L43,L46,L49,L52),0)</f>
        <v>0</v>
      </c>
      <c r="M55" s="222">
        <f t="shared" si="91"/>
        <v>0</v>
      </c>
      <c r="N55" s="222">
        <f t="shared" si="91"/>
        <v>0</v>
      </c>
      <c r="O55" s="222">
        <f t="shared" si="91"/>
        <v>0</v>
      </c>
      <c r="P55" s="222">
        <f t="shared" si="91"/>
        <v>0</v>
      </c>
      <c r="Q55" s="222">
        <f t="shared" si="91"/>
        <v>0</v>
      </c>
      <c r="R55" s="222">
        <f t="shared" si="91"/>
        <v>0</v>
      </c>
      <c r="S55" s="222">
        <f t="shared" si="91"/>
        <v>0</v>
      </c>
      <c r="T55" s="223">
        <f t="shared" si="91"/>
        <v>0</v>
      </c>
      <c r="U55" s="224">
        <f t="shared" si="91"/>
        <v>0</v>
      </c>
      <c r="V55" s="222">
        <f t="shared" si="91"/>
        <v>0</v>
      </c>
      <c r="W55" s="222">
        <f t="shared" si="91"/>
        <v>0</v>
      </c>
      <c r="X55" s="222">
        <f t="shared" si="91"/>
        <v>0</v>
      </c>
      <c r="Y55" s="222">
        <f t="shared" si="91"/>
        <v>0</v>
      </c>
      <c r="Z55" s="222">
        <f t="shared" si="91"/>
        <v>0</v>
      </c>
      <c r="AA55" s="222">
        <f t="shared" si="91"/>
        <v>0</v>
      </c>
      <c r="AB55" s="222">
        <f t="shared" si="91"/>
        <v>0</v>
      </c>
      <c r="AC55" s="222">
        <f t="shared" si="91"/>
        <v>0</v>
      </c>
      <c r="AD55" s="223">
        <f t="shared" si="91"/>
        <v>0</v>
      </c>
      <c r="AE55" s="166">
        <f>SUM(K55:AD55)</f>
        <v>0</v>
      </c>
      <c r="AF55" s="166"/>
      <c r="AG55" s="324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</row>
    <row r="56" spans="1:68" ht="12" customHeight="1" thickBot="1" x14ac:dyDescent="0.2">
      <c r="A56" s="2253"/>
      <c r="B56" s="2243"/>
      <c r="C56" s="2237"/>
      <c r="D56" s="2237"/>
      <c r="E56" s="2237"/>
      <c r="F56" s="2246"/>
      <c r="G56" s="2234"/>
      <c r="H56" s="2237"/>
      <c r="I56" s="2264"/>
      <c r="J56" s="2217"/>
      <c r="K56" s="225">
        <f>ROUND(SUM(K38,K41,K44,K47,K50,K53),0)</f>
        <v>0</v>
      </c>
      <c r="L56" s="226">
        <f t="shared" ref="L56:AC56" si="92">ROUND(SUM(L38,L41,L44,L47,L50,L53),0)</f>
        <v>0</v>
      </c>
      <c r="M56" s="226">
        <f t="shared" si="92"/>
        <v>0</v>
      </c>
      <c r="N56" s="226">
        <f t="shared" si="92"/>
        <v>0</v>
      </c>
      <c r="O56" s="226">
        <f t="shared" si="92"/>
        <v>0</v>
      </c>
      <c r="P56" s="226">
        <f t="shared" si="92"/>
        <v>0</v>
      </c>
      <c r="Q56" s="226">
        <f t="shared" si="92"/>
        <v>0</v>
      </c>
      <c r="R56" s="226">
        <f t="shared" si="92"/>
        <v>0</v>
      </c>
      <c r="S56" s="226">
        <f t="shared" si="92"/>
        <v>0</v>
      </c>
      <c r="T56" s="227">
        <f t="shared" si="92"/>
        <v>0</v>
      </c>
      <c r="U56" s="228">
        <f t="shared" si="92"/>
        <v>0</v>
      </c>
      <c r="V56" s="226">
        <f t="shared" si="92"/>
        <v>0</v>
      </c>
      <c r="W56" s="226">
        <f t="shared" si="92"/>
        <v>0</v>
      </c>
      <c r="X56" s="226">
        <f t="shared" si="92"/>
        <v>0</v>
      </c>
      <c r="Y56" s="226">
        <f t="shared" si="92"/>
        <v>0</v>
      </c>
      <c r="Z56" s="226">
        <f t="shared" si="92"/>
        <v>0</v>
      </c>
      <c r="AA56" s="226">
        <f t="shared" si="92"/>
        <v>0</v>
      </c>
      <c r="AB56" s="226">
        <f t="shared" si="92"/>
        <v>0</v>
      </c>
      <c r="AC56" s="226">
        <f t="shared" si="92"/>
        <v>0</v>
      </c>
      <c r="AD56" s="227">
        <f>ROUND(SUM(AD38,AD41,AD44,AD47,AD50,AD53),0)</f>
        <v>0</v>
      </c>
      <c r="AE56" s="166">
        <f>SUM(K56:AD56)</f>
        <v>0</v>
      </c>
      <c r="AF56" s="166"/>
      <c r="AG56" s="324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</row>
    <row r="57" spans="1:68" ht="12" customHeight="1" x14ac:dyDescent="0.15">
      <c r="A57" s="2224" t="s">
        <v>125</v>
      </c>
      <c r="B57" s="2225"/>
      <c r="C57" s="2225" t="s">
        <v>122</v>
      </c>
      <c r="D57" s="2225" t="s">
        <v>122</v>
      </c>
      <c r="E57" s="2231" t="s">
        <v>122</v>
      </c>
      <c r="F57" s="2273" t="s">
        <v>123</v>
      </c>
      <c r="G57" s="2273" t="s">
        <v>122</v>
      </c>
      <c r="H57" s="2231" t="s">
        <v>122</v>
      </c>
      <c r="I57" s="2269">
        <f>SUM(I33,I54)</f>
        <v>0</v>
      </c>
      <c r="J57" s="2197" t="s">
        <v>123</v>
      </c>
      <c r="K57" s="229">
        <f>SUM(K33,K54)</f>
        <v>0</v>
      </c>
      <c r="L57" s="230">
        <f>SUM(L33,L54)</f>
        <v>0</v>
      </c>
      <c r="M57" s="230">
        <f t="shared" ref="M57:AD57" si="93">SUM(M33,M54)</f>
        <v>0</v>
      </c>
      <c r="N57" s="230">
        <f t="shared" si="93"/>
        <v>0</v>
      </c>
      <c r="O57" s="230">
        <f t="shared" si="93"/>
        <v>0</v>
      </c>
      <c r="P57" s="230">
        <f t="shared" si="93"/>
        <v>0</v>
      </c>
      <c r="Q57" s="230">
        <f t="shared" si="93"/>
        <v>0</v>
      </c>
      <c r="R57" s="230">
        <f t="shared" si="93"/>
        <v>0</v>
      </c>
      <c r="S57" s="230">
        <f t="shared" si="93"/>
        <v>0</v>
      </c>
      <c r="T57" s="231">
        <f t="shared" si="93"/>
        <v>0</v>
      </c>
      <c r="U57" s="232">
        <f t="shared" si="93"/>
        <v>0</v>
      </c>
      <c r="V57" s="230">
        <f t="shared" si="93"/>
        <v>0</v>
      </c>
      <c r="W57" s="230">
        <f t="shared" si="93"/>
        <v>0</v>
      </c>
      <c r="X57" s="230">
        <f t="shared" si="93"/>
        <v>0</v>
      </c>
      <c r="Y57" s="230">
        <f t="shared" si="93"/>
        <v>0</v>
      </c>
      <c r="Z57" s="230">
        <f t="shared" si="93"/>
        <v>0</v>
      </c>
      <c r="AA57" s="230">
        <f t="shared" si="93"/>
        <v>0</v>
      </c>
      <c r="AB57" s="230">
        <f t="shared" si="93"/>
        <v>0</v>
      </c>
      <c r="AC57" s="230">
        <f t="shared" si="93"/>
        <v>0</v>
      </c>
      <c r="AD57" s="233">
        <f t="shared" si="93"/>
        <v>0</v>
      </c>
      <c r="AE57" s="166"/>
      <c r="AF57" s="166"/>
      <c r="AG57" s="324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</row>
    <row r="58" spans="1:68" ht="12" customHeight="1" x14ac:dyDescent="0.15">
      <c r="A58" s="2226"/>
      <c r="B58" s="2227"/>
      <c r="C58" s="2227"/>
      <c r="D58" s="2227"/>
      <c r="E58" s="2227"/>
      <c r="F58" s="2274"/>
      <c r="G58" s="2274"/>
      <c r="H58" s="2227"/>
      <c r="I58" s="2270"/>
      <c r="J58" s="2198"/>
      <c r="K58" s="221">
        <f>ROUND(SUM(K34,K55),0)</f>
        <v>0</v>
      </c>
      <c r="L58" s="222">
        <f t="shared" ref="L58:AD58" si="94">ROUND(SUM(L34,L55),0)</f>
        <v>0</v>
      </c>
      <c r="M58" s="222">
        <f t="shared" si="94"/>
        <v>0</v>
      </c>
      <c r="N58" s="222">
        <f t="shared" si="94"/>
        <v>0</v>
      </c>
      <c r="O58" s="222">
        <f t="shared" si="94"/>
        <v>0</v>
      </c>
      <c r="P58" s="222">
        <f t="shared" si="94"/>
        <v>0</v>
      </c>
      <c r="Q58" s="222">
        <f t="shared" si="94"/>
        <v>0</v>
      </c>
      <c r="R58" s="222">
        <f t="shared" si="94"/>
        <v>0</v>
      </c>
      <c r="S58" s="222">
        <f t="shared" si="94"/>
        <v>0</v>
      </c>
      <c r="T58" s="223">
        <f t="shared" si="94"/>
        <v>0</v>
      </c>
      <c r="U58" s="224">
        <f t="shared" si="94"/>
        <v>0</v>
      </c>
      <c r="V58" s="222">
        <f t="shared" si="94"/>
        <v>0</v>
      </c>
      <c r="W58" s="222">
        <f t="shared" si="94"/>
        <v>0</v>
      </c>
      <c r="X58" s="222">
        <f t="shared" si="94"/>
        <v>0</v>
      </c>
      <c r="Y58" s="222">
        <f t="shared" si="94"/>
        <v>0</v>
      </c>
      <c r="Z58" s="222">
        <f t="shared" si="94"/>
        <v>0</v>
      </c>
      <c r="AA58" s="222">
        <f t="shared" si="94"/>
        <v>0</v>
      </c>
      <c r="AB58" s="222">
        <f t="shared" si="94"/>
        <v>0</v>
      </c>
      <c r="AC58" s="222">
        <f t="shared" si="94"/>
        <v>0</v>
      </c>
      <c r="AD58" s="234">
        <f t="shared" si="94"/>
        <v>0</v>
      </c>
      <c r="AE58" s="166">
        <f>SUM(K58:AD58)</f>
        <v>0</v>
      </c>
      <c r="AF58" s="166"/>
      <c r="AG58" s="324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</row>
    <row r="59" spans="1:68" ht="12" customHeight="1" thickBot="1" x14ac:dyDescent="0.2">
      <c r="A59" s="2226"/>
      <c r="B59" s="2227"/>
      <c r="C59" s="2227"/>
      <c r="D59" s="2227"/>
      <c r="E59" s="2227"/>
      <c r="F59" s="2274"/>
      <c r="G59" s="2274"/>
      <c r="H59" s="2227"/>
      <c r="I59" s="2270"/>
      <c r="J59" s="2199"/>
      <c r="K59" s="235">
        <f>ROUND(SUM(K35,K56),0)</f>
        <v>0</v>
      </c>
      <c r="L59" s="236">
        <f t="shared" ref="L59:AD59" si="95">ROUND(SUM(L35,L56),0)</f>
        <v>0</v>
      </c>
      <c r="M59" s="236">
        <f t="shared" si="95"/>
        <v>0</v>
      </c>
      <c r="N59" s="236">
        <f t="shared" si="95"/>
        <v>0</v>
      </c>
      <c r="O59" s="236">
        <f t="shared" si="95"/>
        <v>0</v>
      </c>
      <c r="P59" s="236">
        <f t="shared" si="95"/>
        <v>0</v>
      </c>
      <c r="Q59" s="236">
        <f t="shared" si="95"/>
        <v>0</v>
      </c>
      <c r="R59" s="236">
        <f t="shared" si="95"/>
        <v>0</v>
      </c>
      <c r="S59" s="236">
        <f t="shared" si="95"/>
        <v>0</v>
      </c>
      <c r="T59" s="237">
        <f t="shared" si="95"/>
        <v>0</v>
      </c>
      <c r="U59" s="238">
        <f t="shared" si="95"/>
        <v>0</v>
      </c>
      <c r="V59" s="236">
        <f t="shared" si="95"/>
        <v>0</v>
      </c>
      <c r="W59" s="236">
        <f t="shared" si="95"/>
        <v>0</v>
      </c>
      <c r="X59" s="236">
        <f t="shared" si="95"/>
        <v>0</v>
      </c>
      <c r="Y59" s="236">
        <f t="shared" si="95"/>
        <v>0</v>
      </c>
      <c r="Z59" s="236">
        <f t="shared" si="95"/>
        <v>0</v>
      </c>
      <c r="AA59" s="236">
        <f t="shared" si="95"/>
        <v>0</v>
      </c>
      <c r="AB59" s="236">
        <f t="shared" si="95"/>
        <v>0</v>
      </c>
      <c r="AC59" s="236">
        <f t="shared" si="95"/>
        <v>0</v>
      </c>
      <c r="AD59" s="239">
        <f t="shared" si="95"/>
        <v>0</v>
      </c>
      <c r="AE59" s="166">
        <f>SUM(K59:AD59)</f>
        <v>0</v>
      </c>
      <c r="AF59" s="166"/>
      <c r="AG59" s="324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</row>
    <row r="60" spans="1:68" ht="12" customHeight="1" thickBot="1" x14ac:dyDescent="0.2">
      <c r="A60" s="2228"/>
      <c r="B60" s="2229"/>
      <c r="C60" s="2230"/>
      <c r="D60" s="2230"/>
      <c r="E60" s="2230"/>
      <c r="F60" s="2275"/>
      <c r="G60" s="2275"/>
      <c r="H60" s="2230"/>
      <c r="I60" s="2271"/>
      <c r="J60" s="240" t="s">
        <v>126</v>
      </c>
      <c r="K60" s="241">
        <f>ROUND(SUM(K58:K59),0)</f>
        <v>0</v>
      </c>
      <c r="L60" s="242">
        <f t="shared" ref="L60:AD60" si="96">ROUND(SUM(L58:L59),0)</f>
        <v>0</v>
      </c>
      <c r="M60" s="242">
        <f t="shared" si="96"/>
        <v>0</v>
      </c>
      <c r="N60" s="242">
        <f t="shared" si="96"/>
        <v>0</v>
      </c>
      <c r="O60" s="242">
        <f t="shared" si="96"/>
        <v>0</v>
      </c>
      <c r="P60" s="242">
        <f t="shared" si="96"/>
        <v>0</v>
      </c>
      <c r="Q60" s="242">
        <f t="shared" si="96"/>
        <v>0</v>
      </c>
      <c r="R60" s="242">
        <f t="shared" si="96"/>
        <v>0</v>
      </c>
      <c r="S60" s="242">
        <f t="shared" si="96"/>
        <v>0</v>
      </c>
      <c r="T60" s="243">
        <f t="shared" si="96"/>
        <v>0</v>
      </c>
      <c r="U60" s="244">
        <f t="shared" si="96"/>
        <v>0</v>
      </c>
      <c r="V60" s="242">
        <f t="shared" si="96"/>
        <v>0</v>
      </c>
      <c r="W60" s="242">
        <f t="shared" si="96"/>
        <v>0</v>
      </c>
      <c r="X60" s="242">
        <f t="shared" si="96"/>
        <v>0</v>
      </c>
      <c r="Y60" s="242">
        <f t="shared" si="96"/>
        <v>0</v>
      </c>
      <c r="Z60" s="242">
        <f t="shared" si="96"/>
        <v>0</v>
      </c>
      <c r="AA60" s="242">
        <f t="shared" si="96"/>
        <v>0</v>
      </c>
      <c r="AB60" s="242">
        <f t="shared" si="96"/>
        <v>0</v>
      </c>
      <c r="AC60" s="242">
        <f t="shared" si="96"/>
        <v>0</v>
      </c>
      <c r="AD60" s="245">
        <f t="shared" si="96"/>
        <v>0</v>
      </c>
      <c r="AE60" s="166">
        <f>SUM(K60:AD60)</f>
        <v>0</v>
      </c>
      <c r="AF60" s="166"/>
      <c r="AG60" s="324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</row>
    <row r="61" spans="1:68" x14ac:dyDescent="0.15">
      <c r="AE61" s="147"/>
      <c r="AF61" s="147"/>
      <c r="AG61" s="322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</row>
    <row r="62" spans="1:68" x14ac:dyDescent="0.15">
      <c r="AE62" s="147"/>
      <c r="AF62" s="147"/>
      <c r="AG62" s="322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</row>
    <row r="63" spans="1:68" x14ac:dyDescent="0.15">
      <c r="K63" s="282"/>
      <c r="AE63" s="147"/>
      <c r="AF63" s="147"/>
      <c r="AG63" s="322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</row>
    <row r="64" spans="1:68" x14ac:dyDescent="0.15">
      <c r="AE64" s="147"/>
      <c r="AF64" s="147"/>
      <c r="AG64" s="322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</row>
    <row r="65" spans="31:68" x14ac:dyDescent="0.15">
      <c r="AE65" s="147"/>
      <c r="AF65" s="147"/>
      <c r="AG65" s="322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  <c r="BI65" s="147"/>
      <c r="BJ65" s="147"/>
      <c r="BK65" s="147"/>
      <c r="BL65" s="147"/>
      <c r="BM65" s="147"/>
      <c r="BN65" s="147"/>
      <c r="BO65" s="147"/>
      <c r="BP65" s="147"/>
    </row>
    <row r="66" spans="31:68" x14ac:dyDescent="0.15">
      <c r="AE66" s="147"/>
      <c r="AF66" s="147"/>
      <c r="AG66" s="322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  <c r="BI66" s="147"/>
      <c r="BJ66" s="147"/>
      <c r="BK66" s="147"/>
      <c r="BL66" s="147"/>
      <c r="BM66" s="147"/>
      <c r="BN66" s="147"/>
      <c r="BO66" s="147"/>
      <c r="BP66" s="147"/>
    </row>
    <row r="67" spans="31:68" x14ac:dyDescent="0.15">
      <c r="AE67" s="147"/>
      <c r="AF67" s="147"/>
      <c r="AG67" s="322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  <c r="BI67" s="147"/>
      <c r="BJ67" s="147"/>
      <c r="BK67" s="147"/>
      <c r="BL67" s="147"/>
      <c r="BM67" s="147"/>
      <c r="BN67" s="147"/>
      <c r="BO67" s="147"/>
      <c r="BP67" s="147"/>
    </row>
    <row r="68" spans="31:68" x14ac:dyDescent="0.15">
      <c r="AE68" s="147"/>
      <c r="AF68" s="147"/>
      <c r="AG68" s="322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  <c r="BI68" s="147"/>
      <c r="BJ68" s="147"/>
      <c r="BK68" s="147"/>
      <c r="BL68" s="147"/>
      <c r="BM68" s="147"/>
      <c r="BN68" s="147"/>
      <c r="BO68" s="147"/>
      <c r="BP68" s="147"/>
    </row>
    <row r="69" spans="31:68" x14ac:dyDescent="0.15">
      <c r="AE69" s="147"/>
      <c r="AF69" s="147"/>
      <c r="AG69" s="322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  <c r="BI69" s="147"/>
      <c r="BJ69" s="147"/>
      <c r="BK69" s="147"/>
      <c r="BL69" s="147"/>
      <c r="BM69" s="147"/>
      <c r="BN69" s="147"/>
      <c r="BO69" s="147"/>
      <c r="BP69" s="147"/>
    </row>
    <row r="70" spans="31:68" x14ac:dyDescent="0.15">
      <c r="AE70" s="147"/>
      <c r="AF70" s="147"/>
      <c r="AG70" s="322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  <c r="BI70" s="147"/>
      <c r="BJ70" s="147"/>
      <c r="BK70" s="147"/>
      <c r="BL70" s="147"/>
      <c r="BM70" s="147"/>
      <c r="BN70" s="147"/>
      <c r="BO70" s="147"/>
      <c r="BP70" s="147"/>
    </row>
    <row r="71" spans="31:68" x14ac:dyDescent="0.15">
      <c r="AE71" s="147"/>
      <c r="AF71" s="147"/>
      <c r="AG71" s="322"/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  <c r="BI71" s="147"/>
      <c r="BJ71" s="147"/>
      <c r="BK71" s="147"/>
      <c r="BL71" s="147"/>
      <c r="BM71" s="147"/>
      <c r="BN71" s="147"/>
      <c r="BO71" s="147"/>
      <c r="BP71" s="147"/>
    </row>
    <row r="72" spans="31:68" x14ac:dyDescent="0.15">
      <c r="AE72" s="147"/>
      <c r="AF72" s="147"/>
      <c r="AG72" s="322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  <c r="BI72" s="147"/>
      <c r="BJ72" s="147"/>
      <c r="BK72" s="147"/>
      <c r="BL72" s="147"/>
      <c r="BM72" s="147"/>
      <c r="BN72" s="147"/>
      <c r="BO72" s="147"/>
      <c r="BP72" s="147"/>
    </row>
    <row r="73" spans="31:68" x14ac:dyDescent="0.15">
      <c r="AE73" s="147"/>
      <c r="AF73" s="147"/>
      <c r="AG73" s="322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  <c r="BI73" s="147"/>
      <c r="BJ73" s="147"/>
      <c r="BK73" s="147"/>
      <c r="BL73" s="147"/>
      <c r="BM73" s="147"/>
      <c r="BN73" s="147"/>
      <c r="BO73" s="147"/>
      <c r="BP73" s="147"/>
    </row>
    <row r="74" spans="31:68" x14ac:dyDescent="0.15">
      <c r="AE74" s="147"/>
      <c r="AF74" s="147"/>
      <c r="AG74" s="322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</row>
    <row r="75" spans="31:68" x14ac:dyDescent="0.15">
      <c r="AE75" s="147"/>
      <c r="AF75" s="147"/>
      <c r="AG75" s="322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  <c r="BI75" s="147"/>
      <c r="BJ75" s="147"/>
      <c r="BK75" s="147"/>
      <c r="BL75" s="147"/>
      <c r="BM75" s="147"/>
      <c r="BN75" s="147"/>
      <c r="BO75" s="147"/>
      <c r="BP75" s="147"/>
    </row>
    <row r="76" spans="31:68" x14ac:dyDescent="0.15">
      <c r="AE76" s="147"/>
      <c r="AF76" s="147"/>
      <c r="AG76" s="322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  <c r="BI76" s="147"/>
      <c r="BJ76" s="147"/>
      <c r="BK76" s="147"/>
      <c r="BL76" s="147"/>
      <c r="BM76" s="147"/>
      <c r="BN76" s="147"/>
      <c r="BO76" s="147"/>
      <c r="BP76" s="147"/>
    </row>
    <row r="77" spans="31:68" x14ac:dyDescent="0.15">
      <c r="AE77" s="147"/>
      <c r="AF77" s="147"/>
      <c r="AG77" s="322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  <c r="BI77" s="147"/>
      <c r="BJ77" s="147"/>
      <c r="BK77" s="147"/>
      <c r="BL77" s="147"/>
      <c r="BM77" s="147"/>
      <c r="BN77" s="147"/>
      <c r="BO77" s="147"/>
      <c r="BP77" s="147"/>
    </row>
    <row r="78" spans="31:68" x14ac:dyDescent="0.15">
      <c r="AE78" s="147"/>
      <c r="AF78" s="147"/>
      <c r="AG78" s="322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147"/>
      <c r="BL78" s="147"/>
      <c r="BM78" s="147"/>
      <c r="BN78" s="147"/>
      <c r="BO78" s="147"/>
      <c r="BP78" s="147"/>
    </row>
    <row r="79" spans="31:68" x14ac:dyDescent="0.15">
      <c r="AE79" s="147"/>
      <c r="AF79" s="147"/>
      <c r="AG79" s="322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  <c r="BI79" s="147"/>
      <c r="BJ79" s="147"/>
      <c r="BK79" s="147"/>
      <c r="BL79" s="147"/>
      <c r="BM79" s="147"/>
      <c r="BN79" s="147"/>
      <c r="BO79" s="147"/>
      <c r="BP79" s="147"/>
    </row>
    <row r="80" spans="31:68" x14ac:dyDescent="0.15">
      <c r="AE80" s="147"/>
      <c r="AF80" s="147"/>
      <c r="AG80" s="322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7"/>
      <c r="BN80" s="147"/>
      <c r="BO80" s="147"/>
      <c r="BP80" s="147"/>
    </row>
    <row r="81" spans="31:68" x14ac:dyDescent="0.15">
      <c r="AE81" s="147"/>
      <c r="AF81" s="147"/>
      <c r="AG81" s="322"/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  <c r="BI81" s="147"/>
      <c r="BJ81" s="147"/>
      <c r="BK81" s="147"/>
      <c r="BL81" s="147"/>
      <c r="BM81" s="147"/>
      <c r="BN81" s="147"/>
      <c r="BO81" s="147"/>
      <c r="BP81" s="147"/>
    </row>
    <row r="82" spans="31:68" x14ac:dyDescent="0.15">
      <c r="AE82" s="147"/>
      <c r="AF82" s="147"/>
      <c r="AG82" s="322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  <c r="BI82" s="147"/>
      <c r="BJ82" s="147"/>
      <c r="BK82" s="147"/>
      <c r="BL82" s="147"/>
      <c r="BM82" s="147"/>
      <c r="BN82" s="147"/>
      <c r="BO82" s="147"/>
      <c r="BP82" s="147"/>
    </row>
    <row r="83" spans="31:68" x14ac:dyDescent="0.15">
      <c r="AE83" s="147"/>
      <c r="AF83" s="147"/>
      <c r="AG83" s="322"/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  <c r="BI83" s="147"/>
      <c r="BJ83" s="147"/>
      <c r="BK83" s="147"/>
      <c r="BL83" s="147"/>
      <c r="BM83" s="147"/>
      <c r="BN83" s="147"/>
      <c r="BO83" s="147"/>
      <c r="BP83" s="147"/>
    </row>
    <row r="84" spans="31:68" x14ac:dyDescent="0.15">
      <c r="AE84" s="147"/>
      <c r="AF84" s="147"/>
      <c r="AG84" s="322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  <c r="BI84" s="147"/>
      <c r="BJ84" s="147"/>
      <c r="BK84" s="147"/>
      <c r="BL84" s="147"/>
      <c r="BM84" s="147"/>
      <c r="BN84" s="147"/>
      <c r="BO84" s="147"/>
      <c r="BP84" s="147"/>
    </row>
    <row r="85" spans="31:68" x14ac:dyDescent="0.15">
      <c r="AE85" s="147"/>
      <c r="AF85" s="147"/>
      <c r="AG85" s="322"/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  <c r="BI85" s="147"/>
      <c r="BJ85" s="147"/>
      <c r="BK85" s="147"/>
      <c r="BL85" s="147"/>
      <c r="BM85" s="147"/>
      <c r="BN85" s="147"/>
      <c r="BO85" s="147"/>
      <c r="BP85" s="147"/>
    </row>
    <row r="86" spans="31:68" x14ac:dyDescent="0.15">
      <c r="AE86" s="147"/>
      <c r="AF86" s="147"/>
      <c r="AG86" s="322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  <c r="BI86" s="147"/>
      <c r="BJ86" s="147"/>
      <c r="BK86" s="147"/>
      <c r="BL86" s="147"/>
      <c r="BM86" s="147"/>
      <c r="BN86" s="147"/>
      <c r="BO86" s="147"/>
      <c r="BP86" s="147"/>
    </row>
    <row r="87" spans="31:68" x14ac:dyDescent="0.15">
      <c r="AE87" s="147"/>
      <c r="AF87" s="147"/>
      <c r="AG87" s="322"/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  <c r="BI87" s="147"/>
      <c r="BJ87" s="147"/>
      <c r="BK87" s="147"/>
      <c r="BL87" s="147"/>
      <c r="BM87" s="147"/>
      <c r="BN87" s="147"/>
      <c r="BO87" s="147"/>
      <c r="BP87" s="147"/>
    </row>
    <row r="88" spans="31:68" x14ac:dyDescent="0.15">
      <c r="AE88" s="147"/>
      <c r="AF88" s="147"/>
      <c r="AG88" s="322"/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  <c r="BI88" s="147"/>
      <c r="BJ88" s="147"/>
      <c r="BK88" s="147"/>
      <c r="BL88" s="147"/>
      <c r="BM88" s="147"/>
      <c r="BN88" s="147"/>
      <c r="BO88" s="147"/>
      <c r="BP88" s="147"/>
    </row>
    <row r="89" spans="31:68" x14ac:dyDescent="0.15">
      <c r="AE89" s="147"/>
      <c r="AF89" s="147"/>
      <c r="AG89" s="322"/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  <c r="BI89" s="147"/>
      <c r="BJ89" s="147"/>
      <c r="BK89" s="147"/>
      <c r="BL89" s="147"/>
      <c r="BM89" s="147"/>
      <c r="BN89" s="147"/>
      <c r="BO89" s="147"/>
      <c r="BP89" s="147"/>
    </row>
    <row r="90" spans="31:68" x14ac:dyDescent="0.15">
      <c r="AE90" s="147"/>
      <c r="AF90" s="147"/>
      <c r="AG90" s="322"/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  <c r="BI90" s="147"/>
      <c r="BJ90" s="147"/>
      <c r="BK90" s="147"/>
      <c r="BL90" s="147"/>
      <c r="BM90" s="147"/>
      <c r="BN90" s="147"/>
      <c r="BO90" s="147"/>
      <c r="BP90" s="147"/>
    </row>
    <row r="91" spans="31:68" x14ac:dyDescent="0.15">
      <c r="AE91" s="147"/>
      <c r="AF91" s="147"/>
      <c r="AG91" s="322"/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  <c r="BI91" s="147"/>
      <c r="BJ91" s="147"/>
      <c r="BK91" s="147"/>
      <c r="BL91" s="147"/>
      <c r="BM91" s="147"/>
      <c r="BN91" s="147"/>
      <c r="BO91" s="147"/>
      <c r="BP91" s="147"/>
    </row>
    <row r="92" spans="31:68" x14ac:dyDescent="0.15">
      <c r="AE92" s="147"/>
      <c r="AF92" s="147"/>
      <c r="AG92" s="322"/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  <c r="BI92" s="147"/>
      <c r="BJ92" s="147"/>
      <c r="BK92" s="147"/>
      <c r="BL92" s="147"/>
      <c r="BM92" s="147"/>
      <c r="BN92" s="147"/>
      <c r="BO92" s="147"/>
      <c r="BP92" s="147"/>
    </row>
    <row r="93" spans="31:68" x14ac:dyDescent="0.15">
      <c r="AE93" s="147"/>
      <c r="AF93" s="147"/>
      <c r="AG93" s="322"/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  <c r="BI93" s="147"/>
      <c r="BJ93" s="147"/>
      <c r="BK93" s="147"/>
      <c r="BL93" s="147"/>
      <c r="BM93" s="147"/>
      <c r="BN93" s="147"/>
      <c r="BO93" s="147"/>
      <c r="BP93" s="147"/>
    </row>
    <row r="94" spans="31:68" x14ac:dyDescent="0.15">
      <c r="AE94" s="147"/>
      <c r="AF94" s="147"/>
      <c r="AG94" s="322"/>
      <c r="AH94" s="147"/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  <c r="BI94" s="147"/>
      <c r="BJ94" s="147"/>
      <c r="BK94" s="147"/>
      <c r="BL94" s="147"/>
      <c r="BM94" s="147"/>
      <c r="BN94" s="147"/>
      <c r="BO94" s="147"/>
      <c r="BP94" s="147"/>
    </row>
    <row r="95" spans="31:68" x14ac:dyDescent="0.15">
      <c r="AE95" s="147"/>
      <c r="AF95" s="147"/>
      <c r="AG95" s="322"/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  <c r="BI95" s="147"/>
      <c r="BJ95" s="147"/>
      <c r="BK95" s="147"/>
      <c r="BL95" s="147"/>
      <c r="BM95" s="147"/>
      <c r="BN95" s="147"/>
      <c r="BO95" s="147"/>
      <c r="BP95" s="147"/>
    </row>
    <row r="96" spans="31:68" x14ac:dyDescent="0.15">
      <c r="AE96" s="147"/>
      <c r="AF96" s="147"/>
      <c r="AG96" s="322"/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  <c r="BI96" s="147"/>
      <c r="BJ96" s="147"/>
      <c r="BK96" s="147"/>
      <c r="BL96" s="147"/>
      <c r="BM96" s="147"/>
      <c r="BN96" s="147"/>
      <c r="BO96" s="147"/>
      <c r="BP96" s="147"/>
    </row>
    <row r="97" spans="31:68" x14ac:dyDescent="0.15">
      <c r="AE97" s="147"/>
      <c r="AF97" s="147"/>
      <c r="AG97" s="322"/>
      <c r="AH97" s="147"/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  <c r="BI97" s="147"/>
      <c r="BJ97" s="147"/>
      <c r="BK97" s="147"/>
      <c r="BL97" s="147"/>
      <c r="BM97" s="147"/>
      <c r="BN97" s="147"/>
      <c r="BO97" s="147"/>
      <c r="BP97" s="147"/>
    </row>
    <row r="98" spans="31:68" x14ac:dyDescent="0.15">
      <c r="AE98" s="147"/>
      <c r="AF98" s="147"/>
      <c r="AG98" s="322"/>
      <c r="AH98" s="147"/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  <c r="BI98" s="147"/>
      <c r="BJ98" s="147"/>
      <c r="BK98" s="147"/>
      <c r="BL98" s="147"/>
      <c r="BM98" s="147"/>
      <c r="BN98" s="147"/>
      <c r="BO98" s="147"/>
      <c r="BP98" s="147"/>
    </row>
    <row r="99" spans="31:68" x14ac:dyDescent="0.15">
      <c r="AE99" s="147"/>
      <c r="AF99" s="147"/>
      <c r="AG99" s="322"/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  <c r="BI99" s="147"/>
      <c r="BJ99" s="147"/>
      <c r="BK99" s="147"/>
      <c r="BL99" s="147"/>
      <c r="BM99" s="147"/>
      <c r="BN99" s="147"/>
      <c r="BO99" s="147"/>
      <c r="BP99" s="147"/>
    </row>
    <row r="100" spans="31:68" x14ac:dyDescent="0.15">
      <c r="AE100" s="147"/>
      <c r="AF100" s="147"/>
      <c r="AG100" s="322"/>
      <c r="AH100" s="147"/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  <c r="BI100" s="147"/>
      <c r="BJ100" s="147"/>
      <c r="BK100" s="147"/>
      <c r="BL100" s="147"/>
      <c r="BM100" s="147"/>
      <c r="BN100" s="147"/>
      <c r="BO100" s="147"/>
      <c r="BP100" s="147"/>
    </row>
    <row r="101" spans="31:68" x14ac:dyDescent="0.15">
      <c r="AE101" s="147"/>
      <c r="AF101" s="147"/>
      <c r="AG101" s="322"/>
      <c r="AH101" s="147"/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  <c r="BI101" s="147"/>
      <c r="BJ101" s="147"/>
      <c r="BK101" s="147"/>
      <c r="BL101" s="147"/>
      <c r="BM101" s="147"/>
      <c r="BN101" s="147"/>
      <c r="BO101" s="147"/>
      <c r="BP101" s="147"/>
    </row>
    <row r="102" spans="31:68" x14ac:dyDescent="0.15">
      <c r="AE102" s="147"/>
      <c r="AF102" s="147"/>
      <c r="AG102" s="322"/>
      <c r="AH102" s="147"/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  <c r="BI102" s="147"/>
      <c r="BJ102" s="147"/>
      <c r="BK102" s="147"/>
      <c r="BL102" s="147"/>
      <c r="BM102" s="147"/>
      <c r="BN102" s="147"/>
      <c r="BO102" s="147"/>
      <c r="BP102" s="147"/>
    </row>
    <row r="103" spans="31:68" x14ac:dyDescent="0.15">
      <c r="AE103" s="147"/>
      <c r="AF103" s="147"/>
      <c r="AG103" s="322"/>
      <c r="AH103" s="147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  <c r="BI103" s="147"/>
      <c r="BJ103" s="147"/>
      <c r="BK103" s="147"/>
      <c r="BL103" s="147"/>
      <c r="BM103" s="147"/>
      <c r="BN103" s="147"/>
      <c r="BO103" s="147"/>
      <c r="BP103" s="147"/>
    </row>
    <row r="104" spans="31:68" x14ac:dyDescent="0.15">
      <c r="AE104" s="147"/>
      <c r="AF104" s="147"/>
      <c r="AG104" s="322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  <c r="BI104" s="147"/>
      <c r="BJ104" s="147"/>
      <c r="BK104" s="147"/>
      <c r="BL104" s="147"/>
      <c r="BM104" s="147"/>
      <c r="BN104" s="147"/>
      <c r="BO104" s="147"/>
      <c r="BP104" s="147"/>
    </row>
    <row r="105" spans="31:68" x14ac:dyDescent="0.15">
      <c r="AE105" s="147"/>
      <c r="AF105" s="147"/>
      <c r="AG105" s="322"/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  <c r="BI105" s="147"/>
      <c r="BJ105" s="147"/>
      <c r="BK105" s="147"/>
      <c r="BL105" s="147"/>
      <c r="BM105" s="147"/>
      <c r="BN105" s="147"/>
      <c r="BO105" s="147"/>
      <c r="BP105" s="147"/>
    </row>
    <row r="106" spans="31:68" x14ac:dyDescent="0.15">
      <c r="AE106" s="147"/>
      <c r="AF106" s="147"/>
      <c r="AG106" s="322"/>
      <c r="AH106" s="147"/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  <c r="BI106" s="147"/>
      <c r="BJ106" s="147"/>
      <c r="BK106" s="147"/>
      <c r="BL106" s="147"/>
      <c r="BM106" s="147"/>
      <c r="BN106" s="147"/>
      <c r="BO106" s="147"/>
      <c r="BP106" s="147"/>
    </row>
    <row r="107" spans="31:68" x14ac:dyDescent="0.15">
      <c r="AE107" s="147"/>
      <c r="AF107" s="147"/>
      <c r="AG107" s="322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  <c r="BI107" s="147"/>
      <c r="BJ107" s="147"/>
      <c r="BK107" s="147"/>
      <c r="BL107" s="147"/>
      <c r="BM107" s="147"/>
      <c r="BN107" s="147"/>
      <c r="BO107" s="147"/>
      <c r="BP107" s="147"/>
    </row>
    <row r="108" spans="31:68" x14ac:dyDescent="0.15">
      <c r="AE108" s="147"/>
      <c r="AF108" s="147"/>
      <c r="AG108" s="322"/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  <c r="BI108" s="147"/>
      <c r="BJ108" s="147"/>
      <c r="BK108" s="147"/>
      <c r="BL108" s="147"/>
      <c r="BM108" s="147"/>
      <c r="BN108" s="147"/>
      <c r="BO108" s="147"/>
      <c r="BP108" s="147"/>
    </row>
    <row r="109" spans="31:68" x14ac:dyDescent="0.15">
      <c r="AE109" s="147"/>
      <c r="AF109" s="147"/>
      <c r="AG109" s="322"/>
      <c r="AH109" s="147"/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  <c r="BI109" s="147"/>
      <c r="BJ109" s="147"/>
      <c r="BK109" s="147"/>
      <c r="BL109" s="147"/>
      <c r="BM109" s="147"/>
      <c r="BN109" s="147"/>
      <c r="BO109" s="147"/>
      <c r="BP109" s="147"/>
    </row>
    <row r="110" spans="31:68" x14ac:dyDescent="0.15">
      <c r="AE110" s="147"/>
      <c r="AF110" s="147"/>
      <c r="AG110" s="322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  <c r="BI110" s="147"/>
      <c r="BJ110" s="147"/>
      <c r="BK110" s="147"/>
      <c r="BL110" s="147"/>
      <c r="BM110" s="147"/>
      <c r="BN110" s="147"/>
      <c r="BO110" s="147"/>
      <c r="BP110" s="147"/>
    </row>
    <row r="111" spans="31:68" x14ac:dyDescent="0.15">
      <c r="AE111" s="147"/>
      <c r="AF111" s="147"/>
      <c r="AG111" s="322"/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  <c r="BI111" s="147"/>
      <c r="BJ111" s="147"/>
      <c r="BK111" s="147"/>
      <c r="BL111" s="147"/>
      <c r="BM111" s="147"/>
      <c r="BN111" s="147"/>
      <c r="BO111" s="147"/>
      <c r="BP111" s="147"/>
    </row>
    <row r="112" spans="31:68" x14ac:dyDescent="0.15">
      <c r="AE112" s="147"/>
      <c r="AF112" s="147"/>
      <c r="AG112" s="322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  <c r="BI112" s="147"/>
      <c r="BJ112" s="147"/>
      <c r="BK112" s="147"/>
      <c r="BL112" s="147"/>
      <c r="BM112" s="147"/>
      <c r="BN112" s="147"/>
      <c r="BO112" s="147"/>
      <c r="BP112" s="147"/>
    </row>
    <row r="113" spans="31:68" x14ac:dyDescent="0.15">
      <c r="AE113" s="147"/>
      <c r="AF113" s="147"/>
      <c r="AG113" s="322"/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  <c r="BI113" s="147"/>
      <c r="BJ113" s="147"/>
      <c r="BK113" s="147"/>
      <c r="BL113" s="147"/>
      <c r="BM113" s="147"/>
      <c r="BN113" s="147"/>
      <c r="BO113" s="147"/>
      <c r="BP113" s="147"/>
    </row>
    <row r="114" spans="31:68" x14ac:dyDescent="0.15">
      <c r="AE114" s="147"/>
      <c r="AF114" s="147"/>
      <c r="AG114" s="322"/>
      <c r="AH114" s="147"/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  <c r="BI114" s="147"/>
      <c r="BJ114" s="147"/>
      <c r="BK114" s="147"/>
      <c r="BL114" s="147"/>
      <c r="BM114" s="147"/>
      <c r="BN114" s="147"/>
      <c r="BO114" s="147"/>
      <c r="BP114" s="147"/>
    </row>
    <row r="115" spans="31:68" x14ac:dyDescent="0.15">
      <c r="AE115" s="147"/>
      <c r="AF115" s="147"/>
      <c r="AG115" s="322"/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  <c r="BI115" s="147"/>
      <c r="BJ115" s="147"/>
      <c r="BK115" s="147"/>
      <c r="BL115" s="147"/>
      <c r="BM115" s="147"/>
      <c r="BN115" s="147"/>
      <c r="BO115" s="147"/>
      <c r="BP115" s="147"/>
    </row>
    <row r="116" spans="31:68" x14ac:dyDescent="0.15">
      <c r="AE116" s="147"/>
      <c r="AF116" s="147"/>
      <c r="AG116" s="322"/>
      <c r="AH116" s="147"/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  <c r="BI116" s="147"/>
      <c r="BJ116" s="147"/>
      <c r="BK116" s="147"/>
      <c r="BL116" s="147"/>
      <c r="BM116" s="147"/>
      <c r="BN116" s="147"/>
      <c r="BO116" s="147"/>
      <c r="BP116" s="147"/>
    </row>
    <row r="117" spans="31:68" x14ac:dyDescent="0.15">
      <c r="AE117" s="147"/>
      <c r="AF117" s="147"/>
      <c r="AG117" s="322"/>
      <c r="AH117" s="147"/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  <c r="BI117" s="147"/>
      <c r="BJ117" s="147"/>
      <c r="BK117" s="147"/>
      <c r="BL117" s="147"/>
      <c r="BM117" s="147"/>
      <c r="BN117" s="147"/>
      <c r="BO117" s="147"/>
      <c r="BP117" s="147"/>
    </row>
    <row r="118" spans="31:68" x14ac:dyDescent="0.15">
      <c r="AE118" s="147"/>
      <c r="AF118" s="147"/>
      <c r="AG118" s="322"/>
      <c r="AH118" s="147"/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  <c r="BI118" s="147"/>
      <c r="BJ118" s="147"/>
      <c r="BK118" s="147"/>
      <c r="BL118" s="147"/>
      <c r="BM118" s="147"/>
      <c r="BN118" s="147"/>
      <c r="BO118" s="147"/>
      <c r="BP118" s="147"/>
    </row>
    <row r="119" spans="31:68" x14ac:dyDescent="0.15">
      <c r="AE119" s="147"/>
      <c r="AF119" s="147"/>
      <c r="AG119" s="322"/>
      <c r="AH119" s="147"/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  <c r="BI119" s="147"/>
      <c r="BJ119" s="147"/>
      <c r="BK119" s="147"/>
      <c r="BL119" s="147"/>
      <c r="BM119" s="147"/>
      <c r="BN119" s="147"/>
      <c r="BO119" s="147"/>
      <c r="BP119" s="147"/>
    </row>
    <row r="120" spans="31:68" x14ac:dyDescent="0.15">
      <c r="AE120" s="147"/>
      <c r="AF120" s="147"/>
      <c r="AG120" s="322"/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  <c r="BI120" s="147"/>
      <c r="BJ120" s="147"/>
      <c r="BK120" s="147"/>
      <c r="BL120" s="147"/>
      <c r="BM120" s="147"/>
      <c r="BN120" s="147"/>
      <c r="BO120" s="147"/>
      <c r="BP120" s="147"/>
    </row>
    <row r="121" spans="31:68" x14ac:dyDescent="0.15">
      <c r="AE121" s="147"/>
      <c r="AF121" s="147"/>
      <c r="AG121" s="322"/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  <c r="BI121" s="147"/>
      <c r="BJ121" s="147"/>
      <c r="BK121" s="147"/>
      <c r="BL121" s="147"/>
      <c r="BM121" s="147"/>
      <c r="BN121" s="147"/>
      <c r="BO121" s="147"/>
      <c r="BP121" s="147"/>
    </row>
    <row r="122" spans="31:68" x14ac:dyDescent="0.15">
      <c r="AE122" s="147"/>
      <c r="AF122" s="147"/>
      <c r="AG122" s="322"/>
      <c r="AH122" s="147"/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  <c r="BI122" s="147"/>
      <c r="BJ122" s="147"/>
      <c r="BK122" s="147"/>
      <c r="BL122" s="147"/>
      <c r="BM122" s="147"/>
      <c r="BN122" s="147"/>
      <c r="BO122" s="147"/>
      <c r="BP122" s="147"/>
    </row>
    <row r="123" spans="31:68" x14ac:dyDescent="0.15">
      <c r="AE123" s="147"/>
      <c r="AF123" s="147"/>
      <c r="AG123" s="322"/>
      <c r="AH123" s="147"/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  <c r="BI123" s="147"/>
      <c r="BJ123" s="147"/>
      <c r="BK123" s="147"/>
      <c r="BL123" s="147"/>
      <c r="BM123" s="147"/>
      <c r="BN123" s="147"/>
      <c r="BO123" s="147"/>
      <c r="BP123" s="147"/>
    </row>
    <row r="124" spans="31:68" x14ac:dyDescent="0.15">
      <c r="AE124" s="147"/>
      <c r="AF124" s="147"/>
      <c r="AG124" s="322"/>
      <c r="AH124" s="147"/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  <c r="BI124" s="147"/>
      <c r="BJ124" s="147"/>
      <c r="BK124" s="147"/>
      <c r="BL124" s="147"/>
      <c r="BM124" s="147"/>
      <c r="BN124" s="147"/>
      <c r="BO124" s="147"/>
      <c r="BP124" s="147"/>
    </row>
    <row r="125" spans="31:68" x14ac:dyDescent="0.15">
      <c r="AE125" s="147"/>
      <c r="AF125" s="147"/>
      <c r="AG125" s="322"/>
      <c r="AH125" s="147"/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  <c r="BI125" s="147"/>
      <c r="BJ125" s="147"/>
      <c r="BK125" s="147"/>
      <c r="BL125" s="147"/>
      <c r="BM125" s="147"/>
      <c r="BN125" s="147"/>
      <c r="BO125" s="147"/>
      <c r="BP125" s="147"/>
    </row>
    <row r="126" spans="31:68" x14ac:dyDescent="0.15">
      <c r="AE126" s="147"/>
      <c r="AF126" s="147"/>
      <c r="AG126" s="322"/>
      <c r="AH126" s="147"/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  <c r="BI126" s="147"/>
      <c r="BJ126" s="147"/>
      <c r="BK126" s="147"/>
      <c r="BL126" s="147"/>
      <c r="BM126" s="147"/>
      <c r="BN126" s="147"/>
      <c r="BO126" s="147"/>
      <c r="BP126" s="147"/>
    </row>
    <row r="127" spans="31:68" x14ac:dyDescent="0.15">
      <c r="AE127" s="147"/>
      <c r="AF127" s="147"/>
      <c r="AG127" s="322"/>
      <c r="AH127" s="147"/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  <c r="BI127" s="147"/>
      <c r="BJ127" s="147"/>
      <c r="BK127" s="147"/>
      <c r="BL127" s="147"/>
      <c r="BM127" s="147"/>
      <c r="BN127" s="147"/>
      <c r="BO127" s="147"/>
      <c r="BP127" s="147"/>
    </row>
    <row r="128" spans="31:68" x14ac:dyDescent="0.15">
      <c r="AE128" s="147"/>
      <c r="AF128" s="147"/>
      <c r="AG128" s="322"/>
      <c r="AH128" s="147"/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  <c r="BI128" s="147"/>
      <c r="BJ128" s="147"/>
      <c r="BK128" s="147"/>
      <c r="BL128" s="147"/>
      <c r="BM128" s="147"/>
      <c r="BN128" s="147"/>
      <c r="BO128" s="147"/>
      <c r="BP128" s="147"/>
    </row>
    <row r="129" spans="31:68" x14ac:dyDescent="0.15">
      <c r="AE129" s="147"/>
      <c r="AF129" s="147"/>
      <c r="AG129" s="322"/>
      <c r="AH129" s="147"/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  <c r="BI129" s="147"/>
      <c r="BJ129" s="147"/>
      <c r="BK129" s="147"/>
      <c r="BL129" s="147"/>
      <c r="BM129" s="147"/>
      <c r="BN129" s="147"/>
      <c r="BO129" s="147"/>
      <c r="BP129" s="147"/>
    </row>
    <row r="130" spans="31:68" x14ac:dyDescent="0.15">
      <c r="AE130" s="147"/>
      <c r="AF130" s="147"/>
      <c r="AG130" s="322"/>
      <c r="AH130" s="147"/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  <c r="BI130" s="147"/>
      <c r="BJ130" s="147"/>
      <c r="BK130" s="147"/>
      <c r="BL130" s="147"/>
      <c r="BM130" s="147"/>
      <c r="BN130" s="147"/>
      <c r="BO130" s="147"/>
      <c r="BP130" s="147"/>
    </row>
    <row r="131" spans="31:68" x14ac:dyDescent="0.15">
      <c r="AE131" s="147"/>
      <c r="AF131" s="147"/>
      <c r="AG131" s="322"/>
      <c r="AH131" s="147"/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  <c r="BI131" s="147"/>
      <c r="BJ131" s="147"/>
      <c r="BK131" s="147"/>
      <c r="BL131" s="147"/>
      <c r="BM131" s="147"/>
      <c r="BN131" s="147"/>
      <c r="BO131" s="147"/>
      <c r="BP131" s="147"/>
    </row>
    <row r="132" spans="31:68" x14ac:dyDescent="0.15">
      <c r="AE132" s="147"/>
      <c r="AF132" s="147"/>
      <c r="AG132" s="322"/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  <c r="BI132" s="147"/>
      <c r="BJ132" s="147"/>
      <c r="BK132" s="147"/>
      <c r="BL132" s="147"/>
      <c r="BM132" s="147"/>
      <c r="BN132" s="147"/>
      <c r="BO132" s="147"/>
      <c r="BP132" s="147"/>
    </row>
    <row r="133" spans="31:68" x14ac:dyDescent="0.15">
      <c r="AE133" s="147"/>
      <c r="AF133" s="147"/>
      <c r="AG133" s="322"/>
      <c r="AH133" s="147"/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  <c r="BI133" s="147"/>
      <c r="BJ133" s="147"/>
      <c r="BK133" s="147"/>
      <c r="BL133" s="147"/>
      <c r="BM133" s="147"/>
      <c r="BN133" s="147"/>
      <c r="BO133" s="147"/>
      <c r="BP133" s="147"/>
    </row>
    <row r="134" spans="31:68" x14ac:dyDescent="0.15">
      <c r="AE134" s="147"/>
      <c r="AF134" s="147"/>
      <c r="AG134" s="322"/>
      <c r="AH134" s="147"/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  <c r="BI134" s="147"/>
      <c r="BJ134" s="147"/>
      <c r="BK134" s="147"/>
      <c r="BL134" s="147"/>
      <c r="BM134" s="147"/>
      <c r="BN134" s="147"/>
      <c r="BO134" s="147"/>
      <c r="BP134" s="147"/>
    </row>
    <row r="135" spans="31:68" x14ac:dyDescent="0.15">
      <c r="AE135" s="147"/>
      <c r="AF135" s="147"/>
      <c r="AG135" s="322"/>
      <c r="AH135" s="147"/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  <c r="BI135" s="147"/>
      <c r="BJ135" s="147"/>
      <c r="BK135" s="147"/>
      <c r="BL135" s="147"/>
      <c r="BM135" s="147"/>
      <c r="BN135" s="147"/>
      <c r="BO135" s="147"/>
      <c r="BP135" s="147"/>
    </row>
    <row r="136" spans="31:68" x14ac:dyDescent="0.15">
      <c r="AE136" s="147"/>
      <c r="AF136" s="147"/>
      <c r="AG136" s="322"/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  <c r="BI136" s="147"/>
      <c r="BJ136" s="147"/>
      <c r="BK136" s="147"/>
      <c r="BL136" s="147"/>
      <c r="BM136" s="147"/>
      <c r="BN136" s="147"/>
      <c r="BO136" s="147"/>
      <c r="BP136" s="147"/>
    </row>
    <row r="137" spans="31:68" x14ac:dyDescent="0.15">
      <c r="AE137" s="147"/>
      <c r="AF137" s="147"/>
      <c r="AG137" s="322"/>
      <c r="AH137" s="147"/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  <c r="BI137" s="147"/>
      <c r="BJ137" s="147"/>
      <c r="BK137" s="147"/>
      <c r="BL137" s="147"/>
      <c r="BM137" s="147"/>
      <c r="BN137" s="147"/>
      <c r="BO137" s="147"/>
      <c r="BP137" s="147"/>
    </row>
    <row r="138" spans="31:68" x14ac:dyDescent="0.15">
      <c r="AE138" s="147"/>
      <c r="AF138" s="147"/>
      <c r="AG138" s="322"/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  <c r="BI138" s="147"/>
      <c r="BJ138" s="147"/>
      <c r="BK138" s="147"/>
      <c r="BL138" s="147"/>
      <c r="BM138" s="147"/>
      <c r="BN138" s="147"/>
      <c r="BO138" s="147"/>
      <c r="BP138" s="147"/>
    </row>
    <row r="139" spans="31:68" x14ac:dyDescent="0.15">
      <c r="AE139" s="147"/>
      <c r="AF139" s="147"/>
      <c r="AG139" s="322"/>
      <c r="AH139" s="147"/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  <c r="BI139" s="147"/>
      <c r="BJ139" s="147"/>
      <c r="BK139" s="147"/>
      <c r="BL139" s="147"/>
      <c r="BM139" s="147"/>
      <c r="BN139" s="147"/>
      <c r="BO139" s="147"/>
      <c r="BP139" s="147"/>
    </row>
    <row r="140" spans="31:68" x14ac:dyDescent="0.15">
      <c r="AE140" s="147"/>
      <c r="AF140" s="147"/>
      <c r="AG140" s="322"/>
      <c r="AH140" s="147"/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  <c r="BI140" s="147"/>
      <c r="BJ140" s="147"/>
      <c r="BK140" s="147"/>
      <c r="BL140" s="147"/>
      <c r="BM140" s="147"/>
      <c r="BN140" s="147"/>
      <c r="BO140" s="147"/>
      <c r="BP140" s="147"/>
    </row>
    <row r="141" spans="31:68" x14ac:dyDescent="0.15">
      <c r="AE141" s="147"/>
      <c r="AF141" s="147"/>
      <c r="AG141" s="322"/>
      <c r="AH141" s="147"/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  <c r="BI141" s="147"/>
      <c r="BJ141" s="147"/>
      <c r="BK141" s="147"/>
      <c r="BL141" s="147"/>
      <c r="BM141" s="147"/>
      <c r="BN141" s="147"/>
      <c r="BO141" s="147"/>
      <c r="BP141" s="147"/>
    </row>
    <row r="142" spans="31:68" x14ac:dyDescent="0.15">
      <c r="AE142" s="147"/>
      <c r="AF142" s="147"/>
      <c r="AG142" s="322"/>
      <c r="AH142" s="147"/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  <c r="BI142" s="147"/>
      <c r="BJ142" s="147"/>
      <c r="BK142" s="147"/>
      <c r="BL142" s="147"/>
      <c r="BM142" s="147"/>
      <c r="BN142" s="147"/>
      <c r="BO142" s="147"/>
      <c r="BP142" s="147"/>
    </row>
    <row r="143" spans="31:68" x14ac:dyDescent="0.15">
      <c r="AE143" s="147"/>
      <c r="AF143" s="147"/>
      <c r="AG143" s="322"/>
      <c r="AH143" s="147"/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  <c r="BI143" s="147"/>
      <c r="BJ143" s="147"/>
      <c r="BK143" s="147"/>
      <c r="BL143" s="147"/>
      <c r="BM143" s="147"/>
      <c r="BN143" s="147"/>
      <c r="BO143" s="147"/>
      <c r="BP143" s="147"/>
    </row>
    <row r="144" spans="31:68" x14ac:dyDescent="0.15">
      <c r="AE144" s="147"/>
      <c r="AF144" s="147"/>
      <c r="AG144" s="322"/>
      <c r="AH144" s="147"/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  <c r="BI144" s="147"/>
      <c r="BJ144" s="147"/>
      <c r="BK144" s="147"/>
      <c r="BL144" s="147"/>
      <c r="BM144" s="147"/>
      <c r="BN144" s="147"/>
      <c r="BO144" s="147"/>
      <c r="BP144" s="147"/>
    </row>
    <row r="145" spans="31:68" x14ac:dyDescent="0.15">
      <c r="AE145" s="147"/>
      <c r="AF145" s="147"/>
      <c r="AG145" s="322"/>
      <c r="AH145" s="147"/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  <c r="BI145" s="147"/>
      <c r="BJ145" s="147"/>
      <c r="BK145" s="147"/>
      <c r="BL145" s="147"/>
      <c r="BM145" s="147"/>
      <c r="BN145" s="147"/>
      <c r="BO145" s="147"/>
      <c r="BP145" s="147"/>
    </row>
    <row r="146" spans="31:68" x14ac:dyDescent="0.15">
      <c r="AE146" s="147"/>
      <c r="AF146" s="147"/>
      <c r="AG146" s="322"/>
      <c r="AH146" s="147"/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  <c r="BI146" s="147"/>
      <c r="BJ146" s="147"/>
      <c r="BK146" s="147"/>
      <c r="BL146" s="147"/>
      <c r="BM146" s="147"/>
      <c r="BN146" s="147"/>
      <c r="BO146" s="147"/>
      <c r="BP146" s="147"/>
    </row>
    <row r="147" spans="31:68" x14ac:dyDescent="0.15">
      <c r="AE147" s="147"/>
      <c r="AF147" s="147"/>
      <c r="AG147" s="322"/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  <c r="BI147" s="147"/>
      <c r="BJ147" s="147"/>
      <c r="BK147" s="147"/>
      <c r="BL147" s="147"/>
      <c r="BM147" s="147"/>
      <c r="BN147" s="147"/>
      <c r="BO147" s="147"/>
      <c r="BP147" s="147"/>
    </row>
    <row r="148" spans="31:68" x14ac:dyDescent="0.15">
      <c r="AE148" s="147"/>
      <c r="AF148" s="147"/>
      <c r="AG148" s="322"/>
      <c r="AH148" s="147"/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  <c r="BI148" s="147"/>
      <c r="BJ148" s="147"/>
      <c r="BK148" s="147"/>
      <c r="BL148" s="147"/>
      <c r="BM148" s="147"/>
      <c r="BN148" s="147"/>
      <c r="BO148" s="147"/>
      <c r="BP148" s="147"/>
    </row>
    <row r="149" spans="31:68" x14ac:dyDescent="0.15">
      <c r="AE149" s="147"/>
      <c r="AF149" s="147"/>
      <c r="AG149" s="322"/>
      <c r="AH149" s="147"/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  <c r="BI149" s="147"/>
      <c r="BJ149" s="147"/>
      <c r="BK149" s="147"/>
      <c r="BL149" s="147"/>
      <c r="BM149" s="147"/>
      <c r="BN149" s="147"/>
      <c r="BO149" s="147"/>
      <c r="BP149" s="147"/>
    </row>
    <row r="150" spans="31:68" x14ac:dyDescent="0.15">
      <c r="AE150" s="147"/>
      <c r="AF150" s="147"/>
      <c r="AG150" s="322"/>
      <c r="AH150" s="147"/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  <c r="BI150" s="147"/>
      <c r="BJ150" s="147"/>
      <c r="BK150" s="147"/>
      <c r="BL150" s="147"/>
      <c r="BM150" s="147"/>
      <c r="BN150" s="147"/>
      <c r="BO150" s="147"/>
      <c r="BP150" s="147"/>
    </row>
    <row r="151" spans="31:68" x14ac:dyDescent="0.15">
      <c r="AE151" s="147"/>
      <c r="AF151" s="147"/>
      <c r="AG151" s="322"/>
      <c r="AH151" s="147"/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  <c r="BI151" s="147"/>
      <c r="BJ151" s="147"/>
      <c r="BK151" s="147"/>
      <c r="BL151" s="147"/>
      <c r="BM151" s="147"/>
      <c r="BN151" s="147"/>
      <c r="BO151" s="147"/>
      <c r="BP151" s="147"/>
    </row>
    <row r="152" spans="31:68" x14ac:dyDescent="0.15">
      <c r="AE152" s="147"/>
      <c r="AF152" s="147"/>
      <c r="AG152" s="322"/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  <c r="BI152" s="147"/>
      <c r="BJ152" s="147"/>
      <c r="BK152" s="147"/>
      <c r="BL152" s="147"/>
      <c r="BM152" s="147"/>
      <c r="BN152" s="147"/>
      <c r="BO152" s="147"/>
      <c r="BP152" s="147"/>
    </row>
    <row r="153" spans="31:68" x14ac:dyDescent="0.15">
      <c r="AE153" s="147"/>
      <c r="AF153" s="147"/>
      <c r="AG153" s="322"/>
      <c r="AH153" s="147"/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  <c r="BI153" s="147"/>
      <c r="BJ153" s="147"/>
      <c r="BK153" s="147"/>
      <c r="BL153" s="147"/>
      <c r="BM153" s="147"/>
      <c r="BN153" s="147"/>
      <c r="BO153" s="147"/>
      <c r="BP153" s="147"/>
    </row>
    <row r="154" spans="31:68" x14ac:dyDescent="0.15">
      <c r="AE154" s="147"/>
      <c r="AF154" s="147"/>
      <c r="AG154" s="322"/>
      <c r="AH154" s="147"/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  <c r="BI154" s="147"/>
      <c r="BJ154" s="147"/>
      <c r="BK154" s="147"/>
      <c r="BL154" s="147"/>
      <c r="BM154" s="147"/>
      <c r="BN154" s="147"/>
      <c r="BO154" s="147"/>
      <c r="BP154" s="147"/>
    </row>
    <row r="155" spans="31:68" x14ac:dyDescent="0.15">
      <c r="AE155" s="147"/>
      <c r="AF155" s="147"/>
      <c r="AG155" s="322"/>
      <c r="AH155" s="147"/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  <c r="BG155" s="147"/>
      <c r="BH155" s="147"/>
      <c r="BI155" s="147"/>
      <c r="BJ155" s="147"/>
      <c r="BK155" s="147"/>
      <c r="BL155" s="147"/>
      <c r="BM155" s="147"/>
      <c r="BN155" s="147"/>
      <c r="BO155" s="147"/>
      <c r="BP155" s="147"/>
    </row>
    <row r="156" spans="31:68" x14ac:dyDescent="0.15">
      <c r="AE156" s="147"/>
      <c r="AF156" s="147"/>
      <c r="AG156" s="322"/>
      <c r="AH156" s="147"/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  <c r="BG156" s="147"/>
      <c r="BH156" s="147"/>
      <c r="BI156" s="147"/>
      <c r="BJ156" s="147"/>
      <c r="BK156" s="147"/>
      <c r="BL156" s="147"/>
      <c r="BM156" s="147"/>
      <c r="BN156" s="147"/>
      <c r="BO156" s="147"/>
      <c r="BP156" s="147"/>
    </row>
    <row r="157" spans="31:68" x14ac:dyDescent="0.15">
      <c r="AE157" s="147"/>
      <c r="AF157" s="147"/>
      <c r="AG157" s="322"/>
      <c r="AH157" s="147"/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  <c r="BC157" s="147"/>
      <c r="BD157" s="147"/>
      <c r="BE157" s="147"/>
      <c r="BF157" s="147"/>
      <c r="BG157" s="147"/>
      <c r="BH157" s="147"/>
      <c r="BI157" s="147"/>
      <c r="BJ157" s="147"/>
      <c r="BK157" s="147"/>
      <c r="BL157" s="147"/>
      <c r="BM157" s="147"/>
      <c r="BN157" s="147"/>
      <c r="BO157" s="147"/>
      <c r="BP157" s="147"/>
    </row>
    <row r="158" spans="31:68" x14ac:dyDescent="0.15">
      <c r="AE158" s="147"/>
      <c r="AF158" s="147"/>
      <c r="AG158" s="322"/>
      <c r="AH158" s="147"/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  <c r="BI158" s="147"/>
      <c r="BJ158" s="147"/>
      <c r="BK158" s="147"/>
      <c r="BL158" s="147"/>
      <c r="BM158" s="147"/>
      <c r="BN158" s="147"/>
      <c r="BO158" s="147"/>
      <c r="BP158" s="147"/>
    </row>
    <row r="159" spans="31:68" x14ac:dyDescent="0.15">
      <c r="AE159" s="147"/>
      <c r="AF159" s="147"/>
      <c r="AG159" s="322"/>
      <c r="AH159" s="147"/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  <c r="BG159" s="147"/>
      <c r="BH159" s="147"/>
      <c r="BI159" s="147"/>
      <c r="BJ159" s="147"/>
      <c r="BK159" s="147"/>
      <c r="BL159" s="147"/>
      <c r="BM159" s="147"/>
      <c r="BN159" s="147"/>
      <c r="BO159" s="147"/>
      <c r="BP159" s="147"/>
    </row>
    <row r="160" spans="31:68" x14ac:dyDescent="0.15">
      <c r="AE160" s="147"/>
      <c r="AF160" s="147"/>
      <c r="AG160" s="322"/>
      <c r="AH160" s="147"/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  <c r="BG160" s="147"/>
      <c r="BH160" s="147"/>
      <c r="BI160" s="147"/>
      <c r="BJ160" s="147"/>
      <c r="BK160" s="147"/>
      <c r="BL160" s="147"/>
      <c r="BM160" s="147"/>
      <c r="BN160" s="147"/>
      <c r="BO160" s="147"/>
      <c r="BP160" s="147"/>
    </row>
    <row r="161" spans="31:68" x14ac:dyDescent="0.15">
      <c r="AE161" s="147"/>
      <c r="AF161" s="147"/>
      <c r="AG161" s="322"/>
      <c r="AH161" s="147"/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  <c r="BC161" s="147"/>
      <c r="BD161" s="147"/>
      <c r="BE161" s="147"/>
      <c r="BF161" s="147"/>
      <c r="BG161" s="147"/>
      <c r="BH161" s="147"/>
      <c r="BI161" s="147"/>
      <c r="BJ161" s="147"/>
      <c r="BK161" s="147"/>
      <c r="BL161" s="147"/>
      <c r="BM161" s="147"/>
      <c r="BN161" s="147"/>
      <c r="BO161" s="147"/>
      <c r="BP161" s="147"/>
    </row>
    <row r="162" spans="31:68" x14ac:dyDescent="0.15">
      <c r="AE162" s="147"/>
      <c r="AF162" s="147"/>
      <c r="AG162" s="322"/>
      <c r="AH162" s="147"/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147"/>
      <c r="BC162" s="147"/>
      <c r="BD162" s="147"/>
      <c r="BE162" s="147"/>
      <c r="BF162" s="147"/>
      <c r="BG162" s="147"/>
      <c r="BH162" s="147"/>
      <c r="BI162" s="147"/>
      <c r="BJ162" s="147"/>
      <c r="BK162" s="147"/>
      <c r="BL162" s="147"/>
      <c r="BM162" s="147"/>
      <c r="BN162" s="147"/>
      <c r="BO162" s="147"/>
      <c r="BP162" s="147"/>
    </row>
    <row r="163" spans="31:68" x14ac:dyDescent="0.15">
      <c r="AE163" s="147"/>
      <c r="AF163" s="147"/>
      <c r="AG163" s="322"/>
      <c r="AH163" s="147"/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  <c r="BC163" s="147"/>
      <c r="BD163" s="147"/>
      <c r="BE163" s="147"/>
      <c r="BF163" s="147"/>
      <c r="BG163" s="147"/>
      <c r="BH163" s="147"/>
      <c r="BI163" s="147"/>
      <c r="BJ163" s="147"/>
      <c r="BK163" s="147"/>
      <c r="BL163" s="147"/>
      <c r="BM163" s="147"/>
      <c r="BN163" s="147"/>
      <c r="BO163" s="147"/>
      <c r="BP163" s="147"/>
    </row>
    <row r="164" spans="31:68" x14ac:dyDescent="0.15">
      <c r="AE164" s="147"/>
      <c r="AF164" s="147"/>
      <c r="AG164" s="322"/>
      <c r="AH164" s="147"/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  <c r="BG164" s="147"/>
      <c r="BH164" s="147"/>
      <c r="BI164" s="147"/>
      <c r="BJ164" s="147"/>
      <c r="BK164" s="147"/>
      <c r="BL164" s="147"/>
      <c r="BM164" s="147"/>
      <c r="BN164" s="147"/>
      <c r="BO164" s="147"/>
      <c r="BP164" s="147"/>
    </row>
    <row r="165" spans="31:68" x14ac:dyDescent="0.15">
      <c r="AE165" s="147"/>
      <c r="AF165" s="147"/>
      <c r="AG165" s="322"/>
      <c r="AH165" s="147"/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  <c r="BG165" s="147"/>
      <c r="BH165" s="147"/>
      <c r="BI165" s="147"/>
      <c r="BJ165" s="147"/>
      <c r="BK165" s="147"/>
      <c r="BL165" s="147"/>
      <c r="BM165" s="147"/>
      <c r="BN165" s="147"/>
      <c r="BO165" s="147"/>
      <c r="BP165" s="147"/>
    </row>
    <row r="166" spans="31:68" x14ac:dyDescent="0.15">
      <c r="AE166" s="147"/>
      <c r="AF166" s="147"/>
      <c r="AG166" s="322"/>
      <c r="AH166" s="147"/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147"/>
      <c r="BC166" s="147"/>
      <c r="BD166" s="147"/>
      <c r="BE166" s="147"/>
      <c r="BF166" s="147"/>
      <c r="BG166" s="147"/>
      <c r="BH166" s="147"/>
      <c r="BI166" s="147"/>
      <c r="BJ166" s="147"/>
      <c r="BK166" s="147"/>
      <c r="BL166" s="147"/>
      <c r="BM166" s="147"/>
      <c r="BN166" s="147"/>
      <c r="BO166" s="147"/>
      <c r="BP166" s="147"/>
    </row>
    <row r="167" spans="31:68" x14ac:dyDescent="0.15">
      <c r="AE167" s="147"/>
      <c r="AF167" s="147"/>
      <c r="AG167" s="322"/>
      <c r="AH167" s="147"/>
      <c r="AI167" s="147"/>
      <c r="AJ167" s="147"/>
      <c r="AK167" s="147"/>
      <c r="AL167" s="147"/>
      <c r="AM167" s="147"/>
      <c r="AN167" s="147"/>
      <c r="AO167" s="147"/>
      <c r="AP167" s="147"/>
      <c r="AQ167" s="147"/>
      <c r="AR167" s="147"/>
      <c r="AS167" s="147"/>
      <c r="AT167" s="147"/>
      <c r="AU167" s="147"/>
      <c r="AV167" s="147"/>
      <c r="AW167" s="147"/>
      <c r="AX167" s="147"/>
      <c r="AY167" s="147"/>
      <c r="AZ167" s="147"/>
      <c r="BA167" s="147"/>
      <c r="BB167" s="147"/>
      <c r="BC167" s="147"/>
      <c r="BD167" s="147"/>
      <c r="BE167" s="147"/>
      <c r="BF167" s="147"/>
      <c r="BG167" s="147"/>
      <c r="BH167" s="147"/>
      <c r="BI167" s="147"/>
      <c r="BJ167" s="147"/>
      <c r="BK167" s="147"/>
      <c r="BL167" s="147"/>
      <c r="BM167" s="147"/>
      <c r="BN167" s="147"/>
      <c r="BO167" s="147"/>
      <c r="BP167" s="147"/>
    </row>
    <row r="168" spans="31:68" x14ac:dyDescent="0.15">
      <c r="AE168" s="147"/>
      <c r="AF168" s="147"/>
      <c r="AG168" s="322"/>
      <c r="AH168" s="147"/>
      <c r="AI168" s="147"/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7"/>
      <c r="AY168" s="147"/>
      <c r="AZ168" s="147"/>
      <c r="BA168" s="147"/>
      <c r="BB168" s="147"/>
      <c r="BC168" s="147"/>
      <c r="BD168" s="147"/>
      <c r="BE168" s="147"/>
      <c r="BF168" s="147"/>
      <c r="BG168" s="147"/>
      <c r="BH168" s="147"/>
      <c r="BI168" s="147"/>
      <c r="BJ168" s="147"/>
      <c r="BK168" s="147"/>
      <c r="BL168" s="147"/>
      <c r="BM168" s="147"/>
      <c r="BN168" s="147"/>
      <c r="BO168" s="147"/>
      <c r="BP168" s="147"/>
    </row>
    <row r="169" spans="31:68" x14ac:dyDescent="0.15">
      <c r="AE169" s="147"/>
      <c r="AF169" s="147"/>
      <c r="AG169" s="322"/>
      <c r="AH169" s="147"/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147"/>
      <c r="BC169" s="147"/>
      <c r="BD169" s="147"/>
      <c r="BE169" s="147"/>
      <c r="BF169" s="147"/>
      <c r="BG169" s="147"/>
      <c r="BH169" s="147"/>
      <c r="BI169" s="147"/>
      <c r="BJ169" s="147"/>
      <c r="BK169" s="147"/>
      <c r="BL169" s="147"/>
      <c r="BM169" s="147"/>
      <c r="BN169" s="147"/>
      <c r="BO169" s="147"/>
      <c r="BP169" s="147"/>
    </row>
    <row r="170" spans="31:68" x14ac:dyDescent="0.15">
      <c r="AE170" s="147"/>
      <c r="AF170" s="147"/>
      <c r="AG170" s="322"/>
      <c r="AH170" s="147"/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47"/>
      <c r="BH170" s="147"/>
      <c r="BI170" s="147"/>
      <c r="BJ170" s="147"/>
      <c r="BK170" s="147"/>
      <c r="BL170" s="147"/>
      <c r="BM170" s="147"/>
      <c r="BN170" s="147"/>
      <c r="BO170" s="147"/>
      <c r="BP170" s="147"/>
    </row>
    <row r="171" spans="31:68" x14ac:dyDescent="0.15">
      <c r="AE171" s="147"/>
      <c r="AF171" s="147"/>
      <c r="AG171" s="322"/>
      <c r="AH171" s="147"/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147"/>
      <c r="BF171" s="147"/>
      <c r="BG171" s="147"/>
      <c r="BH171" s="147"/>
      <c r="BI171" s="147"/>
      <c r="BJ171" s="147"/>
      <c r="BK171" s="147"/>
      <c r="BL171" s="147"/>
      <c r="BM171" s="147"/>
      <c r="BN171" s="147"/>
      <c r="BO171" s="147"/>
      <c r="BP171" s="147"/>
    </row>
    <row r="172" spans="31:68" x14ac:dyDescent="0.15">
      <c r="AE172" s="147"/>
      <c r="AF172" s="147"/>
      <c r="AG172" s="322"/>
      <c r="AH172" s="147"/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  <c r="BG172" s="147"/>
      <c r="BH172" s="147"/>
      <c r="BI172" s="147"/>
      <c r="BJ172" s="147"/>
      <c r="BK172" s="147"/>
      <c r="BL172" s="147"/>
      <c r="BM172" s="147"/>
      <c r="BN172" s="147"/>
      <c r="BO172" s="147"/>
      <c r="BP172" s="147"/>
    </row>
    <row r="173" spans="31:68" x14ac:dyDescent="0.15">
      <c r="AE173" s="147"/>
      <c r="AF173" s="147"/>
      <c r="AG173" s="322"/>
      <c r="AH173" s="147"/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  <c r="BG173" s="147"/>
      <c r="BH173" s="147"/>
      <c r="BI173" s="147"/>
      <c r="BJ173" s="147"/>
      <c r="BK173" s="147"/>
      <c r="BL173" s="147"/>
      <c r="BM173" s="147"/>
      <c r="BN173" s="147"/>
      <c r="BO173" s="147"/>
      <c r="BP173" s="147"/>
    </row>
    <row r="174" spans="31:68" x14ac:dyDescent="0.15">
      <c r="AE174" s="147"/>
      <c r="AF174" s="147"/>
      <c r="AG174" s="322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147"/>
      <c r="BC174" s="147"/>
      <c r="BD174" s="147"/>
      <c r="BE174" s="147"/>
      <c r="BF174" s="147"/>
      <c r="BG174" s="147"/>
      <c r="BH174" s="147"/>
      <c r="BI174" s="147"/>
      <c r="BJ174" s="147"/>
      <c r="BK174" s="147"/>
      <c r="BL174" s="147"/>
      <c r="BM174" s="147"/>
      <c r="BN174" s="147"/>
      <c r="BO174" s="147"/>
      <c r="BP174" s="147"/>
    </row>
    <row r="175" spans="31:68" x14ac:dyDescent="0.15">
      <c r="AE175" s="147"/>
      <c r="AF175" s="147"/>
      <c r="AG175" s="322"/>
      <c r="AH175" s="147"/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  <c r="BG175" s="147"/>
      <c r="BH175" s="147"/>
      <c r="BI175" s="147"/>
      <c r="BJ175" s="147"/>
      <c r="BK175" s="147"/>
      <c r="BL175" s="147"/>
      <c r="BM175" s="147"/>
      <c r="BN175" s="147"/>
      <c r="BO175" s="147"/>
      <c r="BP175" s="147"/>
    </row>
    <row r="176" spans="31:68" x14ac:dyDescent="0.15">
      <c r="AE176" s="147"/>
      <c r="AF176" s="147"/>
      <c r="AG176" s="322"/>
      <c r="AH176" s="147"/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147"/>
      <c r="BD176" s="147"/>
      <c r="BE176" s="147"/>
      <c r="BF176" s="147"/>
      <c r="BG176" s="147"/>
      <c r="BH176" s="147"/>
      <c r="BI176" s="147"/>
      <c r="BJ176" s="147"/>
      <c r="BK176" s="147"/>
      <c r="BL176" s="147"/>
      <c r="BM176" s="147"/>
      <c r="BN176" s="147"/>
      <c r="BO176" s="147"/>
      <c r="BP176" s="147"/>
    </row>
    <row r="177" spans="31:68" x14ac:dyDescent="0.15">
      <c r="AE177" s="147"/>
      <c r="AF177" s="147"/>
      <c r="AG177" s="322"/>
      <c r="AH177" s="147"/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7"/>
      <c r="BH177" s="147"/>
      <c r="BI177" s="147"/>
      <c r="BJ177" s="147"/>
      <c r="BK177" s="147"/>
      <c r="BL177" s="147"/>
      <c r="BM177" s="147"/>
      <c r="BN177" s="147"/>
      <c r="BO177" s="147"/>
      <c r="BP177" s="147"/>
    </row>
    <row r="178" spans="31:68" x14ac:dyDescent="0.15">
      <c r="AE178" s="147"/>
      <c r="AF178" s="147"/>
      <c r="AG178" s="322"/>
      <c r="AH178" s="147"/>
      <c r="AI178" s="147"/>
      <c r="AJ178" s="147"/>
      <c r="AK178" s="147"/>
      <c r="AL178" s="147"/>
      <c r="AM178" s="147"/>
      <c r="AN178" s="147"/>
      <c r="AO178" s="147"/>
      <c r="AP178" s="147"/>
      <c r="AQ178" s="147"/>
      <c r="AR178" s="147"/>
      <c r="AS178" s="147"/>
      <c r="AT178" s="147"/>
      <c r="AU178" s="147"/>
      <c r="AV178" s="147"/>
      <c r="AW178" s="147"/>
      <c r="AX178" s="147"/>
      <c r="AY178" s="147"/>
      <c r="AZ178" s="147"/>
      <c r="BA178" s="147"/>
      <c r="BB178" s="147"/>
      <c r="BC178" s="147"/>
      <c r="BD178" s="147"/>
      <c r="BE178" s="147"/>
      <c r="BF178" s="147"/>
      <c r="BG178" s="147"/>
      <c r="BH178" s="147"/>
      <c r="BI178" s="147"/>
      <c r="BJ178" s="147"/>
      <c r="BK178" s="147"/>
      <c r="BL178" s="147"/>
      <c r="BM178" s="147"/>
      <c r="BN178" s="147"/>
      <c r="BO178" s="147"/>
      <c r="BP178" s="147"/>
    </row>
    <row r="179" spans="31:68" x14ac:dyDescent="0.15">
      <c r="AE179" s="147"/>
      <c r="AF179" s="147"/>
      <c r="AG179" s="322"/>
      <c r="AH179" s="147"/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147"/>
      <c r="BC179" s="147"/>
      <c r="BD179" s="147"/>
      <c r="BE179" s="147"/>
      <c r="BF179" s="147"/>
      <c r="BG179" s="147"/>
      <c r="BH179" s="147"/>
      <c r="BI179" s="147"/>
      <c r="BJ179" s="147"/>
      <c r="BK179" s="147"/>
      <c r="BL179" s="147"/>
      <c r="BM179" s="147"/>
      <c r="BN179" s="147"/>
      <c r="BO179" s="147"/>
      <c r="BP179" s="147"/>
    </row>
    <row r="180" spans="31:68" x14ac:dyDescent="0.15">
      <c r="AE180" s="147"/>
      <c r="AF180" s="147"/>
      <c r="AG180" s="322"/>
      <c r="AH180" s="147"/>
      <c r="AI180" s="147"/>
      <c r="AJ180" s="147"/>
      <c r="AK180" s="147"/>
      <c r="AL180" s="147"/>
      <c r="AM180" s="147"/>
      <c r="AN180" s="147"/>
      <c r="AO180" s="147"/>
      <c r="AP180" s="147"/>
      <c r="AQ180" s="147"/>
      <c r="AR180" s="147"/>
      <c r="AS180" s="147"/>
      <c r="AT180" s="147"/>
      <c r="AU180" s="147"/>
      <c r="AV180" s="147"/>
      <c r="AW180" s="147"/>
      <c r="AX180" s="147"/>
      <c r="AY180" s="147"/>
      <c r="AZ180" s="147"/>
      <c r="BA180" s="147"/>
      <c r="BB180" s="147"/>
      <c r="BC180" s="147"/>
      <c r="BD180" s="147"/>
      <c r="BE180" s="147"/>
      <c r="BF180" s="147"/>
      <c r="BG180" s="147"/>
      <c r="BH180" s="147"/>
      <c r="BI180" s="147"/>
      <c r="BJ180" s="147"/>
      <c r="BK180" s="147"/>
      <c r="BL180" s="147"/>
      <c r="BM180" s="147"/>
      <c r="BN180" s="147"/>
      <c r="BO180" s="147"/>
      <c r="BP180" s="147"/>
    </row>
    <row r="181" spans="31:68" x14ac:dyDescent="0.15">
      <c r="AE181" s="147"/>
      <c r="AF181" s="147"/>
      <c r="AG181" s="322"/>
      <c r="AH181" s="147"/>
      <c r="AI181" s="147"/>
      <c r="AJ181" s="147"/>
      <c r="AK181" s="147"/>
      <c r="AL181" s="147"/>
      <c r="AM181" s="147"/>
      <c r="AN181" s="147"/>
      <c r="AO181" s="147"/>
      <c r="AP181" s="147"/>
      <c r="AQ181" s="147"/>
      <c r="AR181" s="147"/>
      <c r="AS181" s="147"/>
      <c r="AT181" s="147"/>
      <c r="AU181" s="147"/>
      <c r="AV181" s="147"/>
      <c r="AW181" s="147"/>
      <c r="AX181" s="147"/>
      <c r="AY181" s="147"/>
      <c r="AZ181" s="147"/>
      <c r="BA181" s="147"/>
      <c r="BB181" s="147"/>
      <c r="BC181" s="147"/>
      <c r="BD181" s="147"/>
      <c r="BE181" s="147"/>
      <c r="BF181" s="147"/>
      <c r="BG181" s="147"/>
      <c r="BH181" s="147"/>
      <c r="BI181" s="147"/>
      <c r="BJ181" s="147"/>
      <c r="BK181" s="147"/>
      <c r="BL181" s="147"/>
      <c r="BM181" s="147"/>
      <c r="BN181" s="147"/>
      <c r="BO181" s="147"/>
      <c r="BP181" s="147"/>
    </row>
    <row r="182" spans="31:68" x14ac:dyDescent="0.15">
      <c r="AE182" s="147"/>
      <c r="AF182" s="147"/>
      <c r="AG182" s="322"/>
      <c r="AH182" s="147"/>
      <c r="AI182" s="147"/>
      <c r="AJ182" s="147"/>
      <c r="AK182" s="147"/>
      <c r="AL182" s="147"/>
      <c r="AM182" s="147"/>
      <c r="AN182" s="147"/>
      <c r="AO182" s="147"/>
      <c r="AP182" s="147"/>
      <c r="AQ182" s="147"/>
      <c r="AR182" s="147"/>
      <c r="AS182" s="147"/>
      <c r="AT182" s="147"/>
      <c r="AU182" s="147"/>
      <c r="AV182" s="147"/>
      <c r="AW182" s="147"/>
      <c r="AX182" s="147"/>
      <c r="AY182" s="147"/>
      <c r="AZ182" s="147"/>
      <c r="BA182" s="147"/>
      <c r="BB182" s="147"/>
      <c r="BC182" s="147"/>
      <c r="BD182" s="147"/>
      <c r="BE182" s="147"/>
      <c r="BF182" s="147"/>
      <c r="BG182" s="147"/>
      <c r="BH182" s="147"/>
      <c r="BI182" s="147"/>
      <c r="BJ182" s="147"/>
      <c r="BK182" s="147"/>
      <c r="BL182" s="147"/>
      <c r="BM182" s="147"/>
      <c r="BN182" s="147"/>
      <c r="BO182" s="147"/>
      <c r="BP182" s="147"/>
    </row>
    <row r="183" spans="31:68" x14ac:dyDescent="0.15">
      <c r="AE183" s="147"/>
      <c r="AF183" s="147"/>
      <c r="AG183" s="322"/>
      <c r="AH183" s="147"/>
      <c r="AI183" s="147"/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7"/>
      <c r="AY183" s="147"/>
      <c r="AZ183" s="147"/>
      <c r="BA183" s="147"/>
      <c r="BB183" s="147"/>
      <c r="BC183" s="147"/>
      <c r="BD183" s="147"/>
      <c r="BE183" s="147"/>
      <c r="BF183" s="147"/>
      <c r="BG183" s="147"/>
      <c r="BH183" s="147"/>
      <c r="BI183" s="147"/>
      <c r="BJ183" s="147"/>
      <c r="BK183" s="147"/>
      <c r="BL183" s="147"/>
      <c r="BM183" s="147"/>
      <c r="BN183" s="147"/>
      <c r="BO183" s="147"/>
      <c r="BP183" s="147"/>
    </row>
    <row r="184" spans="31:68" x14ac:dyDescent="0.15">
      <c r="AE184" s="147"/>
      <c r="AF184" s="147"/>
      <c r="AG184" s="322"/>
      <c r="AH184" s="147"/>
      <c r="AI184" s="147"/>
      <c r="AJ184" s="147"/>
      <c r="AK184" s="147"/>
      <c r="AL184" s="147"/>
      <c r="AM184" s="147"/>
      <c r="AN184" s="147"/>
      <c r="AO184" s="147"/>
      <c r="AP184" s="147"/>
      <c r="AQ184" s="147"/>
      <c r="AR184" s="147"/>
      <c r="AS184" s="147"/>
      <c r="AT184" s="147"/>
      <c r="AU184" s="147"/>
      <c r="AV184" s="147"/>
      <c r="AW184" s="147"/>
      <c r="AX184" s="147"/>
      <c r="AY184" s="147"/>
      <c r="AZ184" s="147"/>
      <c r="BA184" s="147"/>
      <c r="BB184" s="147"/>
      <c r="BC184" s="147"/>
      <c r="BD184" s="147"/>
      <c r="BE184" s="147"/>
      <c r="BF184" s="147"/>
      <c r="BG184" s="147"/>
      <c r="BH184" s="147"/>
      <c r="BI184" s="147"/>
      <c r="BJ184" s="147"/>
      <c r="BK184" s="147"/>
      <c r="BL184" s="147"/>
      <c r="BM184" s="147"/>
      <c r="BN184" s="147"/>
      <c r="BO184" s="147"/>
      <c r="BP184" s="147"/>
    </row>
    <row r="185" spans="31:68" x14ac:dyDescent="0.15">
      <c r="AE185" s="147"/>
      <c r="AF185" s="147"/>
      <c r="AG185" s="322"/>
      <c r="AH185" s="147"/>
      <c r="AI185" s="147"/>
      <c r="AJ185" s="147"/>
      <c r="AK185" s="147"/>
      <c r="AL185" s="147"/>
      <c r="AM185" s="147"/>
      <c r="AN185" s="147"/>
      <c r="AO185" s="147"/>
      <c r="AP185" s="147"/>
      <c r="AQ185" s="147"/>
      <c r="AR185" s="147"/>
      <c r="AS185" s="147"/>
      <c r="AT185" s="147"/>
      <c r="AU185" s="147"/>
      <c r="AV185" s="147"/>
      <c r="AW185" s="147"/>
      <c r="AX185" s="147"/>
      <c r="AY185" s="147"/>
      <c r="AZ185" s="147"/>
      <c r="BA185" s="147"/>
      <c r="BB185" s="147"/>
      <c r="BC185" s="147"/>
      <c r="BD185" s="147"/>
      <c r="BE185" s="147"/>
      <c r="BF185" s="147"/>
      <c r="BG185" s="147"/>
      <c r="BH185" s="147"/>
      <c r="BI185" s="147"/>
      <c r="BJ185" s="147"/>
      <c r="BK185" s="147"/>
      <c r="BL185" s="147"/>
      <c r="BM185" s="147"/>
      <c r="BN185" s="147"/>
      <c r="BO185" s="147"/>
      <c r="BP185" s="147"/>
    </row>
    <row r="186" spans="31:68" x14ac:dyDescent="0.15">
      <c r="AE186" s="147"/>
      <c r="AF186" s="147"/>
      <c r="AG186" s="322"/>
      <c r="AH186" s="147"/>
      <c r="AI186" s="147"/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7"/>
      <c r="AY186" s="147"/>
      <c r="AZ186" s="147"/>
      <c r="BA186" s="147"/>
      <c r="BB186" s="147"/>
      <c r="BC186" s="147"/>
      <c r="BD186" s="147"/>
      <c r="BE186" s="147"/>
      <c r="BF186" s="147"/>
      <c r="BG186" s="147"/>
      <c r="BH186" s="147"/>
      <c r="BI186" s="147"/>
      <c r="BJ186" s="147"/>
      <c r="BK186" s="147"/>
      <c r="BL186" s="147"/>
      <c r="BM186" s="147"/>
      <c r="BN186" s="147"/>
      <c r="BO186" s="147"/>
      <c r="BP186" s="147"/>
    </row>
    <row r="187" spans="31:68" x14ac:dyDescent="0.15">
      <c r="AE187" s="147"/>
      <c r="AF187" s="147"/>
      <c r="AG187" s="322"/>
      <c r="AH187" s="147"/>
      <c r="AI187" s="147"/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7"/>
      <c r="AY187" s="147"/>
      <c r="AZ187" s="147"/>
      <c r="BA187" s="147"/>
      <c r="BB187" s="147"/>
      <c r="BC187" s="147"/>
      <c r="BD187" s="147"/>
      <c r="BE187" s="147"/>
      <c r="BF187" s="147"/>
      <c r="BG187" s="147"/>
      <c r="BH187" s="147"/>
      <c r="BI187" s="147"/>
      <c r="BJ187" s="147"/>
      <c r="BK187" s="147"/>
      <c r="BL187" s="147"/>
      <c r="BM187" s="147"/>
      <c r="BN187" s="147"/>
      <c r="BO187" s="147"/>
      <c r="BP187" s="147"/>
    </row>
    <row r="188" spans="31:68" x14ac:dyDescent="0.15">
      <c r="AE188" s="147"/>
      <c r="AF188" s="147"/>
      <c r="AG188" s="322"/>
      <c r="AH188" s="147"/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  <c r="BG188" s="147"/>
      <c r="BH188" s="147"/>
      <c r="BI188" s="147"/>
      <c r="BJ188" s="147"/>
      <c r="BK188" s="147"/>
      <c r="BL188" s="147"/>
      <c r="BM188" s="147"/>
      <c r="BN188" s="147"/>
      <c r="BO188" s="147"/>
      <c r="BP188" s="147"/>
    </row>
    <row r="189" spans="31:68" x14ac:dyDescent="0.15">
      <c r="AE189" s="147"/>
      <c r="AF189" s="147"/>
      <c r="AG189" s="322"/>
      <c r="AH189" s="147"/>
      <c r="AI189" s="147"/>
      <c r="AJ189" s="147"/>
      <c r="AK189" s="147"/>
      <c r="AL189" s="147"/>
      <c r="AM189" s="147"/>
      <c r="AN189" s="147"/>
      <c r="AO189" s="147"/>
      <c r="AP189" s="147"/>
      <c r="AQ189" s="147"/>
      <c r="AR189" s="147"/>
      <c r="AS189" s="147"/>
      <c r="AT189" s="147"/>
      <c r="AU189" s="147"/>
      <c r="AV189" s="147"/>
      <c r="AW189" s="147"/>
      <c r="AX189" s="147"/>
      <c r="AY189" s="147"/>
      <c r="AZ189" s="147"/>
      <c r="BA189" s="147"/>
      <c r="BB189" s="147"/>
      <c r="BC189" s="147"/>
      <c r="BD189" s="147"/>
      <c r="BE189" s="147"/>
      <c r="BF189" s="147"/>
      <c r="BG189" s="147"/>
      <c r="BH189" s="147"/>
      <c r="BI189" s="147"/>
      <c r="BJ189" s="147"/>
      <c r="BK189" s="147"/>
      <c r="BL189" s="147"/>
      <c r="BM189" s="147"/>
      <c r="BN189" s="147"/>
      <c r="BO189" s="147"/>
      <c r="BP189" s="147"/>
    </row>
    <row r="190" spans="31:68" x14ac:dyDescent="0.15">
      <c r="AE190" s="147"/>
      <c r="AF190" s="147"/>
      <c r="AG190" s="322"/>
      <c r="AH190" s="147"/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7"/>
      <c r="AT190" s="147"/>
      <c r="AU190" s="147"/>
      <c r="AV190" s="147"/>
      <c r="AW190" s="147"/>
      <c r="AX190" s="147"/>
      <c r="AY190" s="147"/>
      <c r="AZ190" s="147"/>
      <c r="BA190" s="147"/>
      <c r="BB190" s="147"/>
      <c r="BC190" s="147"/>
      <c r="BD190" s="147"/>
      <c r="BE190" s="147"/>
      <c r="BF190" s="147"/>
      <c r="BG190" s="147"/>
      <c r="BH190" s="147"/>
      <c r="BI190" s="147"/>
      <c r="BJ190" s="147"/>
      <c r="BK190" s="147"/>
      <c r="BL190" s="147"/>
      <c r="BM190" s="147"/>
      <c r="BN190" s="147"/>
      <c r="BO190" s="147"/>
      <c r="BP190" s="147"/>
    </row>
    <row r="191" spans="31:68" x14ac:dyDescent="0.15">
      <c r="AE191" s="147"/>
      <c r="AF191" s="147"/>
      <c r="AG191" s="322"/>
      <c r="AH191" s="147"/>
      <c r="AI191" s="147"/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147"/>
      <c r="AY191" s="147"/>
      <c r="AZ191" s="147"/>
      <c r="BA191" s="147"/>
      <c r="BB191" s="147"/>
      <c r="BC191" s="147"/>
      <c r="BD191" s="147"/>
      <c r="BE191" s="147"/>
      <c r="BF191" s="147"/>
      <c r="BG191" s="147"/>
      <c r="BH191" s="147"/>
      <c r="BI191" s="147"/>
      <c r="BJ191" s="147"/>
      <c r="BK191" s="147"/>
      <c r="BL191" s="147"/>
      <c r="BM191" s="147"/>
      <c r="BN191" s="147"/>
      <c r="BO191" s="147"/>
      <c r="BP191" s="147"/>
    </row>
    <row r="192" spans="31:68" x14ac:dyDescent="0.15">
      <c r="AE192" s="147"/>
      <c r="AF192" s="147"/>
      <c r="AG192" s="322"/>
      <c r="AH192" s="147"/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AZ192" s="147"/>
      <c r="BA192" s="147"/>
      <c r="BB192" s="147"/>
      <c r="BC192" s="147"/>
      <c r="BD192" s="147"/>
      <c r="BE192" s="147"/>
      <c r="BF192" s="147"/>
      <c r="BG192" s="147"/>
      <c r="BH192" s="147"/>
      <c r="BI192" s="147"/>
      <c r="BJ192" s="147"/>
      <c r="BK192" s="147"/>
      <c r="BL192" s="147"/>
      <c r="BM192" s="147"/>
      <c r="BN192" s="147"/>
      <c r="BO192" s="147"/>
      <c r="BP192" s="147"/>
    </row>
    <row r="193" spans="31:68" x14ac:dyDescent="0.15">
      <c r="AE193" s="147"/>
      <c r="AF193" s="147"/>
      <c r="AG193" s="322"/>
      <c r="AH193" s="147"/>
      <c r="AI193" s="147"/>
      <c r="AJ193" s="147"/>
      <c r="AK193" s="147"/>
      <c r="AL193" s="147"/>
      <c r="AM193" s="147"/>
      <c r="AN193" s="147"/>
      <c r="AO193" s="147"/>
      <c r="AP193" s="147"/>
      <c r="AQ193" s="147"/>
      <c r="AR193" s="147"/>
      <c r="AS193" s="147"/>
      <c r="AT193" s="147"/>
      <c r="AU193" s="147"/>
      <c r="AV193" s="147"/>
      <c r="AW193" s="147"/>
      <c r="AX193" s="147"/>
      <c r="AY193" s="147"/>
      <c r="AZ193" s="147"/>
      <c r="BA193" s="147"/>
      <c r="BB193" s="147"/>
      <c r="BC193" s="147"/>
      <c r="BD193" s="147"/>
      <c r="BE193" s="147"/>
      <c r="BF193" s="147"/>
      <c r="BG193" s="147"/>
      <c r="BH193" s="147"/>
      <c r="BI193" s="147"/>
      <c r="BJ193" s="147"/>
      <c r="BK193" s="147"/>
      <c r="BL193" s="147"/>
      <c r="BM193" s="147"/>
      <c r="BN193" s="147"/>
      <c r="BO193" s="147"/>
      <c r="BP193" s="147"/>
    </row>
    <row r="194" spans="31:68" x14ac:dyDescent="0.15">
      <c r="AE194" s="147"/>
      <c r="AF194" s="147"/>
      <c r="AG194" s="322"/>
      <c r="AH194" s="147"/>
      <c r="AI194" s="147"/>
      <c r="AJ194" s="147"/>
      <c r="AK194" s="147"/>
      <c r="AL194" s="147"/>
      <c r="AM194" s="147"/>
      <c r="AN194" s="147"/>
      <c r="AO194" s="147"/>
      <c r="AP194" s="147"/>
      <c r="AQ194" s="147"/>
      <c r="AR194" s="147"/>
      <c r="AS194" s="147"/>
      <c r="AT194" s="147"/>
      <c r="AU194" s="147"/>
      <c r="AV194" s="147"/>
      <c r="AW194" s="147"/>
      <c r="AX194" s="147"/>
      <c r="AY194" s="147"/>
      <c r="AZ194" s="147"/>
      <c r="BA194" s="147"/>
      <c r="BB194" s="147"/>
      <c r="BC194" s="147"/>
      <c r="BD194" s="147"/>
      <c r="BE194" s="147"/>
      <c r="BF194" s="147"/>
      <c r="BG194" s="147"/>
      <c r="BH194" s="147"/>
      <c r="BI194" s="147"/>
      <c r="BJ194" s="147"/>
      <c r="BK194" s="147"/>
      <c r="BL194" s="147"/>
      <c r="BM194" s="147"/>
      <c r="BN194" s="147"/>
      <c r="BO194" s="147"/>
      <c r="BP194" s="147"/>
    </row>
    <row r="195" spans="31:68" x14ac:dyDescent="0.15">
      <c r="AE195" s="147"/>
      <c r="AF195" s="147"/>
      <c r="AG195" s="322"/>
      <c r="AH195" s="147"/>
      <c r="AI195" s="147"/>
      <c r="AJ195" s="147"/>
      <c r="AK195" s="147"/>
      <c r="AL195" s="147"/>
      <c r="AM195" s="147"/>
      <c r="AN195" s="147"/>
      <c r="AO195" s="147"/>
      <c r="AP195" s="147"/>
      <c r="AQ195" s="147"/>
      <c r="AR195" s="147"/>
      <c r="AS195" s="147"/>
      <c r="AT195" s="147"/>
      <c r="AU195" s="147"/>
      <c r="AV195" s="147"/>
      <c r="AW195" s="147"/>
      <c r="AX195" s="147"/>
      <c r="AY195" s="147"/>
      <c r="AZ195" s="147"/>
      <c r="BA195" s="147"/>
      <c r="BB195" s="147"/>
      <c r="BC195" s="147"/>
      <c r="BD195" s="147"/>
      <c r="BE195" s="147"/>
      <c r="BF195" s="147"/>
      <c r="BG195" s="147"/>
      <c r="BH195" s="147"/>
      <c r="BI195" s="147"/>
      <c r="BJ195" s="147"/>
      <c r="BK195" s="147"/>
      <c r="BL195" s="147"/>
      <c r="BM195" s="147"/>
      <c r="BN195" s="147"/>
      <c r="BO195" s="147"/>
      <c r="BP195" s="147"/>
    </row>
    <row r="196" spans="31:68" x14ac:dyDescent="0.15">
      <c r="AE196" s="147"/>
      <c r="AF196" s="147"/>
      <c r="AG196" s="322"/>
      <c r="AH196" s="147"/>
      <c r="AI196" s="147"/>
      <c r="AJ196" s="147"/>
      <c r="AK196" s="147"/>
      <c r="AL196" s="147"/>
      <c r="AM196" s="147"/>
      <c r="AN196" s="147"/>
      <c r="AO196" s="147"/>
      <c r="AP196" s="147"/>
      <c r="AQ196" s="147"/>
      <c r="AR196" s="147"/>
      <c r="AS196" s="147"/>
      <c r="AT196" s="147"/>
      <c r="AU196" s="147"/>
      <c r="AV196" s="147"/>
      <c r="AW196" s="147"/>
      <c r="AX196" s="147"/>
      <c r="AY196" s="147"/>
      <c r="AZ196" s="147"/>
      <c r="BA196" s="147"/>
      <c r="BB196" s="147"/>
      <c r="BC196" s="147"/>
      <c r="BD196" s="147"/>
      <c r="BE196" s="147"/>
      <c r="BF196" s="147"/>
      <c r="BG196" s="147"/>
      <c r="BH196" s="147"/>
      <c r="BI196" s="147"/>
      <c r="BJ196" s="147"/>
      <c r="BK196" s="147"/>
      <c r="BL196" s="147"/>
      <c r="BM196" s="147"/>
      <c r="BN196" s="147"/>
      <c r="BO196" s="147"/>
      <c r="BP196" s="147"/>
    </row>
    <row r="197" spans="31:68" x14ac:dyDescent="0.15">
      <c r="AE197" s="147"/>
      <c r="AF197" s="147"/>
      <c r="AG197" s="322"/>
      <c r="AH197" s="147"/>
      <c r="AI197" s="147"/>
      <c r="AJ197" s="147"/>
      <c r="AK197" s="147"/>
      <c r="AL197" s="147"/>
      <c r="AM197" s="147"/>
      <c r="AN197" s="147"/>
      <c r="AO197" s="147"/>
      <c r="AP197" s="147"/>
      <c r="AQ197" s="147"/>
      <c r="AR197" s="147"/>
      <c r="AS197" s="147"/>
      <c r="AT197" s="147"/>
      <c r="AU197" s="147"/>
      <c r="AV197" s="147"/>
      <c r="AW197" s="147"/>
      <c r="AX197" s="147"/>
      <c r="AY197" s="147"/>
      <c r="AZ197" s="147"/>
      <c r="BA197" s="147"/>
      <c r="BB197" s="147"/>
      <c r="BC197" s="147"/>
      <c r="BD197" s="147"/>
      <c r="BE197" s="147"/>
      <c r="BF197" s="147"/>
      <c r="BG197" s="147"/>
      <c r="BH197" s="147"/>
      <c r="BI197" s="147"/>
      <c r="BJ197" s="147"/>
      <c r="BK197" s="147"/>
      <c r="BL197" s="147"/>
      <c r="BM197" s="147"/>
      <c r="BN197" s="147"/>
      <c r="BO197" s="147"/>
      <c r="BP197" s="147"/>
    </row>
    <row r="198" spans="31:68" x14ac:dyDescent="0.15">
      <c r="AE198" s="147"/>
      <c r="AF198" s="147"/>
      <c r="AG198" s="322"/>
      <c r="AH198" s="147"/>
      <c r="AI198" s="147"/>
      <c r="AJ198" s="147"/>
      <c r="AK198" s="147"/>
      <c r="AL198" s="147"/>
      <c r="AM198" s="147"/>
      <c r="AN198" s="147"/>
      <c r="AO198" s="147"/>
      <c r="AP198" s="147"/>
      <c r="AQ198" s="147"/>
      <c r="AR198" s="147"/>
      <c r="AS198" s="147"/>
      <c r="AT198" s="147"/>
      <c r="AU198" s="147"/>
      <c r="AV198" s="147"/>
      <c r="AW198" s="147"/>
      <c r="AX198" s="147"/>
      <c r="AY198" s="147"/>
      <c r="AZ198" s="147"/>
      <c r="BA198" s="147"/>
      <c r="BB198" s="147"/>
      <c r="BC198" s="147"/>
      <c r="BD198" s="147"/>
      <c r="BE198" s="147"/>
      <c r="BF198" s="147"/>
      <c r="BG198" s="147"/>
      <c r="BH198" s="147"/>
      <c r="BI198" s="147"/>
      <c r="BJ198" s="147"/>
      <c r="BK198" s="147"/>
      <c r="BL198" s="147"/>
      <c r="BM198" s="147"/>
      <c r="BN198" s="147"/>
      <c r="BO198" s="147"/>
      <c r="BP198" s="147"/>
    </row>
    <row r="199" spans="31:68" x14ac:dyDescent="0.15">
      <c r="AE199" s="147"/>
      <c r="AF199" s="147"/>
      <c r="AG199" s="322"/>
      <c r="AH199" s="147"/>
      <c r="AI199" s="147"/>
      <c r="AJ199" s="147"/>
      <c r="AK199" s="147"/>
      <c r="AL199" s="147"/>
      <c r="AM199" s="147"/>
      <c r="AN199" s="147"/>
      <c r="AO199" s="147"/>
      <c r="AP199" s="147"/>
      <c r="AQ199" s="147"/>
      <c r="AR199" s="147"/>
      <c r="AS199" s="147"/>
      <c r="AT199" s="147"/>
      <c r="AU199" s="147"/>
      <c r="AV199" s="147"/>
      <c r="AW199" s="147"/>
      <c r="AX199" s="147"/>
      <c r="AY199" s="147"/>
      <c r="AZ199" s="147"/>
      <c r="BA199" s="147"/>
      <c r="BB199" s="147"/>
      <c r="BC199" s="147"/>
      <c r="BD199" s="147"/>
      <c r="BE199" s="147"/>
      <c r="BF199" s="147"/>
      <c r="BG199" s="147"/>
      <c r="BH199" s="147"/>
      <c r="BI199" s="147"/>
      <c r="BJ199" s="147"/>
      <c r="BK199" s="147"/>
      <c r="BL199" s="147"/>
      <c r="BM199" s="147"/>
      <c r="BN199" s="147"/>
      <c r="BO199" s="147"/>
      <c r="BP199" s="147"/>
    </row>
    <row r="200" spans="31:68" x14ac:dyDescent="0.15">
      <c r="AE200" s="147"/>
      <c r="AF200" s="147"/>
      <c r="AG200" s="322"/>
      <c r="AH200" s="147"/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7"/>
      <c r="BC200" s="147"/>
      <c r="BD200" s="147"/>
      <c r="BE200" s="147"/>
      <c r="BF200" s="147"/>
      <c r="BG200" s="147"/>
      <c r="BH200" s="147"/>
      <c r="BI200" s="147"/>
      <c r="BJ200" s="147"/>
      <c r="BK200" s="147"/>
      <c r="BL200" s="147"/>
      <c r="BM200" s="147"/>
      <c r="BN200" s="147"/>
      <c r="BO200" s="147"/>
      <c r="BP200" s="147"/>
    </row>
    <row r="201" spans="31:68" x14ac:dyDescent="0.15">
      <c r="AE201" s="147"/>
      <c r="AF201" s="147"/>
      <c r="AG201" s="322"/>
      <c r="AH201" s="147"/>
      <c r="AI201" s="147"/>
      <c r="AJ201" s="147"/>
      <c r="AK201" s="147"/>
      <c r="AL201" s="147"/>
      <c r="AM201" s="147"/>
      <c r="AN201" s="147"/>
      <c r="AO201" s="147"/>
      <c r="AP201" s="147"/>
      <c r="AQ201" s="147"/>
      <c r="AR201" s="147"/>
      <c r="AS201" s="147"/>
      <c r="AT201" s="147"/>
      <c r="AU201" s="147"/>
      <c r="AV201" s="147"/>
      <c r="AW201" s="147"/>
      <c r="AX201" s="147"/>
      <c r="AY201" s="147"/>
      <c r="AZ201" s="147"/>
      <c r="BA201" s="147"/>
      <c r="BB201" s="147"/>
      <c r="BC201" s="147"/>
      <c r="BD201" s="147"/>
      <c r="BE201" s="147"/>
      <c r="BF201" s="147"/>
      <c r="BG201" s="147"/>
      <c r="BH201" s="147"/>
      <c r="BI201" s="147"/>
      <c r="BJ201" s="147"/>
      <c r="BK201" s="147"/>
      <c r="BL201" s="147"/>
      <c r="BM201" s="147"/>
      <c r="BN201" s="147"/>
      <c r="BO201" s="147"/>
      <c r="BP201" s="147"/>
    </row>
    <row r="202" spans="31:68" x14ac:dyDescent="0.15">
      <c r="AE202" s="147"/>
      <c r="AF202" s="147"/>
      <c r="AG202" s="322"/>
      <c r="AH202" s="147"/>
      <c r="AI202" s="147"/>
      <c r="AJ202" s="147"/>
      <c r="AK202" s="147"/>
      <c r="AL202" s="147"/>
      <c r="AM202" s="147"/>
      <c r="AN202" s="147"/>
      <c r="AO202" s="147"/>
      <c r="AP202" s="147"/>
      <c r="AQ202" s="147"/>
      <c r="AR202" s="147"/>
      <c r="AS202" s="147"/>
      <c r="AT202" s="147"/>
      <c r="AU202" s="147"/>
      <c r="AV202" s="147"/>
      <c r="AW202" s="147"/>
      <c r="AX202" s="147"/>
      <c r="AY202" s="147"/>
      <c r="AZ202" s="147"/>
      <c r="BA202" s="147"/>
      <c r="BB202" s="147"/>
      <c r="BC202" s="147"/>
      <c r="BD202" s="147"/>
      <c r="BE202" s="147"/>
      <c r="BF202" s="147"/>
      <c r="BG202" s="147"/>
      <c r="BH202" s="147"/>
      <c r="BI202" s="147"/>
      <c r="BJ202" s="147"/>
      <c r="BK202" s="147"/>
      <c r="BL202" s="147"/>
      <c r="BM202" s="147"/>
      <c r="BN202" s="147"/>
      <c r="BO202" s="147"/>
      <c r="BP202" s="147"/>
    </row>
    <row r="203" spans="31:68" x14ac:dyDescent="0.15">
      <c r="AE203" s="147"/>
      <c r="AF203" s="147"/>
      <c r="AG203" s="322"/>
      <c r="AH203" s="147"/>
      <c r="AI203" s="147"/>
      <c r="AJ203" s="147"/>
      <c r="AK203" s="147"/>
      <c r="AL203" s="147"/>
      <c r="AM203" s="147"/>
      <c r="AN203" s="147"/>
      <c r="AO203" s="147"/>
      <c r="AP203" s="147"/>
      <c r="AQ203" s="147"/>
      <c r="AR203" s="147"/>
      <c r="AS203" s="147"/>
      <c r="AT203" s="147"/>
      <c r="AU203" s="147"/>
      <c r="AV203" s="147"/>
      <c r="AW203" s="147"/>
      <c r="AX203" s="147"/>
      <c r="AY203" s="147"/>
      <c r="AZ203" s="147"/>
      <c r="BA203" s="147"/>
      <c r="BB203" s="147"/>
      <c r="BC203" s="147"/>
      <c r="BD203" s="147"/>
      <c r="BE203" s="147"/>
      <c r="BF203" s="147"/>
      <c r="BG203" s="147"/>
      <c r="BH203" s="147"/>
      <c r="BI203" s="147"/>
      <c r="BJ203" s="147"/>
      <c r="BK203" s="147"/>
      <c r="BL203" s="147"/>
      <c r="BM203" s="147"/>
      <c r="BN203" s="147"/>
      <c r="BO203" s="147"/>
      <c r="BP203" s="147"/>
    </row>
    <row r="204" spans="31:68" x14ac:dyDescent="0.15">
      <c r="AE204" s="147"/>
      <c r="AF204" s="147"/>
      <c r="AG204" s="322"/>
      <c r="AH204" s="147"/>
      <c r="AI204" s="147"/>
      <c r="AJ204" s="147"/>
      <c r="AK204" s="147"/>
      <c r="AL204" s="147"/>
      <c r="AM204" s="147"/>
      <c r="AN204" s="147"/>
      <c r="AO204" s="147"/>
      <c r="AP204" s="147"/>
      <c r="AQ204" s="147"/>
      <c r="AR204" s="147"/>
      <c r="AS204" s="147"/>
      <c r="AT204" s="147"/>
      <c r="AU204" s="147"/>
      <c r="AV204" s="147"/>
      <c r="AW204" s="147"/>
      <c r="AX204" s="147"/>
      <c r="AY204" s="147"/>
      <c r="AZ204" s="147"/>
      <c r="BA204" s="147"/>
      <c r="BB204" s="147"/>
      <c r="BC204" s="147"/>
      <c r="BD204" s="147"/>
      <c r="BE204" s="147"/>
      <c r="BF204" s="147"/>
      <c r="BG204" s="147"/>
      <c r="BH204" s="147"/>
      <c r="BI204" s="147"/>
      <c r="BJ204" s="147"/>
      <c r="BK204" s="147"/>
      <c r="BL204" s="147"/>
      <c r="BM204" s="147"/>
      <c r="BN204" s="147"/>
      <c r="BO204" s="147"/>
      <c r="BP204" s="147"/>
    </row>
    <row r="205" spans="31:68" x14ac:dyDescent="0.15">
      <c r="AE205" s="147"/>
      <c r="AF205" s="147"/>
      <c r="AG205" s="322"/>
      <c r="AH205" s="147"/>
      <c r="AI205" s="147"/>
      <c r="AJ205" s="147"/>
      <c r="AK205" s="147"/>
      <c r="AL205" s="147"/>
      <c r="AM205" s="147"/>
      <c r="AN205" s="147"/>
      <c r="AO205" s="147"/>
      <c r="AP205" s="147"/>
      <c r="AQ205" s="147"/>
      <c r="AR205" s="147"/>
      <c r="AS205" s="147"/>
      <c r="AT205" s="147"/>
      <c r="AU205" s="147"/>
      <c r="AV205" s="147"/>
      <c r="AW205" s="147"/>
      <c r="AX205" s="147"/>
      <c r="AY205" s="147"/>
      <c r="AZ205" s="147"/>
      <c r="BA205" s="147"/>
      <c r="BB205" s="147"/>
      <c r="BC205" s="147"/>
      <c r="BD205" s="147"/>
      <c r="BE205" s="147"/>
      <c r="BF205" s="147"/>
      <c r="BG205" s="147"/>
      <c r="BH205" s="147"/>
      <c r="BI205" s="147"/>
      <c r="BJ205" s="147"/>
      <c r="BK205" s="147"/>
      <c r="BL205" s="147"/>
      <c r="BM205" s="147"/>
      <c r="BN205" s="147"/>
      <c r="BO205" s="147"/>
      <c r="BP205" s="147"/>
    </row>
    <row r="206" spans="31:68" x14ac:dyDescent="0.15">
      <c r="AE206" s="147"/>
      <c r="AF206" s="147"/>
      <c r="AG206" s="322"/>
      <c r="AH206" s="147"/>
      <c r="AI206" s="147"/>
      <c r="AJ206" s="147"/>
      <c r="AK206" s="147"/>
      <c r="AL206" s="147"/>
      <c r="AM206" s="147"/>
      <c r="AN206" s="147"/>
      <c r="AO206" s="147"/>
      <c r="AP206" s="147"/>
      <c r="AQ206" s="147"/>
      <c r="AR206" s="147"/>
      <c r="AS206" s="147"/>
      <c r="AT206" s="147"/>
      <c r="AU206" s="147"/>
      <c r="AV206" s="147"/>
      <c r="AW206" s="147"/>
      <c r="AX206" s="147"/>
      <c r="AY206" s="147"/>
      <c r="AZ206" s="147"/>
      <c r="BA206" s="147"/>
      <c r="BB206" s="147"/>
      <c r="BC206" s="147"/>
      <c r="BD206" s="147"/>
      <c r="BE206" s="147"/>
      <c r="BF206" s="147"/>
      <c r="BG206" s="147"/>
      <c r="BH206" s="147"/>
      <c r="BI206" s="147"/>
      <c r="BJ206" s="147"/>
      <c r="BK206" s="147"/>
      <c r="BL206" s="147"/>
      <c r="BM206" s="147"/>
      <c r="BN206" s="147"/>
      <c r="BO206" s="147"/>
      <c r="BP206" s="147"/>
    </row>
    <row r="207" spans="31:68" x14ac:dyDescent="0.15">
      <c r="AE207" s="147"/>
      <c r="AF207" s="147"/>
      <c r="AG207" s="322"/>
      <c r="AH207" s="147"/>
      <c r="AI207" s="147"/>
      <c r="AJ207" s="147"/>
      <c r="AK207" s="147"/>
      <c r="AL207" s="147"/>
      <c r="AM207" s="147"/>
      <c r="AN207" s="147"/>
      <c r="AO207" s="147"/>
      <c r="AP207" s="147"/>
      <c r="AQ207" s="147"/>
      <c r="AR207" s="147"/>
      <c r="AS207" s="147"/>
      <c r="AT207" s="147"/>
      <c r="AU207" s="147"/>
      <c r="AV207" s="147"/>
      <c r="AW207" s="147"/>
      <c r="AX207" s="147"/>
      <c r="AY207" s="147"/>
      <c r="AZ207" s="147"/>
      <c r="BA207" s="147"/>
      <c r="BB207" s="147"/>
      <c r="BC207" s="147"/>
      <c r="BD207" s="147"/>
      <c r="BE207" s="147"/>
      <c r="BF207" s="147"/>
      <c r="BG207" s="147"/>
      <c r="BH207" s="147"/>
      <c r="BI207" s="147"/>
      <c r="BJ207" s="147"/>
      <c r="BK207" s="147"/>
      <c r="BL207" s="147"/>
      <c r="BM207" s="147"/>
      <c r="BN207" s="147"/>
      <c r="BO207" s="147"/>
      <c r="BP207" s="147"/>
    </row>
    <row r="208" spans="31:68" x14ac:dyDescent="0.15">
      <c r="AE208" s="147"/>
      <c r="AF208" s="147"/>
      <c r="AG208" s="322"/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  <c r="AX208" s="147"/>
      <c r="AY208" s="147"/>
      <c r="AZ208" s="147"/>
      <c r="BA208" s="147"/>
      <c r="BB208" s="147"/>
      <c r="BC208" s="147"/>
      <c r="BD208" s="147"/>
      <c r="BE208" s="147"/>
      <c r="BF208" s="147"/>
      <c r="BG208" s="147"/>
      <c r="BH208" s="147"/>
      <c r="BI208" s="147"/>
      <c r="BJ208" s="147"/>
      <c r="BK208" s="147"/>
      <c r="BL208" s="147"/>
      <c r="BM208" s="147"/>
      <c r="BN208" s="147"/>
      <c r="BO208" s="147"/>
      <c r="BP208" s="147"/>
    </row>
    <row r="209" spans="31:68" x14ac:dyDescent="0.15">
      <c r="AE209" s="147"/>
      <c r="AF209" s="147"/>
      <c r="AG209" s="322"/>
      <c r="AH209" s="147"/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  <c r="AX209" s="147"/>
      <c r="AY209" s="147"/>
      <c r="AZ209" s="147"/>
      <c r="BA209" s="147"/>
      <c r="BB209" s="147"/>
      <c r="BC209" s="147"/>
      <c r="BD209" s="147"/>
      <c r="BE209" s="147"/>
      <c r="BF209" s="147"/>
      <c r="BG209" s="147"/>
      <c r="BH209" s="147"/>
      <c r="BI209" s="147"/>
      <c r="BJ209" s="147"/>
      <c r="BK209" s="147"/>
      <c r="BL209" s="147"/>
      <c r="BM209" s="147"/>
      <c r="BN209" s="147"/>
      <c r="BO209" s="147"/>
      <c r="BP209" s="147"/>
    </row>
    <row r="210" spans="31:68" x14ac:dyDescent="0.15">
      <c r="AE210" s="147"/>
      <c r="AF210" s="147"/>
      <c r="AG210" s="322"/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  <c r="AX210" s="147"/>
      <c r="AY210" s="147"/>
      <c r="AZ210" s="147"/>
      <c r="BA210" s="147"/>
      <c r="BB210" s="147"/>
      <c r="BC210" s="147"/>
      <c r="BD210" s="147"/>
      <c r="BE210" s="147"/>
      <c r="BF210" s="147"/>
      <c r="BG210" s="147"/>
      <c r="BH210" s="147"/>
      <c r="BI210" s="147"/>
      <c r="BJ210" s="147"/>
      <c r="BK210" s="147"/>
      <c r="BL210" s="147"/>
      <c r="BM210" s="147"/>
      <c r="BN210" s="147"/>
      <c r="BO210" s="147"/>
      <c r="BP210" s="147"/>
    </row>
    <row r="211" spans="31:68" x14ac:dyDescent="0.15">
      <c r="AE211" s="147"/>
      <c r="AF211" s="147"/>
      <c r="AG211" s="322"/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  <c r="AX211" s="147"/>
      <c r="AY211" s="147"/>
      <c r="AZ211" s="147"/>
      <c r="BA211" s="147"/>
      <c r="BB211" s="147"/>
      <c r="BC211" s="147"/>
      <c r="BD211" s="147"/>
      <c r="BE211" s="147"/>
      <c r="BF211" s="147"/>
      <c r="BG211" s="147"/>
      <c r="BH211" s="147"/>
      <c r="BI211" s="147"/>
      <c r="BJ211" s="147"/>
      <c r="BK211" s="147"/>
      <c r="BL211" s="147"/>
      <c r="BM211" s="147"/>
      <c r="BN211" s="147"/>
      <c r="BO211" s="147"/>
      <c r="BP211" s="147"/>
    </row>
    <row r="212" spans="31:68" x14ac:dyDescent="0.15">
      <c r="AE212" s="147"/>
      <c r="AF212" s="147"/>
      <c r="AG212" s="322"/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  <c r="AX212" s="147"/>
      <c r="AY212" s="147"/>
      <c r="AZ212" s="147"/>
      <c r="BA212" s="147"/>
      <c r="BB212" s="147"/>
      <c r="BC212" s="147"/>
      <c r="BD212" s="147"/>
      <c r="BE212" s="147"/>
      <c r="BF212" s="147"/>
      <c r="BG212" s="147"/>
      <c r="BH212" s="147"/>
      <c r="BI212" s="147"/>
      <c r="BJ212" s="147"/>
      <c r="BK212" s="147"/>
      <c r="BL212" s="147"/>
      <c r="BM212" s="147"/>
      <c r="BN212" s="147"/>
      <c r="BO212" s="147"/>
      <c r="BP212" s="147"/>
    </row>
    <row r="213" spans="31:68" x14ac:dyDescent="0.15">
      <c r="AE213" s="147"/>
      <c r="AF213" s="147"/>
      <c r="AG213" s="322"/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  <c r="AX213" s="147"/>
      <c r="AY213" s="147"/>
      <c r="AZ213" s="147"/>
      <c r="BA213" s="147"/>
      <c r="BB213" s="147"/>
      <c r="BC213" s="147"/>
      <c r="BD213" s="147"/>
      <c r="BE213" s="147"/>
      <c r="BF213" s="147"/>
      <c r="BG213" s="147"/>
      <c r="BH213" s="147"/>
      <c r="BI213" s="147"/>
      <c r="BJ213" s="147"/>
      <c r="BK213" s="147"/>
      <c r="BL213" s="147"/>
      <c r="BM213" s="147"/>
      <c r="BN213" s="147"/>
      <c r="BO213" s="147"/>
      <c r="BP213" s="147"/>
    </row>
    <row r="214" spans="31:68" x14ac:dyDescent="0.15">
      <c r="AE214" s="147"/>
      <c r="AF214" s="147"/>
      <c r="AG214" s="322"/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147"/>
      <c r="BF214" s="147"/>
      <c r="BG214" s="147"/>
      <c r="BH214" s="147"/>
      <c r="BI214" s="147"/>
      <c r="BJ214" s="147"/>
      <c r="BK214" s="147"/>
      <c r="BL214" s="147"/>
      <c r="BM214" s="147"/>
      <c r="BN214" s="147"/>
      <c r="BO214" s="147"/>
      <c r="BP214" s="147"/>
    </row>
    <row r="215" spans="31:68" x14ac:dyDescent="0.15">
      <c r="AE215" s="147"/>
      <c r="AF215" s="147"/>
      <c r="AG215" s="322"/>
      <c r="AH215" s="147"/>
      <c r="AI215" s="147"/>
      <c r="AJ215" s="147"/>
      <c r="AK215" s="147"/>
      <c r="AL215" s="147"/>
      <c r="AM215" s="147"/>
      <c r="AN215" s="147"/>
      <c r="AO215" s="147"/>
      <c r="AP215" s="147"/>
      <c r="AQ215" s="147"/>
      <c r="AR215" s="147"/>
      <c r="AS215" s="147"/>
      <c r="AT215" s="147"/>
      <c r="AU215" s="147"/>
      <c r="AV215" s="147"/>
      <c r="AW215" s="147"/>
      <c r="AX215" s="147"/>
      <c r="AY215" s="147"/>
      <c r="AZ215" s="147"/>
      <c r="BA215" s="147"/>
      <c r="BB215" s="147"/>
      <c r="BC215" s="147"/>
      <c r="BD215" s="147"/>
      <c r="BE215" s="147"/>
      <c r="BF215" s="147"/>
      <c r="BG215" s="147"/>
      <c r="BH215" s="147"/>
      <c r="BI215" s="147"/>
      <c r="BJ215" s="147"/>
      <c r="BK215" s="147"/>
      <c r="BL215" s="147"/>
      <c r="BM215" s="147"/>
      <c r="BN215" s="147"/>
      <c r="BO215" s="147"/>
      <c r="BP215" s="147"/>
    </row>
    <row r="216" spans="31:68" x14ac:dyDescent="0.15">
      <c r="AE216" s="147"/>
      <c r="AF216" s="147"/>
      <c r="AG216" s="322"/>
      <c r="AH216" s="147"/>
      <c r="AI216" s="147"/>
      <c r="AJ216" s="147"/>
      <c r="AK216" s="147"/>
      <c r="AL216" s="147"/>
      <c r="AM216" s="147"/>
      <c r="AN216" s="147"/>
      <c r="AO216" s="147"/>
      <c r="AP216" s="147"/>
      <c r="AQ216" s="147"/>
      <c r="AR216" s="147"/>
      <c r="AS216" s="147"/>
      <c r="AT216" s="147"/>
      <c r="AU216" s="147"/>
      <c r="AV216" s="147"/>
      <c r="AW216" s="147"/>
      <c r="AX216" s="147"/>
      <c r="AY216" s="147"/>
      <c r="AZ216" s="147"/>
      <c r="BA216" s="147"/>
      <c r="BB216" s="147"/>
      <c r="BC216" s="147"/>
      <c r="BD216" s="147"/>
      <c r="BE216" s="147"/>
      <c r="BF216" s="147"/>
      <c r="BG216" s="147"/>
      <c r="BH216" s="147"/>
      <c r="BI216" s="147"/>
      <c r="BJ216" s="147"/>
      <c r="BK216" s="147"/>
      <c r="BL216" s="147"/>
      <c r="BM216" s="147"/>
      <c r="BN216" s="147"/>
      <c r="BO216" s="147"/>
      <c r="BP216" s="147"/>
    </row>
    <row r="217" spans="31:68" x14ac:dyDescent="0.15">
      <c r="AE217" s="147"/>
      <c r="AF217" s="147"/>
      <c r="AG217" s="322"/>
      <c r="AH217" s="147"/>
      <c r="AI217" s="147"/>
      <c r="AJ217" s="147"/>
      <c r="AK217" s="147"/>
      <c r="AL217" s="147"/>
      <c r="AM217" s="147"/>
      <c r="AN217" s="147"/>
      <c r="AO217" s="147"/>
      <c r="AP217" s="147"/>
      <c r="AQ217" s="147"/>
      <c r="AR217" s="147"/>
      <c r="AS217" s="147"/>
      <c r="AT217" s="147"/>
      <c r="AU217" s="147"/>
      <c r="AV217" s="147"/>
      <c r="AW217" s="147"/>
      <c r="AX217" s="147"/>
      <c r="AY217" s="147"/>
      <c r="AZ217" s="147"/>
      <c r="BA217" s="147"/>
      <c r="BB217" s="147"/>
      <c r="BC217" s="147"/>
      <c r="BD217" s="147"/>
      <c r="BE217" s="147"/>
      <c r="BF217" s="147"/>
      <c r="BG217" s="147"/>
      <c r="BH217" s="147"/>
      <c r="BI217" s="147"/>
      <c r="BJ217" s="147"/>
      <c r="BK217" s="147"/>
      <c r="BL217" s="147"/>
      <c r="BM217" s="147"/>
      <c r="BN217" s="147"/>
      <c r="BO217" s="147"/>
      <c r="BP217" s="147"/>
    </row>
    <row r="218" spans="31:68" x14ac:dyDescent="0.15">
      <c r="AE218" s="147"/>
      <c r="AF218" s="147"/>
      <c r="AG218" s="322"/>
      <c r="AH218" s="147"/>
      <c r="AI218" s="147"/>
      <c r="AJ218" s="147"/>
      <c r="AK218" s="147"/>
      <c r="AL218" s="147"/>
      <c r="AM218" s="147"/>
      <c r="AN218" s="147"/>
      <c r="AO218" s="147"/>
      <c r="AP218" s="147"/>
      <c r="AQ218" s="147"/>
      <c r="AR218" s="147"/>
      <c r="AS218" s="147"/>
      <c r="AT218" s="147"/>
      <c r="AU218" s="147"/>
      <c r="AV218" s="147"/>
      <c r="AW218" s="147"/>
      <c r="AX218" s="147"/>
      <c r="AY218" s="147"/>
      <c r="AZ218" s="147"/>
      <c r="BA218" s="147"/>
      <c r="BB218" s="147"/>
      <c r="BC218" s="147"/>
      <c r="BD218" s="147"/>
      <c r="BE218" s="147"/>
      <c r="BF218" s="147"/>
      <c r="BG218" s="147"/>
      <c r="BH218" s="147"/>
      <c r="BI218" s="147"/>
      <c r="BJ218" s="147"/>
      <c r="BK218" s="147"/>
      <c r="BL218" s="147"/>
      <c r="BM218" s="147"/>
      <c r="BN218" s="147"/>
      <c r="BO218" s="147"/>
      <c r="BP218" s="147"/>
    </row>
    <row r="219" spans="31:68" x14ac:dyDescent="0.15">
      <c r="AE219" s="147"/>
      <c r="AF219" s="147"/>
      <c r="AG219" s="322"/>
      <c r="AH219" s="147"/>
      <c r="AI219" s="147"/>
      <c r="AJ219" s="147"/>
      <c r="AK219" s="147"/>
      <c r="AL219" s="147"/>
      <c r="AM219" s="147"/>
      <c r="AN219" s="147"/>
      <c r="AO219" s="147"/>
      <c r="AP219" s="147"/>
      <c r="AQ219" s="147"/>
      <c r="AR219" s="147"/>
      <c r="AS219" s="147"/>
      <c r="AT219" s="147"/>
      <c r="AU219" s="147"/>
      <c r="AV219" s="147"/>
      <c r="AW219" s="147"/>
      <c r="AX219" s="147"/>
      <c r="AY219" s="147"/>
      <c r="AZ219" s="147"/>
      <c r="BA219" s="147"/>
      <c r="BB219" s="147"/>
      <c r="BC219" s="147"/>
      <c r="BD219" s="147"/>
      <c r="BE219" s="147"/>
      <c r="BF219" s="147"/>
      <c r="BG219" s="147"/>
      <c r="BH219" s="147"/>
      <c r="BI219" s="147"/>
      <c r="BJ219" s="147"/>
      <c r="BK219" s="147"/>
      <c r="BL219" s="147"/>
      <c r="BM219" s="147"/>
      <c r="BN219" s="147"/>
      <c r="BO219" s="147"/>
      <c r="BP219" s="147"/>
    </row>
    <row r="220" spans="31:68" x14ac:dyDescent="0.15">
      <c r="AE220" s="147"/>
      <c r="AF220" s="147"/>
      <c r="AG220" s="322"/>
      <c r="AH220" s="147"/>
      <c r="AI220" s="147"/>
      <c r="AJ220" s="147"/>
      <c r="AK220" s="147"/>
      <c r="AL220" s="147"/>
      <c r="AM220" s="147"/>
      <c r="AN220" s="147"/>
      <c r="AO220" s="147"/>
      <c r="AP220" s="147"/>
      <c r="AQ220" s="147"/>
      <c r="AR220" s="147"/>
      <c r="AS220" s="147"/>
      <c r="AT220" s="147"/>
      <c r="AU220" s="147"/>
      <c r="AV220" s="147"/>
      <c r="AW220" s="147"/>
      <c r="AX220" s="147"/>
      <c r="AY220" s="147"/>
      <c r="AZ220" s="147"/>
      <c r="BA220" s="147"/>
      <c r="BB220" s="147"/>
      <c r="BC220" s="147"/>
      <c r="BD220" s="147"/>
      <c r="BE220" s="147"/>
      <c r="BF220" s="147"/>
      <c r="BG220" s="147"/>
      <c r="BH220" s="147"/>
      <c r="BI220" s="147"/>
      <c r="BJ220" s="147"/>
      <c r="BK220" s="147"/>
      <c r="BL220" s="147"/>
      <c r="BM220" s="147"/>
      <c r="BN220" s="147"/>
      <c r="BO220" s="147"/>
      <c r="BP220" s="147"/>
    </row>
    <row r="221" spans="31:68" x14ac:dyDescent="0.15">
      <c r="AE221" s="147"/>
      <c r="AF221" s="147"/>
      <c r="AG221" s="322"/>
      <c r="AH221" s="147"/>
      <c r="AI221" s="147"/>
      <c r="AJ221" s="147"/>
      <c r="AK221" s="147"/>
      <c r="AL221" s="147"/>
      <c r="AM221" s="147"/>
      <c r="AN221" s="147"/>
      <c r="AO221" s="147"/>
      <c r="AP221" s="147"/>
      <c r="AQ221" s="147"/>
      <c r="AR221" s="147"/>
      <c r="AS221" s="147"/>
      <c r="AT221" s="147"/>
      <c r="AU221" s="147"/>
      <c r="AV221" s="147"/>
      <c r="AW221" s="147"/>
      <c r="AX221" s="147"/>
      <c r="AY221" s="147"/>
      <c r="AZ221" s="147"/>
      <c r="BA221" s="147"/>
      <c r="BB221" s="147"/>
      <c r="BC221" s="147"/>
      <c r="BD221" s="147"/>
      <c r="BE221" s="147"/>
      <c r="BF221" s="147"/>
      <c r="BG221" s="147"/>
      <c r="BH221" s="147"/>
      <c r="BI221" s="147"/>
      <c r="BJ221" s="147"/>
      <c r="BK221" s="147"/>
      <c r="BL221" s="147"/>
      <c r="BM221" s="147"/>
      <c r="BN221" s="147"/>
      <c r="BO221" s="147"/>
      <c r="BP221" s="147"/>
    </row>
    <row r="222" spans="31:68" x14ac:dyDescent="0.15">
      <c r="AE222" s="147"/>
      <c r="AF222" s="147"/>
      <c r="AG222" s="322"/>
      <c r="AH222" s="147"/>
      <c r="AI222" s="147"/>
      <c r="AJ222" s="147"/>
      <c r="AK222" s="147"/>
      <c r="AL222" s="147"/>
      <c r="AM222" s="147"/>
      <c r="AN222" s="147"/>
      <c r="AO222" s="147"/>
      <c r="AP222" s="147"/>
      <c r="AQ222" s="147"/>
      <c r="AR222" s="147"/>
      <c r="AS222" s="147"/>
      <c r="AT222" s="147"/>
      <c r="AU222" s="147"/>
      <c r="AV222" s="147"/>
      <c r="AW222" s="147"/>
      <c r="AX222" s="147"/>
      <c r="AY222" s="147"/>
      <c r="AZ222" s="147"/>
      <c r="BA222" s="147"/>
      <c r="BB222" s="147"/>
      <c r="BC222" s="147"/>
      <c r="BD222" s="147"/>
      <c r="BE222" s="147"/>
      <c r="BF222" s="147"/>
      <c r="BG222" s="147"/>
      <c r="BH222" s="147"/>
      <c r="BI222" s="147"/>
      <c r="BJ222" s="147"/>
      <c r="BK222" s="147"/>
      <c r="BL222" s="147"/>
      <c r="BM222" s="147"/>
      <c r="BN222" s="147"/>
      <c r="BO222" s="147"/>
      <c r="BP222" s="147"/>
    </row>
    <row r="223" spans="31:68" x14ac:dyDescent="0.15">
      <c r="AE223" s="147"/>
      <c r="AF223" s="147"/>
      <c r="AG223" s="322"/>
      <c r="AH223" s="147"/>
      <c r="AI223" s="147"/>
      <c r="AJ223" s="147"/>
      <c r="AK223" s="147"/>
      <c r="AL223" s="147"/>
      <c r="AM223" s="147"/>
      <c r="AN223" s="147"/>
      <c r="AO223" s="147"/>
      <c r="AP223" s="147"/>
      <c r="AQ223" s="147"/>
      <c r="AR223" s="147"/>
      <c r="AS223" s="147"/>
      <c r="AT223" s="147"/>
      <c r="AU223" s="147"/>
      <c r="AV223" s="147"/>
      <c r="AW223" s="147"/>
      <c r="AX223" s="147"/>
      <c r="AY223" s="147"/>
      <c r="AZ223" s="147"/>
      <c r="BA223" s="147"/>
      <c r="BB223" s="147"/>
      <c r="BC223" s="147"/>
      <c r="BD223" s="147"/>
      <c r="BE223" s="147"/>
      <c r="BF223" s="147"/>
      <c r="BG223" s="147"/>
      <c r="BH223" s="147"/>
      <c r="BI223" s="147"/>
      <c r="BJ223" s="147"/>
      <c r="BK223" s="147"/>
      <c r="BL223" s="147"/>
      <c r="BM223" s="147"/>
      <c r="BN223" s="147"/>
      <c r="BO223" s="147"/>
      <c r="BP223" s="147"/>
    </row>
    <row r="224" spans="31:68" x14ac:dyDescent="0.15">
      <c r="AE224" s="147"/>
      <c r="AF224" s="147"/>
      <c r="AG224" s="322"/>
      <c r="AH224" s="147"/>
      <c r="AI224" s="147"/>
      <c r="AJ224" s="147"/>
      <c r="AK224" s="147"/>
      <c r="AL224" s="147"/>
      <c r="AM224" s="147"/>
      <c r="AN224" s="147"/>
      <c r="AO224" s="147"/>
      <c r="AP224" s="147"/>
      <c r="AQ224" s="147"/>
      <c r="AR224" s="147"/>
      <c r="AS224" s="147"/>
      <c r="AT224" s="147"/>
      <c r="AU224" s="147"/>
      <c r="AV224" s="147"/>
      <c r="AW224" s="147"/>
      <c r="AX224" s="147"/>
      <c r="AY224" s="147"/>
      <c r="AZ224" s="147"/>
      <c r="BA224" s="147"/>
      <c r="BB224" s="147"/>
      <c r="BC224" s="147"/>
      <c r="BD224" s="147"/>
      <c r="BE224" s="147"/>
      <c r="BF224" s="147"/>
      <c r="BG224" s="147"/>
      <c r="BH224" s="147"/>
      <c r="BI224" s="147"/>
      <c r="BJ224" s="147"/>
      <c r="BK224" s="147"/>
      <c r="BL224" s="147"/>
      <c r="BM224" s="147"/>
      <c r="BN224" s="147"/>
      <c r="BO224" s="147"/>
      <c r="BP224" s="147"/>
    </row>
    <row r="225" spans="31:68" x14ac:dyDescent="0.15">
      <c r="AE225" s="147"/>
      <c r="AF225" s="147"/>
      <c r="AG225" s="322"/>
      <c r="AH225" s="147"/>
      <c r="AI225" s="147"/>
      <c r="AJ225" s="147"/>
      <c r="AK225" s="147"/>
      <c r="AL225" s="147"/>
      <c r="AM225" s="147"/>
      <c r="AN225" s="147"/>
      <c r="AO225" s="147"/>
      <c r="AP225" s="147"/>
      <c r="AQ225" s="147"/>
      <c r="AR225" s="147"/>
      <c r="AS225" s="147"/>
      <c r="AT225" s="147"/>
      <c r="AU225" s="147"/>
      <c r="AV225" s="147"/>
      <c r="AW225" s="147"/>
      <c r="AX225" s="147"/>
      <c r="AY225" s="147"/>
      <c r="AZ225" s="147"/>
      <c r="BA225" s="147"/>
      <c r="BB225" s="147"/>
      <c r="BC225" s="147"/>
      <c r="BD225" s="147"/>
      <c r="BE225" s="147"/>
      <c r="BF225" s="147"/>
      <c r="BG225" s="147"/>
      <c r="BH225" s="147"/>
      <c r="BI225" s="147"/>
      <c r="BJ225" s="147"/>
      <c r="BK225" s="147"/>
      <c r="BL225" s="147"/>
      <c r="BM225" s="147"/>
      <c r="BN225" s="147"/>
      <c r="BO225" s="147"/>
      <c r="BP225" s="147"/>
    </row>
    <row r="226" spans="31:68" x14ac:dyDescent="0.15">
      <c r="AE226" s="147"/>
      <c r="AF226" s="147"/>
      <c r="AG226" s="322"/>
      <c r="AH226" s="147"/>
      <c r="AI226" s="147"/>
      <c r="AJ226" s="147"/>
      <c r="AK226" s="147"/>
      <c r="AL226" s="147"/>
      <c r="AM226" s="147"/>
      <c r="AN226" s="147"/>
      <c r="AO226" s="147"/>
      <c r="AP226" s="147"/>
      <c r="AQ226" s="147"/>
      <c r="AR226" s="147"/>
      <c r="AS226" s="147"/>
      <c r="AT226" s="147"/>
      <c r="AU226" s="147"/>
      <c r="AV226" s="147"/>
      <c r="AW226" s="147"/>
      <c r="AX226" s="147"/>
      <c r="AY226" s="147"/>
      <c r="AZ226" s="147"/>
      <c r="BA226" s="147"/>
      <c r="BB226" s="147"/>
      <c r="BC226" s="147"/>
      <c r="BD226" s="147"/>
      <c r="BE226" s="147"/>
      <c r="BF226" s="147"/>
      <c r="BG226" s="147"/>
      <c r="BH226" s="147"/>
      <c r="BI226" s="147"/>
      <c r="BJ226" s="147"/>
      <c r="BK226" s="147"/>
      <c r="BL226" s="147"/>
      <c r="BM226" s="147"/>
      <c r="BN226" s="147"/>
      <c r="BO226" s="147"/>
      <c r="BP226" s="147"/>
    </row>
    <row r="227" spans="31:68" x14ac:dyDescent="0.15">
      <c r="AE227" s="147"/>
      <c r="AF227" s="147"/>
      <c r="AG227" s="322"/>
      <c r="AH227" s="147"/>
      <c r="AI227" s="147"/>
      <c r="AJ227" s="147"/>
      <c r="AK227" s="147"/>
      <c r="AL227" s="147"/>
      <c r="AM227" s="147"/>
      <c r="AN227" s="147"/>
      <c r="AO227" s="147"/>
      <c r="AP227" s="147"/>
      <c r="AQ227" s="147"/>
      <c r="AR227" s="147"/>
      <c r="AS227" s="147"/>
      <c r="AT227" s="147"/>
      <c r="AU227" s="147"/>
      <c r="AV227" s="147"/>
      <c r="AW227" s="147"/>
      <c r="AX227" s="147"/>
      <c r="AY227" s="147"/>
      <c r="AZ227" s="147"/>
      <c r="BA227" s="147"/>
      <c r="BB227" s="147"/>
      <c r="BC227" s="147"/>
      <c r="BD227" s="147"/>
      <c r="BE227" s="147"/>
      <c r="BF227" s="147"/>
      <c r="BG227" s="147"/>
      <c r="BH227" s="147"/>
      <c r="BI227" s="147"/>
      <c r="BJ227" s="147"/>
      <c r="BK227" s="147"/>
      <c r="BL227" s="147"/>
      <c r="BM227" s="147"/>
      <c r="BN227" s="147"/>
      <c r="BO227" s="147"/>
      <c r="BP227" s="147"/>
    </row>
    <row r="228" spans="31:68" x14ac:dyDescent="0.15">
      <c r="AE228" s="147"/>
      <c r="AF228" s="147"/>
      <c r="AG228" s="322"/>
      <c r="AH228" s="147"/>
      <c r="AI228" s="147"/>
      <c r="AJ228" s="147"/>
      <c r="AK228" s="147"/>
      <c r="AL228" s="147"/>
      <c r="AM228" s="147"/>
      <c r="AN228" s="147"/>
      <c r="AO228" s="147"/>
      <c r="AP228" s="147"/>
      <c r="AQ228" s="147"/>
      <c r="AR228" s="147"/>
      <c r="AS228" s="147"/>
      <c r="AT228" s="147"/>
      <c r="AU228" s="147"/>
      <c r="AV228" s="147"/>
      <c r="AW228" s="147"/>
      <c r="AX228" s="147"/>
      <c r="AY228" s="147"/>
      <c r="AZ228" s="147"/>
      <c r="BA228" s="147"/>
      <c r="BB228" s="147"/>
      <c r="BC228" s="147"/>
      <c r="BD228" s="147"/>
      <c r="BE228" s="147"/>
      <c r="BF228" s="147"/>
      <c r="BG228" s="147"/>
      <c r="BH228" s="147"/>
      <c r="BI228" s="147"/>
      <c r="BJ228" s="147"/>
      <c r="BK228" s="147"/>
      <c r="BL228" s="147"/>
      <c r="BM228" s="147"/>
      <c r="BN228" s="147"/>
      <c r="BO228" s="147"/>
      <c r="BP228" s="147"/>
    </row>
    <row r="229" spans="31:68" x14ac:dyDescent="0.15">
      <c r="AE229" s="147"/>
      <c r="AF229" s="147"/>
      <c r="AG229" s="322"/>
      <c r="AH229" s="147"/>
      <c r="AI229" s="147"/>
      <c r="AJ229" s="147"/>
      <c r="AK229" s="147"/>
      <c r="AL229" s="147"/>
      <c r="AM229" s="147"/>
      <c r="AN229" s="147"/>
      <c r="AO229" s="147"/>
      <c r="AP229" s="147"/>
      <c r="AQ229" s="147"/>
      <c r="AR229" s="147"/>
      <c r="AS229" s="147"/>
      <c r="AT229" s="147"/>
      <c r="AU229" s="147"/>
      <c r="AV229" s="147"/>
      <c r="AW229" s="147"/>
      <c r="AX229" s="147"/>
      <c r="AY229" s="147"/>
      <c r="AZ229" s="147"/>
      <c r="BA229" s="147"/>
      <c r="BB229" s="147"/>
      <c r="BC229" s="147"/>
      <c r="BD229" s="147"/>
      <c r="BE229" s="147"/>
      <c r="BF229" s="147"/>
      <c r="BG229" s="147"/>
      <c r="BH229" s="147"/>
      <c r="BI229" s="147"/>
      <c r="BJ229" s="147"/>
      <c r="BK229" s="147"/>
      <c r="BL229" s="147"/>
      <c r="BM229" s="147"/>
      <c r="BN229" s="147"/>
      <c r="BO229" s="147"/>
      <c r="BP229" s="147"/>
    </row>
    <row r="230" spans="31:68" x14ac:dyDescent="0.15">
      <c r="AE230" s="147"/>
      <c r="AF230" s="147"/>
      <c r="AG230" s="322"/>
      <c r="AH230" s="147"/>
      <c r="AI230" s="147"/>
      <c r="AJ230" s="147"/>
      <c r="AK230" s="147"/>
      <c r="AL230" s="147"/>
      <c r="AM230" s="147"/>
      <c r="AN230" s="147"/>
      <c r="AO230" s="147"/>
      <c r="AP230" s="147"/>
      <c r="AQ230" s="147"/>
      <c r="AR230" s="147"/>
      <c r="AS230" s="147"/>
      <c r="AT230" s="147"/>
      <c r="AU230" s="147"/>
      <c r="AV230" s="147"/>
      <c r="AW230" s="147"/>
      <c r="AX230" s="147"/>
      <c r="AY230" s="147"/>
      <c r="AZ230" s="147"/>
      <c r="BA230" s="147"/>
      <c r="BB230" s="147"/>
      <c r="BC230" s="147"/>
      <c r="BD230" s="147"/>
      <c r="BE230" s="147"/>
      <c r="BF230" s="147"/>
      <c r="BG230" s="147"/>
      <c r="BH230" s="147"/>
      <c r="BI230" s="147"/>
      <c r="BJ230" s="147"/>
      <c r="BK230" s="147"/>
      <c r="BL230" s="147"/>
      <c r="BM230" s="147"/>
      <c r="BN230" s="147"/>
      <c r="BO230" s="147"/>
      <c r="BP230" s="147"/>
    </row>
    <row r="231" spans="31:68" x14ac:dyDescent="0.15">
      <c r="AE231" s="147"/>
      <c r="AF231" s="147"/>
      <c r="AG231" s="322"/>
      <c r="AH231" s="147"/>
      <c r="AI231" s="147"/>
      <c r="AJ231" s="147"/>
      <c r="AK231" s="147"/>
      <c r="AL231" s="147"/>
      <c r="AM231" s="147"/>
      <c r="AN231" s="147"/>
      <c r="AO231" s="147"/>
      <c r="AP231" s="147"/>
      <c r="AQ231" s="147"/>
      <c r="AR231" s="147"/>
      <c r="AS231" s="147"/>
      <c r="AT231" s="147"/>
      <c r="AU231" s="147"/>
      <c r="AV231" s="147"/>
      <c r="AW231" s="147"/>
      <c r="AX231" s="147"/>
      <c r="AY231" s="147"/>
      <c r="AZ231" s="147"/>
      <c r="BA231" s="147"/>
      <c r="BB231" s="147"/>
      <c r="BC231" s="147"/>
      <c r="BD231" s="147"/>
      <c r="BE231" s="147"/>
      <c r="BF231" s="147"/>
      <c r="BG231" s="147"/>
      <c r="BH231" s="147"/>
      <c r="BI231" s="147"/>
      <c r="BJ231" s="147"/>
      <c r="BK231" s="147"/>
      <c r="BL231" s="147"/>
      <c r="BM231" s="147"/>
      <c r="BN231" s="147"/>
      <c r="BO231" s="147"/>
      <c r="BP231" s="147"/>
    </row>
    <row r="232" spans="31:68" x14ac:dyDescent="0.15">
      <c r="AE232" s="147"/>
      <c r="AF232" s="147"/>
      <c r="AG232" s="322"/>
      <c r="AH232" s="147"/>
      <c r="AI232" s="147"/>
      <c r="AJ232" s="147"/>
      <c r="AK232" s="147"/>
      <c r="AL232" s="147"/>
      <c r="AM232" s="147"/>
      <c r="AN232" s="147"/>
      <c r="AO232" s="147"/>
      <c r="AP232" s="147"/>
      <c r="AQ232" s="147"/>
      <c r="AR232" s="147"/>
      <c r="AS232" s="147"/>
      <c r="AT232" s="147"/>
      <c r="AU232" s="147"/>
      <c r="AV232" s="147"/>
      <c r="AW232" s="147"/>
      <c r="AX232" s="147"/>
      <c r="AY232" s="147"/>
      <c r="AZ232" s="147"/>
      <c r="BA232" s="147"/>
      <c r="BB232" s="147"/>
      <c r="BC232" s="147"/>
      <c r="BD232" s="147"/>
      <c r="BE232" s="147"/>
      <c r="BF232" s="147"/>
      <c r="BG232" s="147"/>
      <c r="BH232" s="147"/>
      <c r="BI232" s="147"/>
      <c r="BJ232" s="147"/>
      <c r="BK232" s="147"/>
      <c r="BL232" s="147"/>
      <c r="BM232" s="147"/>
      <c r="BN232" s="147"/>
      <c r="BO232" s="147"/>
      <c r="BP232" s="147"/>
    </row>
    <row r="233" spans="31:68" x14ac:dyDescent="0.15">
      <c r="AE233" s="147"/>
      <c r="AF233" s="147"/>
      <c r="AG233" s="322"/>
      <c r="AH233" s="147"/>
      <c r="AI233" s="147"/>
      <c r="AJ233" s="147"/>
      <c r="AK233" s="147"/>
      <c r="AL233" s="147"/>
      <c r="AM233" s="147"/>
      <c r="AN233" s="147"/>
      <c r="AO233" s="147"/>
      <c r="AP233" s="147"/>
      <c r="AQ233" s="147"/>
      <c r="AR233" s="147"/>
      <c r="AS233" s="147"/>
      <c r="AT233" s="147"/>
      <c r="AU233" s="147"/>
      <c r="AV233" s="147"/>
      <c r="AW233" s="147"/>
      <c r="AX233" s="147"/>
      <c r="AY233" s="147"/>
      <c r="AZ233" s="147"/>
      <c r="BA233" s="147"/>
      <c r="BB233" s="147"/>
      <c r="BC233" s="147"/>
      <c r="BD233" s="147"/>
      <c r="BE233" s="147"/>
      <c r="BF233" s="147"/>
      <c r="BG233" s="147"/>
      <c r="BH233" s="147"/>
      <c r="BI233" s="147"/>
      <c r="BJ233" s="147"/>
      <c r="BK233" s="147"/>
      <c r="BL233" s="147"/>
      <c r="BM233" s="147"/>
      <c r="BN233" s="147"/>
      <c r="BO233" s="147"/>
      <c r="BP233" s="147"/>
    </row>
    <row r="234" spans="31:68" x14ac:dyDescent="0.15">
      <c r="AE234" s="147"/>
      <c r="AF234" s="147"/>
      <c r="AG234" s="322"/>
      <c r="AH234" s="147"/>
      <c r="AI234" s="147"/>
      <c r="AJ234" s="147"/>
      <c r="AK234" s="147"/>
      <c r="AL234" s="147"/>
      <c r="AM234" s="147"/>
      <c r="AN234" s="147"/>
      <c r="AO234" s="147"/>
      <c r="AP234" s="147"/>
      <c r="AQ234" s="147"/>
      <c r="AR234" s="147"/>
      <c r="AS234" s="147"/>
      <c r="AT234" s="147"/>
      <c r="AU234" s="147"/>
      <c r="AV234" s="147"/>
      <c r="AW234" s="147"/>
      <c r="AX234" s="147"/>
      <c r="AY234" s="147"/>
      <c r="AZ234" s="147"/>
      <c r="BA234" s="147"/>
      <c r="BB234" s="147"/>
      <c r="BC234" s="147"/>
      <c r="BD234" s="147"/>
      <c r="BE234" s="147"/>
      <c r="BF234" s="147"/>
      <c r="BG234" s="147"/>
      <c r="BH234" s="147"/>
      <c r="BI234" s="147"/>
      <c r="BJ234" s="147"/>
      <c r="BK234" s="147"/>
      <c r="BL234" s="147"/>
      <c r="BM234" s="147"/>
      <c r="BN234" s="147"/>
      <c r="BO234" s="147"/>
      <c r="BP234" s="147"/>
    </row>
    <row r="235" spans="31:68" x14ac:dyDescent="0.15">
      <c r="AE235" s="147"/>
      <c r="AF235" s="147"/>
      <c r="AG235" s="322"/>
      <c r="AH235" s="147"/>
      <c r="AI235" s="147"/>
      <c r="AJ235" s="147"/>
      <c r="AK235" s="147"/>
      <c r="AL235" s="147"/>
      <c r="AM235" s="147"/>
      <c r="AN235" s="147"/>
      <c r="AO235" s="147"/>
      <c r="AP235" s="147"/>
      <c r="AQ235" s="147"/>
      <c r="AR235" s="147"/>
      <c r="AS235" s="147"/>
      <c r="AT235" s="147"/>
      <c r="AU235" s="147"/>
      <c r="AV235" s="147"/>
      <c r="AW235" s="147"/>
      <c r="AX235" s="147"/>
      <c r="AY235" s="147"/>
      <c r="AZ235" s="147"/>
      <c r="BA235" s="147"/>
      <c r="BB235" s="147"/>
      <c r="BC235" s="147"/>
      <c r="BD235" s="147"/>
      <c r="BE235" s="147"/>
      <c r="BF235" s="147"/>
      <c r="BG235" s="147"/>
      <c r="BH235" s="147"/>
      <c r="BI235" s="147"/>
      <c r="BJ235" s="147"/>
      <c r="BK235" s="147"/>
      <c r="BL235" s="147"/>
      <c r="BM235" s="147"/>
      <c r="BN235" s="147"/>
      <c r="BO235" s="147"/>
      <c r="BP235" s="147"/>
    </row>
    <row r="236" spans="31:68" x14ac:dyDescent="0.15">
      <c r="AE236" s="147"/>
      <c r="AF236" s="147"/>
      <c r="AG236" s="322"/>
      <c r="AH236" s="147"/>
      <c r="AI236" s="147"/>
      <c r="AJ236" s="147"/>
      <c r="AK236" s="147"/>
      <c r="AL236" s="147"/>
      <c r="AM236" s="147"/>
      <c r="AN236" s="147"/>
      <c r="AO236" s="147"/>
      <c r="AP236" s="147"/>
      <c r="AQ236" s="147"/>
      <c r="AR236" s="147"/>
      <c r="AS236" s="147"/>
      <c r="AT236" s="147"/>
      <c r="AU236" s="147"/>
      <c r="AV236" s="147"/>
      <c r="AW236" s="147"/>
      <c r="AX236" s="147"/>
      <c r="AY236" s="147"/>
      <c r="AZ236" s="147"/>
      <c r="BA236" s="147"/>
      <c r="BB236" s="147"/>
      <c r="BC236" s="147"/>
      <c r="BD236" s="147"/>
      <c r="BE236" s="147"/>
      <c r="BF236" s="147"/>
      <c r="BG236" s="147"/>
      <c r="BH236" s="147"/>
      <c r="BI236" s="147"/>
      <c r="BJ236" s="147"/>
      <c r="BK236" s="147"/>
      <c r="BL236" s="147"/>
      <c r="BM236" s="147"/>
      <c r="BN236" s="147"/>
      <c r="BO236" s="147"/>
      <c r="BP236" s="147"/>
    </row>
    <row r="237" spans="31:68" x14ac:dyDescent="0.15">
      <c r="AE237" s="147"/>
      <c r="AF237" s="147"/>
      <c r="AG237" s="322"/>
      <c r="AH237" s="147"/>
      <c r="AI237" s="147"/>
      <c r="AJ237" s="147"/>
      <c r="AK237" s="147"/>
      <c r="AL237" s="147"/>
      <c r="AM237" s="147"/>
      <c r="AN237" s="147"/>
      <c r="AO237" s="147"/>
      <c r="AP237" s="147"/>
      <c r="AQ237" s="147"/>
      <c r="AR237" s="147"/>
      <c r="AS237" s="147"/>
      <c r="AT237" s="147"/>
      <c r="AU237" s="147"/>
      <c r="AV237" s="147"/>
      <c r="AW237" s="147"/>
      <c r="AX237" s="147"/>
      <c r="AY237" s="147"/>
      <c r="AZ237" s="147"/>
      <c r="BA237" s="147"/>
      <c r="BB237" s="147"/>
      <c r="BC237" s="147"/>
      <c r="BD237" s="147"/>
      <c r="BE237" s="147"/>
      <c r="BF237" s="147"/>
      <c r="BG237" s="147"/>
      <c r="BH237" s="147"/>
      <c r="BI237" s="147"/>
      <c r="BJ237" s="147"/>
      <c r="BK237" s="147"/>
      <c r="BL237" s="147"/>
      <c r="BM237" s="147"/>
      <c r="BN237" s="147"/>
      <c r="BO237" s="147"/>
      <c r="BP237" s="147"/>
    </row>
    <row r="238" spans="31:68" x14ac:dyDescent="0.15">
      <c r="AE238" s="147"/>
      <c r="AF238" s="147"/>
      <c r="AG238" s="322"/>
      <c r="AH238" s="147"/>
      <c r="AI238" s="147"/>
      <c r="AJ238" s="147"/>
      <c r="AK238" s="147"/>
      <c r="AL238" s="147"/>
      <c r="AM238" s="147"/>
      <c r="AN238" s="147"/>
      <c r="AO238" s="147"/>
      <c r="AP238" s="147"/>
      <c r="AQ238" s="147"/>
      <c r="AR238" s="147"/>
      <c r="AS238" s="147"/>
      <c r="AT238" s="147"/>
      <c r="AU238" s="147"/>
      <c r="AV238" s="147"/>
      <c r="AW238" s="147"/>
      <c r="AX238" s="147"/>
      <c r="AY238" s="147"/>
      <c r="AZ238" s="147"/>
      <c r="BA238" s="147"/>
      <c r="BB238" s="147"/>
      <c r="BC238" s="147"/>
      <c r="BD238" s="147"/>
      <c r="BE238" s="147"/>
      <c r="BF238" s="147"/>
      <c r="BG238" s="147"/>
      <c r="BH238" s="147"/>
      <c r="BI238" s="147"/>
      <c r="BJ238" s="147"/>
      <c r="BK238" s="147"/>
      <c r="BL238" s="147"/>
      <c r="BM238" s="147"/>
      <c r="BN238" s="147"/>
      <c r="BO238" s="147"/>
      <c r="BP238" s="147"/>
    </row>
    <row r="239" spans="31:68" x14ac:dyDescent="0.15">
      <c r="AE239" s="147"/>
      <c r="AF239" s="147"/>
      <c r="AG239" s="322"/>
      <c r="AH239" s="147"/>
      <c r="AI239" s="147"/>
      <c r="AJ239" s="147"/>
      <c r="AK239" s="147"/>
      <c r="AL239" s="147"/>
      <c r="AM239" s="147"/>
      <c r="AN239" s="147"/>
      <c r="AO239" s="147"/>
      <c r="AP239" s="147"/>
      <c r="AQ239" s="147"/>
      <c r="AR239" s="147"/>
      <c r="AS239" s="147"/>
      <c r="AT239" s="147"/>
      <c r="AU239" s="147"/>
      <c r="AV239" s="147"/>
      <c r="AW239" s="147"/>
      <c r="AX239" s="147"/>
      <c r="AY239" s="147"/>
      <c r="AZ239" s="147"/>
      <c r="BA239" s="147"/>
      <c r="BB239" s="147"/>
      <c r="BC239" s="147"/>
      <c r="BD239" s="147"/>
      <c r="BE239" s="147"/>
      <c r="BF239" s="147"/>
      <c r="BG239" s="147"/>
      <c r="BH239" s="147"/>
      <c r="BI239" s="147"/>
      <c r="BJ239" s="147"/>
      <c r="BK239" s="147"/>
      <c r="BL239" s="147"/>
      <c r="BM239" s="147"/>
      <c r="BN239" s="147"/>
      <c r="BO239" s="147"/>
      <c r="BP239" s="147"/>
    </row>
    <row r="240" spans="31:68" x14ac:dyDescent="0.15">
      <c r="AE240" s="147"/>
      <c r="AF240" s="147"/>
      <c r="AG240" s="322"/>
      <c r="AH240" s="147"/>
      <c r="AI240" s="147"/>
      <c r="AJ240" s="147"/>
      <c r="AK240" s="147"/>
      <c r="AL240" s="147"/>
      <c r="AM240" s="147"/>
      <c r="AN240" s="147"/>
      <c r="AO240" s="147"/>
      <c r="AP240" s="147"/>
      <c r="AQ240" s="147"/>
      <c r="AR240" s="147"/>
      <c r="AS240" s="147"/>
      <c r="AT240" s="147"/>
      <c r="AU240" s="147"/>
      <c r="AV240" s="147"/>
      <c r="AW240" s="147"/>
      <c r="AX240" s="147"/>
      <c r="AY240" s="147"/>
      <c r="AZ240" s="147"/>
      <c r="BA240" s="147"/>
      <c r="BB240" s="147"/>
      <c r="BC240" s="147"/>
      <c r="BD240" s="147"/>
      <c r="BE240" s="147"/>
      <c r="BF240" s="147"/>
      <c r="BG240" s="147"/>
      <c r="BH240" s="147"/>
      <c r="BI240" s="147"/>
      <c r="BJ240" s="147"/>
      <c r="BK240" s="147"/>
      <c r="BL240" s="147"/>
      <c r="BM240" s="147"/>
      <c r="BN240" s="147"/>
      <c r="BO240" s="147"/>
      <c r="BP240" s="147"/>
    </row>
    <row r="241" spans="31:68" x14ac:dyDescent="0.15">
      <c r="AE241" s="147"/>
      <c r="AF241" s="147"/>
      <c r="AG241" s="322"/>
      <c r="AH241" s="147"/>
      <c r="AI241" s="147"/>
      <c r="AJ241" s="147"/>
      <c r="AK241" s="147"/>
      <c r="AL241" s="147"/>
      <c r="AM241" s="147"/>
      <c r="AN241" s="147"/>
      <c r="AO241" s="147"/>
      <c r="AP241" s="147"/>
      <c r="AQ241" s="147"/>
      <c r="AR241" s="147"/>
      <c r="AS241" s="147"/>
      <c r="AT241" s="147"/>
      <c r="AU241" s="147"/>
      <c r="AV241" s="147"/>
      <c r="AW241" s="147"/>
      <c r="AX241" s="147"/>
      <c r="AY241" s="147"/>
      <c r="AZ241" s="147"/>
      <c r="BA241" s="147"/>
      <c r="BB241" s="147"/>
      <c r="BC241" s="147"/>
      <c r="BD241" s="147"/>
      <c r="BE241" s="147"/>
      <c r="BF241" s="147"/>
      <c r="BG241" s="147"/>
      <c r="BH241" s="147"/>
      <c r="BI241" s="147"/>
      <c r="BJ241" s="147"/>
      <c r="BK241" s="147"/>
      <c r="BL241" s="147"/>
      <c r="BM241" s="147"/>
      <c r="BN241" s="147"/>
      <c r="BO241" s="147"/>
      <c r="BP241" s="147"/>
    </row>
    <row r="242" spans="31:68" x14ac:dyDescent="0.15">
      <c r="AE242" s="147"/>
      <c r="AF242" s="147"/>
      <c r="AG242" s="322"/>
      <c r="AH242" s="147"/>
      <c r="AI242" s="147"/>
      <c r="AJ242" s="147"/>
      <c r="AK242" s="147"/>
      <c r="AL242" s="147"/>
      <c r="AM242" s="147"/>
      <c r="AN242" s="147"/>
      <c r="AO242" s="147"/>
      <c r="AP242" s="147"/>
      <c r="AQ242" s="147"/>
      <c r="AR242" s="147"/>
      <c r="AS242" s="147"/>
      <c r="AT242" s="147"/>
      <c r="AU242" s="147"/>
      <c r="AV242" s="147"/>
      <c r="AW242" s="147"/>
      <c r="AX242" s="147"/>
      <c r="AY242" s="147"/>
      <c r="AZ242" s="147"/>
      <c r="BA242" s="147"/>
      <c r="BB242" s="147"/>
      <c r="BC242" s="147"/>
      <c r="BD242" s="147"/>
      <c r="BE242" s="147"/>
      <c r="BF242" s="147"/>
      <c r="BG242" s="147"/>
      <c r="BH242" s="147"/>
      <c r="BI242" s="147"/>
      <c r="BJ242" s="147"/>
      <c r="BK242" s="147"/>
      <c r="BL242" s="147"/>
      <c r="BM242" s="147"/>
      <c r="BN242" s="147"/>
      <c r="BO242" s="147"/>
      <c r="BP242" s="147"/>
    </row>
    <row r="243" spans="31:68" x14ac:dyDescent="0.15">
      <c r="AE243" s="147"/>
      <c r="AF243" s="147"/>
      <c r="AG243" s="322"/>
      <c r="AH243" s="147"/>
      <c r="AI243" s="147"/>
      <c r="AJ243" s="147"/>
      <c r="AK243" s="147"/>
      <c r="AL243" s="147"/>
      <c r="AM243" s="147"/>
      <c r="AN243" s="147"/>
      <c r="AO243" s="147"/>
      <c r="AP243" s="147"/>
      <c r="AQ243" s="147"/>
      <c r="AR243" s="147"/>
      <c r="AS243" s="147"/>
      <c r="AT243" s="147"/>
      <c r="AU243" s="147"/>
      <c r="AV243" s="147"/>
      <c r="AW243" s="147"/>
      <c r="AX243" s="147"/>
      <c r="AY243" s="147"/>
      <c r="AZ243" s="147"/>
      <c r="BA243" s="147"/>
      <c r="BB243" s="147"/>
      <c r="BC243" s="147"/>
      <c r="BD243" s="147"/>
      <c r="BE243" s="147"/>
      <c r="BF243" s="147"/>
      <c r="BG243" s="147"/>
      <c r="BH243" s="147"/>
      <c r="BI243" s="147"/>
      <c r="BJ243" s="147"/>
      <c r="BK243" s="147"/>
      <c r="BL243" s="147"/>
      <c r="BM243" s="147"/>
      <c r="BN243" s="147"/>
      <c r="BO243" s="147"/>
      <c r="BP243" s="147"/>
    </row>
    <row r="244" spans="31:68" x14ac:dyDescent="0.15">
      <c r="AE244" s="147"/>
      <c r="AF244" s="147"/>
      <c r="AG244" s="322"/>
      <c r="AH244" s="147"/>
      <c r="AI244" s="147"/>
      <c r="AJ244" s="147"/>
      <c r="AK244" s="147"/>
      <c r="AL244" s="147"/>
      <c r="AM244" s="147"/>
      <c r="AN244" s="147"/>
      <c r="AO244" s="147"/>
      <c r="AP244" s="147"/>
      <c r="AQ244" s="147"/>
      <c r="AR244" s="147"/>
      <c r="AS244" s="147"/>
      <c r="AT244" s="147"/>
      <c r="AU244" s="147"/>
      <c r="AV244" s="147"/>
      <c r="AW244" s="147"/>
      <c r="AX244" s="147"/>
      <c r="AY244" s="147"/>
      <c r="AZ244" s="147"/>
      <c r="BA244" s="147"/>
      <c r="BB244" s="147"/>
      <c r="BC244" s="147"/>
      <c r="BD244" s="147"/>
      <c r="BE244" s="147"/>
      <c r="BF244" s="147"/>
      <c r="BG244" s="147"/>
      <c r="BH244" s="147"/>
      <c r="BI244" s="147"/>
      <c r="BJ244" s="147"/>
      <c r="BK244" s="147"/>
      <c r="BL244" s="147"/>
      <c r="BM244" s="147"/>
      <c r="BN244" s="147"/>
      <c r="BO244" s="147"/>
      <c r="BP244" s="147"/>
    </row>
    <row r="245" spans="31:68" x14ac:dyDescent="0.15">
      <c r="AE245" s="147"/>
      <c r="AF245" s="147"/>
      <c r="AG245" s="322"/>
      <c r="AH245" s="147"/>
      <c r="AI245" s="147"/>
      <c r="AJ245" s="147"/>
      <c r="AK245" s="147"/>
      <c r="AL245" s="147"/>
      <c r="AM245" s="147"/>
      <c r="AN245" s="147"/>
      <c r="AO245" s="147"/>
      <c r="AP245" s="147"/>
      <c r="AQ245" s="147"/>
      <c r="AR245" s="147"/>
      <c r="AS245" s="147"/>
      <c r="AT245" s="147"/>
      <c r="AU245" s="147"/>
      <c r="AV245" s="147"/>
      <c r="AW245" s="147"/>
      <c r="AX245" s="147"/>
      <c r="AY245" s="147"/>
      <c r="AZ245" s="147"/>
      <c r="BA245" s="147"/>
      <c r="BB245" s="147"/>
      <c r="BC245" s="147"/>
      <c r="BD245" s="147"/>
      <c r="BE245" s="147"/>
      <c r="BF245" s="147"/>
      <c r="BG245" s="147"/>
      <c r="BH245" s="147"/>
      <c r="BI245" s="147"/>
      <c r="BJ245" s="147"/>
      <c r="BK245" s="147"/>
      <c r="BL245" s="147"/>
      <c r="BM245" s="147"/>
      <c r="BN245" s="147"/>
      <c r="BO245" s="147"/>
      <c r="BP245" s="147"/>
    </row>
    <row r="246" spans="31:68" x14ac:dyDescent="0.15">
      <c r="AE246" s="147"/>
      <c r="AF246" s="147"/>
      <c r="AG246" s="322"/>
      <c r="AH246" s="147"/>
      <c r="AI246" s="147"/>
      <c r="AJ246" s="147"/>
      <c r="AK246" s="147"/>
      <c r="AL246" s="147"/>
      <c r="AM246" s="147"/>
      <c r="AN246" s="147"/>
      <c r="AO246" s="147"/>
      <c r="AP246" s="147"/>
      <c r="AQ246" s="147"/>
      <c r="AR246" s="147"/>
      <c r="AS246" s="147"/>
      <c r="AT246" s="147"/>
      <c r="AU246" s="147"/>
      <c r="AV246" s="147"/>
      <c r="AW246" s="147"/>
      <c r="AX246" s="147"/>
      <c r="AY246" s="147"/>
      <c r="AZ246" s="147"/>
      <c r="BA246" s="147"/>
      <c r="BB246" s="147"/>
      <c r="BC246" s="147"/>
      <c r="BD246" s="147"/>
      <c r="BE246" s="147"/>
      <c r="BF246" s="147"/>
      <c r="BG246" s="147"/>
      <c r="BH246" s="147"/>
      <c r="BI246" s="147"/>
      <c r="BJ246" s="147"/>
      <c r="BK246" s="147"/>
      <c r="BL246" s="147"/>
      <c r="BM246" s="147"/>
      <c r="BN246" s="147"/>
      <c r="BO246" s="147"/>
      <c r="BP246" s="147"/>
    </row>
    <row r="247" spans="31:68" x14ac:dyDescent="0.15">
      <c r="AE247" s="147"/>
      <c r="AF247" s="147"/>
      <c r="AG247" s="322"/>
      <c r="AH247" s="147"/>
      <c r="AI247" s="147"/>
      <c r="AJ247" s="147"/>
      <c r="AK247" s="147"/>
      <c r="AL247" s="147"/>
      <c r="AM247" s="147"/>
      <c r="AN247" s="147"/>
      <c r="AO247" s="147"/>
      <c r="AP247" s="147"/>
      <c r="AQ247" s="147"/>
      <c r="AR247" s="147"/>
      <c r="AS247" s="147"/>
      <c r="AT247" s="147"/>
      <c r="AU247" s="147"/>
      <c r="AV247" s="147"/>
      <c r="AW247" s="147"/>
      <c r="AX247" s="147"/>
      <c r="AY247" s="147"/>
      <c r="AZ247" s="147"/>
      <c r="BA247" s="147"/>
      <c r="BB247" s="147"/>
      <c r="BC247" s="147"/>
      <c r="BD247" s="147"/>
      <c r="BE247" s="147"/>
      <c r="BF247" s="147"/>
      <c r="BG247" s="147"/>
      <c r="BH247" s="147"/>
      <c r="BI247" s="147"/>
      <c r="BJ247" s="147"/>
      <c r="BK247" s="147"/>
      <c r="BL247" s="147"/>
      <c r="BM247" s="147"/>
      <c r="BN247" s="147"/>
      <c r="BO247" s="147"/>
      <c r="BP247" s="147"/>
    </row>
    <row r="248" spans="31:68" x14ac:dyDescent="0.15">
      <c r="AE248" s="147"/>
      <c r="AF248" s="147"/>
      <c r="AG248" s="322"/>
      <c r="AH248" s="147"/>
      <c r="AI248" s="147"/>
      <c r="AJ248" s="147"/>
      <c r="AK248" s="147"/>
      <c r="AL248" s="147"/>
      <c r="AM248" s="147"/>
      <c r="AN248" s="147"/>
      <c r="AO248" s="147"/>
      <c r="AP248" s="147"/>
      <c r="AQ248" s="147"/>
      <c r="AR248" s="147"/>
      <c r="AS248" s="147"/>
      <c r="AT248" s="147"/>
      <c r="AU248" s="147"/>
      <c r="AV248" s="147"/>
      <c r="AW248" s="147"/>
      <c r="AX248" s="147"/>
      <c r="AY248" s="147"/>
      <c r="AZ248" s="147"/>
      <c r="BA248" s="147"/>
      <c r="BB248" s="147"/>
      <c r="BC248" s="147"/>
      <c r="BD248" s="147"/>
      <c r="BE248" s="147"/>
      <c r="BF248" s="147"/>
      <c r="BG248" s="147"/>
      <c r="BH248" s="147"/>
      <c r="BI248" s="147"/>
      <c r="BJ248" s="147"/>
      <c r="BK248" s="147"/>
      <c r="BL248" s="147"/>
      <c r="BM248" s="147"/>
      <c r="BN248" s="147"/>
      <c r="BO248" s="147"/>
      <c r="BP248" s="147"/>
    </row>
    <row r="249" spans="31:68" x14ac:dyDescent="0.15">
      <c r="AE249" s="147"/>
      <c r="AF249" s="147"/>
      <c r="AG249" s="322"/>
      <c r="AH249" s="147"/>
      <c r="AI249" s="147"/>
      <c r="AJ249" s="147"/>
      <c r="AK249" s="147"/>
      <c r="AL249" s="147"/>
      <c r="AM249" s="147"/>
      <c r="AN249" s="147"/>
      <c r="AO249" s="147"/>
      <c r="AP249" s="147"/>
      <c r="AQ249" s="147"/>
      <c r="AR249" s="147"/>
      <c r="AS249" s="147"/>
      <c r="AT249" s="147"/>
      <c r="AU249" s="147"/>
      <c r="AV249" s="147"/>
      <c r="AW249" s="147"/>
      <c r="AX249" s="147"/>
      <c r="AY249" s="147"/>
      <c r="AZ249" s="147"/>
      <c r="BA249" s="147"/>
      <c r="BB249" s="147"/>
      <c r="BC249" s="147"/>
      <c r="BD249" s="147"/>
      <c r="BE249" s="147"/>
      <c r="BF249" s="147"/>
      <c r="BG249" s="147"/>
      <c r="BH249" s="147"/>
      <c r="BI249" s="147"/>
      <c r="BJ249" s="147"/>
      <c r="BK249" s="147"/>
      <c r="BL249" s="147"/>
      <c r="BM249" s="147"/>
      <c r="BN249" s="147"/>
      <c r="BO249" s="147"/>
      <c r="BP249" s="147"/>
    </row>
    <row r="250" spans="31:68" x14ac:dyDescent="0.15">
      <c r="AE250" s="147"/>
      <c r="AF250" s="147"/>
      <c r="AG250" s="322"/>
      <c r="AH250" s="147"/>
      <c r="AI250" s="147"/>
      <c r="AJ250" s="147"/>
      <c r="AK250" s="147"/>
      <c r="AL250" s="147"/>
      <c r="AM250" s="147"/>
      <c r="AN250" s="147"/>
      <c r="AO250" s="147"/>
      <c r="AP250" s="147"/>
      <c r="AQ250" s="147"/>
      <c r="AR250" s="147"/>
      <c r="AS250" s="147"/>
      <c r="AT250" s="147"/>
      <c r="AU250" s="147"/>
      <c r="AV250" s="147"/>
      <c r="AW250" s="147"/>
      <c r="AX250" s="147"/>
      <c r="AY250" s="147"/>
      <c r="AZ250" s="147"/>
      <c r="BA250" s="147"/>
      <c r="BB250" s="147"/>
      <c r="BC250" s="147"/>
      <c r="BD250" s="147"/>
      <c r="BE250" s="147"/>
      <c r="BF250" s="147"/>
      <c r="BG250" s="147"/>
      <c r="BH250" s="147"/>
      <c r="BI250" s="147"/>
      <c r="BJ250" s="147"/>
      <c r="BK250" s="147"/>
      <c r="BL250" s="147"/>
      <c r="BM250" s="147"/>
      <c r="BN250" s="147"/>
      <c r="BO250" s="147"/>
      <c r="BP250" s="147"/>
    </row>
    <row r="251" spans="31:68" x14ac:dyDescent="0.15">
      <c r="AE251" s="147"/>
      <c r="AF251" s="147"/>
      <c r="AG251" s="322"/>
      <c r="AH251" s="147"/>
      <c r="AI251" s="147"/>
      <c r="AJ251" s="147"/>
      <c r="AK251" s="147"/>
      <c r="AL251" s="147"/>
      <c r="AM251" s="147"/>
      <c r="AN251" s="147"/>
      <c r="AO251" s="147"/>
      <c r="AP251" s="147"/>
      <c r="AQ251" s="147"/>
      <c r="AR251" s="147"/>
      <c r="AS251" s="147"/>
      <c r="AT251" s="147"/>
      <c r="AU251" s="147"/>
      <c r="AV251" s="147"/>
      <c r="AW251" s="147"/>
      <c r="AX251" s="147"/>
      <c r="AY251" s="147"/>
      <c r="AZ251" s="147"/>
      <c r="BA251" s="147"/>
      <c r="BB251" s="147"/>
      <c r="BC251" s="147"/>
      <c r="BD251" s="147"/>
      <c r="BE251" s="147"/>
      <c r="BF251" s="147"/>
      <c r="BG251" s="147"/>
      <c r="BH251" s="147"/>
      <c r="BI251" s="147"/>
      <c r="BJ251" s="147"/>
      <c r="BK251" s="147"/>
      <c r="BL251" s="147"/>
      <c r="BM251" s="147"/>
      <c r="BN251" s="147"/>
      <c r="BO251" s="147"/>
      <c r="BP251" s="147"/>
    </row>
    <row r="252" spans="31:68" x14ac:dyDescent="0.15">
      <c r="AE252" s="147"/>
      <c r="AF252" s="147"/>
      <c r="AG252" s="322"/>
      <c r="AH252" s="147"/>
      <c r="AI252" s="147"/>
      <c r="AJ252" s="147"/>
      <c r="AK252" s="147"/>
      <c r="AL252" s="147"/>
      <c r="AM252" s="147"/>
      <c r="AN252" s="147"/>
      <c r="AO252" s="147"/>
      <c r="AP252" s="147"/>
      <c r="AQ252" s="147"/>
      <c r="AR252" s="147"/>
      <c r="AS252" s="147"/>
      <c r="AT252" s="147"/>
      <c r="AU252" s="147"/>
      <c r="AV252" s="147"/>
      <c r="AW252" s="147"/>
      <c r="AX252" s="147"/>
      <c r="AY252" s="147"/>
      <c r="AZ252" s="147"/>
      <c r="BA252" s="147"/>
      <c r="BB252" s="147"/>
      <c r="BC252" s="147"/>
      <c r="BD252" s="147"/>
      <c r="BE252" s="147"/>
      <c r="BF252" s="147"/>
      <c r="BG252" s="147"/>
      <c r="BH252" s="147"/>
      <c r="BI252" s="147"/>
      <c r="BJ252" s="147"/>
      <c r="BK252" s="147"/>
      <c r="BL252" s="147"/>
      <c r="BM252" s="147"/>
      <c r="BN252" s="147"/>
      <c r="BO252" s="147"/>
      <c r="BP252" s="147"/>
    </row>
    <row r="253" spans="31:68" x14ac:dyDescent="0.15">
      <c r="AE253" s="147"/>
      <c r="AF253" s="147"/>
      <c r="AG253" s="322"/>
      <c r="AH253" s="147"/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7"/>
      <c r="AX253" s="147"/>
      <c r="AY253" s="147"/>
      <c r="AZ253" s="147"/>
      <c r="BA253" s="147"/>
      <c r="BB253" s="147"/>
      <c r="BC253" s="147"/>
      <c r="BD253" s="147"/>
      <c r="BE253" s="147"/>
      <c r="BF253" s="147"/>
      <c r="BG253" s="147"/>
      <c r="BH253" s="147"/>
      <c r="BI253" s="147"/>
      <c r="BJ253" s="147"/>
      <c r="BK253" s="147"/>
      <c r="BL253" s="147"/>
      <c r="BM253" s="147"/>
      <c r="BN253" s="147"/>
      <c r="BO253" s="147"/>
      <c r="BP253" s="147"/>
    </row>
    <row r="254" spans="31:68" x14ac:dyDescent="0.15">
      <c r="AE254" s="147"/>
      <c r="AF254" s="147"/>
      <c r="AG254" s="322"/>
      <c r="AH254" s="147"/>
      <c r="AI254" s="147"/>
      <c r="AJ254" s="147"/>
      <c r="AK254" s="147"/>
      <c r="AL254" s="147"/>
      <c r="AM254" s="147"/>
      <c r="AN254" s="147"/>
      <c r="AO254" s="147"/>
      <c r="AP254" s="147"/>
      <c r="AQ254" s="147"/>
      <c r="AR254" s="147"/>
      <c r="AS254" s="147"/>
      <c r="AT254" s="147"/>
      <c r="AU254" s="147"/>
      <c r="AV254" s="147"/>
      <c r="AW254" s="147"/>
      <c r="AX254" s="147"/>
      <c r="AY254" s="147"/>
      <c r="AZ254" s="147"/>
      <c r="BA254" s="147"/>
      <c r="BB254" s="147"/>
      <c r="BC254" s="147"/>
      <c r="BD254" s="147"/>
      <c r="BE254" s="147"/>
      <c r="BF254" s="147"/>
      <c r="BG254" s="147"/>
      <c r="BH254" s="147"/>
      <c r="BI254" s="147"/>
      <c r="BJ254" s="147"/>
      <c r="BK254" s="147"/>
      <c r="BL254" s="147"/>
      <c r="BM254" s="147"/>
      <c r="BN254" s="147"/>
      <c r="BO254" s="147"/>
      <c r="BP254" s="147"/>
    </row>
    <row r="255" spans="31:68" x14ac:dyDescent="0.15">
      <c r="AE255" s="147"/>
      <c r="AF255" s="147"/>
      <c r="AG255" s="322"/>
      <c r="AH255" s="147"/>
      <c r="AI255" s="147"/>
      <c r="AJ255" s="147"/>
      <c r="AK255" s="147"/>
      <c r="AL255" s="147"/>
      <c r="AM255" s="147"/>
      <c r="AN255" s="147"/>
      <c r="AO255" s="147"/>
      <c r="AP255" s="147"/>
      <c r="AQ255" s="147"/>
      <c r="AR255" s="147"/>
      <c r="AS255" s="147"/>
      <c r="AT255" s="147"/>
      <c r="AU255" s="147"/>
      <c r="AV255" s="147"/>
      <c r="AW255" s="147"/>
      <c r="AX255" s="147"/>
      <c r="AY255" s="147"/>
      <c r="AZ255" s="147"/>
      <c r="BA255" s="147"/>
      <c r="BB255" s="147"/>
      <c r="BC255" s="147"/>
      <c r="BD255" s="147"/>
      <c r="BE255" s="147"/>
      <c r="BF255" s="147"/>
      <c r="BG255" s="147"/>
      <c r="BH255" s="147"/>
      <c r="BI255" s="147"/>
      <c r="BJ255" s="147"/>
      <c r="BK255" s="147"/>
      <c r="BL255" s="147"/>
      <c r="BM255" s="147"/>
      <c r="BN255" s="147"/>
      <c r="BO255" s="147"/>
      <c r="BP255" s="147"/>
    </row>
    <row r="256" spans="31:68" x14ac:dyDescent="0.15">
      <c r="AE256" s="147"/>
      <c r="AF256" s="147"/>
      <c r="AG256" s="322"/>
      <c r="AH256" s="147"/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7"/>
      <c r="AX256" s="147"/>
      <c r="AY256" s="147"/>
      <c r="AZ256" s="147"/>
      <c r="BA256" s="147"/>
      <c r="BB256" s="147"/>
      <c r="BC256" s="147"/>
      <c r="BD256" s="147"/>
      <c r="BE256" s="147"/>
      <c r="BF256" s="147"/>
      <c r="BG256" s="147"/>
      <c r="BH256" s="147"/>
      <c r="BI256" s="147"/>
      <c r="BJ256" s="147"/>
      <c r="BK256" s="147"/>
      <c r="BL256" s="147"/>
      <c r="BM256" s="147"/>
      <c r="BN256" s="147"/>
      <c r="BO256" s="147"/>
      <c r="BP256" s="147"/>
    </row>
    <row r="257" spans="31:68" x14ac:dyDescent="0.15">
      <c r="AE257" s="147"/>
      <c r="AF257" s="147"/>
      <c r="AG257" s="322"/>
      <c r="AH257" s="147"/>
      <c r="AI257" s="147"/>
      <c r="AJ257" s="147"/>
      <c r="AK257" s="147"/>
      <c r="AL257" s="147"/>
      <c r="AM257" s="147"/>
      <c r="AN257" s="147"/>
      <c r="AO257" s="147"/>
      <c r="AP257" s="147"/>
      <c r="AQ257" s="147"/>
      <c r="AR257" s="147"/>
      <c r="AS257" s="147"/>
      <c r="AT257" s="147"/>
      <c r="AU257" s="147"/>
      <c r="AV257" s="147"/>
      <c r="AW257" s="147"/>
      <c r="AX257" s="147"/>
      <c r="AY257" s="147"/>
      <c r="AZ257" s="147"/>
      <c r="BA257" s="147"/>
      <c r="BB257" s="147"/>
      <c r="BC257" s="147"/>
      <c r="BD257" s="147"/>
      <c r="BE257" s="147"/>
      <c r="BF257" s="147"/>
      <c r="BG257" s="147"/>
      <c r="BH257" s="147"/>
      <c r="BI257" s="147"/>
      <c r="BJ257" s="147"/>
      <c r="BK257" s="147"/>
      <c r="BL257" s="147"/>
      <c r="BM257" s="147"/>
      <c r="BN257" s="147"/>
      <c r="BO257" s="147"/>
      <c r="BP257" s="147"/>
    </row>
    <row r="258" spans="31:68" x14ac:dyDescent="0.15">
      <c r="AE258" s="147"/>
      <c r="AF258" s="147"/>
      <c r="AG258" s="322"/>
      <c r="AH258" s="147"/>
      <c r="AI258" s="147"/>
      <c r="AJ258" s="147"/>
      <c r="AK258" s="147"/>
      <c r="AL258" s="147"/>
      <c r="AM258" s="147"/>
      <c r="AN258" s="147"/>
      <c r="AO258" s="147"/>
      <c r="AP258" s="147"/>
      <c r="AQ258" s="147"/>
      <c r="AR258" s="147"/>
      <c r="AS258" s="147"/>
      <c r="AT258" s="147"/>
      <c r="AU258" s="147"/>
      <c r="AV258" s="147"/>
      <c r="AW258" s="147"/>
      <c r="AX258" s="147"/>
      <c r="AY258" s="147"/>
      <c r="AZ258" s="147"/>
      <c r="BA258" s="147"/>
      <c r="BB258" s="147"/>
      <c r="BC258" s="147"/>
      <c r="BD258" s="147"/>
      <c r="BE258" s="147"/>
      <c r="BF258" s="147"/>
      <c r="BG258" s="147"/>
      <c r="BH258" s="147"/>
      <c r="BI258" s="147"/>
      <c r="BJ258" s="147"/>
      <c r="BK258" s="147"/>
      <c r="BL258" s="147"/>
      <c r="BM258" s="147"/>
      <c r="BN258" s="147"/>
      <c r="BO258" s="147"/>
      <c r="BP258" s="147"/>
    </row>
    <row r="259" spans="31:68" x14ac:dyDescent="0.15">
      <c r="AE259" s="147"/>
      <c r="AF259" s="147"/>
      <c r="AG259" s="322"/>
      <c r="AH259" s="147"/>
      <c r="AI259" s="147"/>
      <c r="AJ259" s="147"/>
      <c r="AK259" s="147"/>
      <c r="AL259" s="147"/>
      <c r="AM259" s="147"/>
      <c r="AN259" s="147"/>
      <c r="AO259" s="147"/>
      <c r="AP259" s="147"/>
      <c r="AQ259" s="147"/>
      <c r="AR259" s="147"/>
      <c r="AS259" s="147"/>
      <c r="AT259" s="147"/>
      <c r="AU259" s="147"/>
      <c r="AV259" s="147"/>
      <c r="AW259" s="147"/>
      <c r="AX259" s="147"/>
      <c r="AY259" s="147"/>
      <c r="AZ259" s="147"/>
      <c r="BA259" s="147"/>
      <c r="BB259" s="147"/>
      <c r="BC259" s="147"/>
      <c r="BD259" s="147"/>
      <c r="BE259" s="147"/>
      <c r="BF259" s="147"/>
      <c r="BG259" s="147"/>
      <c r="BH259" s="147"/>
      <c r="BI259" s="147"/>
      <c r="BJ259" s="147"/>
      <c r="BK259" s="147"/>
      <c r="BL259" s="147"/>
      <c r="BM259" s="147"/>
      <c r="BN259" s="147"/>
      <c r="BO259" s="147"/>
      <c r="BP259" s="147"/>
    </row>
    <row r="260" spans="31:68" x14ac:dyDescent="0.15">
      <c r="AE260" s="147"/>
      <c r="AF260" s="147"/>
      <c r="AG260" s="322"/>
      <c r="AH260" s="147"/>
      <c r="AI260" s="147"/>
      <c r="AJ260" s="147"/>
      <c r="AK260" s="147"/>
      <c r="AL260" s="147"/>
      <c r="AM260" s="147"/>
      <c r="AN260" s="147"/>
      <c r="AO260" s="147"/>
      <c r="AP260" s="147"/>
      <c r="AQ260" s="147"/>
      <c r="AR260" s="147"/>
      <c r="AS260" s="147"/>
      <c r="AT260" s="147"/>
      <c r="AU260" s="147"/>
      <c r="AV260" s="147"/>
      <c r="AW260" s="147"/>
      <c r="AX260" s="147"/>
      <c r="AY260" s="147"/>
      <c r="AZ260" s="147"/>
      <c r="BA260" s="147"/>
      <c r="BB260" s="147"/>
      <c r="BC260" s="147"/>
      <c r="BD260" s="147"/>
      <c r="BE260" s="147"/>
      <c r="BF260" s="147"/>
      <c r="BG260" s="147"/>
      <c r="BH260" s="147"/>
      <c r="BI260" s="147"/>
      <c r="BJ260" s="147"/>
      <c r="BK260" s="147"/>
      <c r="BL260" s="147"/>
      <c r="BM260" s="147"/>
      <c r="BN260" s="147"/>
      <c r="BO260" s="147"/>
      <c r="BP260" s="147"/>
    </row>
    <row r="261" spans="31:68" x14ac:dyDescent="0.15">
      <c r="AE261" s="147"/>
      <c r="AF261" s="147"/>
      <c r="AG261" s="322"/>
      <c r="AH261" s="147"/>
      <c r="AI261" s="147"/>
      <c r="AJ261" s="147"/>
      <c r="AK261" s="147"/>
      <c r="AL261" s="147"/>
      <c r="AM261" s="147"/>
      <c r="AN261" s="147"/>
      <c r="AO261" s="147"/>
      <c r="AP261" s="147"/>
      <c r="AQ261" s="147"/>
      <c r="AR261" s="147"/>
      <c r="AS261" s="147"/>
      <c r="AT261" s="147"/>
      <c r="AU261" s="147"/>
      <c r="AV261" s="147"/>
      <c r="AW261" s="147"/>
      <c r="AX261" s="147"/>
      <c r="AY261" s="147"/>
      <c r="AZ261" s="147"/>
      <c r="BA261" s="147"/>
      <c r="BB261" s="147"/>
      <c r="BC261" s="147"/>
      <c r="BD261" s="147"/>
      <c r="BE261" s="147"/>
      <c r="BF261" s="147"/>
      <c r="BG261" s="147"/>
      <c r="BH261" s="147"/>
      <c r="BI261" s="147"/>
      <c r="BJ261" s="147"/>
      <c r="BK261" s="147"/>
      <c r="BL261" s="147"/>
      <c r="BM261" s="147"/>
      <c r="BN261" s="147"/>
      <c r="BO261" s="147"/>
      <c r="BP261" s="147"/>
    </row>
    <row r="262" spans="31:68" x14ac:dyDescent="0.15">
      <c r="AE262" s="147"/>
      <c r="AF262" s="147"/>
      <c r="AG262" s="322"/>
      <c r="AH262" s="147"/>
      <c r="AI262" s="147"/>
      <c r="AJ262" s="147"/>
      <c r="AK262" s="147"/>
      <c r="AL262" s="147"/>
      <c r="AM262" s="147"/>
      <c r="AN262" s="147"/>
      <c r="AO262" s="147"/>
      <c r="AP262" s="147"/>
      <c r="AQ262" s="147"/>
      <c r="AR262" s="147"/>
      <c r="AS262" s="147"/>
      <c r="AT262" s="147"/>
      <c r="AU262" s="147"/>
      <c r="AV262" s="147"/>
      <c r="AW262" s="147"/>
      <c r="AX262" s="147"/>
      <c r="AY262" s="147"/>
      <c r="AZ262" s="147"/>
      <c r="BA262" s="147"/>
      <c r="BB262" s="147"/>
      <c r="BC262" s="147"/>
      <c r="BD262" s="147"/>
      <c r="BE262" s="147"/>
      <c r="BF262" s="147"/>
      <c r="BG262" s="147"/>
      <c r="BH262" s="147"/>
      <c r="BI262" s="147"/>
      <c r="BJ262" s="147"/>
      <c r="BK262" s="147"/>
      <c r="BL262" s="147"/>
      <c r="BM262" s="147"/>
      <c r="BN262" s="147"/>
      <c r="BO262" s="147"/>
      <c r="BP262" s="147"/>
    </row>
    <row r="263" spans="31:68" x14ac:dyDescent="0.15">
      <c r="AE263" s="147"/>
      <c r="AF263" s="147"/>
      <c r="AG263" s="322"/>
      <c r="AH263" s="147"/>
      <c r="AI263" s="147"/>
      <c r="AJ263" s="147"/>
      <c r="AK263" s="147"/>
      <c r="AL263" s="147"/>
      <c r="AM263" s="147"/>
      <c r="AN263" s="147"/>
      <c r="AO263" s="147"/>
      <c r="AP263" s="147"/>
      <c r="AQ263" s="147"/>
      <c r="AR263" s="147"/>
      <c r="AS263" s="147"/>
      <c r="AT263" s="147"/>
      <c r="AU263" s="147"/>
      <c r="AV263" s="147"/>
      <c r="AW263" s="147"/>
      <c r="AX263" s="147"/>
      <c r="AY263" s="147"/>
      <c r="AZ263" s="147"/>
      <c r="BA263" s="147"/>
      <c r="BB263" s="147"/>
      <c r="BC263" s="147"/>
      <c r="BD263" s="147"/>
      <c r="BE263" s="147"/>
      <c r="BF263" s="147"/>
      <c r="BG263" s="147"/>
      <c r="BH263" s="147"/>
      <c r="BI263" s="147"/>
      <c r="BJ263" s="147"/>
      <c r="BK263" s="147"/>
      <c r="BL263" s="147"/>
      <c r="BM263" s="147"/>
      <c r="BN263" s="147"/>
      <c r="BO263" s="147"/>
      <c r="BP263" s="147"/>
    </row>
    <row r="264" spans="31:68" x14ac:dyDescent="0.15">
      <c r="AE264" s="147"/>
      <c r="AF264" s="147"/>
      <c r="AG264" s="322"/>
      <c r="AH264" s="147"/>
      <c r="AI264" s="147"/>
      <c r="AJ264" s="147"/>
      <c r="AK264" s="147"/>
      <c r="AL264" s="147"/>
      <c r="AM264" s="147"/>
      <c r="AN264" s="147"/>
      <c r="AO264" s="147"/>
      <c r="AP264" s="147"/>
      <c r="AQ264" s="147"/>
      <c r="AR264" s="147"/>
      <c r="AS264" s="147"/>
      <c r="AT264" s="147"/>
      <c r="AU264" s="147"/>
      <c r="AV264" s="147"/>
      <c r="AW264" s="147"/>
      <c r="AX264" s="147"/>
      <c r="AY264" s="147"/>
      <c r="AZ264" s="147"/>
      <c r="BA264" s="147"/>
      <c r="BB264" s="147"/>
      <c r="BC264" s="147"/>
      <c r="BD264" s="147"/>
      <c r="BE264" s="147"/>
      <c r="BF264" s="147"/>
      <c r="BG264" s="147"/>
      <c r="BH264" s="147"/>
      <c r="BI264" s="147"/>
      <c r="BJ264" s="147"/>
      <c r="BK264" s="147"/>
      <c r="BL264" s="147"/>
      <c r="BM264" s="147"/>
      <c r="BN264" s="147"/>
      <c r="BO264" s="147"/>
      <c r="BP264" s="147"/>
    </row>
    <row r="265" spans="31:68" x14ac:dyDescent="0.15">
      <c r="AE265" s="147"/>
      <c r="AF265" s="147"/>
      <c r="AG265" s="322"/>
      <c r="AH265" s="147"/>
      <c r="AI265" s="147"/>
      <c r="AJ265" s="147"/>
      <c r="AK265" s="147"/>
      <c r="AL265" s="147"/>
      <c r="AM265" s="147"/>
      <c r="AN265" s="147"/>
      <c r="AO265" s="147"/>
      <c r="AP265" s="147"/>
      <c r="AQ265" s="147"/>
      <c r="AR265" s="147"/>
      <c r="AS265" s="147"/>
      <c r="AT265" s="147"/>
      <c r="AU265" s="147"/>
      <c r="AV265" s="147"/>
      <c r="AW265" s="147"/>
      <c r="AX265" s="147"/>
      <c r="AY265" s="147"/>
      <c r="AZ265" s="147"/>
      <c r="BA265" s="147"/>
      <c r="BB265" s="147"/>
      <c r="BC265" s="147"/>
      <c r="BD265" s="147"/>
      <c r="BE265" s="147"/>
      <c r="BF265" s="147"/>
      <c r="BG265" s="147"/>
      <c r="BH265" s="147"/>
      <c r="BI265" s="147"/>
      <c r="BJ265" s="147"/>
      <c r="BK265" s="147"/>
      <c r="BL265" s="147"/>
      <c r="BM265" s="147"/>
      <c r="BN265" s="147"/>
      <c r="BO265" s="147"/>
      <c r="BP265" s="147"/>
    </row>
    <row r="266" spans="31:68" x14ac:dyDescent="0.15">
      <c r="AE266" s="147"/>
      <c r="AF266" s="147"/>
      <c r="AG266" s="322"/>
      <c r="AH266" s="147"/>
      <c r="AI266" s="147"/>
      <c r="AJ266" s="147"/>
      <c r="AK266" s="147"/>
      <c r="AL266" s="147"/>
      <c r="AM266" s="147"/>
      <c r="AN266" s="147"/>
      <c r="AO266" s="147"/>
      <c r="AP266" s="147"/>
      <c r="AQ266" s="147"/>
      <c r="AR266" s="147"/>
      <c r="AS266" s="147"/>
      <c r="AT266" s="147"/>
      <c r="AU266" s="147"/>
      <c r="AV266" s="147"/>
      <c r="AW266" s="147"/>
      <c r="AX266" s="147"/>
      <c r="AY266" s="147"/>
      <c r="AZ266" s="147"/>
      <c r="BA266" s="147"/>
      <c r="BB266" s="147"/>
      <c r="BC266" s="147"/>
      <c r="BD266" s="147"/>
      <c r="BE266" s="147"/>
      <c r="BF266" s="147"/>
      <c r="BG266" s="147"/>
      <c r="BH266" s="147"/>
      <c r="BI266" s="147"/>
      <c r="BJ266" s="147"/>
      <c r="BK266" s="147"/>
      <c r="BL266" s="147"/>
      <c r="BM266" s="147"/>
      <c r="BN266" s="147"/>
      <c r="BO266" s="147"/>
      <c r="BP266" s="147"/>
    </row>
    <row r="267" spans="31:68" x14ac:dyDescent="0.15">
      <c r="AE267" s="147"/>
      <c r="AF267" s="147"/>
      <c r="AG267" s="322"/>
      <c r="AH267" s="147"/>
      <c r="AI267" s="147"/>
      <c r="AJ267" s="147"/>
      <c r="AK267" s="147"/>
      <c r="AL267" s="147"/>
      <c r="AM267" s="147"/>
      <c r="AN267" s="147"/>
      <c r="AO267" s="147"/>
      <c r="AP267" s="147"/>
      <c r="AQ267" s="147"/>
      <c r="AR267" s="147"/>
      <c r="AS267" s="147"/>
      <c r="AT267" s="147"/>
      <c r="AU267" s="147"/>
      <c r="AV267" s="147"/>
      <c r="AW267" s="147"/>
      <c r="AX267" s="147"/>
      <c r="AY267" s="147"/>
      <c r="AZ267" s="147"/>
      <c r="BA267" s="147"/>
      <c r="BB267" s="147"/>
      <c r="BC267" s="147"/>
      <c r="BD267" s="147"/>
      <c r="BE267" s="147"/>
      <c r="BF267" s="147"/>
      <c r="BG267" s="147"/>
      <c r="BH267" s="147"/>
      <c r="BI267" s="147"/>
      <c r="BJ267" s="147"/>
      <c r="BK267" s="147"/>
      <c r="BL267" s="147"/>
      <c r="BM267" s="147"/>
      <c r="BN267" s="147"/>
      <c r="BO267" s="147"/>
      <c r="BP267" s="147"/>
    </row>
    <row r="268" spans="31:68" x14ac:dyDescent="0.15">
      <c r="AE268" s="147"/>
      <c r="AF268" s="147"/>
      <c r="AG268" s="322"/>
      <c r="AH268" s="147"/>
      <c r="AI268" s="147"/>
      <c r="AJ268" s="147"/>
      <c r="AK268" s="147"/>
      <c r="AL268" s="147"/>
      <c r="AM268" s="147"/>
      <c r="AN268" s="147"/>
      <c r="AO268" s="147"/>
      <c r="AP268" s="147"/>
      <c r="AQ268" s="147"/>
      <c r="AR268" s="147"/>
      <c r="AS268" s="147"/>
      <c r="AT268" s="147"/>
      <c r="AU268" s="147"/>
      <c r="AV268" s="147"/>
      <c r="AW268" s="147"/>
      <c r="AX268" s="147"/>
      <c r="AY268" s="147"/>
      <c r="AZ268" s="147"/>
      <c r="BA268" s="147"/>
      <c r="BB268" s="147"/>
      <c r="BC268" s="147"/>
      <c r="BD268" s="147"/>
      <c r="BE268" s="147"/>
      <c r="BF268" s="147"/>
      <c r="BG268" s="147"/>
      <c r="BH268" s="147"/>
      <c r="BI268" s="147"/>
      <c r="BJ268" s="147"/>
      <c r="BK268" s="147"/>
      <c r="BL268" s="147"/>
      <c r="BM268" s="147"/>
      <c r="BN268" s="147"/>
      <c r="BO268" s="147"/>
      <c r="BP268" s="147"/>
    </row>
    <row r="269" spans="31:68" x14ac:dyDescent="0.15">
      <c r="AE269" s="147"/>
      <c r="AF269" s="147"/>
      <c r="AG269" s="322"/>
      <c r="AH269" s="147"/>
      <c r="AI269" s="147"/>
      <c r="AJ269" s="147"/>
      <c r="AK269" s="147"/>
      <c r="AL269" s="147"/>
      <c r="AM269" s="147"/>
      <c r="AN269" s="147"/>
      <c r="AO269" s="147"/>
      <c r="AP269" s="147"/>
      <c r="AQ269" s="147"/>
      <c r="AR269" s="147"/>
      <c r="AS269" s="147"/>
      <c r="AT269" s="147"/>
      <c r="AU269" s="147"/>
      <c r="AV269" s="147"/>
      <c r="AW269" s="147"/>
      <c r="AX269" s="147"/>
      <c r="AY269" s="147"/>
      <c r="AZ269" s="147"/>
      <c r="BA269" s="147"/>
      <c r="BB269" s="147"/>
      <c r="BC269" s="147"/>
      <c r="BD269" s="147"/>
      <c r="BE269" s="147"/>
      <c r="BF269" s="147"/>
      <c r="BG269" s="147"/>
      <c r="BH269" s="147"/>
      <c r="BI269" s="147"/>
      <c r="BJ269" s="147"/>
      <c r="BK269" s="147"/>
      <c r="BL269" s="147"/>
      <c r="BM269" s="147"/>
      <c r="BN269" s="147"/>
      <c r="BO269" s="147"/>
      <c r="BP269" s="147"/>
    </row>
    <row r="270" spans="31:68" x14ac:dyDescent="0.15">
      <c r="AE270" s="147"/>
      <c r="AF270" s="147"/>
      <c r="AG270" s="322"/>
      <c r="AH270" s="147"/>
      <c r="AI270" s="147"/>
      <c r="AJ270" s="147"/>
      <c r="AK270" s="147"/>
      <c r="AL270" s="147"/>
      <c r="AM270" s="147"/>
      <c r="AN270" s="147"/>
      <c r="AO270" s="147"/>
      <c r="AP270" s="147"/>
      <c r="AQ270" s="147"/>
      <c r="AR270" s="147"/>
      <c r="AS270" s="147"/>
      <c r="AT270" s="147"/>
      <c r="AU270" s="147"/>
      <c r="AV270" s="147"/>
      <c r="AW270" s="147"/>
      <c r="AX270" s="147"/>
      <c r="AY270" s="147"/>
      <c r="AZ270" s="147"/>
      <c r="BA270" s="147"/>
      <c r="BB270" s="147"/>
      <c r="BC270" s="147"/>
      <c r="BD270" s="147"/>
      <c r="BE270" s="147"/>
      <c r="BF270" s="147"/>
      <c r="BG270" s="147"/>
      <c r="BH270" s="147"/>
      <c r="BI270" s="147"/>
      <c r="BJ270" s="147"/>
      <c r="BK270" s="147"/>
      <c r="BL270" s="147"/>
      <c r="BM270" s="147"/>
      <c r="BN270" s="147"/>
      <c r="BO270" s="147"/>
      <c r="BP270" s="147"/>
    </row>
    <row r="271" spans="31:68" x14ac:dyDescent="0.15">
      <c r="AE271" s="147"/>
      <c r="AF271" s="147"/>
      <c r="AG271" s="322"/>
      <c r="AH271" s="147"/>
      <c r="AI271" s="147"/>
      <c r="AJ271" s="147"/>
      <c r="AK271" s="147"/>
      <c r="AL271" s="147"/>
      <c r="AM271" s="147"/>
      <c r="AN271" s="147"/>
      <c r="AO271" s="147"/>
      <c r="AP271" s="147"/>
      <c r="AQ271" s="147"/>
      <c r="AR271" s="147"/>
      <c r="AS271" s="147"/>
      <c r="AT271" s="147"/>
      <c r="AU271" s="147"/>
      <c r="AV271" s="147"/>
      <c r="AW271" s="147"/>
      <c r="AX271" s="147"/>
      <c r="AY271" s="147"/>
      <c r="AZ271" s="147"/>
      <c r="BA271" s="147"/>
      <c r="BB271" s="147"/>
      <c r="BC271" s="147"/>
      <c r="BD271" s="147"/>
      <c r="BE271" s="147"/>
      <c r="BF271" s="147"/>
      <c r="BG271" s="147"/>
      <c r="BH271" s="147"/>
      <c r="BI271" s="147"/>
      <c r="BJ271" s="147"/>
      <c r="BK271" s="147"/>
      <c r="BL271" s="147"/>
      <c r="BM271" s="147"/>
      <c r="BN271" s="147"/>
      <c r="BO271" s="147"/>
      <c r="BP271" s="147"/>
    </row>
    <row r="272" spans="31:68" x14ac:dyDescent="0.15">
      <c r="AE272" s="147"/>
      <c r="AF272" s="147"/>
      <c r="AG272" s="322"/>
      <c r="AH272" s="147"/>
      <c r="AI272" s="147"/>
      <c r="AJ272" s="147"/>
      <c r="AK272" s="147"/>
      <c r="AL272" s="147"/>
      <c r="AM272" s="147"/>
      <c r="AN272" s="147"/>
      <c r="AO272" s="147"/>
      <c r="AP272" s="147"/>
      <c r="AQ272" s="147"/>
      <c r="AR272" s="147"/>
      <c r="AS272" s="147"/>
      <c r="AT272" s="147"/>
      <c r="AU272" s="147"/>
      <c r="AV272" s="147"/>
      <c r="AW272" s="147"/>
      <c r="AX272" s="147"/>
      <c r="AY272" s="147"/>
      <c r="AZ272" s="147"/>
      <c r="BA272" s="147"/>
      <c r="BB272" s="147"/>
      <c r="BC272" s="147"/>
      <c r="BD272" s="147"/>
      <c r="BE272" s="147"/>
      <c r="BF272" s="147"/>
      <c r="BG272" s="147"/>
      <c r="BH272" s="147"/>
      <c r="BI272" s="147"/>
      <c r="BJ272" s="147"/>
      <c r="BK272" s="147"/>
      <c r="BL272" s="147"/>
      <c r="BM272" s="147"/>
      <c r="BN272" s="147"/>
      <c r="BO272" s="147"/>
      <c r="BP272" s="147"/>
    </row>
    <row r="273" spans="31:68" x14ac:dyDescent="0.15">
      <c r="AE273" s="147"/>
      <c r="AF273" s="147"/>
      <c r="AG273" s="322"/>
      <c r="AH273" s="147"/>
      <c r="AI273" s="147"/>
      <c r="AJ273" s="147"/>
      <c r="AK273" s="147"/>
      <c r="AL273" s="147"/>
      <c r="AM273" s="147"/>
      <c r="AN273" s="147"/>
      <c r="AO273" s="147"/>
      <c r="AP273" s="147"/>
      <c r="AQ273" s="147"/>
      <c r="AR273" s="147"/>
      <c r="AS273" s="147"/>
      <c r="AT273" s="147"/>
      <c r="AU273" s="147"/>
      <c r="AV273" s="147"/>
      <c r="AW273" s="147"/>
      <c r="AX273" s="147"/>
      <c r="AY273" s="147"/>
      <c r="AZ273" s="147"/>
      <c r="BA273" s="147"/>
      <c r="BB273" s="147"/>
      <c r="BC273" s="147"/>
      <c r="BD273" s="147"/>
      <c r="BE273" s="147"/>
      <c r="BF273" s="147"/>
      <c r="BG273" s="147"/>
      <c r="BH273" s="147"/>
      <c r="BI273" s="147"/>
      <c r="BJ273" s="147"/>
      <c r="BK273" s="147"/>
      <c r="BL273" s="147"/>
      <c r="BM273" s="147"/>
      <c r="BN273" s="147"/>
      <c r="BO273" s="147"/>
      <c r="BP273" s="147"/>
    </row>
    <row r="274" spans="31:68" x14ac:dyDescent="0.15">
      <c r="AE274" s="147"/>
      <c r="AF274" s="147"/>
      <c r="AG274" s="322"/>
      <c r="AH274" s="147"/>
      <c r="AI274" s="147"/>
      <c r="AJ274" s="147"/>
      <c r="AK274" s="147"/>
      <c r="AL274" s="147"/>
      <c r="AM274" s="147"/>
      <c r="AN274" s="147"/>
      <c r="AO274" s="147"/>
      <c r="AP274" s="147"/>
      <c r="AQ274" s="147"/>
      <c r="AR274" s="147"/>
      <c r="AS274" s="147"/>
      <c r="AT274" s="147"/>
      <c r="AU274" s="147"/>
      <c r="AV274" s="147"/>
      <c r="AW274" s="147"/>
      <c r="AX274" s="147"/>
      <c r="AY274" s="147"/>
      <c r="AZ274" s="147"/>
      <c r="BA274" s="147"/>
      <c r="BB274" s="147"/>
      <c r="BC274" s="147"/>
      <c r="BD274" s="147"/>
      <c r="BE274" s="147"/>
      <c r="BF274" s="147"/>
      <c r="BG274" s="147"/>
      <c r="BH274" s="147"/>
      <c r="BI274" s="147"/>
      <c r="BJ274" s="147"/>
      <c r="BK274" s="147"/>
      <c r="BL274" s="147"/>
      <c r="BM274" s="147"/>
      <c r="BN274" s="147"/>
      <c r="BO274" s="147"/>
      <c r="BP274" s="147"/>
    </row>
    <row r="275" spans="31:68" x14ac:dyDescent="0.15">
      <c r="AE275" s="147"/>
      <c r="AF275" s="147"/>
      <c r="AG275" s="322"/>
      <c r="AH275" s="147"/>
      <c r="AI275" s="147"/>
      <c r="AJ275" s="147"/>
      <c r="AK275" s="147"/>
      <c r="AL275" s="147"/>
      <c r="AM275" s="147"/>
      <c r="AN275" s="147"/>
      <c r="AO275" s="147"/>
      <c r="AP275" s="147"/>
      <c r="AQ275" s="147"/>
      <c r="AR275" s="147"/>
      <c r="AS275" s="147"/>
      <c r="AT275" s="147"/>
      <c r="AU275" s="147"/>
      <c r="AV275" s="147"/>
      <c r="AW275" s="147"/>
      <c r="AX275" s="147"/>
      <c r="AY275" s="147"/>
      <c r="AZ275" s="147"/>
      <c r="BA275" s="147"/>
      <c r="BB275" s="147"/>
      <c r="BC275" s="147"/>
      <c r="BD275" s="147"/>
      <c r="BE275" s="147"/>
      <c r="BF275" s="147"/>
      <c r="BG275" s="147"/>
      <c r="BH275" s="147"/>
      <c r="BI275" s="147"/>
      <c r="BJ275" s="147"/>
      <c r="BK275" s="147"/>
      <c r="BL275" s="147"/>
      <c r="BM275" s="147"/>
      <c r="BN275" s="147"/>
      <c r="BO275" s="147"/>
      <c r="BP275" s="147"/>
    </row>
    <row r="276" spans="31:68" x14ac:dyDescent="0.15">
      <c r="AE276" s="147"/>
      <c r="AF276" s="147"/>
      <c r="AG276" s="322"/>
      <c r="AH276" s="147"/>
      <c r="AI276" s="147"/>
      <c r="AJ276" s="147"/>
      <c r="AK276" s="147"/>
      <c r="AL276" s="147"/>
      <c r="AM276" s="147"/>
      <c r="AN276" s="147"/>
      <c r="AO276" s="147"/>
      <c r="AP276" s="147"/>
      <c r="AQ276" s="147"/>
      <c r="AR276" s="147"/>
      <c r="AS276" s="147"/>
      <c r="AT276" s="147"/>
      <c r="AU276" s="147"/>
      <c r="AV276" s="147"/>
      <c r="AW276" s="147"/>
      <c r="AX276" s="147"/>
      <c r="AY276" s="147"/>
      <c r="AZ276" s="147"/>
      <c r="BA276" s="147"/>
      <c r="BB276" s="147"/>
      <c r="BC276" s="147"/>
      <c r="BD276" s="147"/>
      <c r="BE276" s="147"/>
      <c r="BF276" s="147"/>
      <c r="BG276" s="147"/>
      <c r="BH276" s="147"/>
      <c r="BI276" s="147"/>
      <c r="BJ276" s="147"/>
      <c r="BK276" s="147"/>
      <c r="BL276" s="147"/>
      <c r="BM276" s="147"/>
      <c r="BN276" s="147"/>
      <c r="BO276" s="147"/>
      <c r="BP276" s="147"/>
    </row>
    <row r="277" spans="31:68" x14ac:dyDescent="0.15">
      <c r="AE277" s="147"/>
      <c r="AF277" s="147"/>
      <c r="AG277" s="322"/>
      <c r="AH277" s="147"/>
      <c r="AI277" s="147"/>
      <c r="AJ277" s="147"/>
      <c r="AK277" s="147"/>
      <c r="AL277" s="147"/>
      <c r="AM277" s="147"/>
      <c r="AN277" s="147"/>
      <c r="AO277" s="147"/>
      <c r="AP277" s="147"/>
      <c r="AQ277" s="147"/>
      <c r="AR277" s="147"/>
      <c r="AS277" s="147"/>
      <c r="AT277" s="147"/>
      <c r="AU277" s="147"/>
      <c r="AV277" s="147"/>
      <c r="AW277" s="147"/>
      <c r="AX277" s="147"/>
      <c r="AY277" s="147"/>
      <c r="AZ277" s="147"/>
      <c r="BA277" s="147"/>
      <c r="BB277" s="147"/>
      <c r="BC277" s="147"/>
      <c r="BD277" s="147"/>
      <c r="BE277" s="147"/>
      <c r="BF277" s="147"/>
      <c r="BG277" s="147"/>
      <c r="BH277" s="147"/>
      <c r="BI277" s="147"/>
      <c r="BJ277" s="147"/>
      <c r="BK277" s="147"/>
      <c r="BL277" s="147"/>
      <c r="BM277" s="147"/>
      <c r="BN277" s="147"/>
      <c r="BO277" s="147"/>
      <c r="BP277" s="147"/>
    </row>
    <row r="278" spans="31:68" x14ac:dyDescent="0.15">
      <c r="AE278" s="147"/>
      <c r="AF278" s="147"/>
      <c r="AG278" s="322"/>
      <c r="AH278" s="147"/>
      <c r="AI278" s="147"/>
      <c r="AJ278" s="147"/>
      <c r="AK278" s="147"/>
      <c r="AL278" s="147"/>
      <c r="AM278" s="147"/>
      <c r="AN278" s="147"/>
      <c r="AO278" s="147"/>
      <c r="AP278" s="147"/>
      <c r="AQ278" s="147"/>
      <c r="AR278" s="147"/>
      <c r="AS278" s="147"/>
      <c r="AT278" s="147"/>
      <c r="AU278" s="147"/>
      <c r="AV278" s="147"/>
      <c r="AW278" s="147"/>
      <c r="AX278" s="147"/>
      <c r="AY278" s="147"/>
      <c r="AZ278" s="147"/>
      <c r="BA278" s="147"/>
      <c r="BB278" s="147"/>
      <c r="BC278" s="147"/>
      <c r="BD278" s="147"/>
      <c r="BE278" s="147"/>
      <c r="BF278" s="147"/>
      <c r="BG278" s="147"/>
      <c r="BH278" s="147"/>
      <c r="BI278" s="147"/>
      <c r="BJ278" s="147"/>
      <c r="BK278" s="147"/>
      <c r="BL278" s="147"/>
      <c r="BM278" s="147"/>
      <c r="BN278" s="147"/>
      <c r="BO278" s="147"/>
      <c r="BP278" s="147"/>
    </row>
    <row r="279" spans="31:68" x14ac:dyDescent="0.15">
      <c r="AE279" s="147"/>
      <c r="AF279" s="147"/>
      <c r="AG279" s="322"/>
      <c r="AH279" s="147"/>
      <c r="AI279" s="147"/>
      <c r="AJ279" s="147"/>
      <c r="AK279" s="147"/>
      <c r="AL279" s="147"/>
      <c r="AM279" s="147"/>
      <c r="AN279" s="147"/>
      <c r="AO279" s="147"/>
      <c r="AP279" s="147"/>
      <c r="AQ279" s="147"/>
      <c r="AR279" s="147"/>
      <c r="AS279" s="147"/>
      <c r="AT279" s="147"/>
      <c r="AU279" s="147"/>
      <c r="AV279" s="147"/>
      <c r="AW279" s="147"/>
      <c r="AX279" s="147"/>
      <c r="AY279" s="147"/>
      <c r="AZ279" s="147"/>
      <c r="BA279" s="147"/>
      <c r="BB279" s="147"/>
      <c r="BC279" s="147"/>
      <c r="BD279" s="147"/>
      <c r="BE279" s="147"/>
      <c r="BF279" s="147"/>
      <c r="BG279" s="147"/>
      <c r="BH279" s="147"/>
      <c r="BI279" s="147"/>
      <c r="BJ279" s="147"/>
      <c r="BK279" s="147"/>
      <c r="BL279" s="147"/>
      <c r="BM279" s="147"/>
      <c r="BN279" s="147"/>
      <c r="BO279" s="147"/>
      <c r="BP279" s="147"/>
    </row>
    <row r="280" spans="31:68" x14ac:dyDescent="0.15">
      <c r="AE280" s="147"/>
      <c r="AF280" s="147"/>
      <c r="AG280" s="322"/>
      <c r="AH280" s="147"/>
      <c r="AI280" s="147"/>
      <c r="AJ280" s="147"/>
      <c r="AK280" s="147"/>
      <c r="AL280" s="147"/>
      <c r="AM280" s="147"/>
      <c r="AN280" s="147"/>
      <c r="AO280" s="147"/>
      <c r="AP280" s="147"/>
      <c r="AQ280" s="147"/>
      <c r="AR280" s="147"/>
      <c r="AS280" s="147"/>
      <c r="AT280" s="147"/>
      <c r="AU280" s="147"/>
      <c r="AV280" s="147"/>
      <c r="AW280" s="147"/>
      <c r="AX280" s="147"/>
      <c r="AY280" s="147"/>
      <c r="AZ280" s="147"/>
      <c r="BA280" s="147"/>
      <c r="BB280" s="147"/>
      <c r="BC280" s="147"/>
      <c r="BD280" s="147"/>
      <c r="BE280" s="147"/>
      <c r="BF280" s="147"/>
      <c r="BG280" s="147"/>
      <c r="BH280" s="147"/>
      <c r="BI280" s="147"/>
      <c r="BJ280" s="147"/>
      <c r="BK280" s="147"/>
      <c r="BL280" s="147"/>
      <c r="BM280" s="147"/>
      <c r="BN280" s="147"/>
      <c r="BO280" s="147"/>
      <c r="BP280" s="147"/>
    </row>
    <row r="281" spans="31:68" x14ac:dyDescent="0.15">
      <c r="AE281" s="147"/>
      <c r="AF281" s="147"/>
      <c r="AG281" s="322"/>
      <c r="AH281" s="147"/>
      <c r="AI281" s="147"/>
      <c r="AJ281" s="147"/>
      <c r="AK281" s="147"/>
      <c r="AL281" s="147"/>
      <c r="AM281" s="147"/>
      <c r="AN281" s="147"/>
      <c r="AO281" s="147"/>
      <c r="AP281" s="147"/>
      <c r="AQ281" s="147"/>
      <c r="AR281" s="147"/>
      <c r="AS281" s="147"/>
      <c r="AT281" s="147"/>
      <c r="AU281" s="147"/>
      <c r="AV281" s="147"/>
      <c r="AW281" s="147"/>
      <c r="AX281" s="147"/>
      <c r="AY281" s="147"/>
      <c r="AZ281" s="147"/>
      <c r="BA281" s="147"/>
      <c r="BB281" s="147"/>
      <c r="BC281" s="147"/>
      <c r="BD281" s="147"/>
      <c r="BE281" s="147"/>
      <c r="BF281" s="147"/>
      <c r="BG281" s="147"/>
      <c r="BH281" s="147"/>
      <c r="BI281" s="147"/>
      <c r="BJ281" s="147"/>
      <c r="BK281" s="147"/>
      <c r="BL281" s="147"/>
      <c r="BM281" s="147"/>
      <c r="BN281" s="147"/>
      <c r="BO281" s="147"/>
      <c r="BP281" s="147"/>
    </row>
    <row r="282" spans="31:68" x14ac:dyDescent="0.15">
      <c r="AE282" s="147"/>
      <c r="AF282" s="147"/>
      <c r="AG282" s="322"/>
      <c r="AH282" s="147"/>
      <c r="AI282" s="147"/>
      <c r="AJ282" s="147"/>
      <c r="AK282" s="147"/>
      <c r="AL282" s="147"/>
      <c r="AM282" s="147"/>
      <c r="AN282" s="147"/>
      <c r="AO282" s="147"/>
      <c r="AP282" s="147"/>
      <c r="AQ282" s="147"/>
      <c r="AR282" s="147"/>
      <c r="AS282" s="147"/>
      <c r="AT282" s="147"/>
      <c r="AU282" s="147"/>
      <c r="AV282" s="147"/>
      <c r="AW282" s="147"/>
      <c r="AX282" s="147"/>
      <c r="AY282" s="147"/>
      <c r="AZ282" s="147"/>
      <c r="BA282" s="147"/>
      <c r="BB282" s="147"/>
      <c r="BC282" s="147"/>
      <c r="BD282" s="147"/>
      <c r="BE282" s="147"/>
      <c r="BF282" s="147"/>
      <c r="BG282" s="147"/>
      <c r="BH282" s="147"/>
      <c r="BI282" s="147"/>
      <c r="BJ282" s="147"/>
      <c r="BK282" s="147"/>
      <c r="BL282" s="147"/>
      <c r="BM282" s="147"/>
      <c r="BN282" s="147"/>
      <c r="BO282" s="147"/>
      <c r="BP282" s="147"/>
    </row>
    <row r="283" spans="31:68" x14ac:dyDescent="0.15">
      <c r="AE283" s="147"/>
      <c r="AF283" s="147"/>
      <c r="AG283" s="322"/>
      <c r="AH283" s="147"/>
      <c r="AI283" s="147"/>
      <c r="AJ283" s="147"/>
      <c r="AK283" s="147"/>
      <c r="AL283" s="147"/>
      <c r="AM283" s="147"/>
      <c r="AN283" s="147"/>
      <c r="AO283" s="147"/>
      <c r="AP283" s="147"/>
      <c r="AQ283" s="147"/>
      <c r="AR283" s="147"/>
      <c r="AS283" s="147"/>
      <c r="AT283" s="147"/>
      <c r="AU283" s="147"/>
      <c r="AV283" s="147"/>
      <c r="AW283" s="147"/>
      <c r="AX283" s="147"/>
      <c r="AY283" s="147"/>
      <c r="AZ283" s="147"/>
      <c r="BA283" s="147"/>
      <c r="BB283" s="147"/>
      <c r="BC283" s="147"/>
      <c r="BD283" s="147"/>
      <c r="BE283" s="147"/>
      <c r="BF283" s="147"/>
      <c r="BG283" s="147"/>
      <c r="BH283" s="147"/>
      <c r="BI283" s="147"/>
      <c r="BJ283" s="147"/>
      <c r="BK283" s="147"/>
      <c r="BL283" s="147"/>
      <c r="BM283" s="147"/>
      <c r="BN283" s="147"/>
      <c r="BO283" s="147"/>
      <c r="BP283" s="147"/>
    </row>
    <row r="284" spans="31:68" x14ac:dyDescent="0.15">
      <c r="AE284" s="147"/>
      <c r="AF284" s="147"/>
      <c r="AG284" s="322"/>
      <c r="AH284" s="147"/>
      <c r="AI284" s="147"/>
      <c r="AJ284" s="147"/>
      <c r="AK284" s="147"/>
      <c r="AL284" s="147"/>
      <c r="AM284" s="147"/>
      <c r="AN284" s="147"/>
      <c r="AO284" s="147"/>
      <c r="AP284" s="147"/>
      <c r="AQ284" s="147"/>
      <c r="AR284" s="147"/>
      <c r="AS284" s="147"/>
      <c r="AT284" s="147"/>
      <c r="AU284" s="147"/>
      <c r="AV284" s="147"/>
      <c r="AW284" s="147"/>
      <c r="AX284" s="147"/>
      <c r="AY284" s="147"/>
      <c r="AZ284" s="147"/>
      <c r="BA284" s="147"/>
      <c r="BB284" s="147"/>
      <c r="BC284" s="147"/>
      <c r="BD284" s="147"/>
      <c r="BE284" s="147"/>
      <c r="BF284" s="147"/>
      <c r="BG284" s="147"/>
      <c r="BH284" s="147"/>
      <c r="BI284" s="147"/>
      <c r="BJ284" s="147"/>
      <c r="BK284" s="147"/>
      <c r="BL284" s="147"/>
      <c r="BM284" s="147"/>
      <c r="BN284" s="147"/>
      <c r="BO284" s="147"/>
      <c r="BP284" s="147"/>
    </row>
    <row r="285" spans="31:68" x14ac:dyDescent="0.15">
      <c r="AE285" s="147"/>
      <c r="AF285" s="147"/>
      <c r="AG285" s="322"/>
      <c r="AH285" s="147"/>
      <c r="AI285" s="147"/>
      <c r="AJ285" s="147"/>
      <c r="AK285" s="147"/>
      <c r="AL285" s="147"/>
      <c r="AM285" s="147"/>
      <c r="AN285" s="147"/>
      <c r="AO285" s="147"/>
      <c r="AP285" s="147"/>
      <c r="AQ285" s="147"/>
      <c r="AR285" s="147"/>
      <c r="AS285" s="147"/>
      <c r="AT285" s="147"/>
      <c r="AU285" s="147"/>
      <c r="AV285" s="147"/>
      <c r="AW285" s="147"/>
      <c r="AX285" s="147"/>
      <c r="AY285" s="147"/>
      <c r="AZ285" s="147"/>
      <c r="BA285" s="147"/>
      <c r="BB285" s="147"/>
      <c r="BC285" s="147"/>
      <c r="BD285" s="147"/>
      <c r="BE285" s="147"/>
      <c r="BF285" s="147"/>
      <c r="BG285" s="147"/>
      <c r="BH285" s="147"/>
      <c r="BI285" s="147"/>
      <c r="BJ285" s="147"/>
      <c r="BK285" s="147"/>
      <c r="BL285" s="147"/>
      <c r="BM285" s="147"/>
      <c r="BN285" s="147"/>
      <c r="BO285" s="147"/>
      <c r="BP285" s="147"/>
    </row>
    <row r="286" spans="31:68" x14ac:dyDescent="0.15">
      <c r="AE286" s="147"/>
      <c r="AF286" s="147"/>
      <c r="AG286" s="322"/>
      <c r="AH286" s="147"/>
      <c r="AI286" s="147"/>
      <c r="AJ286" s="147"/>
      <c r="AK286" s="147"/>
      <c r="AL286" s="147"/>
      <c r="AM286" s="147"/>
      <c r="AN286" s="147"/>
      <c r="AO286" s="147"/>
      <c r="AP286" s="147"/>
      <c r="AQ286" s="147"/>
      <c r="AR286" s="147"/>
      <c r="AS286" s="147"/>
      <c r="AT286" s="147"/>
      <c r="AU286" s="147"/>
      <c r="AV286" s="147"/>
      <c r="AW286" s="147"/>
      <c r="AX286" s="147"/>
      <c r="AY286" s="147"/>
      <c r="AZ286" s="147"/>
      <c r="BA286" s="147"/>
      <c r="BB286" s="147"/>
      <c r="BC286" s="147"/>
      <c r="BD286" s="147"/>
      <c r="BE286" s="147"/>
      <c r="BF286" s="147"/>
      <c r="BG286" s="147"/>
      <c r="BH286" s="147"/>
      <c r="BI286" s="147"/>
      <c r="BJ286" s="147"/>
      <c r="BK286" s="147"/>
      <c r="BL286" s="147"/>
      <c r="BM286" s="147"/>
      <c r="BN286" s="147"/>
      <c r="BO286" s="147"/>
      <c r="BP286" s="147"/>
    </row>
    <row r="287" spans="31:68" x14ac:dyDescent="0.15">
      <c r="AE287" s="147"/>
      <c r="AF287" s="147"/>
      <c r="AG287" s="322"/>
      <c r="AH287" s="147"/>
      <c r="AI287" s="147"/>
      <c r="AJ287" s="147"/>
      <c r="AK287" s="147"/>
      <c r="AL287" s="147"/>
      <c r="AM287" s="147"/>
      <c r="AN287" s="147"/>
      <c r="AO287" s="147"/>
      <c r="AP287" s="147"/>
      <c r="AQ287" s="147"/>
      <c r="AR287" s="147"/>
      <c r="AS287" s="147"/>
      <c r="AT287" s="147"/>
      <c r="AU287" s="147"/>
      <c r="AV287" s="147"/>
      <c r="AW287" s="147"/>
      <c r="AX287" s="147"/>
      <c r="AY287" s="147"/>
      <c r="AZ287" s="147"/>
      <c r="BA287" s="147"/>
      <c r="BB287" s="147"/>
      <c r="BC287" s="147"/>
      <c r="BD287" s="147"/>
      <c r="BE287" s="147"/>
      <c r="BF287" s="147"/>
      <c r="BG287" s="147"/>
      <c r="BH287" s="147"/>
      <c r="BI287" s="147"/>
      <c r="BJ287" s="147"/>
      <c r="BK287" s="147"/>
      <c r="BL287" s="147"/>
      <c r="BM287" s="147"/>
      <c r="BN287" s="147"/>
      <c r="BO287" s="147"/>
      <c r="BP287" s="147"/>
    </row>
    <row r="288" spans="31:68" x14ac:dyDescent="0.15">
      <c r="AE288" s="147"/>
      <c r="AF288" s="147"/>
      <c r="AG288" s="322"/>
      <c r="AH288" s="147"/>
      <c r="AI288" s="147"/>
      <c r="AJ288" s="147"/>
      <c r="AK288" s="147"/>
      <c r="AL288" s="147"/>
      <c r="AM288" s="147"/>
      <c r="AN288" s="147"/>
      <c r="AO288" s="147"/>
      <c r="AP288" s="147"/>
      <c r="AQ288" s="147"/>
      <c r="AR288" s="147"/>
      <c r="AS288" s="147"/>
      <c r="AT288" s="147"/>
      <c r="AU288" s="147"/>
      <c r="AV288" s="147"/>
      <c r="AW288" s="147"/>
      <c r="AX288" s="147"/>
      <c r="AY288" s="147"/>
      <c r="AZ288" s="147"/>
      <c r="BA288" s="147"/>
      <c r="BB288" s="147"/>
      <c r="BC288" s="147"/>
      <c r="BD288" s="147"/>
      <c r="BE288" s="147"/>
      <c r="BF288" s="147"/>
      <c r="BG288" s="147"/>
      <c r="BH288" s="147"/>
      <c r="BI288" s="147"/>
      <c r="BJ288" s="147"/>
      <c r="BK288" s="147"/>
      <c r="BL288" s="147"/>
      <c r="BM288" s="147"/>
      <c r="BN288" s="147"/>
      <c r="BO288" s="147"/>
      <c r="BP288" s="147"/>
    </row>
    <row r="289" spans="31:68" x14ac:dyDescent="0.15">
      <c r="AE289" s="147"/>
      <c r="AF289" s="147"/>
      <c r="AG289" s="322"/>
      <c r="AH289" s="147"/>
      <c r="AI289" s="147"/>
      <c r="AJ289" s="147"/>
      <c r="AK289" s="147"/>
      <c r="AL289" s="147"/>
      <c r="AM289" s="147"/>
      <c r="AN289" s="147"/>
      <c r="AO289" s="147"/>
      <c r="AP289" s="147"/>
      <c r="AQ289" s="147"/>
      <c r="AR289" s="147"/>
      <c r="AS289" s="147"/>
      <c r="AT289" s="147"/>
      <c r="AU289" s="147"/>
      <c r="AV289" s="147"/>
      <c r="AW289" s="147"/>
      <c r="AX289" s="147"/>
      <c r="AY289" s="147"/>
      <c r="AZ289" s="147"/>
      <c r="BA289" s="147"/>
      <c r="BB289" s="147"/>
      <c r="BC289" s="147"/>
      <c r="BD289" s="147"/>
      <c r="BE289" s="147"/>
      <c r="BF289" s="147"/>
      <c r="BG289" s="147"/>
      <c r="BH289" s="147"/>
      <c r="BI289" s="147"/>
      <c r="BJ289" s="147"/>
      <c r="BK289" s="147"/>
      <c r="BL289" s="147"/>
      <c r="BM289" s="147"/>
      <c r="BN289" s="147"/>
      <c r="BO289" s="147"/>
      <c r="BP289" s="147"/>
    </row>
    <row r="290" spans="31:68" x14ac:dyDescent="0.15">
      <c r="AE290" s="147"/>
      <c r="AF290" s="147"/>
      <c r="AG290" s="322"/>
      <c r="AH290" s="147"/>
      <c r="AI290" s="147"/>
      <c r="AJ290" s="147"/>
      <c r="AK290" s="147"/>
      <c r="AL290" s="147"/>
      <c r="AM290" s="147"/>
      <c r="AN290" s="147"/>
      <c r="AO290" s="147"/>
      <c r="AP290" s="147"/>
      <c r="AQ290" s="147"/>
      <c r="AR290" s="147"/>
      <c r="AS290" s="147"/>
      <c r="AT290" s="147"/>
      <c r="AU290" s="147"/>
      <c r="AV290" s="147"/>
      <c r="AW290" s="147"/>
      <c r="AX290" s="147"/>
      <c r="AY290" s="147"/>
      <c r="AZ290" s="147"/>
      <c r="BA290" s="147"/>
      <c r="BB290" s="147"/>
      <c r="BC290" s="147"/>
      <c r="BD290" s="147"/>
      <c r="BE290" s="147"/>
      <c r="BF290" s="147"/>
      <c r="BG290" s="147"/>
      <c r="BH290" s="147"/>
      <c r="BI290" s="147"/>
      <c r="BJ290" s="147"/>
      <c r="BK290" s="147"/>
      <c r="BL290" s="147"/>
      <c r="BM290" s="147"/>
      <c r="BN290" s="147"/>
      <c r="BO290" s="147"/>
      <c r="BP290" s="147"/>
    </row>
    <row r="291" spans="31:68" x14ac:dyDescent="0.15">
      <c r="AE291" s="147"/>
      <c r="AF291" s="147"/>
      <c r="AG291" s="322"/>
      <c r="AH291" s="147"/>
      <c r="AI291" s="147"/>
      <c r="AJ291" s="147"/>
      <c r="AK291" s="147"/>
      <c r="AL291" s="147"/>
      <c r="AM291" s="147"/>
      <c r="AN291" s="147"/>
      <c r="AO291" s="147"/>
      <c r="AP291" s="147"/>
      <c r="AQ291" s="147"/>
      <c r="AR291" s="147"/>
      <c r="AS291" s="147"/>
      <c r="AT291" s="147"/>
      <c r="AU291" s="147"/>
      <c r="AV291" s="147"/>
      <c r="AW291" s="147"/>
      <c r="AX291" s="147"/>
      <c r="AY291" s="147"/>
      <c r="AZ291" s="147"/>
      <c r="BA291" s="147"/>
      <c r="BB291" s="147"/>
      <c r="BC291" s="147"/>
      <c r="BD291" s="147"/>
      <c r="BE291" s="147"/>
      <c r="BF291" s="147"/>
      <c r="BG291" s="147"/>
      <c r="BH291" s="147"/>
      <c r="BI291" s="147"/>
      <c r="BJ291" s="147"/>
      <c r="BK291" s="147"/>
      <c r="BL291" s="147"/>
      <c r="BM291" s="147"/>
      <c r="BN291" s="147"/>
      <c r="BO291" s="147"/>
      <c r="BP291" s="147"/>
    </row>
    <row r="292" spans="31:68" x14ac:dyDescent="0.15">
      <c r="AE292" s="147"/>
      <c r="AF292" s="147"/>
      <c r="AG292" s="322"/>
      <c r="AH292" s="147"/>
      <c r="AI292" s="147"/>
      <c r="AJ292" s="147"/>
      <c r="AK292" s="147"/>
      <c r="AL292" s="147"/>
      <c r="AM292" s="147"/>
      <c r="AN292" s="147"/>
      <c r="AO292" s="147"/>
      <c r="AP292" s="147"/>
      <c r="AQ292" s="147"/>
      <c r="AR292" s="147"/>
      <c r="AS292" s="147"/>
      <c r="AT292" s="147"/>
      <c r="AU292" s="147"/>
      <c r="AV292" s="147"/>
      <c r="AW292" s="147"/>
      <c r="AX292" s="147"/>
      <c r="AY292" s="147"/>
      <c r="AZ292" s="147"/>
      <c r="BA292" s="147"/>
      <c r="BB292" s="147"/>
      <c r="BC292" s="147"/>
      <c r="BD292" s="147"/>
      <c r="BE292" s="147"/>
      <c r="BF292" s="147"/>
      <c r="BG292" s="147"/>
      <c r="BH292" s="147"/>
      <c r="BI292" s="147"/>
      <c r="BJ292" s="147"/>
      <c r="BK292" s="147"/>
      <c r="BL292" s="147"/>
      <c r="BM292" s="147"/>
      <c r="BN292" s="147"/>
      <c r="BO292" s="147"/>
      <c r="BP292" s="147"/>
    </row>
    <row r="293" spans="31:68" x14ac:dyDescent="0.15">
      <c r="AE293" s="147"/>
      <c r="AF293" s="147"/>
      <c r="AG293" s="322"/>
      <c r="AH293" s="147"/>
      <c r="AI293" s="147"/>
      <c r="AJ293" s="147"/>
      <c r="AK293" s="147"/>
      <c r="AL293" s="147"/>
      <c r="AM293" s="147"/>
      <c r="AN293" s="147"/>
      <c r="AO293" s="147"/>
      <c r="AP293" s="147"/>
      <c r="AQ293" s="147"/>
      <c r="AR293" s="147"/>
      <c r="AS293" s="147"/>
      <c r="AT293" s="147"/>
      <c r="AU293" s="147"/>
      <c r="AV293" s="147"/>
      <c r="AW293" s="147"/>
      <c r="AX293" s="147"/>
      <c r="AY293" s="147"/>
      <c r="AZ293" s="147"/>
      <c r="BA293" s="147"/>
      <c r="BB293" s="147"/>
      <c r="BC293" s="147"/>
      <c r="BD293" s="147"/>
      <c r="BE293" s="147"/>
      <c r="BF293" s="147"/>
      <c r="BG293" s="147"/>
      <c r="BH293" s="147"/>
      <c r="BI293" s="147"/>
      <c r="BJ293" s="147"/>
      <c r="BK293" s="147"/>
      <c r="BL293" s="147"/>
      <c r="BM293" s="147"/>
      <c r="BN293" s="147"/>
      <c r="BO293" s="147"/>
      <c r="BP293" s="147"/>
    </row>
    <row r="294" spans="31:68" x14ac:dyDescent="0.15">
      <c r="AE294" s="147"/>
      <c r="AF294" s="147"/>
      <c r="AG294" s="322"/>
      <c r="AH294" s="147"/>
      <c r="AI294" s="147"/>
      <c r="AJ294" s="147"/>
      <c r="AK294" s="147"/>
      <c r="AL294" s="147"/>
      <c r="AM294" s="147"/>
      <c r="AN294" s="147"/>
      <c r="AO294" s="147"/>
      <c r="AP294" s="147"/>
      <c r="AQ294" s="147"/>
      <c r="AR294" s="147"/>
      <c r="AS294" s="147"/>
      <c r="AT294" s="147"/>
      <c r="AU294" s="147"/>
      <c r="AV294" s="147"/>
      <c r="AW294" s="147"/>
      <c r="AX294" s="147"/>
      <c r="AY294" s="147"/>
      <c r="AZ294" s="147"/>
      <c r="BA294" s="147"/>
      <c r="BB294" s="147"/>
      <c r="BC294" s="147"/>
      <c r="BD294" s="147"/>
      <c r="BE294" s="147"/>
      <c r="BF294" s="147"/>
      <c r="BG294" s="147"/>
      <c r="BH294" s="147"/>
      <c r="BI294" s="147"/>
      <c r="BJ294" s="147"/>
      <c r="BK294" s="147"/>
      <c r="BL294" s="147"/>
      <c r="BM294" s="147"/>
      <c r="BN294" s="147"/>
      <c r="BO294" s="147"/>
      <c r="BP294" s="147"/>
    </row>
    <row r="295" spans="31:68" x14ac:dyDescent="0.15">
      <c r="AE295" s="147"/>
      <c r="AF295" s="147"/>
      <c r="AG295" s="322"/>
      <c r="AH295" s="147"/>
      <c r="AI295" s="147"/>
      <c r="AJ295" s="147"/>
      <c r="AK295" s="147"/>
      <c r="AL295" s="147"/>
      <c r="AM295" s="147"/>
      <c r="AN295" s="147"/>
      <c r="AO295" s="147"/>
      <c r="AP295" s="147"/>
      <c r="AQ295" s="147"/>
      <c r="AR295" s="147"/>
      <c r="AS295" s="147"/>
      <c r="AT295" s="147"/>
      <c r="AU295" s="147"/>
      <c r="AV295" s="147"/>
      <c r="AW295" s="147"/>
      <c r="AX295" s="147"/>
      <c r="AY295" s="147"/>
      <c r="AZ295" s="147"/>
      <c r="BA295" s="147"/>
      <c r="BB295" s="147"/>
      <c r="BC295" s="147"/>
      <c r="BD295" s="147"/>
      <c r="BE295" s="147"/>
      <c r="BF295" s="147"/>
      <c r="BG295" s="147"/>
      <c r="BH295" s="147"/>
      <c r="BI295" s="147"/>
      <c r="BJ295" s="147"/>
      <c r="BK295" s="147"/>
      <c r="BL295" s="147"/>
      <c r="BM295" s="147"/>
      <c r="BN295" s="147"/>
      <c r="BO295" s="147"/>
      <c r="BP295" s="147"/>
    </row>
    <row r="296" spans="31:68" x14ac:dyDescent="0.15">
      <c r="AE296" s="147"/>
      <c r="AF296" s="147"/>
      <c r="AG296" s="322"/>
      <c r="AH296" s="147"/>
      <c r="AI296" s="147"/>
      <c r="AJ296" s="147"/>
      <c r="AK296" s="147"/>
      <c r="AL296" s="147"/>
      <c r="AM296" s="147"/>
      <c r="AN296" s="147"/>
      <c r="AO296" s="147"/>
      <c r="AP296" s="147"/>
      <c r="AQ296" s="147"/>
      <c r="AR296" s="147"/>
      <c r="AS296" s="147"/>
      <c r="AT296" s="147"/>
      <c r="AU296" s="147"/>
      <c r="AV296" s="147"/>
      <c r="AW296" s="147"/>
      <c r="AX296" s="147"/>
      <c r="AY296" s="147"/>
      <c r="AZ296" s="147"/>
      <c r="BA296" s="147"/>
      <c r="BB296" s="147"/>
      <c r="BC296" s="147"/>
      <c r="BD296" s="147"/>
      <c r="BE296" s="147"/>
      <c r="BF296" s="147"/>
      <c r="BG296" s="147"/>
      <c r="BH296" s="147"/>
      <c r="BI296" s="147"/>
      <c r="BJ296" s="147"/>
      <c r="BK296" s="147"/>
      <c r="BL296" s="147"/>
      <c r="BM296" s="147"/>
      <c r="BN296" s="147"/>
      <c r="BO296" s="147"/>
      <c r="BP296" s="147"/>
    </row>
    <row r="297" spans="31:68" x14ac:dyDescent="0.15">
      <c r="AE297" s="147"/>
      <c r="AF297" s="147"/>
      <c r="AG297" s="322"/>
      <c r="AH297" s="147"/>
      <c r="AI297" s="147"/>
      <c r="AJ297" s="147"/>
      <c r="AK297" s="147"/>
      <c r="AL297" s="147"/>
      <c r="AM297" s="147"/>
      <c r="AN297" s="147"/>
      <c r="AO297" s="147"/>
      <c r="AP297" s="147"/>
      <c r="AQ297" s="147"/>
      <c r="AR297" s="147"/>
      <c r="AS297" s="147"/>
      <c r="AT297" s="147"/>
      <c r="AU297" s="147"/>
      <c r="AV297" s="147"/>
      <c r="AW297" s="147"/>
      <c r="AX297" s="147"/>
      <c r="AY297" s="147"/>
      <c r="AZ297" s="147"/>
      <c r="BA297" s="147"/>
      <c r="BB297" s="147"/>
      <c r="BC297" s="147"/>
      <c r="BD297" s="147"/>
      <c r="BE297" s="147"/>
      <c r="BF297" s="147"/>
      <c r="BG297" s="147"/>
      <c r="BH297" s="147"/>
      <c r="BI297" s="147"/>
      <c r="BJ297" s="147"/>
      <c r="BK297" s="147"/>
      <c r="BL297" s="147"/>
      <c r="BM297" s="147"/>
      <c r="BN297" s="147"/>
      <c r="BO297" s="147"/>
      <c r="BP297" s="147"/>
    </row>
    <row r="298" spans="31:68" x14ac:dyDescent="0.15">
      <c r="AE298" s="147"/>
      <c r="AF298" s="147"/>
      <c r="AG298" s="322"/>
      <c r="AH298" s="147"/>
      <c r="AI298" s="147"/>
      <c r="AJ298" s="147"/>
      <c r="AK298" s="147"/>
      <c r="AL298" s="147"/>
      <c r="AM298" s="147"/>
      <c r="AN298" s="147"/>
      <c r="AO298" s="147"/>
      <c r="AP298" s="147"/>
      <c r="AQ298" s="147"/>
      <c r="AR298" s="147"/>
      <c r="AS298" s="147"/>
      <c r="AT298" s="147"/>
      <c r="AU298" s="147"/>
      <c r="AV298" s="147"/>
      <c r="AW298" s="147"/>
      <c r="AX298" s="147"/>
      <c r="AY298" s="147"/>
      <c r="AZ298" s="147"/>
      <c r="BA298" s="147"/>
      <c r="BB298" s="147"/>
      <c r="BC298" s="147"/>
      <c r="BD298" s="147"/>
      <c r="BE298" s="147"/>
      <c r="BF298" s="147"/>
      <c r="BG298" s="147"/>
      <c r="BH298" s="147"/>
      <c r="BI298" s="147"/>
      <c r="BJ298" s="147"/>
      <c r="BK298" s="147"/>
      <c r="BL298" s="147"/>
      <c r="BM298" s="147"/>
      <c r="BN298" s="147"/>
      <c r="BO298" s="147"/>
      <c r="BP298" s="147"/>
    </row>
    <row r="299" spans="31:68" x14ac:dyDescent="0.15">
      <c r="AE299" s="147"/>
      <c r="AF299" s="147"/>
      <c r="AG299" s="322"/>
      <c r="AH299" s="147"/>
      <c r="AI299" s="147"/>
      <c r="AJ299" s="147"/>
      <c r="AK299" s="147"/>
      <c r="AL299" s="147"/>
      <c r="AM299" s="147"/>
      <c r="AN299" s="147"/>
      <c r="AO299" s="147"/>
      <c r="AP299" s="147"/>
      <c r="AQ299" s="147"/>
      <c r="AR299" s="147"/>
      <c r="AS299" s="147"/>
      <c r="AT299" s="147"/>
      <c r="AU299" s="147"/>
      <c r="AV299" s="147"/>
      <c r="AW299" s="147"/>
      <c r="AX299" s="147"/>
      <c r="AY299" s="147"/>
      <c r="AZ299" s="147"/>
      <c r="BA299" s="147"/>
      <c r="BB299" s="147"/>
      <c r="BC299" s="147"/>
      <c r="BD299" s="147"/>
      <c r="BE299" s="147"/>
      <c r="BF299" s="147"/>
      <c r="BG299" s="147"/>
      <c r="BH299" s="147"/>
      <c r="BI299" s="147"/>
      <c r="BJ299" s="147"/>
      <c r="BK299" s="147"/>
      <c r="BL299" s="147"/>
      <c r="BM299" s="147"/>
      <c r="BN299" s="147"/>
      <c r="BO299" s="147"/>
      <c r="BP299" s="147"/>
    </row>
    <row r="300" spans="31:68" x14ac:dyDescent="0.15">
      <c r="AE300" s="147"/>
      <c r="AF300" s="147"/>
      <c r="AG300" s="322"/>
      <c r="AH300" s="147"/>
      <c r="AI300" s="147"/>
      <c r="AJ300" s="147"/>
      <c r="AK300" s="147"/>
      <c r="AL300" s="147"/>
      <c r="AM300" s="147"/>
      <c r="AN300" s="147"/>
      <c r="AO300" s="147"/>
      <c r="AP300" s="147"/>
      <c r="AQ300" s="147"/>
      <c r="AR300" s="147"/>
      <c r="AS300" s="147"/>
      <c r="AT300" s="147"/>
      <c r="AU300" s="147"/>
      <c r="AV300" s="147"/>
      <c r="AW300" s="147"/>
      <c r="AX300" s="147"/>
      <c r="AY300" s="147"/>
      <c r="AZ300" s="147"/>
      <c r="BA300" s="147"/>
      <c r="BB300" s="147"/>
      <c r="BC300" s="147"/>
      <c r="BD300" s="147"/>
      <c r="BE300" s="147"/>
      <c r="BF300" s="147"/>
      <c r="BG300" s="147"/>
      <c r="BH300" s="147"/>
      <c r="BI300" s="147"/>
      <c r="BJ300" s="147"/>
      <c r="BK300" s="147"/>
      <c r="BL300" s="147"/>
      <c r="BM300" s="147"/>
      <c r="BN300" s="147"/>
      <c r="BO300" s="147"/>
      <c r="BP300" s="147"/>
    </row>
    <row r="301" spans="31:68" x14ac:dyDescent="0.15">
      <c r="AE301" s="147"/>
      <c r="AF301" s="147"/>
      <c r="AG301" s="322"/>
      <c r="AH301" s="147"/>
      <c r="AI301" s="147"/>
      <c r="AJ301" s="147"/>
      <c r="AK301" s="147"/>
      <c r="AL301" s="147"/>
      <c r="AM301" s="147"/>
      <c r="AN301" s="147"/>
      <c r="AO301" s="147"/>
      <c r="AP301" s="147"/>
      <c r="AQ301" s="147"/>
      <c r="AR301" s="147"/>
      <c r="AS301" s="147"/>
      <c r="AT301" s="147"/>
      <c r="AU301" s="147"/>
      <c r="AV301" s="147"/>
      <c r="AW301" s="147"/>
      <c r="AX301" s="147"/>
      <c r="AY301" s="147"/>
      <c r="AZ301" s="147"/>
      <c r="BA301" s="147"/>
      <c r="BB301" s="147"/>
      <c r="BC301" s="147"/>
      <c r="BD301" s="147"/>
      <c r="BE301" s="147"/>
      <c r="BF301" s="147"/>
      <c r="BG301" s="147"/>
      <c r="BH301" s="147"/>
      <c r="BI301" s="147"/>
      <c r="BJ301" s="147"/>
      <c r="BK301" s="147"/>
      <c r="BL301" s="147"/>
      <c r="BM301" s="147"/>
      <c r="BN301" s="147"/>
      <c r="BO301" s="147"/>
      <c r="BP301" s="147"/>
    </row>
    <row r="302" spans="31:68" x14ac:dyDescent="0.15">
      <c r="AE302" s="147"/>
      <c r="AF302" s="147"/>
      <c r="AG302" s="322"/>
      <c r="AH302" s="147"/>
      <c r="AI302" s="147"/>
      <c r="AJ302" s="147"/>
      <c r="AK302" s="147"/>
      <c r="AL302" s="147"/>
      <c r="AM302" s="147"/>
      <c r="AN302" s="147"/>
      <c r="AO302" s="147"/>
      <c r="AP302" s="147"/>
      <c r="AQ302" s="147"/>
      <c r="AR302" s="147"/>
      <c r="AS302" s="147"/>
      <c r="AT302" s="147"/>
      <c r="AU302" s="147"/>
      <c r="AV302" s="147"/>
      <c r="AW302" s="147"/>
      <c r="AX302" s="147"/>
      <c r="AY302" s="147"/>
      <c r="AZ302" s="147"/>
      <c r="BA302" s="147"/>
      <c r="BB302" s="147"/>
      <c r="BC302" s="147"/>
      <c r="BD302" s="147"/>
      <c r="BE302" s="147"/>
      <c r="BF302" s="147"/>
      <c r="BG302" s="147"/>
      <c r="BH302" s="147"/>
      <c r="BI302" s="147"/>
      <c r="BJ302" s="147"/>
      <c r="BK302" s="147"/>
      <c r="BL302" s="147"/>
      <c r="BM302" s="147"/>
      <c r="BN302" s="147"/>
      <c r="BO302" s="147"/>
      <c r="BP302" s="147"/>
    </row>
    <row r="303" spans="31:68" x14ac:dyDescent="0.15">
      <c r="AE303" s="147"/>
      <c r="AF303" s="147"/>
      <c r="AG303" s="322"/>
      <c r="AH303" s="147"/>
      <c r="AI303" s="147"/>
      <c r="AJ303" s="147"/>
      <c r="AK303" s="147"/>
      <c r="AL303" s="147"/>
      <c r="AM303" s="147"/>
      <c r="AN303" s="147"/>
      <c r="AO303" s="147"/>
      <c r="AP303" s="147"/>
      <c r="AQ303" s="147"/>
      <c r="AR303" s="147"/>
      <c r="AS303" s="147"/>
      <c r="AT303" s="147"/>
      <c r="AU303" s="147"/>
      <c r="AV303" s="147"/>
      <c r="AW303" s="147"/>
      <c r="AX303" s="147"/>
      <c r="AY303" s="147"/>
      <c r="AZ303" s="147"/>
      <c r="BA303" s="147"/>
      <c r="BB303" s="147"/>
      <c r="BC303" s="147"/>
      <c r="BD303" s="147"/>
      <c r="BE303" s="147"/>
      <c r="BF303" s="147"/>
      <c r="BG303" s="147"/>
      <c r="BH303" s="147"/>
      <c r="BI303" s="147"/>
      <c r="BJ303" s="147"/>
      <c r="BK303" s="147"/>
      <c r="BL303" s="147"/>
      <c r="BM303" s="147"/>
      <c r="BN303" s="147"/>
      <c r="BO303" s="147"/>
      <c r="BP303" s="147"/>
    </row>
    <row r="304" spans="31:68" x14ac:dyDescent="0.15">
      <c r="AE304" s="147"/>
      <c r="AF304" s="147"/>
      <c r="AG304" s="322"/>
      <c r="AH304" s="147"/>
      <c r="AI304" s="147"/>
      <c r="AJ304" s="147"/>
      <c r="AK304" s="147"/>
      <c r="AL304" s="147"/>
      <c r="AM304" s="147"/>
      <c r="AN304" s="147"/>
      <c r="AO304" s="147"/>
      <c r="AP304" s="147"/>
      <c r="AQ304" s="147"/>
      <c r="AR304" s="147"/>
      <c r="AS304" s="147"/>
      <c r="AT304" s="147"/>
      <c r="AU304" s="147"/>
      <c r="AV304" s="147"/>
      <c r="AW304" s="147"/>
      <c r="AX304" s="147"/>
      <c r="AY304" s="147"/>
      <c r="AZ304" s="147"/>
      <c r="BA304" s="147"/>
      <c r="BB304" s="147"/>
      <c r="BC304" s="147"/>
      <c r="BD304" s="147"/>
      <c r="BE304" s="147"/>
      <c r="BF304" s="147"/>
      <c r="BG304" s="147"/>
      <c r="BH304" s="147"/>
      <c r="BI304" s="147"/>
      <c r="BJ304" s="147"/>
      <c r="BK304" s="147"/>
      <c r="BL304" s="147"/>
      <c r="BM304" s="147"/>
      <c r="BN304" s="147"/>
      <c r="BO304" s="147"/>
      <c r="BP304" s="147"/>
    </row>
    <row r="305" spans="31:68" x14ac:dyDescent="0.15">
      <c r="AE305" s="147"/>
      <c r="AF305" s="147"/>
      <c r="AG305" s="322"/>
      <c r="AH305" s="147"/>
      <c r="AI305" s="147"/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7"/>
      <c r="AX305" s="147"/>
      <c r="AY305" s="147"/>
      <c r="AZ305" s="147"/>
      <c r="BA305" s="147"/>
      <c r="BB305" s="147"/>
      <c r="BC305" s="147"/>
      <c r="BD305" s="147"/>
      <c r="BE305" s="147"/>
      <c r="BF305" s="147"/>
      <c r="BG305" s="147"/>
      <c r="BH305" s="147"/>
      <c r="BI305" s="147"/>
      <c r="BJ305" s="147"/>
      <c r="BK305" s="147"/>
      <c r="BL305" s="147"/>
      <c r="BM305" s="147"/>
      <c r="BN305" s="147"/>
      <c r="BO305" s="147"/>
      <c r="BP305" s="147"/>
    </row>
    <row r="306" spans="31:68" x14ac:dyDescent="0.15">
      <c r="AE306" s="147"/>
      <c r="AF306" s="147"/>
      <c r="AG306" s="322"/>
      <c r="AH306" s="147"/>
      <c r="AI306" s="147"/>
      <c r="AJ306" s="147"/>
      <c r="AK306" s="147"/>
      <c r="AL306" s="147"/>
      <c r="AM306" s="147"/>
      <c r="AN306" s="147"/>
      <c r="AO306" s="147"/>
      <c r="AP306" s="147"/>
      <c r="AQ306" s="147"/>
      <c r="AR306" s="147"/>
      <c r="AS306" s="147"/>
      <c r="AT306" s="147"/>
      <c r="AU306" s="147"/>
      <c r="AV306" s="147"/>
      <c r="AW306" s="147"/>
      <c r="AX306" s="147"/>
      <c r="AY306" s="147"/>
      <c r="AZ306" s="147"/>
      <c r="BA306" s="147"/>
      <c r="BB306" s="147"/>
      <c r="BC306" s="147"/>
      <c r="BD306" s="147"/>
      <c r="BE306" s="147"/>
      <c r="BF306" s="147"/>
      <c r="BG306" s="147"/>
      <c r="BH306" s="147"/>
      <c r="BI306" s="147"/>
      <c r="BJ306" s="147"/>
      <c r="BK306" s="147"/>
      <c r="BL306" s="147"/>
      <c r="BM306" s="147"/>
      <c r="BN306" s="147"/>
      <c r="BO306" s="147"/>
      <c r="BP306" s="147"/>
    </row>
    <row r="307" spans="31:68" x14ac:dyDescent="0.15">
      <c r="AE307" s="147"/>
      <c r="AF307" s="147"/>
      <c r="AG307" s="322"/>
      <c r="AH307" s="147"/>
      <c r="AI307" s="147"/>
      <c r="AJ307" s="147"/>
      <c r="AK307" s="147"/>
      <c r="AL307" s="147"/>
      <c r="AM307" s="147"/>
      <c r="AN307" s="147"/>
      <c r="AO307" s="147"/>
      <c r="AP307" s="147"/>
      <c r="AQ307" s="147"/>
      <c r="AR307" s="147"/>
      <c r="AS307" s="147"/>
      <c r="AT307" s="147"/>
      <c r="AU307" s="147"/>
      <c r="AV307" s="147"/>
      <c r="AW307" s="147"/>
      <c r="AX307" s="147"/>
      <c r="AY307" s="147"/>
      <c r="AZ307" s="147"/>
      <c r="BA307" s="147"/>
      <c r="BB307" s="147"/>
      <c r="BC307" s="147"/>
      <c r="BD307" s="147"/>
      <c r="BE307" s="147"/>
      <c r="BF307" s="147"/>
      <c r="BG307" s="147"/>
      <c r="BH307" s="147"/>
      <c r="BI307" s="147"/>
      <c r="BJ307" s="147"/>
      <c r="BK307" s="147"/>
      <c r="BL307" s="147"/>
      <c r="BM307" s="147"/>
      <c r="BN307" s="147"/>
      <c r="BO307" s="147"/>
      <c r="BP307" s="147"/>
    </row>
    <row r="308" spans="31:68" x14ac:dyDescent="0.15">
      <c r="AE308" s="147"/>
      <c r="AF308" s="147"/>
      <c r="AG308" s="322"/>
      <c r="AH308" s="147"/>
      <c r="AI308" s="147"/>
      <c r="AJ308" s="147"/>
      <c r="AK308" s="147"/>
      <c r="AL308" s="147"/>
      <c r="AM308" s="147"/>
      <c r="AN308" s="147"/>
      <c r="AO308" s="147"/>
      <c r="AP308" s="147"/>
      <c r="AQ308" s="147"/>
      <c r="AR308" s="147"/>
      <c r="AS308" s="147"/>
      <c r="AT308" s="147"/>
      <c r="AU308" s="147"/>
      <c r="AV308" s="147"/>
      <c r="AW308" s="147"/>
      <c r="AX308" s="147"/>
      <c r="AY308" s="147"/>
      <c r="AZ308" s="147"/>
      <c r="BA308" s="147"/>
      <c r="BB308" s="147"/>
      <c r="BC308" s="147"/>
      <c r="BD308" s="147"/>
      <c r="BE308" s="147"/>
      <c r="BF308" s="147"/>
      <c r="BG308" s="147"/>
      <c r="BH308" s="147"/>
      <c r="BI308" s="147"/>
      <c r="BJ308" s="147"/>
      <c r="BK308" s="147"/>
      <c r="BL308" s="147"/>
      <c r="BM308" s="147"/>
      <c r="BN308" s="147"/>
      <c r="BO308" s="147"/>
      <c r="BP308" s="147"/>
    </row>
    <row r="309" spans="31:68" x14ac:dyDescent="0.15">
      <c r="AE309" s="147"/>
      <c r="AF309" s="147"/>
      <c r="AG309" s="322"/>
      <c r="AH309" s="147"/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7"/>
      <c r="AX309" s="147"/>
      <c r="AY309" s="147"/>
      <c r="AZ309" s="147"/>
      <c r="BA309" s="147"/>
      <c r="BB309" s="147"/>
      <c r="BC309" s="147"/>
      <c r="BD309" s="147"/>
      <c r="BE309" s="147"/>
      <c r="BF309" s="147"/>
      <c r="BG309" s="147"/>
      <c r="BH309" s="147"/>
      <c r="BI309" s="147"/>
      <c r="BJ309" s="147"/>
      <c r="BK309" s="147"/>
      <c r="BL309" s="147"/>
      <c r="BM309" s="147"/>
      <c r="BN309" s="147"/>
      <c r="BO309" s="147"/>
      <c r="BP309" s="147"/>
    </row>
    <row r="310" spans="31:68" x14ac:dyDescent="0.15">
      <c r="AE310" s="147"/>
      <c r="AF310" s="147"/>
      <c r="AG310" s="322"/>
      <c r="AH310" s="147"/>
      <c r="AI310" s="147"/>
      <c r="AJ310" s="147"/>
      <c r="AK310" s="147"/>
      <c r="AL310" s="147"/>
      <c r="AM310" s="147"/>
      <c r="AN310" s="147"/>
      <c r="AO310" s="147"/>
      <c r="AP310" s="147"/>
      <c r="AQ310" s="147"/>
      <c r="AR310" s="147"/>
      <c r="AS310" s="147"/>
      <c r="AT310" s="147"/>
      <c r="AU310" s="147"/>
      <c r="AV310" s="147"/>
      <c r="AW310" s="147"/>
      <c r="AX310" s="147"/>
      <c r="AY310" s="147"/>
      <c r="AZ310" s="147"/>
      <c r="BA310" s="147"/>
      <c r="BB310" s="147"/>
      <c r="BC310" s="147"/>
      <c r="BD310" s="147"/>
      <c r="BE310" s="147"/>
      <c r="BF310" s="147"/>
      <c r="BG310" s="147"/>
      <c r="BH310" s="147"/>
      <c r="BI310" s="147"/>
      <c r="BJ310" s="147"/>
      <c r="BK310" s="147"/>
      <c r="BL310" s="147"/>
      <c r="BM310" s="147"/>
      <c r="BN310" s="147"/>
      <c r="BO310" s="147"/>
      <c r="BP310" s="147"/>
    </row>
    <row r="311" spans="31:68" x14ac:dyDescent="0.15">
      <c r="AE311" s="147"/>
      <c r="AF311" s="147"/>
      <c r="AG311" s="322"/>
      <c r="AH311" s="147"/>
      <c r="AI311" s="147"/>
      <c r="AJ311" s="147"/>
      <c r="AK311" s="147"/>
      <c r="AL311" s="147"/>
      <c r="AM311" s="147"/>
      <c r="AN311" s="147"/>
      <c r="AO311" s="147"/>
      <c r="AP311" s="147"/>
      <c r="AQ311" s="147"/>
      <c r="AR311" s="147"/>
      <c r="AS311" s="147"/>
      <c r="AT311" s="147"/>
      <c r="AU311" s="147"/>
      <c r="AV311" s="147"/>
      <c r="AW311" s="147"/>
      <c r="AX311" s="147"/>
      <c r="AY311" s="147"/>
      <c r="AZ311" s="147"/>
      <c r="BA311" s="147"/>
      <c r="BB311" s="147"/>
      <c r="BC311" s="147"/>
      <c r="BD311" s="147"/>
      <c r="BE311" s="147"/>
      <c r="BF311" s="147"/>
      <c r="BG311" s="147"/>
      <c r="BH311" s="147"/>
      <c r="BI311" s="147"/>
      <c r="BJ311" s="147"/>
      <c r="BK311" s="147"/>
      <c r="BL311" s="147"/>
      <c r="BM311" s="147"/>
      <c r="BN311" s="147"/>
      <c r="BO311" s="147"/>
      <c r="BP311" s="147"/>
    </row>
    <row r="312" spans="31:68" x14ac:dyDescent="0.15">
      <c r="AE312" s="147"/>
      <c r="AF312" s="147"/>
      <c r="AG312" s="322"/>
      <c r="AH312" s="147"/>
      <c r="AI312" s="147"/>
      <c r="AJ312" s="147"/>
      <c r="AK312" s="147"/>
      <c r="AL312" s="147"/>
      <c r="AM312" s="147"/>
      <c r="AN312" s="147"/>
      <c r="AO312" s="147"/>
      <c r="AP312" s="147"/>
      <c r="AQ312" s="147"/>
      <c r="AR312" s="147"/>
      <c r="AS312" s="147"/>
      <c r="AT312" s="147"/>
      <c r="AU312" s="147"/>
      <c r="AV312" s="147"/>
      <c r="AW312" s="147"/>
      <c r="AX312" s="147"/>
      <c r="AY312" s="147"/>
      <c r="AZ312" s="147"/>
      <c r="BA312" s="147"/>
      <c r="BB312" s="147"/>
      <c r="BC312" s="147"/>
      <c r="BD312" s="147"/>
      <c r="BE312" s="147"/>
      <c r="BF312" s="147"/>
      <c r="BG312" s="147"/>
      <c r="BH312" s="147"/>
      <c r="BI312" s="147"/>
      <c r="BJ312" s="147"/>
      <c r="BK312" s="147"/>
      <c r="BL312" s="147"/>
      <c r="BM312" s="147"/>
      <c r="BN312" s="147"/>
      <c r="BO312" s="147"/>
      <c r="BP312" s="147"/>
    </row>
    <row r="313" spans="31:68" x14ac:dyDescent="0.15">
      <c r="AE313" s="147"/>
      <c r="AF313" s="147"/>
      <c r="AG313" s="322"/>
      <c r="AH313" s="147"/>
      <c r="AI313" s="147"/>
      <c r="AJ313" s="147"/>
      <c r="AK313" s="147"/>
      <c r="AL313" s="147"/>
      <c r="AM313" s="147"/>
      <c r="AN313" s="147"/>
      <c r="AO313" s="147"/>
      <c r="AP313" s="147"/>
      <c r="AQ313" s="147"/>
      <c r="AR313" s="147"/>
      <c r="AS313" s="147"/>
      <c r="AT313" s="147"/>
      <c r="AU313" s="147"/>
      <c r="AV313" s="147"/>
      <c r="AW313" s="147"/>
      <c r="AX313" s="147"/>
      <c r="AY313" s="147"/>
      <c r="AZ313" s="147"/>
      <c r="BA313" s="147"/>
      <c r="BB313" s="147"/>
      <c r="BC313" s="147"/>
      <c r="BD313" s="147"/>
      <c r="BE313" s="147"/>
      <c r="BF313" s="147"/>
      <c r="BG313" s="147"/>
      <c r="BH313" s="147"/>
      <c r="BI313" s="147"/>
      <c r="BJ313" s="147"/>
      <c r="BK313" s="147"/>
      <c r="BL313" s="147"/>
      <c r="BM313" s="147"/>
      <c r="BN313" s="147"/>
      <c r="BO313" s="147"/>
      <c r="BP313" s="147"/>
    </row>
    <row r="314" spans="31:68" x14ac:dyDescent="0.15">
      <c r="AE314" s="147"/>
      <c r="AF314" s="147"/>
      <c r="AG314" s="322"/>
      <c r="AH314" s="147"/>
      <c r="AI314" s="147"/>
      <c r="AJ314" s="147"/>
      <c r="AK314" s="147"/>
      <c r="AL314" s="147"/>
      <c r="AM314" s="147"/>
      <c r="AN314" s="147"/>
      <c r="AO314" s="147"/>
      <c r="AP314" s="147"/>
      <c r="AQ314" s="147"/>
      <c r="AR314" s="147"/>
      <c r="AS314" s="147"/>
      <c r="AT314" s="147"/>
      <c r="AU314" s="147"/>
      <c r="AV314" s="147"/>
      <c r="AW314" s="147"/>
      <c r="AX314" s="147"/>
      <c r="AY314" s="147"/>
      <c r="AZ314" s="147"/>
      <c r="BA314" s="147"/>
      <c r="BB314" s="147"/>
      <c r="BC314" s="147"/>
      <c r="BD314" s="147"/>
      <c r="BE314" s="147"/>
      <c r="BF314" s="147"/>
      <c r="BG314" s="147"/>
      <c r="BH314" s="147"/>
      <c r="BI314" s="147"/>
      <c r="BJ314" s="147"/>
      <c r="BK314" s="147"/>
      <c r="BL314" s="147"/>
      <c r="BM314" s="147"/>
      <c r="BN314" s="147"/>
      <c r="BO314" s="147"/>
      <c r="BP314" s="147"/>
    </row>
    <row r="315" spans="31:68" x14ac:dyDescent="0.15">
      <c r="AE315" s="147"/>
      <c r="AF315" s="147"/>
      <c r="AG315" s="322"/>
      <c r="AH315" s="147"/>
      <c r="AI315" s="147"/>
      <c r="AJ315" s="147"/>
      <c r="AK315" s="147"/>
      <c r="AL315" s="147"/>
      <c r="AM315" s="147"/>
      <c r="AN315" s="147"/>
      <c r="AO315" s="147"/>
      <c r="AP315" s="147"/>
      <c r="AQ315" s="147"/>
      <c r="AR315" s="147"/>
      <c r="AS315" s="147"/>
      <c r="AT315" s="147"/>
      <c r="AU315" s="147"/>
      <c r="AV315" s="147"/>
      <c r="AW315" s="147"/>
      <c r="AX315" s="147"/>
      <c r="AY315" s="147"/>
      <c r="AZ315" s="147"/>
      <c r="BA315" s="147"/>
      <c r="BB315" s="147"/>
      <c r="BC315" s="147"/>
      <c r="BD315" s="147"/>
      <c r="BE315" s="147"/>
      <c r="BF315" s="147"/>
      <c r="BG315" s="147"/>
      <c r="BH315" s="147"/>
      <c r="BI315" s="147"/>
      <c r="BJ315" s="147"/>
      <c r="BK315" s="147"/>
      <c r="BL315" s="147"/>
      <c r="BM315" s="147"/>
      <c r="BN315" s="147"/>
      <c r="BO315" s="147"/>
      <c r="BP315" s="147"/>
    </row>
    <row r="316" spans="31:68" x14ac:dyDescent="0.15">
      <c r="AE316" s="147"/>
      <c r="AF316" s="147"/>
      <c r="AG316" s="322"/>
      <c r="AH316" s="147"/>
      <c r="AI316" s="147"/>
      <c r="AJ316" s="147"/>
      <c r="AK316" s="147"/>
      <c r="AL316" s="147"/>
      <c r="AM316" s="147"/>
      <c r="AN316" s="147"/>
      <c r="AO316" s="147"/>
      <c r="AP316" s="147"/>
      <c r="AQ316" s="147"/>
      <c r="AR316" s="147"/>
      <c r="AS316" s="147"/>
      <c r="AT316" s="147"/>
      <c r="AU316" s="147"/>
      <c r="AV316" s="147"/>
      <c r="AW316" s="147"/>
      <c r="AX316" s="147"/>
      <c r="AY316" s="147"/>
      <c r="AZ316" s="147"/>
      <c r="BA316" s="147"/>
      <c r="BB316" s="147"/>
      <c r="BC316" s="147"/>
      <c r="BD316" s="147"/>
      <c r="BE316" s="147"/>
      <c r="BF316" s="147"/>
      <c r="BG316" s="147"/>
      <c r="BH316" s="147"/>
      <c r="BI316" s="147"/>
      <c r="BJ316" s="147"/>
      <c r="BK316" s="147"/>
      <c r="BL316" s="147"/>
      <c r="BM316" s="147"/>
      <c r="BN316" s="147"/>
      <c r="BO316" s="147"/>
      <c r="BP316" s="147"/>
    </row>
    <row r="317" spans="31:68" x14ac:dyDescent="0.15">
      <c r="AE317" s="147"/>
      <c r="AF317" s="147"/>
      <c r="AG317" s="322"/>
      <c r="AH317" s="147"/>
      <c r="AI317" s="147"/>
      <c r="AJ317" s="147"/>
      <c r="AK317" s="147"/>
      <c r="AL317" s="147"/>
      <c r="AM317" s="147"/>
      <c r="AN317" s="147"/>
      <c r="AO317" s="147"/>
      <c r="AP317" s="147"/>
      <c r="AQ317" s="147"/>
      <c r="AR317" s="147"/>
      <c r="AS317" s="147"/>
      <c r="AT317" s="147"/>
      <c r="AU317" s="147"/>
      <c r="AV317" s="147"/>
      <c r="AW317" s="147"/>
      <c r="AX317" s="147"/>
      <c r="AY317" s="147"/>
      <c r="AZ317" s="147"/>
      <c r="BA317" s="147"/>
      <c r="BB317" s="147"/>
      <c r="BC317" s="147"/>
      <c r="BD317" s="147"/>
      <c r="BE317" s="147"/>
      <c r="BF317" s="147"/>
      <c r="BG317" s="147"/>
      <c r="BH317" s="147"/>
      <c r="BI317" s="147"/>
      <c r="BJ317" s="147"/>
      <c r="BK317" s="147"/>
      <c r="BL317" s="147"/>
      <c r="BM317" s="147"/>
      <c r="BN317" s="147"/>
      <c r="BO317" s="147"/>
      <c r="BP317" s="147"/>
    </row>
    <row r="318" spans="31:68" x14ac:dyDescent="0.15">
      <c r="AE318" s="147"/>
      <c r="AF318" s="147"/>
      <c r="AG318" s="322"/>
      <c r="AH318" s="147"/>
      <c r="AI318" s="147"/>
      <c r="AJ318" s="147"/>
      <c r="AK318" s="147"/>
      <c r="AL318" s="147"/>
      <c r="AM318" s="147"/>
      <c r="AN318" s="147"/>
      <c r="AO318" s="147"/>
      <c r="AP318" s="147"/>
      <c r="AQ318" s="147"/>
      <c r="AR318" s="147"/>
      <c r="AS318" s="147"/>
      <c r="AT318" s="147"/>
      <c r="AU318" s="147"/>
      <c r="AV318" s="147"/>
      <c r="AW318" s="147"/>
      <c r="AX318" s="147"/>
      <c r="AY318" s="147"/>
      <c r="AZ318" s="147"/>
      <c r="BA318" s="147"/>
      <c r="BB318" s="147"/>
      <c r="BC318" s="147"/>
      <c r="BD318" s="147"/>
      <c r="BE318" s="147"/>
      <c r="BF318" s="147"/>
      <c r="BG318" s="147"/>
      <c r="BH318" s="147"/>
      <c r="BI318" s="147"/>
      <c r="BJ318" s="147"/>
      <c r="BK318" s="147"/>
      <c r="BL318" s="147"/>
      <c r="BM318" s="147"/>
      <c r="BN318" s="147"/>
      <c r="BO318" s="147"/>
      <c r="BP318" s="147"/>
    </row>
    <row r="319" spans="31:68" x14ac:dyDescent="0.15">
      <c r="AE319" s="147"/>
      <c r="AF319" s="147"/>
      <c r="AG319" s="322"/>
      <c r="AH319" s="147"/>
      <c r="AI319" s="147"/>
      <c r="AJ319" s="147"/>
      <c r="AK319" s="147"/>
      <c r="AL319" s="147"/>
      <c r="AM319" s="147"/>
      <c r="AN319" s="147"/>
      <c r="AO319" s="147"/>
      <c r="AP319" s="147"/>
      <c r="AQ319" s="147"/>
      <c r="AR319" s="147"/>
      <c r="AS319" s="147"/>
      <c r="AT319" s="147"/>
      <c r="AU319" s="147"/>
      <c r="AV319" s="147"/>
      <c r="AW319" s="147"/>
      <c r="AX319" s="147"/>
      <c r="AY319" s="147"/>
      <c r="AZ319" s="147"/>
      <c r="BA319" s="147"/>
      <c r="BB319" s="147"/>
      <c r="BC319" s="147"/>
      <c r="BD319" s="147"/>
      <c r="BE319" s="147"/>
      <c r="BF319" s="147"/>
      <c r="BG319" s="147"/>
      <c r="BH319" s="147"/>
      <c r="BI319" s="147"/>
      <c r="BJ319" s="147"/>
      <c r="BK319" s="147"/>
      <c r="BL319" s="147"/>
      <c r="BM319" s="147"/>
      <c r="BN319" s="147"/>
      <c r="BO319" s="147"/>
      <c r="BP319" s="147"/>
    </row>
    <row r="320" spans="31:68" x14ac:dyDescent="0.15">
      <c r="AE320" s="147"/>
      <c r="AF320" s="147"/>
      <c r="AG320" s="322"/>
      <c r="AH320" s="147"/>
      <c r="AI320" s="147"/>
      <c r="AJ320" s="147"/>
      <c r="AK320" s="147"/>
      <c r="AL320" s="147"/>
      <c r="AM320" s="147"/>
      <c r="AN320" s="147"/>
      <c r="AO320" s="147"/>
      <c r="AP320" s="147"/>
      <c r="AQ320" s="147"/>
      <c r="AR320" s="147"/>
      <c r="AS320" s="147"/>
      <c r="AT320" s="147"/>
      <c r="AU320" s="147"/>
      <c r="AV320" s="147"/>
      <c r="AW320" s="147"/>
      <c r="AX320" s="147"/>
      <c r="AY320" s="147"/>
      <c r="AZ320" s="147"/>
      <c r="BA320" s="147"/>
      <c r="BB320" s="147"/>
      <c r="BC320" s="147"/>
      <c r="BD320" s="147"/>
      <c r="BE320" s="147"/>
      <c r="BF320" s="147"/>
      <c r="BG320" s="147"/>
      <c r="BH320" s="147"/>
      <c r="BI320" s="147"/>
      <c r="BJ320" s="147"/>
      <c r="BK320" s="147"/>
      <c r="BL320" s="147"/>
      <c r="BM320" s="147"/>
      <c r="BN320" s="147"/>
      <c r="BO320" s="147"/>
      <c r="BP320" s="147"/>
    </row>
    <row r="321" spans="31:68" x14ac:dyDescent="0.15">
      <c r="AE321" s="147"/>
      <c r="AF321" s="147"/>
      <c r="AG321" s="322"/>
      <c r="AH321" s="147"/>
      <c r="AI321" s="147"/>
      <c r="AJ321" s="147"/>
      <c r="AK321" s="147"/>
      <c r="AL321" s="147"/>
      <c r="AM321" s="147"/>
      <c r="AN321" s="147"/>
      <c r="AO321" s="147"/>
      <c r="AP321" s="147"/>
      <c r="AQ321" s="147"/>
      <c r="AR321" s="147"/>
      <c r="AS321" s="147"/>
      <c r="AT321" s="147"/>
      <c r="AU321" s="147"/>
      <c r="AV321" s="147"/>
      <c r="AW321" s="147"/>
      <c r="AX321" s="147"/>
      <c r="AY321" s="147"/>
      <c r="AZ321" s="147"/>
      <c r="BA321" s="147"/>
      <c r="BB321" s="147"/>
      <c r="BC321" s="147"/>
      <c r="BD321" s="147"/>
      <c r="BE321" s="147"/>
      <c r="BF321" s="147"/>
      <c r="BG321" s="147"/>
      <c r="BH321" s="147"/>
      <c r="BI321" s="147"/>
      <c r="BJ321" s="147"/>
      <c r="BK321" s="147"/>
      <c r="BL321" s="147"/>
      <c r="BM321" s="147"/>
      <c r="BN321" s="147"/>
      <c r="BO321" s="147"/>
      <c r="BP321" s="147"/>
    </row>
    <row r="322" spans="31:68" x14ac:dyDescent="0.15">
      <c r="AE322" s="147"/>
      <c r="AF322" s="147"/>
      <c r="AG322" s="322"/>
      <c r="AH322" s="147"/>
      <c r="AI322" s="147"/>
      <c r="AJ322" s="147"/>
      <c r="AK322" s="147"/>
      <c r="AL322" s="147"/>
      <c r="AM322" s="147"/>
      <c r="AN322" s="147"/>
      <c r="AO322" s="147"/>
      <c r="AP322" s="147"/>
      <c r="AQ322" s="147"/>
      <c r="AR322" s="147"/>
      <c r="AS322" s="147"/>
      <c r="AT322" s="147"/>
      <c r="AU322" s="147"/>
      <c r="AV322" s="147"/>
      <c r="AW322" s="147"/>
      <c r="AX322" s="147"/>
      <c r="AY322" s="147"/>
      <c r="AZ322" s="147"/>
      <c r="BA322" s="147"/>
      <c r="BB322" s="147"/>
      <c r="BC322" s="147"/>
      <c r="BD322" s="147"/>
      <c r="BE322" s="147"/>
      <c r="BF322" s="147"/>
      <c r="BG322" s="147"/>
      <c r="BH322" s="147"/>
      <c r="BI322" s="147"/>
      <c r="BJ322" s="147"/>
      <c r="BK322" s="147"/>
      <c r="BL322" s="147"/>
      <c r="BM322" s="147"/>
      <c r="BN322" s="147"/>
      <c r="BO322" s="147"/>
      <c r="BP322" s="147"/>
    </row>
    <row r="323" spans="31:68" x14ac:dyDescent="0.15">
      <c r="AE323" s="147"/>
      <c r="AF323" s="147"/>
      <c r="AG323" s="322"/>
      <c r="AH323" s="147"/>
      <c r="AI323" s="147"/>
      <c r="AJ323" s="147"/>
      <c r="AK323" s="147"/>
      <c r="AL323" s="147"/>
      <c r="AM323" s="147"/>
      <c r="AN323" s="147"/>
      <c r="AO323" s="147"/>
      <c r="AP323" s="147"/>
      <c r="AQ323" s="147"/>
      <c r="AR323" s="147"/>
      <c r="AS323" s="147"/>
      <c r="AT323" s="147"/>
      <c r="AU323" s="147"/>
      <c r="AV323" s="147"/>
      <c r="AW323" s="147"/>
      <c r="AX323" s="147"/>
      <c r="AY323" s="147"/>
      <c r="AZ323" s="147"/>
      <c r="BA323" s="147"/>
      <c r="BB323" s="147"/>
      <c r="BC323" s="147"/>
      <c r="BD323" s="147"/>
      <c r="BE323" s="147"/>
      <c r="BF323" s="147"/>
      <c r="BG323" s="147"/>
      <c r="BH323" s="147"/>
      <c r="BI323" s="147"/>
      <c r="BJ323" s="147"/>
      <c r="BK323" s="147"/>
      <c r="BL323" s="147"/>
      <c r="BM323" s="147"/>
      <c r="BN323" s="147"/>
      <c r="BO323" s="147"/>
      <c r="BP323" s="147"/>
    </row>
    <row r="324" spans="31:68" x14ac:dyDescent="0.15">
      <c r="AE324" s="147"/>
      <c r="AF324" s="147"/>
      <c r="AG324" s="322"/>
      <c r="AH324" s="147"/>
      <c r="AI324" s="147"/>
      <c r="AJ324" s="147"/>
      <c r="AK324" s="147"/>
      <c r="AL324" s="147"/>
      <c r="AM324" s="147"/>
      <c r="AN324" s="147"/>
      <c r="AO324" s="147"/>
      <c r="AP324" s="147"/>
      <c r="AQ324" s="147"/>
      <c r="AR324" s="147"/>
      <c r="AS324" s="147"/>
      <c r="AT324" s="147"/>
      <c r="AU324" s="147"/>
      <c r="AV324" s="147"/>
      <c r="AW324" s="147"/>
      <c r="AX324" s="147"/>
      <c r="AY324" s="147"/>
      <c r="AZ324" s="147"/>
      <c r="BA324" s="147"/>
      <c r="BB324" s="147"/>
      <c r="BC324" s="147"/>
      <c r="BD324" s="147"/>
      <c r="BE324" s="147"/>
      <c r="BF324" s="147"/>
      <c r="BG324" s="147"/>
      <c r="BH324" s="147"/>
      <c r="BI324" s="147"/>
      <c r="BJ324" s="147"/>
      <c r="BK324" s="147"/>
      <c r="BL324" s="147"/>
      <c r="BM324" s="147"/>
      <c r="BN324" s="147"/>
      <c r="BO324" s="147"/>
      <c r="BP324" s="147"/>
    </row>
    <row r="325" spans="31:68" x14ac:dyDescent="0.15">
      <c r="AE325" s="147"/>
      <c r="AF325" s="147"/>
      <c r="AG325" s="322"/>
      <c r="AH325" s="147"/>
      <c r="AI325" s="147"/>
      <c r="AJ325" s="147"/>
      <c r="AK325" s="147"/>
      <c r="AL325" s="147"/>
      <c r="AM325" s="147"/>
      <c r="AN325" s="147"/>
      <c r="AO325" s="147"/>
      <c r="AP325" s="147"/>
      <c r="AQ325" s="147"/>
      <c r="AR325" s="147"/>
      <c r="AS325" s="147"/>
      <c r="AT325" s="147"/>
      <c r="AU325" s="147"/>
      <c r="AV325" s="147"/>
      <c r="AW325" s="147"/>
      <c r="AX325" s="147"/>
      <c r="AY325" s="147"/>
      <c r="AZ325" s="147"/>
      <c r="BA325" s="147"/>
      <c r="BB325" s="147"/>
      <c r="BC325" s="147"/>
      <c r="BD325" s="147"/>
      <c r="BE325" s="147"/>
      <c r="BF325" s="147"/>
      <c r="BG325" s="147"/>
      <c r="BH325" s="147"/>
      <c r="BI325" s="147"/>
      <c r="BJ325" s="147"/>
      <c r="BK325" s="147"/>
      <c r="BL325" s="147"/>
      <c r="BM325" s="147"/>
      <c r="BN325" s="147"/>
      <c r="BO325" s="147"/>
      <c r="BP325" s="147"/>
    </row>
    <row r="326" spans="31:68" x14ac:dyDescent="0.15">
      <c r="AE326" s="147"/>
      <c r="AF326" s="147"/>
      <c r="AG326" s="322"/>
      <c r="AH326" s="147"/>
      <c r="AI326" s="147"/>
      <c r="AJ326" s="147"/>
      <c r="AK326" s="147"/>
      <c r="AL326" s="147"/>
      <c r="AM326" s="147"/>
      <c r="AN326" s="147"/>
      <c r="AO326" s="147"/>
      <c r="AP326" s="147"/>
      <c r="AQ326" s="147"/>
      <c r="AR326" s="147"/>
      <c r="AS326" s="147"/>
      <c r="AT326" s="147"/>
      <c r="AU326" s="147"/>
      <c r="AV326" s="147"/>
      <c r="AW326" s="147"/>
      <c r="AX326" s="147"/>
      <c r="AY326" s="147"/>
      <c r="AZ326" s="147"/>
      <c r="BA326" s="147"/>
      <c r="BB326" s="147"/>
      <c r="BC326" s="147"/>
      <c r="BD326" s="147"/>
      <c r="BE326" s="147"/>
      <c r="BF326" s="147"/>
      <c r="BG326" s="147"/>
      <c r="BH326" s="147"/>
      <c r="BI326" s="147"/>
      <c r="BJ326" s="147"/>
      <c r="BK326" s="147"/>
      <c r="BL326" s="147"/>
      <c r="BM326" s="147"/>
      <c r="BN326" s="147"/>
      <c r="BO326" s="147"/>
      <c r="BP326" s="147"/>
    </row>
    <row r="327" spans="31:68" x14ac:dyDescent="0.15">
      <c r="AE327" s="147"/>
      <c r="AF327" s="147"/>
      <c r="AG327" s="322"/>
      <c r="AH327" s="147"/>
      <c r="AI327" s="147"/>
      <c r="AJ327" s="147"/>
      <c r="AK327" s="147"/>
      <c r="AL327" s="147"/>
      <c r="AM327" s="147"/>
      <c r="AN327" s="147"/>
      <c r="AO327" s="147"/>
      <c r="AP327" s="147"/>
      <c r="AQ327" s="147"/>
      <c r="AR327" s="147"/>
      <c r="AS327" s="147"/>
      <c r="AT327" s="147"/>
      <c r="AU327" s="147"/>
      <c r="AV327" s="147"/>
      <c r="AW327" s="147"/>
      <c r="AX327" s="147"/>
      <c r="AY327" s="147"/>
      <c r="AZ327" s="147"/>
      <c r="BA327" s="147"/>
      <c r="BB327" s="147"/>
      <c r="BC327" s="147"/>
      <c r="BD327" s="147"/>
      <c r="BE327" s="147"/>
      <c r="BF327" s="147"/>
      <c r="BG327" s="147"/>
      <c r="BH327" s="147"/>
      <c r="BI327" s="147"/>
      <c r="BJ327" s="147"/>
      <c r="BK327" s="147"/>
      <c r="BL327" s="147"/>
      <c r="BM327" s="147"/>
      <c r="BN327" s="147"/>
      <c r="BO327" s="147"/>
      <c r="BP327" s="147"/>
    </row>
    <row r="328" spans="31:68" x14ac:dyDescent="0.15">
      <c r="AE328" s="147"/>
      <c r="AF328" s="147"/>
      <c r="AG328" s="322"/>
      <c r="AH328" s="147"/>
      <c r="AI328" s="147"/>
      <c r="AJ328" s="147"/>
      <c r="AK328" s="147"/>
      <c r="AL328" s="147"/>
      <c r="AM328" s="147"/>
      <c r="AN328" s="147"/>
      <c r="AO328" s="147"/>
      <c r="AP328" s="147"/>
      <c r="AQ328" s="147"/>
      <c r="AR328" s="147"/>
      <c r="AS328" s="147"/>
      <c r="AT328" s="147"/>
      <c r="AU328" s="147"/>
      <c r="AV328" s="147"/>
      <c r="AW328" s="147"/>
      <c r="AX328" s="147"/>
      <c r="AY328" s="147"/>
      <c r="AZ328" s="147"/>
      <c r="BA328" s="147"/>
      <c r="BB328" s="147"/>
      <c r="BC328" s="147"/>
      <c r="BD328" s="147"/>
      <c r="BE328" s="147"/>
      <c r="BF328" s="147"/>
      <c r="BG328" s="147"/>
      <c r="BH328" s="147"/>
      <c r="BI328" s="147"/>
      <c r="BJ328" s="147"/>
      <c r="BK328" s="147"/>
      <c r="BL328" s="147"/>
      <c r="BM328" s="147"/>
      <c r="BN328" s="147"/>
      <c r="BO328" s="147"/>
      <c r="BP328" s="147"/>
    </row>
    <row r="329" spans="31:68" x14ac:dyDescent="0.15">
      <c r="AE329" s="147"/>
      <c r="AF329" s="147"/>
      <c r="AG329" s="322"/>
      <c r="AH329" s="147"/>
      <c r="AI329" s="147"/>
      <c r="AJ329" s="147"/>
      <c r="AK329" s="147"/>
      <c r="AL329" s="147"/>
      <c r="AM329" s="147"/>
      <c r="AN329" s="147"/>
      <c r="AO329" s="147"/>
      <c r="AP329" s="147"/>
      <c r="AQ329" s="147"/>
      <c r="AR329" s="147"/>
      <c r="AS329" s="147"/>
      <c r="AT329" s="147"/>
      <c r="AU329" s="147"/>
      <c r="AV329" s="147"/>
      <c r="AW329" s="147"/>
      <c r="AX329" s="147"/>
      <c r="AY329" s="147"/>
      <c r="AZ329" s="147"/>
      <c r="BA329" s="147"/>
      <c r="BB329" s="147"/>
      <c r="BC329" s="147"/>
      <c r="BD329" s="147"/>
      <c r="BE329" s="147"/>
      <c r="BF329" s="147"/>
      <c r="BG329" s="147"/>
      <c r="BH329" s="147"/>
      <c r="BI329" s="147"/>
      <c r="BJ329" s="147"/>
      <c r="BK329" s="147"/>
      <c r="BL329" s="147"/>
      <c r="BM329" s="147"/>
      <c r="BN329" s="147"/>
      <c r="BO329" s="147"/>
      <c r="BP329" s="147"/>
    </row>
    <row r="330" spans="31:68" x14ac:dyDescent="0.15">
      <c r="AE330" s="147"/>
      <c r="AF330" s="147"/>
      <c r="AG330" s="322"/>
      <c r="AH330" s="147"/>
      <c r="AI330" s="147"/>
      <c r="AJ330" s="147"/>
      <c r="AK330" s="147"/>
      <c r="AL330" s="147"/>
      <c r="AM330" s="147"/>
      <c r="AN330" s="147"/>
      <c r="AO330" s="147"/>
      <c r="AP330" s="147"/>
      <c r="AQ330" s="147"/>
      <c r="AR330" s="147"/>
      <c r="AS330" s="147"/>
      <c r="AT330" s="147"/>
      <c r="AU330" s="147"/>
      <c r="AV330" s="147"/>
      <c r="AW330" s="147"/>
      <c r="AX330" s="147"/>
      <c r="AY330" s="147"/>
      <c r="AZ330" s="147"/>
      <c r="BA330" s="147"/>
      <c r="BB330" s="147"/>
      <c r="BC330" s="147"/>
      <c r="BD330" s="147"/>
      <c r="BE330" s="147"/>
      <c r="BF330" s="147"/>
      <c r="BG330" s="147"/>
      <c r="BH330" s="147"/>
      <c r="BI330" s="147"/>
      <c r="BJ330" s="147"/>
      <c r="BK330" s="147"/>
      <c r="BL330" s="147"/>
      <c r="BM330" s="147"/>
      <c r="BN330" s="147"/>
      <c r="BO330" s="147"/>
      <c r="BP330" s="147"/>
    </row>
    <row r="331" spans="31:68" x14ac:dyDescent="0.15">
      <c r="AE331" s="147"/>
      <c r="AF331" s="147"/>
      <c r="AG331" s="322"/>
      <c r="AH331" s="147"/>
      <c r="AI331" s="147"/>
      <c r="AJ331" s="147"/>
      <c r="AK331" s="147"/>
      <c r="AL331" s="147"/>
      <c r="AM331" s="147"/>
      <c r="AN331" s="147"/>
      <c r="AO331" s="147"/>
      <c r="AP331" s="147"/>
      <c r="AQ331" s="147"/>
      <c r="AR331" s="147"/>
      <c r="AS331" s="147"/>
      <c r="AT331" s="147"/>
      <c r="AU331" s="147"/>
      <c r="AV331" s="147"/>
      <c r="AW331" s="147"/>
      <c r="AX331" s="147"/>
      <c r="AY331" s="147"/>
      <c r="AZ331" s="147"/>
      <c r="BA331" s="147"/>
      <c r="BB331" s="147"/>
      <c r="BC331" s="147"/>
      <c r="BD331" s="147"/>
      <c r="BE331" s="147"/>
      <c r="BF331" s="147"/>
      <c r="BG331" s="147"/>
      <c r="BH331" s="147"/>
      <c r="BI331" s="147"/>
      <c r="BJ331" s="147"/>
      <c r="BK331" s="147"/>
      <c r="BL331" s="147"/>
      <c r="BM331" s="147"/>
      <c r="BN331" s="147"/>
      <c r="BO331" s="147"/>
      <c r="BP331" s="147"/>
    </row>
    <row r="332" spans="31:68" x14ac:dyDescent="0.15">
      <c r="AE332" s="147"/>
      <c r="AF332" s="147"/>
      <c r="AG332" s="322"/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7"/>
      <c r="AX332" s="147"/>
      <c r="AY332" s="147"/>
      <c r="AZ332" s="147"/>
      <c r="BA332" s="147"/>
      <c r="BB332" s="147"/>
      <c r="BC332" s="147"/>
      <c r="BD332" s="147"/>
      <c r="BE332" s="147"/>
      <c r="BF332" s="147"/>
      <c r="BG332" s="147"/>
      <c r="BH332" s="147"/>
      <c r="BI332" s="147"/>
      <c r="BJ332" s="147"/>
      <c r="BK332" s="147"/>
      <c r="BL332" s="147"/>
      <c r="BM332" s="147"/>
      <c r="BN332" s="147"/>
      <c r="BO332" s="147"/>
      <c r="BP332" s="147"/>
    </row>
    <row r="333" spans="31:68" x14ac:dyDescent="0.15">
      <c r="AE333" s="147"/>
      <c r="AF333" s="147"/>
      <c r="AG333" s="322"/>
      <c r="AH333" s="147"/>
      <c r="AI333" s="147"/>
      <c r="AJ333" s="147"/>
      <c r="AK333" s="147"/>
      <c r="AL333" s="147"/>
      <c r="AM333" s="147"/>
      <c r="AN333" s="147"/>
      <c r="AO333" s="147"/>
      <c r="AP333" s="147"/>
      <c r="AQ333" s="147"/>
      <c r="AR333" s="147"/>
      <c r="AS333" s="147"/>
      <c r="AT333" s="147"/>
      <c r="AU333" s="147"/>
      <c r="AV333" s="147"/>
      <c r="AW333" s="147"/>
      <c r="AX333" s="147"/>
      <c r="AY333" s="147"/>
      <c r="AZ333" s="147"/>
      <c r="BA333" s="147"/>
      <c r="BB333" s="147"/>
      <c r="BC333" s="147"/>
      <c r="BD333" s="147"/>
      <c r="BE333" s="147"/>
      <c r="BF333" s="147"/>
      <c r="BG333" s="147"/>
      <c r="BH333" s="147"/>
      <c r="BI333" s="147"/>
      <c r="BJ333" s="147"/>
      <c r="BK333" s="147"/>
      <c r="BL333" s="147"/>
      <c r="BM333" s="147"/>
      <c r="BN333" s="147"/>
      <c r="BO333" s="147"/>
      <c r="BP333" s="147"/>
    </row>
    <row r="334" spans="31:68" x14ac:dyDescent="0.15">
      <c r="AE334" s="147"/>
      <c r="AF334" s="147"/>
      <c r="AG334" s="322"/>
      <c r="AH334" s="147"/>
      <c r="AI334" s="147"/>
      <c r="AJ334" s="147"/>
      <c r="AK334" s="147"/>
      <c r="AL334" s="147"/>
      <c r="AM334" s="147"/>
      <c r="AN334" s="147"/>
      <c r="AO334" s="147"/>
      <c r="AP334" s="147"/>
      <c r="AQ334" s="147"/>
      <c r="AR334" s="147"/>
      <c r="AS334" s="147"/>
      <c r="AT334" s="147"/>
      <c r="AU334" s="147"/>
      <c r="AV334" s="147"/>
      <c r="AW334" s="147"/>
      <c r="AX334" s="147"/>
      <c r="AY334" s="147"/>
      <c r="AZ334" s="147"/>
      <c r="BA334" s="147"/>
      <c r="BB334" s="147"/>
      <c r="BC334" s="147"/>
      <c r="BD334" s="147"/>
      <c r="BE334" s="147"/>
      <c r="BF334" s="147"/>
      <c r="BG334" s="147"/>
      <c r="BH334" s="147"/>
      <c r="BI334" s="147"/>
      <c r="BJ334" s="147"/>
      <c r="BK334" s="147"/>
      <c r="BL334" s="147"/>
      <c r="BM334" s="147"/>
      <c r="BN334" s="147"/>
      <c r="BO334" s="147"/>
      <c r="BP334" s="147"/>
    </row>
    <row r="335" spans="31:68" x14ac:dyDescent="0.15">
      <c r="AE335" s="147"/>
      <c r="AF335" s="147"/>
      <c r="AG335" s="322"/>
      <c r="AH335" s="147"/>
      <c r="AI335" s="147"/>
      <c r="AJ335" s="147"/>
      <c r="AK335" s="147"/>
      <c r="AL335" s="147"/>
      <c r="AM335" s="147"/>
      <c r="AN335" s="147"/>
      <c r="AO335" s="147"/>
      <c r="AP335" s="147"/>
      <c r="AQ335" s="147"/>
      <c r="AR335" s="147"/>
      <c r="AS335" s="147"/>
      <c r="AT335" s="147"/>
      <c r="AU335" s="147"/>
      <c r="AV335" s="147"/>
      <c r="AW335" s="147"/>
      <c r="AX335" s="147"/>
      <c r="AY335" s="147"/>
      <c r="AZ335" s="147"/>
      <c r="BA335" s="147"/>
      <c r="BB335" s="147"/>
      <c r="BC335" s="147"/>
      <c r="BD335" s="147"/>
      <c r="BE335" s="147"/>
      <c r="BF335" s="147"/>
      <c r="BG335" s="147"/>
      <c r="BH335" s="147"/>
      <c r="BI335" s="147"/>
      <c r="BJ335" s="147"/>
      <c r="BK335" s="147"/>
      <c r="BL335" s="147"/>
      <c r="BM335" s="147"/>
      <c r="BN335" s="147"/>
      <c r="BO335" s="147"/>
      <c r="BP335" s="147"/>
    </row>
    <row r="336" spans="31:68" x14ac:dyDescent="0.15">
      <c r="AE336" s="147"/>
      <c r="AF336" s="147"/>
      <c r="AG336" s="322"/>
      <c r="AH336" s="147"/>
      <c r="AI336" s="147"/>
      <c r="AJ336" s="147"/>
      <c r="AK336" s="147"/>
      <c r="AL336" s="147"/>
      <c r="AM336" s="147"/>
      <c r="AN336" s="147"/>
      <c r="AO336" s="147"/>
      <c r="AP336" s="147"/>
      <c r="AQ336" s="147"/>
      <c r="AR336" s="147"/>
      <c r="AS336" s="147"/>
      <c r="AT336" s="147"/>
      <c r="AU336" s="147"/>
      <c r="AV336" s="147"/>
      <c r="AW336" s="147"/>
      <c r="AX336" s="147"/>
      <c r="AY336" s="147"/>
      <c r="AZ336" s="147"/>
      <c r="BA336" s="147"/>
      <c r="BB336" s="147"/>
      <c r="BC336" s="147"/>
      <c r="BD336" s="147"/>
      <c r="BE336" s="147"/>
      <c r="BF336" s="147"/>
      <c r="BG336" s="147"/>
      <c r="BH336" s="147"/>
      <c r="BI336" s="147"/>
      <c r="BJ336" s="147"/>
      <c r="BK336" s="147"/>
      <c r="BL336" s="147"/>
      <c r="BM336" s="147"/>
      <c r="BN336" s="147"/>
      <c r="BO336" s="147"/>
      <c r="BP336" s="147"/>
    </row>
    <row r="337" spans="31:68" x14ac:dyDescent="0.15">
      <c r="AE337" s="147"/>
      <c r="AF337" s="147"/>
      <c r="AG337" s="322"/>
      <c r="AH337" s="147"/>
      <c r="AI337" s="147"/>
      <c r="AJ337" s="147"/>
      <c r="AK337" s="147"/>
      <c r="AL337" s="147"/>
      <c r="AM337" s="147"/>
      <c r="AN337" s="147"/>
      <c r="AO337" s="147"/>
      <c r="AP337" s="147"/>
      <c r="AQ337" s="147"/>
      <c r="AR337" s="147"/>
      <c r="AS337" s="147"/>
      <c r="AT337" s="147"/>
      <c r="AU337" s="147"/>
      <c r="AV337" s="147"/>
      <c r="AW337" s="147"/>
      <c r="AX337" s="147"/>
      <c r="AY337" s="147"/>
      <c r="AZ337" s="147"/>
      <c r="BA337" s="147"/>
      <c r="BB337" s="147"/>
      <c r="BC337" s="147"/>
      <c r="BD337" s="147"/>
      <c r="BE337" s="147"/>
      <c r="BF337" s="147"/>
      <c r="BG337" s="147"/>
      <c r="BH337" s="147"/>
      <c r="BI337" s="147"/>
      <c r="BJ337" s="147"/>
      <c r="BK337" s="147"/>
      <c r="BL337" s="147"/>
      <c r="BM337" s="147"/>
      <c r="BN337" s="147"/>
      <c r="BO337" s="147"/>
      <c r="BP337" s="147"/>
    </row>
    <row r="338" spans="31:68" x14ac:dyDescent="0.15">
      <c r="AE338" s="147"/>
      <c r="AF338" s="147"/>
      <c r="AG338" s="322"/>
      <c r="AH338" s="147"/>
      <c r="AI338" s="147"/>
      <c r="AJ338" s="147"/>
      <c r="AK338" s="147"/>
      <c r="AL338" s="147"/>
      <c r="AM338" s="147"/>
      <c r="AN338" s="147"/>
      <c r="AO338" s="147"/>
      <c r="AP338" s="147"/>
      <c r="AQ338" s="147"/>
      <c r="AR338" s="147"/>
      <c r="AS338" s="147"/>
      <c r="AT338" s="147"/>
      <c r="AU338" s="147"/>
      <c r="AV338" s="147"/>
      <c r="AW338" s="147"/>
      <c r="AX338" s="147"/>
      <c r="AY338" s="147"/>
      <c r="AZ338" s="147"/>
      <c r="BA338" s="147"/>
      <c r="BB338" s="147"/>
      <c r="BC338" s="147"/>
      <c r="BD338" s="147"/>
      <c r="BE338" s="147"/>
      <c r="BF338" s="147"/>
      <c r="BG338" s="147"/>
      <c r="BH338" s="147"/>
      <c r="BI338" s="147"/>
      <c r="BJ338" s="147"/>
      <c r="BK338" s="147"/>
      <c r="BL338" s="147"/>
      <c r="BM338" s="147"/>
      <c r="BN338" s="147"/>
      <c r="BO338" s="147"/>
      <c r="BP338" s="147"/>
    </row>
    <row r="339" spans="31:68" x14ac:dyDescent="0.15">
      <c r="AE339" s="147"/>
      <c r="AF339" s="147"/>
      <c r="AG339" s="322"/>
      <c r="AH339" s="147"/>
      <c r="AI339" s="147"/>
      <c r="AJ339" s="147"/>
      <c r="AK339" s="147"/>
      <c r="AL339" s="147"/>
      <c r="AM339" s="147"/>
      <c r="AN339" s="147"/>
      <c r="AO339" s="147"/>
      <c r="AP339" s="147"/>
      <c r="AQ339" s="147"/>
      <c r="AR339" s="147"/>
      <c r="AS339" s="147"/>
      <c r="AT339" s="147"/>
      <c r="AU339" s="147"/>
      <c r="AV339" s="147"/>
      <c r="AW339" s="147"/>
      <c r="AX339" s="147"/>
      <c r="AY339" s="147"/>
      <c r="AZ339" s="147"/>
      <c r="BA339" s="147"/>
      <c r="BB339" s="147"/>
      <c r="BC339" s="147"/>
      <c r="BD339" s="147"/>
      <c r="BE339" s="147"/>
      <c r="BF339" s="147"/>
      <c r="BG339" s="147"/>
      <c r="BH339" s="147"/>
      <c r="BI339" s="147"/>
      <c r="BJ339" s="147"/>
      <c r="BK339" s="147"/>
      <c r="BL339" s="147"/>
      <c r="BM339" s="147"/>
      <c r="BN339" s="147"/>
      <c r="BO339" s="147"/>
      <c r="BP339" s="147"/>
    </row>
    <row r="340" spans="31:68" x14ac:dyDescent="0.15">
      <c r="AE340" s="147"/>
      <c r="AF340" s="147"/>
      <c r="AG340" s="322"/>
      <c r="AH340" s="147"/>
      <c r="AI340" s="147"/>
      <c r="AJ340" s="147"/>
      <c r="AK340" s="147"/>
      <c r="AL340" s="147"/>
      <c r="AM340" s="147"/>
      <c r="AN340" s="147"/>
      <c r="AO340" s="147"/>
      <c r="AP340" s="147"/>
      <c r="AQ340" s="147"/>
      <c r="AR340" s="147"/>
      <c r="AS340" s="147"/>
      <c r="AT340" s="147"/>
      <c r="AU340" s="147"/>
      <c r="AV340" s="147"/>
      <c r="AW340" s="147"/>
      <c r="AX340" s="147"/>
      <c r="AY340" s="147"/>
      <c r="AZ340" s="147"/>
      <c r="BA340" s="147"/>
      <c r="BB340" s="147"/>
      <c r="BC340" s="147"/>
      <c r="BD340" s="147"/>
      <c r="BE340" s="147"/>
      <c r="BF340" s="147"/>
      <c r="BG340" s="147"/>
      <c r="BH340" s="147"/>
      <c r="BI340" s="147"/>
      <c r="BJ340" s="147"/>
      <c r="BK340" s="147"/>
      <c r="BL340" s="147"/>
      <c r="BM340" s="147"/>
      <c r="BN340" s="147"/>
      <c r="BO340" s="147"/>
      <c r="BP340" s="147"/>
    </row>
    <row r="341" spans="31:68" x14ac:dyDescent="0.15">
      <c r="AE341" s="147"/>
      <c r="AF341" s="147"/>
      <c r="AG341" s="322"/>
      <c r="AH341" s="147"/>
      <c r="AI341" s="147"/>
      <c r="AJ341" s="147"/>
      <c r="AK341" s="147"/>
      <c r="AL341" s="147"/>
      <c r="AM341" s="147"/>
      <c r="AN341" s="147"/>
      <c r="AO341" s="147"/>
      <c r="AP341" s="147"/>
      <c r="AQ341" s="147"/>
      <c r="AR341" s="147"/>
      <c r="AS341" s="147"/>
      <c r="AT341" s="147"/>
      <c r="AU341" s="147"/>
      <c r="AV341" s="147"/>
      <c r="AW341" s="147"/>
      <c r="AX341" s="147"/>
      <c r="AY341" s="147"/>
      <c r="AZ341" s="147"/>
      <c r="BA341" s="147"/>
      <c r="BB341" s="147"/>
      <c r="BC341" s="147"/>
      <c r="BD341" s="147"/>
      <c r="BE341" s="147"/>
      <c r="BF341" s="147"/>
      <c r="BG341" s="147"/>
      <c r="BH341" s="147"/>
      <c r="BI341" s="147"/>
      <c r="BJ341" s="147"/>
      <c r="BK341" s="147"/>
      <c r="BL341" s="147"/>
      <c r="BM341" s="147"/>
      <c r="BN341" s="147"/>
      <c r="BO341" s="147"/>
      <c r="BP341" s="147"/>
    </row>
    <row r="342" spans="31:68" x14ac:dyDescent="0.15">
      <c r="AE342" s="147"/>
      <c r="AF342" s="147"/>
      <c r="AG342" s="322"/>
      <c r="AH342" s="147"/>
      <c r="AI342" s="147"/>
      <c r="AJ342" s="147"/>
      <c r="AK342" s="147"/>
      <c r="AL342" s="147"/>
      <c r="AM342" s="147"/>
      <c r="AN342" s="147"/>
      <c r="AO342" s="147"/>
      <c r="AP342" s="147"/>
      <c r="AQ342" s="147"/>
      <c r="AR342" s="147"/>
      <c r="AS342" s="147"/>
      <c r="AT342" s="147"/>
      <c r="AU342" s="147"/>
      <c r="AV342" s="147"/>
      <c r="AW342" s="147"/>
      <c r="AX342" s="147"/>
      <c r="AY342" s="147"/>
      <c r="AZ342" s="147"/>
      <c r="BA342" s="147"/>
      <c r="BB342" s="147"/>
      <c r="BC342" s="147"/>
      <c r="BD342" s="147"/>
      <c r="BE342" s="147"/>
      <c r="BF342" s="147"/>
      <c r="BG342" s="147"/>
      <c r="BH342" s="147"/>
      <c r="BI342" s="147"/>
      <c r="BJ342" s="147"/>
      <c r="BK342" s="147"/>
      <c r="BL342" s="147"/>
      <c r="BM342" s="147"/>
      <c r="BN342" s="147"/>
      <c r="BO342" s="147"/>
      <c r="BP342" s="147"/>
    </row>
    <row r="343" spans="31:68" x14ac:dyDescent="0.15">
      <c r="AE343" s="147"/>
      <c r="AF343" s="147"/>
      <c r="AG343" s="322"/>
      <c r="AH343" s="147"/>
      <c r="AI343" s="147"/>
      <c r="AJ343" s="147"/>
      <c r="AK343" s="147"/>
      <c r="AL343" s="147"/>
      <c r="AM343" s="147"/>
      <c r="AN343" s="147"/>
      <c r="AO343" s="147"/>
      <c r="AP343" s="147"/>
      <c r="AQ343" s="147"/>
      <c r="AR343" s="147"/>
      <c r="AS343" s="147"/>
      <c r="AT343" s="147"/>
      <c r="AU343" s="147"/>
      <c r="AV343" s="147"/>
      <c r="AW343" s="147"/>
      <c r="AX343" s="147"/>
      <c r="AY343" s="147"/>
      <c r="AZ343" s="147"/>
      <c r="BA343" s="147"/>
      <c r="BB343" s="147"/>
      <c r="BC343" s="147"/>
      <c r="BD343" s="147"/>
      <c r="BE343" s="147"/>
      <c r="BF343" s="147"/>
      <c r="BG343" s="147"/>
      <c r="BH343" s="147"/>
      <c r="BI343" s="147"/>
      <c r="BJ343" s="147"/>
      <c r="BK343" s="147"/>
      <c r="BL343" s="147"/>
      <c r="BM343" s="147"/>
      <c r="BN343" s="147"/>
      <c r="BO343" s="147"/>
      <c r="BP343" s="147"/>
    </row>
    <row r="344" spans="31:68" x14ac:dyDescent="0.15">
      <c r="AE344" s="147"/>
      <c r="AF344" s="147"/>
      <c r="AG344" s="322"/>
      <c r="AH344" s="147"/>
      <c r="AI344" s="147"/>
      <c r="AJ344" s="147"/>
      <c r="AK344" s="147"/>
      <c r="AL344" s="147"/>
      <c r="AM344" s="147"/>
      <c r="AN344" s="147"/>
      <c r="AO344" s="147"/>
      <c r="AP344" s="147"/>
      <c r="AQ344" s="147"/>
      <c r="AR344" s="147"/>
      <c r="AS344" s="147"/>
      <c r="AT344" s="147"/>
      <c r="AU344" s="147"/>
      <c r="AV344" s="147"/>
      <c r="AW344" s="147"/>
      <c r="AX344" s="147"/>
      <c r="AY344" s="147"/>
      <c r="AZ344" s="147"/>
      <c r="BA344" s="147"/>
      <c r="BB344" s="147"/>
      <c r="BC344" s="147"/>
      <c r="BD344" s="147"/>
      <c r="BE344" s="147"/>
      <c r="BF344" s="147"/>
      <c r="BG344" s="147"/>
      <c r="BH344" s="147"/>
      <c r="BI344" s="147"/>
      <c r="BJ344" s="147"/>
      <c r="BK344" s="147"/>
      <c r="BL344" s="147"/>
      <c r="BM344" s="147"/>
      <c r="BN344" s="147"/>
      <c r="BO344" s="147"/>
      <c r="BP344" s="147"/>
    </row>
    <row r="345" spans="31:68" x14ac:dyDescent="0.15">
      <c r="AE345" s="147"/>
      <c r="AF345" s="147"/>
      <c r="AG345" s="322"/>
      <c r="AH345" s="147"/>
      <c r="AI345" s="147"/>
      <c r="AJ345" s="147"/>
      <c r="AK345" s="147"/>
      <c r="AL345" s="147"/>
      <c r="AM345" s="147"/>
      <c r="AN345" s="147"/>
      <c r="AO345" s="147"/>
      <c r="AP345" s="147"/>
      <c r="AQ345" s="147"/>
      <c r="AR345" s="147"/>
      <c r="AS345" s="147"/>
      <c r="AT345" s="147"/>
      <c r="AU345" s="147"/>
      <c r="AV345" s="147"/>
      <c r="AW345" s="147"/>
      <c r="AX345" s="147"/>
      <c r="AY345" s="147"/>
      <c r="AZ345" s="147"/>
      <c r="BA345" s="147"/>
      <c r="BB345" s="147"/>
      <c r="BC345" s="147"/>
      <c r="BD345" s="147"/>
      <c r="BE345" s="147"/>
      <c r="BF345" s="147"/>
      <c r="BG345" s="147"/>
      <c r="BH345" s="147"/>
      <c r="BI345" s="147"/>
      <c r="BJ345" s="147"/>
      <c r="BK345" s="147"/>
      <c r="BL345" s="147"/>
      <c r="BM345" s="147"/>
      <c r="BN345" s="147"/>
      <c r="BO345" s="147"/>
      <c r="BP345" s="147"/>
    </row>
    <row r="346" spans="31:68" x14ac:dyDescent="0.15">
      <c r="AE346" s="147"/>
      <c r="AF346" s="147"/>
      <c r="AG346" s="322"/>
      <c r="AH346" s="147"/>
      <c r="AI346" s="147"/>
      <c r="AJ346" s="147"/>
      <c r="AK346" s="147"/>
      <c r="AL346" s="147"/>
      <c r="AM346" s="147"/>
      <c r="AN346" s="147"/>
      <c r="AO346" s="147"/>
      <c r="AP346" s="147"/>
      <c r="AQ346" s="147"/>
      <c r="AR346" s="147"/>
      <c r="AS346" s="147"/>
      <c r="AT346" s="147"/>
      <c r="AU346" s="147"/>
      <c r="AV346" s="147"/>
      <c r="AW346" s="147"/>
      <c r="AX346" s="147"/>
      <c r="AY346" s="147"/>
      <c r="AZ346" s="147"/>
      <c r="BA346" s="147"/>
      <c r="BB346" s="147"/>
      <c r="BC346" s="147"/>
      <c r="BD346" s="147"/>
      <c r="BE346" s="147"/>
      <c r="BF346" s="147"/>
      <c r="BG346" s="147"/>
      <c r="BH346" s="147"/>
      <c r="BI346" s="147"/>
      <c r="BJ346" s="147"/>
      <c r="BK346" s="147"/>
      <c r="BL346" s="147"/>
      <c r="BM346" s="147"/>
      <c r="BN346" s="147"/>
      <c r="BO346" s="147"/>
      <c r="BP346" s="147"/>
    </row>
    <row r="347" spans="31:68" x14ac:dyDescent="0.15">
      <c r="AE347" s="147"/>
      <c r="AF347" s="147"/>
      <c r="AG347" s="322"/>
      <c r="AH347" s="147"/>
      <c r="AI347" s="147"/>
      <c r="AJ347" s="147"/>
      <c r="AK347" s="147"/>
      <c r="AL347" s="147"/>
      <c r="AM347" s="147"/>
      <c r="AN347" s="147"/>
      <c r="AO347" s="147"/>
      <c r="AP347" s="147"/>
      <c r="AQ347" s="147"/>
      <c r="AR347" s="147"/>
      <c r="AS347" s="147"/>
      <c r="AT347" s="147"/>
      <c r="AU347" s="147"/>
      <c r="AV347" s="147"/>
      <c r="AW347" s="147"/>
      <c r="AX347" s="147"/>
      <c r="AY347" s="147"/>
      <c r="AZ347" s="147"/>
      <c r="BA347" s="147"/>
      <c r="BB347" s="147"/>
      <c r="BC347" s="147"/>
      <c r="BD347" s="147"/>
      <c r="BE347" s="147"/>
      <c r="BF347" s="147"/>
      <c r="BG347" s="147"/>
      <c r="BH347" s="147"/>
      <c r="BI347" s="147"/>
      <c r="BJ347" s="147"/>
      <c r="BK347" s="147"/>
      <c r="BL347" s="147"/>
      <c r="BM347" s="147"/>
      <c r="BN347" s="147"/>
      <c r="BO347" s="147"/>
      <c r="BP347" s="147"/>
    </row>
    <row r="348" spans="31:68" x14ac:dyDescent="0.15">
      <c r="AE348" s="147"/>
      <c r="AF348" s="147"/>
      <c r="AG348" s="322"/>
      <c r="AH348" s="147"/>
      <c r="AI348" s="147"/>
      <c r="AJ348" s="147"/>
      <c r="AK348" s="147"/>
      <c r="AL348" s="147"/>
      <c r="AM348" s="147"/>
      <c r="AN348" s="147"/>
      <c r="AO348" s="147"/>
      <c r="AP348" s="147"/>
      <c r="AQ348" s="147"/>
      <c r="AR348" s="147"/>
      <c r="AS348" s="147"/>
      <c r="AT348" s="147"/>
      <c r="AU348" s="147"/>
      <c r="AV348" s="147"/>
      <c r="AW348" s="147"/>
      <c r="AX348" s="147"/>
      <c r="AY348" s="147"/>
      <c r="AZ348" s="147"/>
      <c r="BA348" s="147"/>
      <c r="BB348" s="147"/>
      <c r="BC348" s="147"/>
      <c r="BD348" s="147"/>
      <c r="BE348" s="147"/>
      <c r="BF348" s="147"/>
      <c r="BG348" s="147"/>
      <c r="BH348" s="147"/>
      <c r="BI348" s="147"/>
      <c r="BJ348" s="147"/>
      <c r="BK348" s="147"/>
      <c r="BL348" s="147"/>
      <c r="BM348" s="147"/>
      <c r="BN348" s="147"/>
      <c r="BO348" s="147"/>
      <c r="BP348" s="147"/>
    </row>
    <row r="349" spans="31:68" x14ac:dyDescent="0.15">
      <c r="AE349" s="147"/>
      <c r="AF349" s="147"/>
      <c r="AG349" s="322"/>
      <c r="AH349" s="147"/>
      <c r="AI349" s="147"/>
      <c r="AJ349" s="147"/>
      <c r="AK349" s="147"/>
      <c r="AL349" s="147"/>
      <c r="AM349" s="147"/>
      <c r="AN349" s="147"/>
      <c r="AO349" s="147"/>
      <c r="AP349" s="147"/>
      <c r="AQ349" s="147"/>
      <c r="AR349" s="147"/>
      <c r="AS349" s="147"/>
      <c r="AT349" s="147"/>
      <c r="AU349" s="147"/>
      <c r="AV349" s="147"/>
      <c r="AW349" s="147"/>
      <c r="AX349" s="147"/>
      <c r="AY349" s="147"/>
      <c r="AZ349" s="147"/>
      <c r="BA349" s="147"/>
      <c r="BB349" s="147"/>
      <c r="BC349" s="147"/>
      <c r="BD349" s="147"/>
      <c r="BE349" s="147"/>
      <c r="BF349" s="147"/>
      <c r="BG349" s="147"/>
      <c r="BH349" s="147"/>
      <c r="BI349" s="147"/>
      <c r="BJ349" s="147"/>
      <c r="BK349" s="147"/>
      <c r="BL349" s="147"/>
      <c r="BM349" s="147"/>
      <c r="BN349" s="147"/>
      <c r="BO349" s="147"/>
      <c r="BP349" s="147"/>
    </row>
    <row r="350" spans="31:68" x14ac:dyDescent="0.15">
      <c r="AE350" s="147"/>
      <c r="AF350" s="147"/>
      <c r="AG350" s="322"/>
      <c r="AH350" s="147"/>
      <c r="AI350" s="147"/>
      <c r="AJ350" s="147"/>
      <c r="AK350" s="147"/>
      <c r="AL350" s="147"/>
      <c r="AM350" s="147"/>
      <c r="AN350" s="147"/>
      <c r="AO350" s="147"/>
      <c r="AP350" s="147"/>
      <c r="AQ350" s="147"/>
      <c r="AR350" s="147"/>
      <c r="AS350" s="147"/>
      <c r="AT350" s="147"/>
      <c r="AU350" s="147"/>
      <c r="AV350" s="147"/>
      <c r="AW350" s="147"/>
      <c r="AX350" s="147"/>
      <c r="AY350" s="147"/>
      <c r="AZ350" s="147"/>
      <c r="BA350" s="147"/>
      <c r="BB350" s="147"/>
      <c r="BC350" s="147"/>
      <c r="BD350" s="147"/>
      <c r="BE350" s="147"/>
      <c r="BF350" s="147"/>
      <c r="BG350" s="147"/>
      <c r="BH350" s="147"/>
      <c r="BI350" s="147"/>
      <c r="BJ350" s="147"/>
      <c r="BK350" s="147"/>
      <c r="BL350" s="147"/>
      <c r="BM350" s="147"/>
      <c r="BN350" s="147"/>
      <c r="BO350" s="147"/>
      <c r="BP350" s="147"/>
    </row>
    <row r="351" spans="31:68" x14ac:dyDescent="0.15">
      <c r="AE351" s="147"/>
      <c r="AF351" s="147"/>
      <c r="AG351" s="322"/>
      <c r="AH351" s="147"/>
      <c r="AI351" s="147"/>
      <c r="AJ351" s="147"/>
      <c r="AK351" s="147"/>
      <c r="AL351" s="147"/>
      <c r="AM351" s="147"/>
      <c r="AN351" s="147"/>
      <c r="AO351" s="147"/>
      <c r="AP351" s="147"/>
      <c r="AQ351" s="147"/>
      <c r="AR351" s="147"/>
      <c r="AS351" s="147"/>
      <c r="AT351" s="147"/>
      <c r="AU351" s="147"/>
      <c r="AV351" s="147"/>
      <c r="AW351" s="147"/>
      <c r="AX351" s="147"/>
      <c r="AY351" s="147"/>
      <c r="AZ351" s="147"/>
      <c r="BA351" s="147"/>
      <c r="BB351" s="147"/>
      <c r="BC351" s="147"/>
      <c r="BD351" s="147"/>
      <c r="BE351" s="147"/>
      <c r="BF351" s="147"/>
      <c r="BG351" s="147"/>
      <c r="BH351" s="147"/>
      <c r="BI351" s="147"/>
      <c r="BJ351" s="147"/>
      <c r="BK351" s="147"/>
      <c r="BL351" s="147"/>
      <c r="BM351" s="147"/>
      <c r="BN351" s="147"/>
      <c r="BO351" s="147"/>
      <c r="BP351" s="147"/>
    </row>
    <row r="352" spans="31:68" x14ac:dyDescent="0.15">
      <c r="AE352" s="147"/>
      <c r="AF352" s="147"/>
      <c r="AG352" s="322"/>
      <c r="AH352" s="147"/>
      <c r="AI352" s="147"/>
      <c r="AJ352" s="147"/>
      <c r="AK352" s="147"/>
      <c r="AL352" s="147"/>
      <c r="AM352" s="147"/>
      <c r="AN352" s="147"/>
      <c r="AO352" s="147"/>
      <c r="AP352" s="147"/>
      <c r="AQ352" s="147"/>
      <c r="AR352" s="147"/>
      <c r="AS352" s="147"/>
      <c r="AT352" s="147"/>
      <c r="AU352" s="147"/>
      <c r="AV352" s="147"/>
      <c r="AW352" s="147"/>
      <c r="AX352" s="147"/>
      <c r="AY352" s="147"/>
      <c r="AZ352" s="147"/>
      <c r="BA352" s="147"/>
      <c r="BB352" s="147"/>
      <c r="BC352" s="147"/>
      <c r="BD352" s="147"/>
      <c r="BE352" s="147"/>
      <c r="BF352" s="147"/>
      <c r="BG352" s="147"/>
      <c r="BH352" s="147"/>
      <c r="BI352" s="147"/>
      <c r="BJ352" s="147"/>
      <c r="BK352" s="147"/>
      <c r="BL352" s="147"/>
      <c r="BM352" s="147"/>
      <c r="BN352" s="147"/>
      <c r="BO352" s="147"/>
      <c r="BP352" s="147"/>
    </row>
    <row r="353" spans="31:68" x14ac:dyDescent="0.15">
      <c r="AE353" s="147"/>
      <c r="AF353" s="147"/>
      <c r="AG353" s="322"/>
      <c r="AH353" s="147"/>
      <c r="AI353" s="147"/>
      <c r="AJ353" s="147"/>
      <c r="AK353" s="147"/>
      <c r="AL353" s="147"/>
      <c r="AM353" s="147"/>
      <c r="AN353" s="147"/>
      <c r="AO353" s="147"/>
      <c r="AP353" s="147"/>
      <c r="AQ353" s="147"/>
      <c r="AR353" s="147"/>
      <c r="AS353" s="147"/>
      <c r="AT353" s="147"/>
      <c r="AU353" s="147"/>
      <c r="AV353" s="147"/>
      <c r="AW353" s="147"/>
      <c r="AX353" s="147"/>
      <c r="AY353" s="147"/>
      <c r="AZ353" s="147"/>
      <c r="BA353" s="147"/>
      <c r="BB353" s="147"/>
      <c r="BC353" s="147"/>
      <c r="BD353" s="147"/>
      <c r="BE353" s="147"/>
      <c r="BF353" s="147"/>
      <c r="BG353" s="147"/>
      <c r="BH353" s="147"/>
      <c r="BI353" s="147"/>
      <c r="BJ353" s="147"/>
      <c r="BK353" s="147"/>
      <c r="BL353" s="147"/>
      <c r="BM353" s="147"/>
      <c r="BN353" s="147"/>
      <c r="BO353" s="147"/>
      <c r="BP353" s="147"/>
    </row>
    <row r="354" spans="31:68" x14ac:dyDescent="0.15">
      <c r="AE354" s="147"/>
      <c r="AF354" s="147"/>
      <c r="AG354" s="322"/>
      <c r="AH354" s="147"/>
      <c r="AI354" s="147"/>
      <c r="AJ354" s="147"/>
      <c r="AK354" s="147"/>
      <c r="AL354" s="147"/>
      <c r="AM354" s="147"/>
      <c r="AN354" s="147"/>
      <c r="AO354" s="147"/>
      <c r="AP354" s="147"/>
      <c r="AQ354" s="147"/>
      <c r="AR354" s="147"/>
      <c r="AS354" s="147"/>
      <c r="AT354" s="147"/>
      <c r="AU354" s="147"/>
      <c r="AV354" s="147"/>
      <c r="AW354" s="147"/>
      <c r="AX354" s="147"/>
      <c r="AY354" s="147"/>
      <c r="AZ354" s="147"/>
      <c r="BA354" s="147"/>
      <c r="BB354" s="147"/>
      <c r="BC354" s="147"/>
      <c r="BD354" s="147"/>
      <c r="BE354" s="147"/>
      <c r="BF354" s="147"/>
      <c r="BG354" s="147"/>
      <c r="BH354" s="147"/>
      <c r="BI354" s="147"/>
      <c r="BJ354" s="147"/>
      <c r="BK354" s="147"/>
      <c r="BL354" s="147"/>
      <c r="BM354" s="147"/>
      <c r="BN354" s="147"/>
      <c r="BO354" s="147"/>
      <c r="BP354" s="147"/>
    </row>
    <row r="355" spans="31:68" x14ac:dyDescent="0.15">
      <c r="AE355" s="147"/>
      <c r="AF355" s="147"/>
      <c r="AG355" s="322"/>
      <c r="AH355" s="147"/>
      <c r="AI355" s="147"/>
      <c r="AJ355" s="147"/>
      <c r="AK355" s="147"/>
      <c r="AL355" s="147"/>
      <c r="AM355" s="147"/>
      <c r="AN355" s="147"/>
      <c r="AO355" s="147"/>
      <c r="AP355" s="147"/>
      <c r="AQ355" s="147"/>
      <c r="AR355" s="147"/>
      <c r="AS355" s="147"/>
      <c r="AT355" s="147"/>
      <c r="AU355" s="147"/>
      <c r="AV355" s="147"/>
      <c r="AW355" s="147"/>
      <c r="AX355" s="147"/>
      <c r="AY355" s="147"/>
      <c r="AZ355" s="147"/>
      <c r="BA355" s="147"/>
      <c r="BB355" s="147"/>
      <c r="BC355" s="147"/>
      <c r="BD355" s="147"/>
      <c r="BE355" s="147"/>
      <c r="BF355" s="147"/>
      <c r="BG355" s="147"/>
      <c r="BH355" s="147"/>
      <c r="BI355" s="147"/>
      <c r="BJ355" s="147"/>
      <c r="BK355" s="147"/>
      <c r="BL355" s="147"/>
      <c r="BM355" s="147"/>
      <c r="BN355" s="147"/>
      <c r="BO355" s="147"/>
      <c r="BP355" s="147"/>
    </row>
    <row r="356" spans="31:68" x14ac:dyDescent="0.15">
      <c r="AE356" s="147"/>
      <c r="AF356" s="147"/>
      <c r="AG356" s="322"/>
      <c r="AH356" s="147"/>
      <c r="AI356" s="147"/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7"/>
      <c r="AX356" s="147"/>
      <c r="AY356" s="147"/>
      <c r="AZ356" s="147"/>
      <c r="BA356" s="147"/>
      <c r="BB356" s="147"/>
      <c r="BC356" s="147"/>
      <c r="BD356" s="147"/>
      <c r="BE356" s="147"/>
      <c r="BF356" s="147"/>
      <c r="BG356" s="147"/>
      <c r="BH356" s="147"/>
      <c r="BI356" s="147"/>
      <c r="BJ356" s="147"/>
      <c r="BK356" s="147"/>
      <c r="BL356" s="147"/>
      <c r="BM356" s="147"/>
      <c r="BN356" s="147"/>
      <c r="BO356" s="147"/>
      <c r="BP356" s="147"/>
    </row>
    <row r="357" spans="31:68" x14ac:dyDescent="0.15">
      <c r="AE357" s="147"/>
      <c r="AF357" s="147"/>
      <c r="AG357" s="322"/>
      <c r="AH357" s="147"/>
      <c r="AI357" s="147"/>
      <c r="AJ357" s="147"/>
      <c r="AK357" s="147"/>
      <c r="AL357" s="147"/>
      <c r="AM357" s="147"/>
      <c r="AN357" s="147"/>
      <c r="AO357" s="147"/>
      <c r="AP357" s="147"/>
      <c r="AQ357" s="147"/>
      <c r="AR357" s="147"/>
      <c r="AS357" s="147"/>
      <c r="AT357" s="147"/>
      <c r="AU357" s="147"/>
      <c r="AV357" s="147"/>
      <c r="AW357" s="147"/>
      <c r="AX357" s="147"/>
      <c r="AY357" s="147"/>
      <c r="AZ357" s="147"/>
      <c r="BA357" s="147"/>
      <c r="BB357" s="147"/>
      <c r="BC357" s="147"/>
      <c r="BD357" s="147"/>
      <c r="BE357" s="147"/>
      <c r="BF357" s="147"/>
      <c r="BG357" s="147"/>
      <c r="BH357" s="147"/>
      <c r="BI357" s="147"/>
      <c r="BJ357" s="147"/>
      <c r="BK357" s="147"/>
      <c r="BL357" s="147"/>
      <c r="BM357" s="147"/>
      <c r="BN357" s="147"/>
      <c r="BO357" s="147"/>
      <c r="BP357" s="147"/>
    </row>
    <row r="358" spans="31:68" x14ac:dyDescent="0.15">
      <c r="AE358" s="147"/>
      <c r="AF358" s="147"/>
      <c r="AG358" s="322"/>
      <c r="AH358" s="147"/>
      <c r="AI358" s="147"/>
      <c r="AJ358" s="147"/>
      <c r="AK358" s="147"/>
      <c r="AL358" s="147"/>
      <c r="AM358" s="147"/>
      <c r="AN358" s="147"/>
      <c r="AO358" s="147"/>
      <c r="AP358" s="147"/>
      <c r="AQ358" s="147"/>
      <c r="AR358" s="147"/>
      <c r="AS358" s="147"/>
      <c r="AT358" s="147"/>
      <c r="AU358" s="147"/>
      <c r="AV358" s="147"/>
      <c r="AW358" s="147"/>
      <c r="AX358" s="147"/>
      <c r="AY358" s="147"/>
      <c r="AZ358" s="147"/>
      <c r="BA358" s="147"/>
      <c r="BB358" s="147"/>
      <c r="BC358" s="147"/>
      <c r="BD358" s="147"/>
      <c r="BE358" s="147"/>
      <c r="BF358" s="147"/>
      <c r="BG358" s="147"/>
      <c r="BH358" s="147"/>
      <c r="BI358" s="147"/>
      <c r="BJ358" s="147"/>
      <c r="BK358" s="147"/>
      <c r="BL358" s="147"/>
      <c r="BM358" s="147"/>
      <c r="BN358" s="147"/>
      <c r="BO358" s="147"/>
      <c r="BP358" s="147"/>
    </row>
    <row r="359" spans="31:68" x14ac:dyDescent="0.15">
      <c r="AE359" s="147"/>
      <c r="AF359" s="147"/>
      <c r="AG359" s="322"/>
      <c r="AH359" s="147"/>
      <c r="AI359" s="147"/>
      <c r="AJ359" s="147"/>
      <c r="AK359" s="147"/>
      <c r="AL359" s="147"/>
      <c r="AM359" s="147"/>
      <c r="AN359" s="147"/>
      <c r="AO359" s="147"/>
      <c r="AP359" s="147"/>
      <c r="AQ359" s="147"/>
      <c r="AR359" s="147"/>
      <c r="AS359" s="147"/>
      <c r="AT359" s="147"/>
      <c r="AU359" s="147"/>
      <c r="AV359" s="147"/>
      <c r="AW359" s="147"/>
      <c r="AX359" s="147"/>
      <c r="AY359" s="147"/>
      <c r="AZ359" s="147"/>
      <c r="BA359" s="147"/>
      <c r="BB359" s="147"/>
      <c r="BC359" s="147"/>
      <c r="BD359" s="147"/>
      <c r="BE359" s="147"/>
      <c r="BF359" s="147"/>
      <c r="BG359" s="147"/>
      <c r="BH359" s="147"/>
      <c r="BI359" s="147"/>
      <c r="BJ359" s="147"/>
      <c r="BK359" s="147"/>
      <c r="BL359" s="147"/>
      <c r="BM359" s="147"/>
      <c r="BN359" s="147"/>
      <c r="BO359" s="147"/>
      <c r="BP359" s="147"/>
    </row>
    <row r="360" spans="31:68" x14ac:dyDescent="0.15">
      <c r="AE360" s="147"/>
      <c r="AF360" s="147"/>
      <c r="AG360" s="322"/>
      <c r="AH360" s="147"/>
      <c r="AI360" s="147"/>
      <c r="AJ360" s="147"/>
      <c r="AK360" s="147"/>
      <c r="AL360" s="147"/>
      <c r="AM360" s="147"/>
      <c r="AN360" s="147"/>
      <c r="AO360" s="147"/>
      <c r="AP360" s="147"/>
      <c r="AQ360" s="147"/>
      <c r="AR360" s="147"/>
      <c r="AS360" s="147"/>
      <c r="AT360" s="147"/>
      <c r="AU360" s="147"/>
      <c r="AV360" s="147"/>
      <c r="AW360" s="147"/>
      <c r="AX360" s="147"/>
      <c r="AY360" s="147"/>
      <c r="AZ360" s="147"/>
      <c r="BA360" s="147"/>
      <c r="BB360" s="147"/>
      <c r="BC360" s="147"/>
      <c r="BD360" s="147"/>
      <c r="BE360" s="147"/>
      <c r="BF360" s="147"/>
      <c r="BG360" s="147"/>
      <c r="BH360" s="147"/>
      <c r="BI360" s="147"/>
      <c r="BJ360" s="147"/>
      <c r="BK360" s="147"/>
      <c r="BL360" s="147"/>
      <c r="BM360" s="147"/>
      <c r="BN360" s="147"/>
      <c r="BO360" s="147"/>
      <c r="BP360" s="147"/>
    </row>
    <row r="361" spans="31:68" x14ac:dyDescent="0.15">
      <c r="AE361" s="147"/>
      <c r="AF361" s="147"/>
      <c r="AG361" s="322"/>
      <c r="AH361" s="147"/>
      <c r="AI361" s="147"/>
      <c r="AJ361" s="147"/>
      <c r="AK361" s="147"/>
      <c r="AL361" s="147"/>
      <c r="AM361" s="147"/>
      <c r="AN361" s="147"/>
      <c r="AO361" s="147"/>
      <c r="AP361" s="147"/>
      <c r="AQ361" s="147"/>
      <c r="AR361" s="147"/>
      <c r="AS361" s="147"/>
      <c r="AT361" s="147"/>
      <c r="AU361" s="147"/>
      <c r="AV361" s="147"/>
      <c r="AW361" s="147"/>
      <c r="AX361" s="147"/>
      <c r="AY361" s="147"/>
      <c r="AZ361" s="147"/>
      <c r="BA361" s="147"/>
      <c r="BB361" s="147"/>
      <c r="BC361" s="147"/>
      <c r="BD361" s="147"/>
      <c r="BE361" s="147"/>
      <c r="BF361" s="147"/>
      <c r="BG361" s="147"/>
      <c r="BH361" s="147"/>
      <c r="BI361" s="147"/>
      <c r="BJ361" s="147"/>
      <c r="BK361" s="147"/>
      <c r="BL361" s="147"/>
      <c r="BM361" s="147"/>
      <c r="BN361" s="147"/>
      <c r="BO361" s="147"/>
      <c r="BP361" s="147"/>
    </row>
    <row r="362" spans="31:68" x14ac:dyDescent="0.15">
      <c r="AE362" s="147"/>
      <c r="AF362" s="147"/>
      <c r="AG362" s="322"/>
      <c r="AH362" s="147"/>
      <c r="AI362" s="147"/>
      <c r="AJ362" s="147"/>
      <c r="AK362" s="147"/>
      <c r="AL362" s="147"/>
      <c r="AM362" s="147"/>
      <c r="AN362" s="147"/>
      <c r="AO362" s="147"/>
      <c r="AP362" s="147"/>
      <c r="AQ362" s="147"/>
      <c r="AR362" s="147"/>
      <c r="AS362" s="147"/>
      <c r="AT362" s="147"/>
      <c r="AU362" s="147"/>
      <c r="AV362" s="147"/>
      <c r="AW362" s="147"/>
      <c r="AX362" s="147"/>
      <c r="AY362" s="147"/>
      <c r="AZ362" s="147"/>
      <c r="BA362" s="147"/>
      <c r="BB362" s="147"/>
      <c r="BC362" s="147"/>
      <c r="BD362" s="147"/>
      <c r="BE362" s="147"/>
      <c r="BF362" s="147"/>
      <c r="BG362" s="147"/>
      <c r="BH362" s="147"/>
      <c r="BI362" s="147"/>
      <c r="BJ362" s="147"/>
      <c r="BK362" s="147"/>
      <c r="BL362" s="147"/>
      <c r="BM362" s="147"/>
      <c r="BN362" s="147"/>
      <c r="BO362" s="147"/>
      <c r="BP362" s="147"/>
    </row>
    <row r="363" spans="31:68" x14ac:dyDescent="0.15">
      <c r="AE363" s="147"/>
      <c r="AF363" s="147"/>
      <c r="AG363" s="322"/>
      <c r="AH363" s="147"/>
      <c r="AI363" s="147"/>
      <c r="AJ363" s="147"/>
      <c r="AK363" s="147"/>
      <c r="AL363" s="147"/>
      <c r="AM363" s="147"/>
      <c r="AN363" s="147"/>
      <c r="AO363" s="147"/>
      <c r="AP363" s="147"/>
      <c r="AQ363" s="147"/>
      <c r="AR363" s="147"/>
      <c r="AS363" s="147"/>
      <c r="AT363" s="147"/>
      <c r="AU363" s="147"/>
      <c r="AV363" s="147"/>
      <c r="AW363" s="147"/>
      <c r="AX363" s="147"/>
      <c r="AY363" s="147"/>
      <c r="AZ363" s="147"/>
      <c r="BA363" s="147"/>
      <c r="BB363" s="147"/>
      <c r="BC363" s="147"/>
      <c r="BD363" s="147"/>
      <c r="BE363" s="147"/>
      <c r="BF363" s="147"/>
      <c r="BG363" s="147"/>
      <c r="BH363" s="147"/>
      <c r="BI363" s="147"/>
      <c r="BJ363" s="147"/>
      <c r="BK363" s="147"/>
      <c r="BL363" s="147"/>
      <c r="BM363" s="147"/>
      <c r="BN363" s="147"/>
      <c r="BO363" s="147"/>
      <c r="BP363" s="147"/>
    </row>
    <row r="364" spans="31:68" x14ac:dyDescent="0.15">
      <c r="AE364" s="147"/>
      <c r="AF364" s="147"/>
      <c r="AG364" s="322"/>
      <c r="AH364" s="147"/>
      <c r="AI364" s="147"/>
      <c r="AJ364" s="147"/>
      <c r="AK364" s="147"/>
      <c r="AL364" s="147"/>
      <c r="AM364" s="147"/>
      <c r="AN364" s="147"/>
      <c r="AO364" s="147"/>
      <c r="AP364" s="147"/>
      <c r="AQ364" s="147"/>
      <c r="AR364" s="147"/>
      <c r="AS364" s="147"/>
      <c r="AT364" s="147"/>
      <c r="AU364" s="147"/>
      <c r="AV364" s="147"/>
      <c r="AW364" s="147"/>
      <c r="AX364" s="147"/>
      <c r="AY364" s="147"/>
      <c r="AZ364" s="147"/>
      <c r="BA364" s="147"/>
      <c r="BB364" s="147"/>
      <c r="BC364" s="147"/>
      <c r="BD364" s="147"/>
      <c r="BE364" s="147"/>
      <c r="BF364" s="147"/>
      <c r="BG364" s="147"/>
      <c r="BH364" s="147"/>
      <c r="BI364" s="147"/>
      <c r="BJ364" s="147"/>
      <c r="BK364" s="147"/>
      <c r="BL364" s="147"/>
      <c r="BM364" s="147"/>
      <c r="BN364" s="147"/>
      <c r="BO364" s="147"/>
      <c r="BP364" s="147"/>
    </row>
    <row r="365" spans="31:68" x14ac:dyDescent="0.15">
      <c r="AE365" s="147"/>
      <c r="AF365" s="147"/>
      <c r="AG365" s="322"/>
      <c r="AH365" s="147"/>
      <c r="AI365" s="147"/>
      <c r="AJ365" s="147"/>
      <c r="AK365" s="147"/>
      <c r="AL365" s="147"/>
      <c r="AM365" s="147"/>
      <c r="AN365" s="147"/>
      <c r="AO365" s="147"/>
      <c r="AP365" s="147"/>
      <c r="AQ365" s="147"/>
      <c r="AR365" s="147"/>
      <c r="AS365" s="147"/>
      <c r="AT365" s="147"/>
      <c r="AU365" s="147"/>
      <c r="AV365" s="147"/>
      <c r="AW365" s="147"/>
      <c r="AX365" s="147"/>
      <c r="AY365" s="147"/>
      <c r="AZ365" s="147"/>
      <c r="BA365" s="147"/>
      <c r="BB365" s="147"/>
      <c r="BC365" s="147"/>
      <c r="BD365" s="147"/>
      <c r="BE365" s="147"/>
      <c r="BF365" s="147"/>
      <c r="BG365" s="147"/>
      <c r="BH365" s="147"/>
      <c r="BI365" s="147"/>
      <c r="BJ365" s="147"/>
      <c r="BK365" s="147"/>
      <c r="BL365" s="147"/>
      <c r="BM365" s="147"/>
      <c r="BN365" s="147"/>
      <c r="BO365" s="147"/>
      <c r="BP365" s="147"/>
    </row>
    <row r="366" spans="31:68" x14ac:dyDescent="0.15">
      <c r="AE366" s="147"/>
      <c r="AF366" s="147"/>
      <c r="AG366" s="322"/>
      <c r="AH366" s="147"/>
      <c r="AI366" s="147"/>
      <c r="AJ366" s="147"/>
      <c r="AK366" s="147"/>
      <c r="AL366" s="147"/>
      <c r="AM366" s="147"/>
      <c r="AN366" s="147"/>
      <c r="AO366" s="147"/>
      <c r="AP366" s="147"/>
      <c r="AQ366" s="147"/>
      <c r="AR366" s="147"/>
      <c r="AS366" s="147"/>
      <c r="AT366" s="147"/>
      <c r="AU366" s="147"/>
      <c r="AV366" s="147"/>
      <c r="AW366" s="147"/>
      <c r="AX366" s="147"/>
      <c r="AY366" s="147"/>
      <c r="AZ366" s="147"/>
      <c r="BA366" s="147"/>
      <c r="BB366" s="147"/>
      <c r="BC366" s="147"/>
      <c r="BD366" s="147"/>
      <c r="BE366" s="147"/>
      <c r="BF366" s="147"/>
      <c r="BG366" s="147"/>
      <c r="BH366" s="147"/>
      <c r="BI366" s="147"/>
      <c r="BJ366" s="147"/>
      <c r="BK366" s="147"/>
      <c r="BL366" s="147"/>
      <c r="BM366" s="147"/>
      <c r="BN366" s="147"/>
      <c r="BO366" s="147"/>
      <c r="BP366" s="147"/>
    </row>
    <row r="367" spans="31:68" x14ac:dyDescent="0.15">
      <c r="AE367" s="147"/>
      <c r="AF367" s="147"/>
      <c r="AG367" s="322"/>
      <c r="AH367" s="147"/>
      <c r="AI367" s="147"/>
      <c r="AJ367" s="147"/>
      <c r="AK367" s="147"/>
      <c r="AL367" s="147"/>
      <c r="AM367" s="147"/>
      <c r="AN367" s="147"/>
      <c r="AO367" s="147"/>
      <c r="AP367" s="147"/>
      <c r="AQ367" s="147"/>
      <c r="AR367" s="147"/>
      <c r="AS367" s="147"/>
      <c r="AT367" s="147"/>
      <c r="AU367" s="147"/>
      <c r="AV367" s="147"/>
      <c r="AW367" s="147"/>
      <c r="AX367" s="147"/>
      <c r="AY367" s="147"/>
      <c r="AZ367" s="147"/>
      <c r="BA367" s="147"/>
      <c r="BB367" s="147"/>
      <c r="BC367" s="147"/>
      <c r="BD367" s="147"/>
      <c r="BE367" s="147"/>
      <c r="BF367" s="147"/>
      <c r="BG367" s="147"/>
      <c r="BH367" s="147"/>
      <c r="BI367" s="147"/>
      <c r="BJ367" s="147"/>
      <c r="BK367" s="147"/>
      <c r="BL367" s="147"/>
      <c r="BM367" s="147"/>
      <c r="BN367" s="147"/>
      <c r="BO367" s="147"/>
      <c r="BP367" s="147"/>
    </row>
    <row r="368" spans="31:68" x14ac:dyDescent="0.15">
      <c r="AE368" s="147"/>
      <c r="AF368" s="147"/>
      <c r="AG368" s="322"/>
      <c r="AH368" s="147"/>
      <c r="AI368" s="147"/>
      <c r="AJ368" s="147"/>
      <c r="AK368" s="147"/>
      <c r="AL368" s="147"/>
      <c r="AM368" s="147"/>
      <c r="AN368" s="147"/>
      <c r="AO368" s="147"/>
      <c r="AP368" s="147"/>
      <c r="AQ368" s="147"/>
      <c r="AR368" s="147"/>
      <c r="AS368" s="147"/>
      <c r="AT368" s="147"/>
      <c r="AU368" s="147"/>
      <c r="AV368" s="147"/>
      <c r="AW368" s="147"/>
      <c r="AX368" s="147"/>
      <c r="AY368" s="147"/>
      <c r="AZ368" s="147"/>
      <c r="BA368" s="147"/>
      <c r="BB368" s="147"/>
      <c r="BC368" s="147"/>
      <c r="BD368" s="147"/>
      <c r="BE368" s="147"/>
      <c r="BF368" s="147"/>
      <c r="BG368" s="147"/>
      <c r="BH368" s="147"/>
      <c r="BI368" s="147"/>
      <c r="BJ368" s="147"/>
      <c r="BK368" s="147"/>
      <c r="BL368" s="147"/>
      <c r="BM368" s="147"/>
      <c r="BN368" s="147"/>
      <c r="BO368" s="147"/>
      <c r="BP368" s="147"/>
    </row>
    <row r="369" spans="31:68" x14ac:dyDescent="0.15">
      <c r="AE369" s="147"/>
      <c r="AF369" s="147"/>
      <c r="AG369" s="322"/>
      <c r="AH369" s="147"/>
      <c r="AI369" s="147"/>
      <c r="AJ369" s="147"/>
      <c r="AK369" s="147"/>
      <c r="AL369" s="147"/>
      <c r="AM369" s="147"/>
      <c r="AN369" s="147"/>
      <c r="AO369" s="147"/>
      <c r="AP369" s="147"/>
      <c r="AQ369" s="147"/>
      <c r="AR369" s="147"/>
      <c r="AS369" s="147"/>
      <c r="AT369" s="147"/>
      <c r="AU369" s="147"/>
      <c r="AV369" s="147"/>
      <c r="AW369" s="147"/>
      <c r="AX369" s="147"/>
      <c r="AY369" s="147"/>
      <c r="AZ369" s="147"/>
      <c r="BA369" s="147"/>
      <c r="BB369" s="147"/>
      <c r="BC369" s="147"/>
      <c r="BD369" s="147"/>
      <c r="BE369" s="147"/>
      <c r="BF369" s="147"/>
      <c r="BG369" s="147"/>
      <c r="BH369" s="147"/>
      <c r="BI369" s="147"/>
      <c r="BJ369" s="147"/>
      <c r="BK369" s="147"/>
      <c r="BL369" s="147"/>
      <c r="BM369" s="147"/>
      <c r="BN369" s="147"/>
      <c r="BO369" s="147"/>
      <c r="BP369" s="147"/>
    </row>
    <row r="370" spans="31:68" x14ac:dyDescent="0.15">
      <c r="AE370" s="147"/>
      <c r="AF370" s="147"/>
      <c r="AG370" s="322"/>
      <c r="AH370" s="147"/>
      <c r="AI370" s="147"/>
      <c r="AJ370" s="147"/>
      <c r="AK370" s="147"/>
      <c r="AL370" s="147"/>
      <c r="AM370" s="147"/>
      <c r="AN370" s="147"/>
      <c r="AO370" s="147"/>
      <c r="AP370" s="147"/>
      <c r="AQ370" s="147"/>
      <c r="AR370" s="147"/>
      <c r="AS370" s="147"/>
      <c r="AT370" s="147"/>
      <c r="AU370" s="147"/>
      <c r="AV370" s="147"/>
      <c r="AW370" s="147"/>
      <c r="AX370" s="147"/>
      <c r="AY370" s="147"/>
      <c r="AZ370" s="147"/>
      <c r="BA370" s="147"/>
      <c r="BB370" s="147"/>
      <c r="BC370" s="147"/>
      <c r="BD370" s="147"/>
      <c r="BE370" s="147"/>
      <c r="BF370" s="147"/>
      <c r="BG370" s="147"/>
      <c r="BH370" s="147"/>
      <c r="BI370" s="147"/>
      <c r="BJ370" s="147"/>
      <c r="BK370" s="147"/>
      <c r="BL370" s="147"/>
      <c r="BM370" s="147"/>
      <c r="BN370" s="147"/>
      <c r="BO370" s="147"/>
      <c r="BP370" s="147"/>
    </row>
    <row r="371" spans="31:68" x14ac:dyDescent="0.15">
      <c r="AE371" s="147"/>
      <c r="AF371" s="147"/>
      <c r="AG371" s="322"/>
      <c r="AH371" s="147"/>
      <c r="AI371" s="147"/>
      <c r="AJ371" s="147"/>
      <c r="AK371" s="147"/>
      <c r="AL371" s="147"/>
      <c r="AM371" s="147"/>
      <c r="AN371" s="147"/>
      <c r="AO371" s="147"/>
      <c r="AP371" s="147"/>
      <c r="AQ371" s="147"/>
      <c r="AR371" s="147"/>
      <c r="AS371" s="147"/>
      <c r="AT371" s="147"/>
      <c r="AU371" s="147"/>
      <c r="AV371" s="147"/>
      <c r="AW371" s="147"/>
      <c r="AX371" s="147"/>
      <c r="AY371" s="147"/>
      <c r="AZ371" s="147"/>
      <c r="BA371" s="147"/>
      <c r="BB371" s="147"/>
      <c r="BC371" s="147"/>
      <c r="BD371" s="147"/>
      <c r="BE371" s="147"/>
      <c r="BF371" s="147"/>
      <c r="BG371" s="147"/>
      <c r="BH371" s="147"/>
      <c r="BI371" s="147"/>
      <c r="BJ371" s="147"/>
      <c r="BK371" s="147"/>
      <c r="BL371" s="147"/>
      <c r="BM371" s="147"/>
      <c r="BN371" s="147"/>
      <c r="BO371" s="147"/>
      <c r="BP371" s="147"/>
    </row>
    <row r="372" spans="31:68" x14ac:dyDescent="0.15">
      <c r="AE372" s="147"/>
      <c r="AF372" s="147"/>
      <c r="AG372" s="322"/>
      <c r="AH372" s="147"/>
      <c r="AI372" s="147"/>
      <c r="AJ372" s="147"/>
      <c r="AK372" s="147"/>
      <c r="AL372" s="147"/>
      <c r="AM372" s="147"/>
      <c r="AN372" s="147"/>
      <c r="AO372" s="147"/>
      <c r="AP372" s="147"/>
      <c r="AQ372" s="147"/>
      <c r="AR372" s="147"/>
      <c r="AS372" s="147"/>
      <c r="AT372" s="147"/>
      <c r="AU372" s="147"/>
      <c r="AV372" s="147"/>
      <c r="AW372" s="147"/>
      <c r="AX372" s="147"/>
      <c r="AY372" s="147"/>
      <c r="AZ372" s="147"/>
      <c r="BA372" s="147"/>
      <c r="BB372" s="147"/>
      <c r="BC372" s="147"/>
      <c r="BD372" s="147"/>
      <c r="BE372" s="147"/>
      <c r="BF372" s="147"/>
      <c r="BG372" s="147"/>
      <c r="BH372" s="147"/>
      <c r="BI372" s="147"/>
      <c r="BJ372" s="147"/>
      <c r="BK372" s="147"/>
      <c r="BL372" s="147"/>
      <c r="BM372" s="147"/>
      <c r="BN372" s="147"/>
      <c r="BO372" s="147"/>
      <c r="BP372" s="147"/>
    </row>
    <row r="373" spans="31:68" x14ac:dyDescent="0.15">
      <c r="AE373" s="147"/>
      <c r="AF373" s="147"/>
      <c r="AG373" s="322"/>
      <c r="AH373" s="147"/>
      <c r="AI373" s="147"/>
      <c r="AJ373" s="147"/>
      <c r="AK373" s="147"/>
      <c r="AL373" s="147"/>
      <c r="AM373" s="147"/>
      <c r="AN373" s="147"/>
      <c r="AO373" s="147"/>
      <c r="AP373" s="147"/>
      <c r="AQ373" s="147"/>
      <c r="AR373" s="147"/>
      <c r="AS373" s="147"/>
      <c r="AT373" s="147"/>
      <c r="AU373" s="147"/>
      <c r="AV373" s="147"/>
      <c r="AW373" s="147"/>
      <c r="AX373" s="147"/>
      <c r="AY373" s="147"/>
      <c r="AZ373" s="147"/>
      <c r="BA373" s="147"/>
      <c r="BB373" s="147"/>
      <c r="BC373" s="147"/>
      <c r="BD373" s="147"/>
      <c r="BE373" s="147"/>
      <c r="BF373" s="147"/>
      <c r="BG373" s="147"/>
      <c r="BH373" s="147"/>
      <c r="BI373" s="147"/>
      <c r="BJ373" s="147"/>
      <c r="BK373" s="147"/>
      <c r="BL373" s="147"/>
      <c r="BM373" s="147"/>
      <c r="BN373" s="147"/>
      <c r="BO373" s="147"/>
      <c r="BP373" s="147"/>
    </row>
    <row r="374" spans="31:68" x14ac:dyDescent="0.15">
      <c r="AE374" s="147"/>
      <c r="AF374" s="147"/>
      <c r="AG374" s="322"/>
      <c r="AH374" s="147"/>
      <c r="AI374" s="147"/>
      <c r="AJ374" s="147"/>
      <c r="AK374" s="147"/>
      <c r="AL374" s="147"/>
      <c r="AM374" s="147"/>
      <c r="AN374" s="147"/>
      <c r="AO374" s="147"/>
      <c r="AP374" s="147"/>
      <c r="AQ374" s="147"/>
      <c r="AR374" s="147"/>
      <c r="AS374" s="147"/>
      <c r="AT374" s="147"/>
      <c r="AU374" s="147"/>
      <c r="AV374" s="147"/>
      <c r="AW374" s="147"/>
      <c r="AX374" s="147"/>
      <c r="AY374" s="147"/>
      <c r="AZ374" s="147"/>
      <c r="BA374" s="147"/>
      <c r="BB374" s="147"/>
      <c r="BC374" s="147"/>
      <c r="BD374" s="147"/>
      <c r="BE374" s="147"/>
      <c r="BF374" s="147"/>
      <c r="BG374" s="147"/>
      <c r="BH374" s="147"/>
      <c r="BI374" s="147"/>
      <c r="BJ374" s="147"/>
      <c r="BK374" s="147"/>
      <c r="BL374" s="147"/>
      <c r="BM374" s="147"/>
      <c r="BN374" s="147"/>
      <c r="BO374" s="147"/>
      <c r="BP374" s="147"/>
    </row>
    <row r="375" spans="31:68" x14ac:dyDescent="0.15">
      <c r="AE375" s="147"/>
      <c r="AF375" s="147"/>
      <c r="AG375" s="322"/>
      <c r="AH375" s="147"/>
      <c r="AI375" s="147"/>
      <c r="AJ375" s="147"/>
      <c r="AK375" s="147"/>
      <c r="AL375" s="147"/>
      <c r="AM375" s="147"/>
      <c r="AN375" s="147"/>
      <c r="AO375" s="147"/>
      <c r="AP375" s="147"/>
      <c r="AQ375" s="147"/>
      <c r="AR375" s="147"/>
      <c r="AS375" s="147"/>
      <c r="AT375" s="147"/>
      <c r="AU375" s="147"/>
      <c r="AV375" s="147"/>
      <c r="AW375" s="147"/>
      <c r="AX375" s="147"/>
      <c r="AY375" s="147"/>
      <c r="AZ375" s="147"/>
      <c r="BA375" s="147"/>
      <c r="BB375" s="147"/>
      <c r="BC375" s="147"/>
      <c r="BD375" s="147"/>
      <c r="BE375" s="147"/>
      <c r="BF375" s="147"/>
      <c r="BG375" s="147"/>
      <c r="BH375" s="147"/>
      <c r="BI375" s="147"/>
      <c r="BJ375" s="147"/>
      <c r="BK375" s="147"/>
      <c r="BL375" s="147"/>
      <c r="BM375" s="147"/>
      <c r="BN375" s="147"/>
      <c r="BO375" s="147"/>
      <c r="BP375" s="147"/>
    </row>
    <row r="376" spans="31:68" x14ac:dyDescent="0.15">
      <c r="AE376" s="147"/>
      <c r="AF376" s="147"/>
      <c r="AG376" s="322"/>
      <c r="AH376" s="147"/>
      <c r="AI376" s="147"/>
      <c r="AJ376" s="147"/>
      <c r="AK376" s="147"/>
      <c r="AL376" s="147"/>
      <c r="AM376" s="147"/>
      <c r="AN376" s="147"/>
      <c r="AO376" s="147"/>
      <c r="AP376" s="147"/>
      <c r="AQ376" s="147"/>
      <c r="AR376" s="147"/>
      <c r="AS376" s="147"/>
      <c r="AT376" s="147"/>
      <c r="AU376" s="147"/>
      <c r="AV376" s="147"/>
      <c r="AW376" s="147"/>
      <c r="AX376" s="147"/>
      <c r="AY376" s="147"/>
      <c r="AZ376" s="147"/>
      <c r="BA376" s="147"/>
      <c r="BB376" s="147"/>
      <c r="BC376" s="147"/>
      <c r="BD376" s="147"/>
      <c r="BE376" s="147"/>
      <c r="BF376" s="147"/>
      <c r="BG376" s="147"/>
      <c r="BH376" s="147"/>
      <c r="BI376" s="147"/>
      <c r="BJ376" s="147"/>
      <c r="BK376" s="147"/>
      <c r="BL376" s="147"/>
      <c r="BM376" s="147"/>
      <c r="BN376" s="147"/>
      <c r="BO376" s="147"/>
      <c r="BP376" s="147"/>
    </row>
    <row r="377" spans="31:68" x14ac:dyDescent="0.15">
      <c r="AE377" s="147"/>
      <c r="AF377" s="147"/>
      <c r="AG377" s="322"/>
      <c r="AH377" s="147"/>
      <c r="AI377" s="147"/>
      <c r="AJ377" s="147"/>
      <c r="AK377" s="147"/>
      <c r="AL377" s="147"/>
      <c r="AM377" s="147"/>
      <c r="AN377" s="147"/>
      <c r="AO377" s="147"/>
      <c r="AP377" s="147"/>
      <c r="AQ377" s="147"/>
      <c r="AR377" s="147"/>
      <c r="AS377" s="147"/>
      <c r="AT377" s="147"/>
      <c r="AU377" s="147"/>
      <c r="AV377" s="147"/>
      <c r="AW377" s="147"/>
      <c r="AX377" s="147"/>
      <c r="AY377" s="147"/>
      <c r="AZ377" s="147"/>
      <c r="BA377" s="147"/>
      <c r="BB377" s="147"/>
      <c r="BC377" s="147"/>
      <c r="BD377" s="147"/>
      <c r="BE377" s="147"/>
      <c r="BF377" s="147"/>
      <c r="BG377" s="147"/>
      <c r="BH377" s="147"/>
      <c r="BI377" s="147"/>
      <c r="BJ377" s="147"/>
      <c r="BK377" s="147"/>
      <c r="BL377" s="147"/>
      <c r="BM377" s="147"/>
      <c r="BN377" s="147"/>
      <c r="BO377" s="147"/>
      <c r="BP377" s="147"/>
    </row>
    <row r="378" spans="31:68" x14ac:dyDescent="0.15">
      <c r="AE378" s="147"/>
      <c r="AF378" s="147"/>
      <c r="AG378" s="322"/>
      <c r="AH378" s="147"/>
      <c r="AI378" s="147"/>
      <c r="AJ378" s="147"/>
      <c r="AK378" s="147"/>
      <c r="AL378" s="147"/>
      <c r="AM378" s="147"/>
      <c r="AN378" s="147"/>
      <c r="AO378" s="147"/>
      <c r="AP378" s="147"/>
      <c r="AQ378" s="147"/>
      <c r="AR378" s="147"/>
      <c r="AS378" s="147"/>
      <c r="AT378" s="147"/>
      <c r="AU378" s="147"/>
      <c r="AV378" s="147"/>
      <c r="AW378" s="147"/>
      <c r="AX378" s="147"/>
      <c r="AY378" s="147"/>
      <c r="AZ378" s="147"/>
      <c r="BA378" s="147"/>
      <c r="BB378" s="147"/>
      <c r="BC378" s="147"/>
      <c r="BD378" s="147"/>
      <c r="BE378" s="147"/>
      <c r="BF378" s="147"/>
      <c r="BG378" s="147"/>
      <c r="BH378" s="147"/>
      <c r="BI378" s="147"/>
      <c r="BJ378" s="147"/>
      <c r="BK378" s="147"/>
      <c r="BL378" s="147"/>
      <c r="BM378" s="147"/>
      <c r="BN378" s="147"/>
      <c r="BO378" s="147"/>
      <c r="BP378" s="147"/>
    </row>
    <row r="379" spans="31:68" x14ac:dyDescent="0.15">
      <c r="AE379" s="147"/>
      <c r="AF379" s="147"/>
      <c r="AG379" s="322"/>
      <c r="AH379" s="147"/>
      <c r="AI379" s="147"/>
      <c r="AJ379" s="147"/>
      <c r="AK379" s="147"/>
      <c r="AL379" s="147"/>
      <c r="AM379" s="147"/>
      <c r="AN379" s="147"/>
      <c r="AO379" s="147"/>
      <c r="AP379" s="147"/>
      <c r="AQ379" s="147"/>
      <c r="AR379" s="147"/>
      <c r="AS379" s="147"/>
      <c r="AT379" s="147"/>
      <c r="AU379" s="147"/>
      <c r="AV379" s="147"/>
      <c r="AW379" s="147"/>
      <c r="AX379" s="147"/>
      <c r="AY379" s="147"/>
      <c r="AZ379" s="147"/>
      <c r="BA379" s="147"/>
      <c r="BB379" s="147"/>
      <c r="BC379" s="147"/>
      <c r="BD379" s="147"/>
      <c r="BE379" s="147"/>
      <c r="BF379" s="147"/>
      <c r="BG379" s="147"/>
      <c r="BH379" s="147"/>
      <c r="BI379" s="147"/>
      <c r="BJ379" s="147"/>
      <c r="BK379" s="147"/>
      <c r="BL379" s="147"/>
      <c r="BM379" s="147"/>
      <c r="BN379" s="147"/>
      <c r="BO379" s="147"/>
      <c r="BP379" s="147"/>
    </row>
    <row r="380" spans="31:68" x14ac:dyDescent="0.15">
      <c r="AE380" s="147"/>
      <c r="AF380" s="147"/>
      <c r="AG380" s="322"/>
      <c r="AH380" s="147"/>
      <c r="AI380" s="147"/>
      <c r="AJ380" s="147"/>
      <c r="AK380" s="147"/>
      <c r="AL380" s="147"/>
      <c r="AM380" s="147"/>
      <c r="AN380" s="147"/>
      <c r="AO380" s="147"/>
      <c r="AP380" s="147"/>
      <c r="AQ380" s="147"/>
      <c r="AR380" s="147"/>
      <c r="AS380" s="147"/>
      <c r="AT380" s="147"/>
      <c r="AU380" s="147"/>
      <c r="AV380" s="147"/>
      <c r="AW380" s="147"/>
      <c r="AX380" s="147"/>
      <c r="AY380" s="147"/>
      <c r="AZ380" s="147"/>
      <c r="BA380" s="147"/>
      <c r="BB380" s="147"/>
      <c r="BC380" s="147"/>
      <c r="BD380" s="147"/>
      <c r="BE380" s="147"/>
      <c r="BF380" s="147"/>
      <c r="BG380" s="147"/>
      <c r="BH380" s="147"/>
      <c r="BI380" s="147"/>
      <c r="BJ380" s="147"/>
      <c r="BK380" s="147"/>
      <c r="BL380" s="147"/>
      <c r="BM380" s="147"/>
      <c r="BN380" s="147"/>
      <c r="BO380" s="147"/>
      <c r="BP380" s="147"/>
    </row>
    <row r="381" spans="31:68" x14ac:dyDescent="0.15">
      <c r="AE381" s="147"/>
      <c r="AF381" s="147"/>
      <c r="AG381" s="322"/>
      <c r="AH381" s="147"/>
      <c r="AI381" s="147"/>
      <c r="AJ381" s="147"/>
      <c r="AK381" s="147"/>
      <c r="AL381" s="147"/>
      <c r="AM381" s="147"/>
      <c r="AN381" s="147"/>
      <c r="AO381" s="147"/>
      <c r="AP381" s="147"/>
      <c r="AQ381" s="147"/>
      <c r="AR381" s="147"/>
      <c r="AS381" s="147"/>
      <c r="AT381" s="147"/>
      <c r="AU381" s="147"/>
      <c r="AV381" s="147"/>
      <c r="AW381" s="147"/>
      <c r="AX381" s="147"/>
      <c r="AY381" s="147"/>
      <c r="AZ381" s="147"/>
      <c r="BA381" s="147"/>
      <c r="BB381" s="147"/>
      <c r="BC381" s="147"/>
      <c r="BD381" s="147"/>
      <c r="BE381" s="147"/>
      <c r="BF381" s="147"/>
      <c r="BG381" s="147"/>
      <c r="BH381" s="147"/>
      <c r="BI381" s="147"/>
      <c r="BJ381" s="147"/>
      <c r="BK381" s="147"/>
      <c r="BL381" s="147"/>
      <c r="BM381" s="147"/>
      <c r="BN381" s="147"/>
      <c r="BO381" s="147"/>
      <c r="BP381" s="147"/>
    </row>
    <row r="382" spans="31:68" x14ac:dyDescent="0.15">
      <c r="AE382" s="147"/>
      <c r="AF382" s="147"/>
      <c r="AG382" s="322"/>
      <c r="AH382" s="147"/>
      <c r="AI382" s="147"/>
      <c r="AJ382" s="147"/>
      <c r="AK382" s="147"/>
      <c r="AL382" s="147"/>
      <c r="AM382" s="147"/>
      <c r="AN382" s="147"/>
      <c r="AO382" s="147"/>
      <c r="AP382" s="147"/>
      <c r="AQ382" s="147"/>
      <c r="AR382" s="147"/>
      <c r="AS382" s="147"/>
      <c r="AT382" s="147"/>
      <c r="AU382" s="147"/>
      <c r="AV382" s="147"/>
      <c r="AW382" s="147"/>
      <c r="AX382" s="147"/>
      <c r="AY382" s="147"/>
      <c r="AZ382" s="147"/>
      <c r="BA382" s="147"/>
      <c r="BB382" s="147"/>
      <c r="BC382" s="147"/>
      <c r="BD382" s="147"/>
      <c r="BE382" s="147"/>
      <c r="BF382" s="147"/>
      <c r="BG382" s="147"/>
      <c r="BH382" s="147"/>
      <c r="BI382" s="147"/>
      <c r="BJ382" s="147"/>
      <c r="BK382" s="147"/>
      <c r="BL382" s="147"/>
      <c r="BM382" s="147"/>
      <c r="BN382" s="147"/>
      <c r="BO382" s="147"/>
      <c r="BP382" s="147"/>
    </row>
    <row r="383" spans="31:68" x14ac:dyDescent="0.15">
      <c r="AE383" s="147"/>
      <c r="AF383" s="147"/>
      <c r="AG383" s="322"/>
      <c r="AH383" s="147"/>
      <c r="AI383" s="147"/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7"/>
      <c r="AX383" s="147"/>
      <c r="AY383" s="147"/>
      <c r="AZ383" s="147"/>
      <c r="BA383" s="147"/>
      <c r="BB383" s="147"/>
      <c r="BC383" s="147"/>
      <c r="BD383" s="147"/>
      <c r="BE383" s="147"/>
      <c r="BF383" s="147"/>
      <c r="BG383" s="147"/>
      <c r="BH383" s="147"/>
      <c r="BI383" s="147"/>
      <c r="BJ383" s="147"/>
      <c r="BK383" s="147"/>
      <c r="BL383" s="147"/>
      <c r="BM383" s="147"/>
      <c r="BN383" s="147"/>
      <c r="BO383" s="147"/>
      <c r="BP383" s="147"/>
    </row>
    <row r="384" spans="31:68" x14ac:dyDescent="0.15">
      <c r="AE384" s="147"/>
      <c r="AF384" s="147"/>
      <c r="AG384" s="322"/>
      <c r="AH384" s="147"/>
      <c r="AI384" s="147"/>
      <c r="AJ384" s="147"/>
      <c r="AK384" s="147"/>
      <c r="AL384" s="147"/>
      <c r="AM384" s="147"/>
      <c r="AN384" s="147"/>
      <c r="AO384" s="147"/>
      <c r="AP384" s="147"/>
      <c r="AQ384" s="147"/>
      <c r="AR384" s="147"/>
      <c r="AS384" s="147"/>
      <c r="AT384" s="147"/>
      <c r="AU384" s="147"/>
      <c r="AV384" s="147"/>
      <c r="AW384" s="147"/>
      <c r="AX384" s="147"/>
      <c r="AY384" s="147"/>
      <c r="AZ384" s="147"/>
      <c r="BA384" s="147"/>
      <c r="BB384" s="147"/>
      <c r="BC384" s="147"/>
      <c r="BD384" s="147"/>
      <c r="BE384" s="147"/>
      <c r="BF384" s="147"/>
      <c r="BG384" s="147"/>
      <c r="BH384" s="147"/>
      <c r="BI384" s="147"/>
      <c r="BJ384" s="147"/>
      <c r="BK384" s="147"/>
      <c r="BL384" s="147"/>
      <c r="BM384" s="147"/>
      <c r="BN384" s="147"/>
      <c r="BO384" s="147"/>
      <c r="BP384" s="147"/>
    </row>
    <row r="385" spans="31:68" x14ac:dyDescent="0.15">
      <c r="AE385" s="147"/>
      <c r="AF385" s="147"/>
      <c r="AG385" s="322"/>
      <c r="AH385" s="147"/>
      <c r="AI385" s="147"/>
      <c r="AJ385" s="147"/>
      <c r="AK385" s="147"/>
      <c r="AL385" s="147"/>
      <c r="AM385" s="147"/>
      <c r="AN385" s="147"/>
      <c r="AO385" s="147"/>
      <c r="AP385" s="147"/>
      <c r="AQ385" s="147"/>
      <c r="AR385" s="147"/>
      <c r="AS385" s="147"/>
      <c r="AT385" s="147"/>
      <c r="AU385" s="147"/>
      <c r="AV385" s="147"/>
      <c r="AW385" s="147"/>
      <c r="AX385" s="147"/>
      <c r="AY385" s="147"/>
      <c r="AZ385" s="147"/>
      <c r="BA385" s="147"/>
      <c r="BB385" s="147"/>
      <c r="BC385" s="147"/>
      <c r="BD385" s="147"/>
      <c r="BE385" s="147"/>
      <c r="BF385" s="147"/>
      <c r="BG385" s="147"/>
      <c r="BH385" s="147"/>
      <c r="BI385" s="147"/>
      <c r="BJ385" s="147"/>
      <c r="BK385" s="147"/>
      <c r="BL385" s="147"/>
      <c r="BM385" s="147"/>
      <c r="BN385" s="147"/>
      <c r="BO385" s="147"/>
      <c r="BP385" s="147"/>
    </row>
    <row r="386" spans="31:68" x14ac:dyDescent="0.15">
      <c r="AE386" s="147"/>
      <c r="AF386" s="147"/>
      <c r="AG386" s="322"/>
      <c r="AH386" s="147"/>
      <c r="AI386" s="147"/>
      <c r="AJ386" s="147"/>
      <c r="AK386" s="147"/>
      <c r="AL386" s="147"/>
      <c r="AM386" s="147"/>
      <c r="AN386" s="147"/>
      <c r="AO386" s="147"/>
      <c r="AP386" s="147"/>
      <c r="AQ386" s="147"/>
      <c r="AR386" s="147"/>
      <c r="AS386" s="147"/>
      <c r="AT386" s="147"/>
      <c r="AU386" s="147"/>
      <c r="AV386" s="147"/>
      <c r="AW386" s="147"/>
      <c r="AX386" s="147"/>
      <c r="AY386" s="147"/>
      <c r="AZ386" s="147"/>
      <c r="BA386" s="147"/>
      <c r="BB386" s="147"/>
      <c r="BC386" s="147"/>
      <c r="BD386" s="147"/>
      <c r="BE386" s="147"/>
      <c r="BF386" s="147"/>
      <c r="BG386" s="147"/>
      <c r="BH386" s="147"/>
      <c r="BI386" s="147"/>
      <c r="BJ386" s="147"/>
      <c r="BK386" s="147"/>
      <c r="BL386" s="147"/>
      <c r="BM386" s="147"/>
      <c r="BN386" s="147"/>
      <c r="BO386" s="147"/>
      <c r="BP386" s="147"/>
    </row>
    <row r="387" spans="31:68" x14ac:dyDescent="0.15">
      <c r="AE387" s="147"/>
      <c r="AF387" s="147"/>
      <c r="AG387" s="322"/>
      <c r="AH387" s="147"/>
      <c r="AI387" s="147"/>
      <c r="AJ387" s="147"/>
      <c r="AK387" s="147"/>
      <c r="AL387" s="147"/>
      <c r="AM387" s="147"/>
      <c r="AN387" s="147"/>
      <c r="AO387" s="147"/>
      <c r="AP387" s="147"/>
      <c r="AQ387" s="147"/>
      <c r="AR387" s="147"/>
      <c r="AS387" s="147"/>
      <c r="AT387" s="147"/>
      <c r="AU387" s="147"/>
      <c r="AV387" s="147"/>
      <c r="AW387" s="147"/>
      <c r="AX387" s="147"/>
      <c r="AY387" s="147"/>
      <c r="AZ387" s="147"/>
      <c r="BA387" s="147"/>
      <c r="BB387" s="147"/>
      <c r="BC387" s="147"/>
      <c r="BD387" s="147"/>
      <c r="BE387" s="147"/>
      <c r="BF387" s="147"/>
      <c r="BG387" s="147"/>
      <c r="BH387" s="147"/>
      <c r="BI387" s="147"/>
      <c r="BJ387" s="147"/>
      <c r="BK387" s="147"/>
      <c r="BL387" s="147"/>
      <c r="BM387" s="147"/>
      <c r="BN387" s="147"/>
      <c r="BO387" s="147"/>
      <c r="BP387" s="147"/>
    </row>
    <row r="388" spans="31:68" x14ac:dyDescent="0.15">
      <c r="AE388" s="147"/>
      <c r="AF388" s="147"/>
      <c r="AG388" s="322"/>
      <c r="AH388" s="147"/>
      <c r="AI388" s="147"/>
      <c r="AJ388" s="147"/>
      <c r="AK388" s="147"/>
      <c r="AL388" s="147"/>
      <c r="AM388" s="147"/>
      <c r="AN388" s="147"/>
      <c r="AO388" s="147"/>
      <c r="AP388" s="147"/>
      <c r="AQ388" s="147"/>
      <c r="AR388" s="147"/>
      <c r="AS388" s="147"/>
      <c r="AT388" s="147"/>
      <c r="AU388" s="147"/>
      <c r="AV388" s="147"/>
      <c r="AW388" s="147"/>
      <c r="AX388" s="147"/>
      <c r="AY388" s="147"/>
      <c r="AZ388" s="147"/>
      <c r="BA388" s="147"/>
      <c r="BB388" s="147"/>
      <c r="BC388" s="147"/>
      <c r="BD388" s="147"/>
      <c r="BE388" s="147"/>
      <c r="BF388" s="147"/>
      <c r="BG388" s="147"/>
      <c r="BH388" s="147"/>
      <c r="BI388" s="147"/>
      <c r="BJ388" s="147"/>
      <c r="BK388" s="147"/>
      <c r="BL388" s="147"/>
      <c r="BM388" s="147"/>
      <c r="BN388" s="147"/>
      <c r="BO388" s="147"/>
      <c r="BP388" s="147"/>
    </row>
    <row r="389" spans="31:68" x14ac:dyDescent="0.15">
      <c r="AE389" s="147"/>
      <c r="AF389" s="147"/>
      <c r="AG389" s="322"/>
      <c r="AH389" s="147"/>
      <c r="AI389" s="147"/>
      <c r="AJ389" s="147"/>
      <c r="AK389" s="147"/>
      <c r="AL389" s="147"/>
      <c r="AM389" s="147"/>
      <c r="AN389" s="147"/>
      <c r="AO389" s="147"/>
      <c r="AP389" s="147"/>
      <c r="AQ389" s="147"/>
      <c r="AR389" s="147"/>
      <c r="AS389" s="147"/>
      <c r="AT389" s="147"/>
      <c r="AU389" s="147"/>
      <c r="AV389" s="147"/>
      <c r="AW389" s="147"/>
      <c r="AX389" s="147"/>
      <c r="AY389" s="147"/>
      <c r="AZ389" s="147"/>
      <c r="BA389" s="147"/>
      <c r="BB389" s="147"/>
      <c r="BC389" s="147"/>
      <c r="BD389" s="147"/>
      <c r="BE389" s="147"/>
      <c r="BF389" s="147"/>
      <c r="BG389" s="147"/>
      <c r="BH389" s="147"/>
      <c r="BI389" s="147"/>
      <c r="BJ389" s="147"/>
      <c r="BK389" s="147"/>
      <c r="BL389" s="147"/>
      <c r="BM389" s="147"/>
      <c r="BN389" s="147"/>
      <c r="BO389" s="147"/>
      <c r="BP389" s="147"/>
    </row>
    <row r="390" spans="31:68" x14ac:dyDescent="0.15">
      <c r="AE390" s="147"/>
      <c r="AF390" s="147"/>
      <c r="AG390" s="322"/>
      <c r="AH390" s="147"/>
      <c r="AI390" s="147"/>
      <c r="AJ390" s="147"/>
      <c r="AK390" s="147"/>
      <c r="AL390" s="147"/>
      <c r="AM390" s="147"/>
      <c r="AN390" s="147"/>
      <c r="AO390" s="147"/>
      <c r="AP390" s="147"/>
      <c r="AQ390" s="147"/>
      <c r="AR390" s="147"/>
      <c r="AS390" s="147"/>
      <c r="AT390" s="147"/>
      <c r="AU390" s="147"/>
      <c r="AV390" s="147"/>
      <c r="AW390" s="147"/>
      <c r="AX390" s="147"/>
      <c r="AY390" s="147"/>
      <c r="AZ390" s="147"/>
      <c r="BA390" s="147"/>
      <c r="BB390" s="147"/>
      <c r="BC390" s="147"/>
      <c r="BD390" s="147"/>
      <c r="BE390" s="147"/>
      <c r="BF390" s="147"/>
      <c r="BG390" s="147"/>
      <c r="BH390" s="147"/>
      <c r="BI390" s="147"/>
      <c r="BJ390" s="147"/>
      <c r="BK390" s="147"/>
      <c r="BL390" s="147"/>
      <c r="BM390" s="147"/>
      <c r="BN390" s="147"/>
      <c r="BO390" s="147"/>
      <c r="BP390" s="147"/>
    </row>
    <row r="391" spans="31:68" x14ac:dyDescent="0.15">
      <c r="AE391" s="147"/>
      <c r="AF391" s="147"/>
      <c r="AG391" s="322"/>
      <c r="AH391" s="147"/>
      <c r="AI391" s="147"/>
      <c r="AJ391" s="147"/>
      <c r="AK391" s="147"/>
      <c r="AL391" s="147"/>
      <c r="AM391" s="147"/>
      <c r="AN391" s="147"/>
      <c r="AO391" s="147"/>
      <c r="AP391" s="147"/>
      <c r="AQ391" s="147"/>
      <c r="AR391" s="147"/>
      <c r="AS391" s="147"/>
      <c r="AT391" s="147"/>
      <c r="AU391" s="147"/>
      <c r="AV391" s="147"/>
      <c r="AW391" s="147"/>
      <c r="AX391" s="147"/>
      <c r="AY391" s="147"/>
      <c r="AZ391" s="147"/>
      <c r="BA391" s="147"/>
      <c r="BB391" s="147"/>
      <c r="BC391" s="147"/>
      <c r="BD391" s="147"/>
      <c r="BE391" s="147"/>
      <c r="BF391" s="147"/>
      <c r="BG391" s="147"/>
      <c r="BH391" s="147"/>
      <c r="BI391" s="147"/>
      <c r="BJ391" s="147"/>
      <c r="BK391" s="147"/>
      <c r="BL391" s="147"/>
      <c r="BM391" s="147"/>
      <c r="BN391" s="147"/>
      <c r="BO391" s="147"/>
      <c r="BP391" s="147"/>
    </row>
    <row r="392" spans="31:68" x14ac:dyDescent="0.15">
      <c r="AE392" s="147"/>
      <c r="AF392" s="147"/>
      <c r="AG392" s="322"/>
      <c r="AH392" s="147"/>
      <c r="AI392" s="147"/>
      <c r="AJ392" s="147"/>
      <c r="AK392" s="147"/>
      <c r="AL392" s="147"/>
      <c r="AM392" s="147"/>
      <c r="AN392" s="147"/>
      <c r="AO392" s="147"/>
      <c r="AP392" s="147"/>
      <c r="AQ392" s="147"/>
      <c r="AR392" s="147"/>
      <c r="AS392" s="147"/>
      <c r="AT392" s="147"/>
      <c r="AU392" s="147"/>
      <c r="AV392" s="147"/>
      <c r="AW392" s="147"/>
      <c r="AX392" s="147"/>
      <c r="AY392" s="147"/>
      <c r="AZ392" s="147"/>
      <c r="BA392" s="147"/>
      <c r="BB392" s="147"/>
      <c r="BC392" s="147"/>
      <c r="BD392" s="147"/>
      <c r="BE392" s="147"/>
      <c r="BF392" s="147"/>
      <c r="BG392" s="147"/>
      <c r="BH392" s="147"/>
      <c r="BI392" s="147"/>
      <c r="BJ392" s="147"/>
      <c r="BK392" s="147"/>
      <c r="BL392" s="147"/>
      <c r="BM392" s="147"/>
      <c r="BN392" s="147"/>
      <c r="BO392" s="147"/>
      <c r="BP392" s="147"/>
    </row>
    <row r="393" spans="31:68" x14ac:dyDescent="0.15">
      <c r="AE393" s="147"/>
      <c r="AF393" s="147"/>
      <c r="AG393" s="322"/>
      <c r="AH393" s="147"/>
      <c r="AI393" s="147"/>
      <c r="AJ393" s="147"/>
      <c r="AK393" s="147"/>
      <c r="AL393" s="147"/>
      <c r="AM393" s="147"/>
      <c r="AN393" s="147"/>
      <c r="AO393" s="147"/>
      <c r="AP393" s="147"/>
      <c r="AQ393" s="147"/>
      <c r="AR393" s="147"/>
      <c r="AS393" s="147"/>
      <c r="AT393" s="147"/>
      <c r="AU393" s="147"/>
      <c r="AV393" s="147"/>
      <c r="AW393" s="147"/>
      <c r="AX393" s="147"/>
      <c r="AY393" s="147"/>
      <c r="AZ393" s="147"/>
      <c r="BA393" s="147"/>
      <c r="BB393" s="147"/>
      <c r="BC393" s="147"/>
      <c r="BD393" s="147"/>
      <c r="BE393" s="147"/>
      <c r="BF393" s="147"/>
      <c r="BG393" s="147"/>
      <c r="BH393" s="147"/>
      <c r="BI393" s="147"/>
      <c r="BJ393" s="147"/>
      <c r="BK393" s="147"/>
      <c r="BL393" s="147"/>
      <c r="BM393" s="147"/>
      <c r="BN393" s="147"/>
      <c r="BO393" s="147"/>
      <c r="BP393" s="147"/>
    </row>
    <row r="394" spans="31:68" x14ac:dyDescent="0.15">
      <c r="AE394" s="147"/>
      <c r="AF394" s="147"/>
      <c r="AG394" s="322"/>
      <c r="AH394" s="147"/>
      <c r="AI394" s="147"/>
      <c r="AJ394" s="147"/>
      <c r="AK394" s="147"/>
      <c r="AL394" s="147"/>
      <c r="AM394" s="147"/>
      <c r="AN394" s="147"/>
      <c r="AO394" s="147"/>
      <c r="AP394" s="147"/>
      <c r="AQ394" s="147"/>
      <c r="AR394" s="147"/>
      <c r="AS394" s="147"/>
      <c r="AT394" s="147"/>
      <c r="AU394" s="147"/>
      <c r="AV394" s="147"/>
      <c r="AW394" s="147"/>
      <c r="AX394" s="147"/>
      <c r="AY394" s="147"/>
      <c r="AZ394" s="147"/>
      <c r="BA394" s="147"/>
      <c r="BB394" s="147"/>
      <c r="BC394" s="147"/>
      <c r="BD394" s="147"/>
      <c r="BE394" s="147"/>
      <c r="BF394" s="147"/>
      <c r="BG394" s="147"/>
      <c r="BH394" s="147"/>
      <c r="BI394" s="147"/>
      <c r="BJ394" s="147"/>
      <c r="BK394" s="147"/>
      <c r="BL394" s="147"/>
      <c r="BM394" s="147"/>
      <c r="BN394" s="147"/>
      <c r="BO394" s="147"/>
      <c r="BP394" s="147"/>
    </row>
    <row r="395" spans="31:68" x14ac:dyDescent="0.15">
      <c r="AE395" s="147"/>
      <c r="AF395" s="147"/>
      <c r="AG395" s="322"/>
      <c r="AH395" s="147"/>
      <c r="AI395" s="147"/>
      <c r="AJ395" s="147"/>
      <c r="AK395" s="147"/>
      <c r="AL395" s="147"/>
      <c r="AM395" s="147"/>
      <c r="AN395" s="147"/>
      <c r="AO395" s="147"/>
      <c r="AP395" s="147"/>
      <c r="AQ395" s="147"/>
      <c r="AR395" s="147"/>
      <c r="AS395" s="147"/>
      <c r="AT395" s="147"/>
      <c r="AU395" s="147"/>
      <c r="AV395" s="147"/>
      <c r="AW395" s="147"/>
      <c r="AX395" s="147"/>
      <c r="AY395" s="147"/>
      <c r="AZ395" s="147"/>
      <c r="BA395" s="147"/>
      <c r="BB395" s="147"/>
      <c r="BC395" s="147"/>
      <c r="BD395" s="147"/>
      <c r="BE395" s="147"/>
      <c r="BF395" s="147"/>
      <c r="BG395" s="147"/>
      <c r="BH395" s="147"/>
      <c r="BI395" s="147"/>
      <c r="BJ395" s="147"/>
      <c r="BK395" s="147"/>
      <c r="BL395" s="147"/>
      <c r="BM395" s="147"/>
      <c r="BN395" s="147"/>
      <c r="BO395" s="147"/>
      <c r="BP395" s="147"/>
    </row>
    <row r="396" spans="31:68" x14ac:dyDescent="0.15">
      <c r="AE396" s="147"/>
      <c r="AF396" s="147"/>
      <c r="AG396" s="322"/>
      <c r="AH396" s="147"/>
      <c r="AI396" s="147"/>
      <c r="AJ396" s="147"/>
      <c r="AK396" s="147"/>
      <c r="AL396" s="147"/>
      <c r="AM396" s="147"/>
      <c r="AN396" s="147"/>
      <c r="AO396" s="147"/>
      <c r="AP396" s="147"/>
      <c r="AQ396" s="147"/>
      <c r="AR396" s="147"/>
      <c r="AS396" s="147"/>
      <c r="AT396" s="147"/>
      <c r="AU396" s="147"/>
      <c r="AV396" s="147"/>
      <c r="AW396" s="147"/>
      <c r="AX396" s="147"/>
      <c r="AY396" s="147"/>
      <c r="AZ396" s="147"/>
      <c r="BA396" s="147"/>
      <c r="BB396" s="147"/>
      <c r="BC396" s="147"/>
      <c r="BD396" s="147"/>
      <c r="BE396" s="147"/>
      <c r="BF396" s="147"/>
      <c r="BG396" s="147"/>
      <c r="BH396" s="147"/>
      <c r="BI396" s="147"/>
      <c r="BJ396" s="147"/>
      <c r="BK396" s="147"/>
      <c r="BL396" s="147"/>
      <c r="BM396" s="147"/>
      <c r="BN396" s="147"/>
      <c r="BO396" s="147"/>
      <c r="BP396" s="147"/>
    </row>
    <row r="397" spans="31:68" x14ac:dyDescent="0.15">
      <c r="AE397" s="147"/>
      <c r="AF397" s="147"/>
      <c r="AG397" s="322"/>
      <c r="AH397" s="147"/>
      <c r="AI397" s="147"/>
      <c r="AJ397" s="147"/>
      <c r="AK397" s="147"/>
      <c r="AL397" s="147"/>
      <c r="AM397" s="147"/>
      <c r="AN397" s="147"/>
      <c r="AO397" s="147"/>
      <c r="AP397" s="147"/>
      <c r="AQ397" s="147"/>
      <c r="AR397" s="147"/>
      <c r="AS397" s="147"/>
      <c r="AT397" s="147"/>
      <c r="AU397" s="147"/>
      <c r="AV397" s="147"/>
      <c r="AW397" s="147"/>
      <c r="AX397" s="147"/>
      <c r="AY397" s="147"/>
      <c r="AZ397" s="147"/>
      <c r="BA397" s="147"/>
      <c r="BB397" s="147"/>
      <c r="BC397" s="147"/>
      <c r="BD397" s="147"/>
      <c r="BE397" s="147"/>
      <c r="BF397" s="147"/>
      <c r="BG397" s="147"/>
      <c r="BH397" s="147"/>
      <c r="BI397" s="147"/>
      <c r="BJ397" s="147"/>
      <c r="BK397" s="147"/>
      <c r="BL397" s="147"/>
      <c r="BM397" s="147"/>
      <c r="BN397" s="147"/>
      <c r="BO397" s="147"/>
      <c r="BP397" s="147"/>
    </row>
    <row r="398" spans="31:68" x14ac:dyDescent="0.15">
      <c r="AE398" s="147"/>
      <c r="AF398" s="147"/>
      <c r="AG398" s="322"/>
      <c r="AH398" s="147"/>
      <c r="AI398" s="147"/>
      <c r="AJ398" s="147"/>
      <c r="AK398" s="147"/>
      <c r="AL398" s="147"/>
      <c r="AM398" s="147"/>
      <c r="AN398" s="147"/>
      <c r="AO398" s="147"/>
      <c r="AP398" s="147"/>
      <c r="AQ398" s="147"/>
      <c r="AR398" s="147"/>
      <c r="AS398" s="147"/>
      <c r="AT398" s="147"/>
      <c r="AU398" s="147"/>
      <c r="AV398" s="147"/>
      <c r="AW398" s="147"/>
      <c r="AX398" s="147"/>
      <c r="AY398" s="147"/>
      <c r="AZ398" s="147"/>
      <c r="BA398" s="147"/>
      <c r="BB398" s="147"/>
      <c r="BC398" s="147"/>
      <c r="BD398" s="147"/>
      <c r="BE398" s="147"/>
      <c r="BF398" s="147"/>
      <c r="BG398" s="147"/>
      <c r="BH398" s="147"/>
      <c r="BI398" s="147"/>
      <c r="BJ398" s="147"/>
      <c r="BK398" s="147"/>
      <c r="BL398" s="147"/>
      <c r="BM398" s="147"/>
      <c r="BN398" s="147"/>
      <c r="BO398" s="147"/>
      <c r="BP398" s="147"/>
    </row>
    <row r="399" spans="31:68" x14ac:dyDescent="0.15">
      <c r="AE399" s="147"/>
      <c r="AF399" s="147"/>
      <c r="AG399" s="322"/>
      <c r="AH399" s="147"/>
      <c r="AI399" s="147"/>
      <c r="AJ399" s="147"/>
      <c r="AK399" s="147"/>
      <c r="AL399" s="147"/>
      <c r="AM399" s="147"/>
      <c r="AN399" s="147"/>
      <c r="AO399" s="147"/>
      <c r="AP399" s="147"/>
      <c r="AQ399" s="147"/>
      <c r="AR399" s="147"/>
      <c r="AS399" s="147"/>
      <c r="AT399" s="147"/>
      <c r="AU399" s="147"/>
      <c r="AV399" s="147"/>
      <c r="AW399" s="147"/>
      <c r="AX399" s="147"/>
      <c r="AY399" s="147"/>
      <c r="AZ399" s="147"/>
      <c r="BA399" s="147"/>
      <c r="BB399" s="147"/>
      <c r="BC399" s="147"/>
      <c r="BD399" s="147"/>
      <c r="BE399" s="147"/>
      <c r="BF399" s="147"/>
      <c r="BG399" s="147"/>
      <c r="BH399" s="147"/>
      <c r="BI399" s="147"/>
      <c r="BJ399" s="147"/>
      <c r="BK399" s="147"/>
      <c r="BL399" s="147"/>
      <c r="BM399" s="147"/>
      <c r="BN399" s="147"/>
      <c r="BO399" s="147"/>
      <c r="BP399" s="147"/>
    </row>
    <row r="400" spans="31:68" x14ac:dyDescent="0.15">
      <c r="AE400" s="147"/>
      <c r="AF400" s="147"/>
      <c r="AG400" s="322"/>
      <c r="AH400" s="147"/>
      <c r="AI400" s="147"/>
      <c r="AJ400" s="147"/>
      <c r="AK400" s="147"/>
      <c r="AL400" s="147"/>
      <c r="AM400" s="147"/>
      <c r="AN400" s="147"/>
      <c r="AO400" s="147"/>
      <c r="AP400" s="147"/>
      <c r="AQ400" s="147"/>
      <c r="AR400" s="147"/>
      <c r="AS400" s="147"/>
      <c r="AT400" s="147"/>
      <c r="AU400" s="147"/>
      <c r="AV400" s="147"/>
      <c r="AW400" s="147"/>
      <c r="AX400" s="147"/>
      <c r="AY400" s="147"/>
      <c r="AZ400" s="147"/>
      <c r="BA400" s="147"/>
      <c r="BB400" s="147"/>
      <c r="BC400" s="147"/>
      <c r="BD400" s="147"/>
      <c r="BE400" s="147"/>
      <c r="BF400" s="147"/>
      <c r="BG400" s="147"/>
      <c r="BH400" s="147"/>
      <c r="BI400" s="147"/>
      <c r="BJ400" s="147"/>
      <c r="BK400" s="147"/>
      <c r="BL400" s="147"/>
      <c r="BM400" s="147"/>
      <c r="BN400" s="147"/>
      <c r="BO400" s="147"/>
      <c r="BP400" s="147"/>
    </row>
    <row r="401" spans="31:68" x14ac:dyDescent="0.15">
      <c r="AE401" s="147"/>
      <c r="AF401" s="147"/>
      <c r="AG401" s="322"/>
      <c r="AH401" s="147"/>
      <c r="AI401" s="147"/>
      <c r="AJ401" s="147"/>
      <c r="AK401" s="147"/>
      <c r="AL401" s="147"/>
      <c r="AM401" s="147"/>
      <c r="AN401" s="147"/>
      <c r="AO401" s="147"/>
      <c r="AP401" s="147"/>
      <c r="AQ401" s="147"/>
      <c r="AR401" s="147"/>
      <c r="AS401" s="147"/>
      <c r="AT401" s="147"/>
      <c r="AU401" s="147"/>
      <c r="AV401" s="147"/>
      <c r="AW401" s="147"/>
      <c r="AX401" s="147"/>
      <c r="AY401" s="147"/>
      <c r="AZ401" s="147"/>
      <c r="BA401" s="147"/>
      <c r="BB401" s="147"/>
      <c r="BC401" s="147"/>
      <c r="BD401" s="147"/>
      <c r="BE401" s="147"/>
      <c r="BF401" s="147"/>
      <c r="BG401" s="147"/>
      <c r="BH401" s="147"/>
      <c r="BI401" s="147"/>
      <c r="BJ401" s="147"/>
      <c r="BK401" s="147"/>
      <c r="BL401" s="147"/>
      <c r="BM401" s="147"/>
      <c r="BN401" s="147"/>
      <c r="BO401" s="147"/>
      <c r="BP401" s="147"/>
    </row>
    <row r="402" spans="31:68" x14ac:dyDescent="0.15">
      <c r="AE402" s="147"/>
      <c r="AF402" s="147"/>
      <c r="AG402" s="322"/>
      <c r="AH402" s="147"/>
      <c r="AI402" s="147"/>
      <c r="AJ402" s="147"/>
      <c r="AK402" s="147"/>
      <c r="AL402" s="147"/>
      <c r="AM402" s="147"/>
      <c r="AN402" s="147"/>
      <c r="AO402" s="147"/>
      <c r="AP402" s="147"/>
      <c r="AQ402" s="147"/>
      <c r="AR402" s="147"/>
      <c r="AS402" s="147"/>
      <c r="AT402" s="147"/>
      <c r="AU402" s="147"/>
      <c r="AV402" s="147"/>
      <c r="AW402" s="147"/>
      <c r="AX402" s="147"/>
      <c r="AY402" s="147"/>
      <c r="AZ402" s="147"/>
      <c r="BA402" s="147"/>
      <c r="BB402" s="147"/>
      <c r="BC402" s="147"/>
      <c r="BD402" s="147"/>
      <c r="BE402" s="147"/>
      <c r="BF402" s="147"/>
      <c r="BG402" s="147"/>
      <c r="BH402" s="147"/>
      <c r="BI402" s="147"/>
      <c r="BJ402" s="147"/>
      <c r="BK402" s="147"/>
      <c r="BL402" s="147"/>
      <c r="BM402" s="147"/>
      <c r="BN402" s="147"/>
      <c r="BO402" s="147"/>
      <c r="BP402" s="147"/>
    </row>
    <row r="403" spans="31:68" x14ac:dyDescent="0.15">
      <c r="AE403" s="147"/>
      <c r="AF403" s="147"/>
      <c r="AG403" s="322"/>
      <c r="AH403" s="147"/>
      <c r="AI403" s="147"/>
      <c r="AJ403" s="147"/>
      <c r="AK403" s="147"/>
      <c r="AL403" s="147"/>
      <c r="AM403" s="147"/>
      <c r="AN403" s="147"/>
      <c r="AO403" s="147"/>
      <c r="AP403" s="147"/>
      <c r="AQ403" s="147"/>
      <c r="AR403" s="147"/>
      <c r="AS403" s="147"/>
      <c r="AT403" s="147"/>
      <c r="AU403" s="147"/>
      <c r="AV403" s="147"/>
      <c r="AW403" s="147"/>
      <c r="AX403" s="147"/>
      <c r="AY403" s="147"/>
      <c r="AZ403" s="147"/>
      <c r="BA403" s="147"/>
      <c r="BB403" s="147"/>
      <c r="BC403" s="147"/>
      <c r="BD403" s="147"/>
      <c r="BE403" s="147"/>
      <c r="BF403" s="147"/>
      <c r="BG403" s="147"/>
      <c r="BH403" s="147"/>
      <c r="BI403" s="147"/>
      <c r="BJ403" s="147"/>
      <c r="BK403" s="147"/>
      <c r="BL403" s="147"/>
      <c r="BM403" s="147"/>
      <c r="BN403" s="147"/>
      <c r="BO403" s="147"/>
      <c r="BP403" s="147"/>
    </row>
    <row r="404" spans="31:68" x14ac:dyDescent="0.15">
      <c r="AE404" s="147"/>
      <c r="AF404" s="147"/>
      <c r="AG404" s="322"/>
      <c r="AH404" s="147"/>
      <c r="AI404" s="147"/>
      <c r="AJ404" s="147"/>
      <c r="AK404" s="147"/>
      <c r="AL404" s="147"/>
      <c r="AM404" s="147"/>
      <c r="AN404" s="147"/>
      <c r="AO404" s="147"/>
      <c r="AP404" s="147"/>
      <c r="AQ404" s="147"/>
      <c r="AR404" s="147"/>
      <c r="AS404" s="147"/>
      <c r="AT404" s="147"/>
      <c r="AU404" s="147"/>
      <c r="AV404" s="147"/>
      <c r="AW404" s="147"/>
      <c r="AX404" s="147"/>
      <c r="AY404" s="147"/>
      <c r="AZ404" s="147"/>
      <c r="BA404" s="147"/>
      <c r="BB404" s="147"/>
      <c r="BC404" s="147"/>
      <c r="BD404" s="147"/>
      <c r="BE404" s="147"/>
      <c r="BF404" s="147"/>
      <c r="BG404" s="147"/>
      <c r="BH404" s="147"/>
      <c r="BI404" s="147"/>
      <c r="BJ404" s="147"/>
      <c r="BK404" s="147"/>
      <c r="BL404" s="147"/>
      <c r="BM404" s="147"/>
      <c r="BN404" s="147"/>
      <c r="BO404" s="147"/>
      <c r="BP404" s="147"/>
    </row>
    <row r="405" spans="31:68" x14ac:dyDescent="0.15">
      <c r="AE405" s="147"/>
      <c r="AF405" s="147"/>
      <c r="AG405" s="322"/>
      <c r="AH405" s="147"/>
      <c r="AI405" s="147"/>
      <c r="AJ405" s="147"/>
      <c r="AK405" s="147"/>
      <c r="AL405" s="147"/>
      <c r="AM405" s="147"/>
      <c r="AN405" s="147"/>
      <c r="AO405" s="147"/>
      <c r="AP405" s="147"/>
      <c r="AQ405" s="147"/>
      <c r="AR405" s="147"/>
      <c r="AS405" s="147"/>
      <c r="AT405" s="147"/>
      <c r="AU405" s="147"/>
      <c r="AV405" s="147"/>
      <c r="AW405" s="147"/>
      <c r="AX405" s="147"/>
      <c r="AY405" s="147"/>
      <c r="AZ405" s="147"/>
      <c r="BA405" s="147"/>
      <c r="BB405" s="147"/>
      <c r="BC405" s="147"/>
      <c r="BD405" s="147"/>
      <c r="BE405" s="147"/>
      <c r="BF405" s="147"/>
      <c r="BG405" s="147"/>
      <c r="BH405" s="147"/>
      <c r="BI405" s="147"/>
      <c r="BJ405" s="147"/>
      <c r="BK405" s="147"/>
      <c r="BL405" s="147"/>
      <c r="BM405" s="147"/>
      <c r="BN405" s="147"/>
      <c r="BO405" s="147"/>
      <c r="BP405" s="147"/>
    </row>
    <row r="406" spans="31:68" x14ac:dyDescent="0.15">
      <c r="AE406" s="147"/>
      <c r="AF406" s="147"/>
      <c r="AG406" s="322"/>
      <c r="AH406" s="147"/>
      <c r="AI406" s="147"/>
      <c r="AJ406" s="147"/>
      <c r="AK406" s="147"/>
      <c r="AL406" s="147"/>
      <c r="AM406" s="147"/>
      <c r="AN406" s="147"/>
      <c r="AO406" s="147"/>
      <c r="AP406" s="147"/>
      <c r="AQ406" s="147"/>
      <c r="AR406" s="147"/>
      <c r="AS406" s="147"/>
      <c r="AT406" s="147"/>
      <c r="AU406" s="147"/>
      <c r="AV406" s="147"/>
      <c r="AW406" s="147"/>
      <c r="AX406" s="147"/>
      <c r="AY406" s="147"/>
      <c r="AZ406" s="147"/>
      <c r="BA406" s="147"/>
      <c r="BB406" s="147"/>
      <c r="BC406" s="147"/>
      <c r="BD406" s="147"/>
      <c r="BE406" s="147"/>
      <c r="BF406" s="147"/>
      <c r="BG406" s="147"/>
      <c r="BH406" s="147"/>
      <c r="BI406" s="147"/>
      <c r="BJ406" s="147"/>
      <c r="BK406" s="147"/>
      <c r="BL406" s="147"/>
      <c r="BM406" s="147"/>
      <c r="BN406" s="147"/>
      <c r="BO406" s="147"/>
      <c r="BP406" s="147"/>
    </row>
    <row r="407" spans="31:68" x14ac:dyDescent="0.15">
      <c r="AE407" s="147"/>
      <c r="AF407" s="147"/>
      <c r="AG407" s="322"/>
      <c r="AH407" s="147"/>
      <c r="AI407" s="147"/>
      <c r="AJ407" s="147"/>
      <c r="AK407" s="147"/>
      <c r="AL407" s="147"/>
      <c r="AM407" s="147"/>
      <c r="AN407" s="147"/>
      <c r="AO407" s="147"/>
      <c r="AP407" s="147"/>
      <c r="AQ407" s="147"/>
      <c r="AR407" s="147"/>
      <c r="AS407" s="147"/>
      <c r="AT407" s="147"/>
      <c r="AU407" s="147"/>
      <c r="AV407" s="147"/>
      <c r="AW407" s="147"/>
      <c r="AX407" s="147"/>
      <c r="AY407" s="147"/>
      <c r="AZ407" s="147"/>
      <c r="BA407" s="147"/>
      <c r="BB407" s="147"/>
      <c r="BC407" s="147"/>
      <c r="BD407" s="147"/>
      <c r="BE407" s="147"/>
      <c r="BF407" s="147"/>
      <c r="BG407" s="147"/>
      <c r="BH407" s="147"/>
      <c r="BI407" s="147"/>
      <c r="BJ407" s="147"/>
      <c r="BK407" s="147"/>
      <c r="BL407" s="147"/>
      <c r="BM407" s="147"/>
      <c r="BN407" s="147"/>
      <c r="BO407" s="147"/>
      <c r="BP407" s="147"/>
    </row>
    <row r="408" spans="31:68" x14ac:dyDescent="0.15">
      <c r="AE408" s="147"/>
      <c r="AF408" s="147"/>
      <c r="AG408" s="322"/>
      <c r="AH408" s="147"/>
      <c r="AI408" s="147"/>
      <c r="AJ408" s="147"/>
      <c r="AK408" s="147"/>
      <c r="AL408" s="147"/>
      <c r="AM408" s="147"/>
      <c r="AN408" s="147"/>
      <c r="AO408" s="147"/>
      <c r="AP408" s="147"/>
      <c r="AQ408" s="147"/>
      <c r="AR408" s="147"/>
      <c r="AS408" s="147"/>
      <c r="AT408" s="147"/>
      <c r="AU408" s="147"/>
      <c r="AV408" s="147"/>
      <c r="AW408" s="147"/>
      <c r="AX408" s="147"/>
      <c r="AY408" s="147"/>
      <c r="AZ408" s="147"/>
      <c r="BA408" s="147"/>
      <c r="BB408" s="147"/>
      <c r="BC408" s="147"/>
      <c r="BD408" s="147"/>
      <c r="BE408" s="147"/>
      <c r="BF408" s="147"/>
      <c r="BG408" s="147"/>
      <c r="BH408" s="147"/>
      <c r="BI408" s="147"/>
      <c r="BJ408" s="147"/>
      <c r="BK408" s="147"/>
      <c r="BL408" s="147"/>
      <c r="BM408" s="147"/>
      <c r="BN408" s="147"/>
      <c r="BO408" s="147"/>
      <c r="BP408" s="147"/>
    </row>
    <row r="409" spans="31:68" x14ac:dyDescent="0.15">
      <c r="AE409" s="147"/>
      <c r="AF409" s="147"/>
      <c r="AG409" s="322"/>
      <c r="AH409" s="147"/>
      <c r="AI409" s="147"/>
      <c r="AJ409" s="147"/>
      <c r="AK409" s="147"/>
      <c r="AL409" s="147"/>
      <c r="AM409" s="147"/>
      <c r="AN409" s="147"/>
      <c r="AO409" s="147"/>
      <c r="AP409" s="147"/>
      <c r="AQ409" s="147"/>
      <c r="AR409" s="147"/>
      <c r="AS409" s="147"/>
      <c r="AT409" s="147"/>
      <c r="AU409" s="147"/>
      <c r="AV409" s="147"/>
      <c r="AW409" s="147"/>
      <c r="AX409" s="147"/>
      <c r="AY409" s="147"/>
      <c r="AZ409" s="147"/>
      <c r="BA409" s="147"/>
      <c r="BB409" s="147"/>
      <c r="BC409" s="147"/>
      <c r="BD409" s="147"/>
      <c r="BE409" s="147"/>
      <c r="BF409" s="147"/>
      <c r="BG409" s="147"/>
      <c r="BH409" s="147"/>
      <c r="BI409" s="147"/>
      <c r="BJ409" s="147"/>
      <c r="BK409" s="147"/>
      <c r="BL409" s="147"/>
      <c r="BM409" s="147"/>
      <c r="BN409" s="147"/>
      <c r="BO409" s="147"/>
      <c r="BP409" s="147"/>
    </row>
    <row r="410" spans="31:68" x14ac:dyDescent="0.15">
      <c r="AE410" s="147"/>
      <c r="AF410" s="147"/>
      <c r="AG410" s="322"/>
      <c r="AH410" s="147"/>
      <c r="AI410" s="147"/>
      <c r="AJ410" s="147"/>
      <c r="AK410" s="147"/>
      <c r="AL410" s="147"/>
      <c r="AM410" s="147"/>
      <c r="AN410" s="147"/>
      <c r="AO410" s="147"/>
      <c r="AP410" s="147"/>
      <c r="AQ410" s="147"/>
      <c r="AR410" s="147"/>
      <c r="AS410" s="147"/>
      <c r="AT410" s="147"/>
      <c r="AU410" s="147"/>
      <c r="AV410" s="147"/>
      <c r="AW410" s="147"/>
      <c r="AX410" s="147"/>
      <c r="AY410" s="147"/>
      <c r="AZ410" s="147"/>
      <c r="BA410" s="147"/>
      <c r="BB410" s="147"/>
      <c r="BC410" s="147"/>
      <c r="BD410" s="147"/>
      <c r="BE410" s="147"/>
      <c r="BF410" s="147"/>
      <c r="BG410" s="147"/>
      <c r="BH410" s="147"/>
      <c r="BI410" s="147"/>
      <c r="BJ410" s="147"/>
      <c r="BK410" s="147"/>
      <c r="BL410" s="147"/>
      <c r="BM410" s="147"/>
      <c r="BN410" s="147"/>
      <c r="BO410" s="147"/>
      <c r="BP410" s="147"/>
    </row>
    <row r="411" spans="31:68" x14ac:dyDescent="0.15">
      <c r="AE411" s="147"/>
      <c r="AF411" s="147"/>
      <c r="AG411" s="322"/>
      <c r="AH411" s="147"/>
      <c r="AI411" s="147"/>
      <c r="AJ411" s="147"/>
      <c r="AK411" s="147"/>
      <c r="AL411" s="147"/>
      <c r="AM411" s="147"/>
      <c r="AN411" s="147"/>
      <c r="AO411" s="147"/>
      <c r="AP411" s="147"/>
      <c r="AQ411" s="147"/>
      <c r="AR411" s="147"/>
      <c r="AS411" s="147"/>
      <c r="AT411" s="147"/>
      <c r="AU411" s="147"/>
      <c r="AV411" s="147"/>
      <c r="AW411" s="147"/>
      <c r="AX411" s="147"/>
      <c r="AY411" s="147"/>
      <c r="AZ411" s="147"/>
      <c r="BA411" s="147"/>
      <c r="BB411" s="147"/>
      <c r="BC411" s="147"/>
      <c r="BD411" s="147"/>
      <c r="BE411" s="147"/>
      <c r="BF411" s="147"/>
      <c r="BG411" s="147"/>
      <c r="BH411" s="147"/>
      <c r="BI411" s="147"/>
      <c r="BJ411" s="147"/>
      <c r="BK411" s="147"/>
      <c r="BL411" s="147"/>
      <c r="BM411" s="147"/>
      <c r="BN411" s="147"/>
      <c r="BO411" s="147"/>
      <c r="BP411" s="147"/>
    </row>
    <row r="412" spans="31:68" x14ac:dyDescent="0.15">
      <c r="AE412" s="147"/>
      <c r="AF412" s="147"/>
      <c r="AG412" s="322"/>
      <c r="AH412" s="147"/>
      <c r="AI412" s="147"/>
      <c r="AJ412" s="147"/>
      <c r="AK412" s="147"/>
      <c r="AL412" s="147"/>
      <c r="AM412" s="147"/>
      <c r="AN412" s="147"/>
      <c r="AO412" s="147"/>
      <c r="AP412" s="147"/>
      <c r="AQ412" s="147"/>
      <c r="AR412" s="147"/>
      <c r="AS412" s="147"/>
      <c r="AT412" s="147"/>
      <c r="AU412" s="147"/>
      <c r="AV412" s="147"/>
      <c r="AW412" s="147"/>
      <c r="AX412" s="147"/>
      <c r="AY412" s="147"/>
      <c r="AZ412" s="147"/>
      <c r="BA412" s="147"/>
      <c r="BB412" s="147"/>
      <c r="BC412" s="147"/>
      <c r="BD412" s="147"/>
      <c r="BE412" s="147"/>
      <c r="BF412" s="147"/>
      <c r="BG412" s="147"/>
      <c r="BH412" s="147"/>
      <c r="BI412" s="147"/>
      <c r="BJ412" s="147"/>
      <c r="BK412" s="147"/>
      <c r="BL412" s="147"/>
      <c r="BM412" s="147"/>
      <c r="BN412" s="147"/>
      <c r="BO412" s="147"/>
      <c r="BP412" s="147"/>
    </row>
    <row r="413" spans="31:68" x14ac:dyDescent="0.15">
      <c r="AE413" s="147"/>
      <c r="AF413" s="147"/>
      <c r="AG413" s="322"/>
      <c r="AH413" s="147"/>
      <c r="AI413" s="147"/>
      <c r="AJ413" s="147"/>
      <c r="AK413" s="147"/>
      <c r="AL413" s="147"/>
      <c r="AM413" s="147"/>
      <c r="AN413" s="147"/>
      <c r="AO413" s="147"/>
      <c r="AP413" s="147"/>
      <c r="AQ413" s="147"/>
      <c r="AR413" s="147"/>
      <c r="AS413" s="147"/>
      <c r="AT413" s="147"/>
      <c r="AU413" s="147"/>
      <c r="AV413" s="147"/>
      <c r="AW413" s="147"/>
      <c r="AX413" s="147"/>
      <c r="AY413" s="147"/>
      <c r="AZ413" s="147"/>
      <c r="BA413" s="147"/>
      <c r="BB413" s="147"/>
      <c r="BC413" s="147"/>
      <c r="BD413" s="147"/>
      <c r="BE413" s="147"/>
      <c r="BF413" s="147"/>
      <c r="BG413" s="147"/>
      <c r="BH413" s="147"/>
      <c r="BI413" s="147"/>
      <c r="BJ413" s="147"/>
      <c r="BK413" s="147"/>
      <c r="BL413" s="147"/>
      <c r="BM413" s="147"/>
      <c r="BN413" s="147"/>
      <c r="BO413" s="147"/>
      <c r="BP413" s="147"/>
    </row>
    <row r="414" spans="31:68" x14ac:dyDescent="0.15">
      <c r="AE414" s="147"/>
      <c r="AF414" s="147"/>
      <c r="AG414" s="322"/>
      <c r="AH414" s="147"/>
      <c r="AI414" s="147"/>
      <c r="AJ414" s="147"/>
      <c r="AK414" s="147"/>
      <c r="AL414" s="147"/>
      <c r="AM414" s="147"/>
      <c r="AN414" s="147"/>
      <c r="AO414" s="147"/>
      <c r="AP414" s="147"/>
      <c r="AQ414" s="147"/>
      <c r="AR414" s="147"/>
      <c r="AS414" s="147"/>
      <c r="AT414" s="147"/>
      <c r="AU414" s="147"/>
      <c r="AV414" s="147"/>
      <c r="AW414" s="147"/>
      <c r="AX414" s="147"/>
      <c r="AY414" s="147"/>
      <c r="AZ414" s="147"/>
      <c r="BA414" s="147"/>
      <c r="BB414" s="147"/>
      <c r="BC414" s="147"/>
      <c r="BD414" s="147"/>
      <c r="BE414" s="147"/>
      <c r="BF414" s="147"/>
      <c r="BG414" s="147"/>
      <c r="BH414" s="147"/>
      <c r="BI414" s="147"/>
      <c r="BJ414" s="147"/>
      <c r="BK414" s="147"/>
      <c r="BL414" s="147"/>
      <c r="BM414" s="147"/>
      <c r="BN414" s="147"/>
      <c r="BO414" s="147"/>
      <c r="BP414" s="147"/>
    </row>
    <row r="415" spans="31:68" x14ac:dyDescent="0.15">
      <c r="AE415" s="147"/>
      <c r="AF415" s="147"/>
      <c r="AG415" s="322"/>
      <c r="AH415" s="147"/>
      <c r="AI415" s="147"/>
      <c r="AJ415" s="147"/>
      <c r="AK415" s="147"/>
      <c r="AL415" s="147"/>
      <c r="AM415" s="147"/>
      <c r="AN415" s="147"/>
      <c r="AO415" s="147"/>
      <c r="AP415" s="147"/>
      <c r="AQ415" s="147"/>
      <c r="AR415" s="147"/>
      <c r="AS415" s="147"/>
      <c r="AT415" s="147"/>
      <c r="AU415" s="147"/>
      <c r="AV415" s="147"/>
      <c r="AW415" s="147"/>
      <c r="AX415" s="147"/>
      <c r="AY415" s="147"/>
      <c r="AZ415" s="147"/>
      <c r="BA415" s="147"/>
      <c r="BB415" s="147"/>
      <c r="BC415" s="147"/>
      <c r="BD415" s="147"/>
      <c r="BE415" s="147"/>
      <c r="BF415" s="147"/>
      <c r="BG415" s="147"/>
      <c r="BH415" s="147"/>
      <c r="BI415" s="147"/>
      <c r="BJ415" s="147"/>
      <c r="BK415" s="147"/>
      <c r="BL415" s="147"/>
      <c r="BM415" s="147"/>
      <c r="BN415" s="147"/>
      <c r="BO415" s="147"/>
      <c r="BP415" s="147"/>
    </row>
    <row r="416" spans="31:68" x14ac:dyDescent="0.15">
      <c r="AE416" s="147"/>
      <c r="AF416" s="147"/>
      <c r="AG416" s="322"/>
      <c r="AH416" s="147"/>
      <c r="AI416" s="147"/>
      <c r="AJ416" s="147"/>
      <c r="AK416" s="147"/>
      <c r="AL416" s="147"/>
      <c r="AM416" s="147"/>
      <c r="AN416" s="147"/>
      <c r="AO416" s="147"/>
      <c r="AP416" s="147"/>
      <c r="AQ416" s="147"/>
      <c r="AR416" s="147"/>
      <c r="AS416" s="147"/>
      <c r="AT416" s="147"/>
      <c r="AU416" s="147"/>
      <c r="AV416" s="147"/>
      <c r="AW416" s="147"/>
      <c r="AX416" s="147"/>
      <c r="AY416" s="147"/>
      <c r="AZ416" s="147"/>
      <c r="BA416" s="147"/>
      <c r="BB416" s="147"/>
      <c r="BC416" s="147"/>
      <c r="BD416" s="147"/>
      <c r="BE416" s="147"/>
      <c r="BF416" s="147"/>
      <c r="BG416" s="147"/>
      <c r="BH416" s="147"/>
      <c r="BI416" s="147"/>
      <c r="BJ416" s="147"/>
      <c r="BK416" s="147"/>
      <c r="BL416" s="147"/>
      <c r="BM416" s="147"/>
      <c r="BN416" s="147"/>
      <c r="BO416" s="147"/>
      <c r="BP416" s="147"/>
    </row>
    <row r="417" spans="31:68" x14ac:dyDescent="0.15">
      <c r="AE417" s="147"/>
      <c r="AF417" s="147"/>
      <c r="AG417" s="322"/>
      <c r="AH417" s="147"/>
      <c r="AI417" s="147"/>
      <c r="AJ417" s="147"/>
      <c r="AK417" s="147"/>
      <c r="AL417" s="147"/>
      <c r="AM417" s="147"/>
      <c r="AN417" s="147"/>
      <c r="AO417" s="147"/>
      <c r="AP417" s="147"/>
      <c r="AQ417" s="147"/>
      <c r="AR417" s="147"/>
      <c r="AS417" s="147"/>
      <c r="AT417" s="147"/>
      <c r="AU417" s="147"/>
      <c r="AV417" s="147"/>
      <c r="AW417" s="147"/>
      <c r="AX417" s="147"/>
      <c r="AY417" s="147"/>
      <c r="AZ417" s="147"/>
      <c r="BA417" s="147"/>
      <c r="BB417" s="147"/>
      <c r="BC417" s="147"/>
      <c r="BD417" s="147"/>
      <c r="BE417" s="147"/>
      <c r="BF417" s="147"/>
      <c r="BG417" s="147"/>
      <c r="BH417" s="147"/>
      <c r="BI417" s="147"/>
      <c r="BJ417" s="147"/>
      <c r="BK417" s="147"/>
      <c r="BL417" s="147"/>
      <c r="BM417" s="147"/>
      <c r="BN417" s="147"/>
      <c r="BO417" s="147"/>
      <c r="BP417" s="147"/>
    </row>
    <row r="418" spans="31:68" x14ac:dyDescent="0.15">
      <c r="AE418" s="147"/>
      <c r="AF418" s="147"/>
      <c r="AG418" s="322"/>
      <c r="AH418" s="147"/>
      <c r="AI418" s="147"/>
      <c r="AJ418" s="147"/>
      <c r="AK418" s="147"/>
      <c r="AL418" s="147"/>
      <c r="AM418" s="147"/>
      <c r="AN418" s="147"/>
      <c r="AO418" s="147"/>
      <c r="AP418" s="147"/>
      <c r="AQ418" s="147"/>
      <c r="AR418" s="147"/>
      <c r="AS418" s="147"/>
      <c r="AT418" s="147"/>
      <c r="AU418" s="147"/>
      <c r="AV418" s="147"/>
      <c r="AW418" s="147"/>
      <c r="AX418" s="147"/>
      <c r="AY418" s="147"/>
      <c r="AZ418" s="147"/>
      <c r="BA418" s="147"/>
      <c r="BB418" s="147"/>
      <c r="BC418" s="147"/>
      <c r="BD418" s="147"/>
      <c r="BE418" s="147"/>
      <c r="BF418" s="147"/>
      <c r="BG418" s="147"/>
      <c r="BH418" s="147"/>
      <c r="BI418" s="147"/>
      <c r="BJ418" s="147"/>
      <c r="BK418" s="147"/>
      <c r="BL418" s="147"/>
      <c r="BM418" s="147"/>
      <c r="BN418" s="147"/>
      <c r="BO418" s="147"/>
      <c r="BP418" s="147"/>
    </row>
    <row r="419" spans="31:68" x14ac:dyDescent="0.15">
      <c r="AE419" s="147"/>
      <c r="AF419" s="147"/>
      <c r="AG419" s="322"/>
      <c r="AH419" s="147"/>
      <c r="AI419" s="147"/>
      <c r="AJ419" s="147"/>
      <c r="AK419" s="147"/>
      <c r="AL419" s="147"/>
      <c r="AM419" s="147"/>
      <c r="AN419" s="147"/>
      <c r="AO419" s="147"/>
      <c r="AP419" s="147"/>
      <c r="AQ419" s="147"/>
      <c r="AR419" s="147"/>
      <c r="AS419" s="147"/>
      <c r="AT419" s="147"/>
      <c r="AU419" s="147"/>
      <c r="AV419" s="147"/>
      <c r="AW419" s="147"/>
      <c r="AX419" s="147"/>
      <c r="AY419" s="147"/>
      <c r="AZ419" s="147"/>
      <c r="BA419" s="147"/>
      <c r="BB419" s="147"/>
      <c r="BC419" s="147"/>
      <c r="BD419" s="147"/>
      <c r="BE419" s="147"/>
      <c r="BF419" s="147"/>
      <c r="BG419" s="147"/>
      <c r="BH419" s="147"/>
      <c r="BI419" s="147"/>
      <c r="BJ419" s="147"/>
      <c r="BK419" s="147"/>
      <c r="BL419" s="147"/>
      <c r="BM419" s="147"/>
      <c r="BN419" s="147"/>
      <c r="BO419" s="147"/>
      <c r="BP419" s="147"/>
    </row>
    <row r="420" spans="31:68" x14ac:dyDescent="0.15">
      <c r="AE420" s="147"/>
      <c r="AF420" s="147"/>
      <c r="AG420" s="322"/>
      <c r="AH420" s="147"/>
      <c r="AI420" s="147"/>
      <c r="AJ420" s="147"/>
      <c r="AK420" s="147"/>
      <c r="AL420" s="147"/>
      <c r="AM420" s="147"/>
      <c r="AN420" s="147"/>
      <c r="AO420" s="147"/>
      <c r="AP420" s="147"/>
      <c r="AQ420" s="147"/>
      <c r="AR420" s="147"/>
      <c r="AS420" s="147"/>
      <c r="AT420" s="147"/>
      <c r="AU420" s="147"/>
      <c r="AV420" s="147"/>
      <c r="AW420" s="147"/>
      <c r="AX420" s="147"/>
      <c r="AY420" s="147"/>
      <c r="AZ420" s="147"/>
      <c r="BA420" s="147"/>
      <c r="BB420" s="147"/>
      <c r="BC420" s="147"/>
      <c r="BD420" s="147"/>
      <c r="BE420" s="147"/>
      <c r="BF420" s="147"/>
      <c r="BG420" s="147"/>
      <c r="BH420" s="147"/>
      <c r="BI420" s="147"/>
      <c r="BJ420" s="147"/>
      <c r="BK420" s="147"/>
      <c r="BL420" s="147"/>
      <c r="BM420" s="147"/>
      <c r="BN420" s="147"/>
      <c r="BO420" s="147"/>
      <c r="BP420" s="147"/>
    </row>
    <row r="421" spans="31:68" x14ac:dyDescent="0.15">
      <c r="AE421" s="147"/>
      <c r="AF421" s="147"/>
      <c r="AG421" s="322"/>
      <c r="AH421" s="147"/>
      <c r="AI421" s="147"/>
      <c r="AJ421" s="147"/>
      <c r="AK421" s="147"/>
      <c r="AL421" s="147"/>
      <c r="AM421" s="147"/>
      <c r="AN421" s="147"/>
      <c r="AO421" s="147"/>
      <c r="AP421" s="147"/>
      <c r="AQ421" s="147"/>
      <c r="AR421" s="147"/>
      <c r="AS421" s="147"/>
      <c r="AT421" s="147"/>
      <c r="AU421" s="147"/>
      <c r="AV421" s="147"/>
      <c r="AW421" s="147"/>
      <c r="AX421" s="147"/>
      <c r="AY421" s="147"/>
      <c r="AZ421" s="147"/>
      <c r="BA421" s="147"/>
      <c r="BB421" s="147"/>
      <c r="BC421" s="147"/>
      <c r="BD421" s="147"/>
      <c r="BE421" s="147"/>
      <c r="BF421" s="147"/>
      <c r="BG421" s="147"/>
      <c r="BH421" s="147"/>
      <c r="BI421" s="147"/>
      <c r="BJ421" s="147"/>
      <c r="BK421" s="147"/>
      <c r="BL421" s="147"/>
      <c r="BM421" s="147"/>
      <c r="BN421" s="147"/>
      <c r="BO421" s="147"/>
      <c r="BP421" s="147"/>
    </row>
    <row r="422" spans="31:68" x14ac:dyDescent="0.15">
      <c r="AE422" s="147"/>
      <c r="AF422" s="147"/>
      <c r="AG422" s="322"/>
      <c r="AH422" s="147"/>
      <c r="AI422" s="147"/>
      <c r="AJ422" s="147"/>
      <c r="AK422" s="147"/>
      <c r="AL422" s="147"/>
      <c r="AM422" s="147"/>
      <c r="AN422" s="147"/>
      <c r="AO422" s="147"/>
      <c r="AP422" s="147"/>
      <c r="AQ422" s="147"/>
      <c r="AR422" s="147"/>
      <c r="AS422" s="147"/>
      <c r="AT422" s="147"/>
      <c r="AU422" s="147"/>
      <c r="AV422" s="147"/>
      <c r="AW422" s="147"/>
      <c r="AX422" s="147"/>
      <c r="AY422" s="147"/>
      <c r="AZ422" s="147"/>
      <c r="BA422" s="147"/>
      <c r="BB422" s="147"/>
      <c r="BC422" s="147"/>
      <c r="BD422" s="147"/>
      <c r="BE422" s="147"/>
      <c r="BF422" s="147"/>
      <c r="BG422" s="147"/>
      <c r="BH422" s="147"/>
      <c r="BI422" s="147"/>
      <c r="BJ422" s="147"/>
      <c r="BK422" s="147"/>
      <c r="BL422" s="147"/>
      <c r="BM422" s="147"/>
      <c r="BN422" s="147"/>
      <c r="BO422" s="147"/>
      <c r="BP422" s="147"/>
    </row>
    <row r="423" spans="31:68" x14ac:dyDescent="0.15">
      <c r="AE423" s="147"/>
      <c r="AF423" s="147"/>
      <c r="AG423" s="322"/>
      <c r="AH423" s="147"/>
      <c r="AI423" s="147"/>
      <c r="AJ423" s="147"/>
      <c r="AK423" s="147"/>
      <c r="AL423" s="147"/>
      <c r="AM423" s="147"/>
      <c r="AN423" s="147"/>
      <c r="AO423" s="147"/>
      <c r="AP423" s="147"/>
      <c r="AQ423" s="147"/>
      <c r="AR423" s="147"/>
      <c r="AS423" s="147"/>
      <c r="AT423" s="147"/>
      <c r="AU423" s="147"/>
      <c r="AV423" s="147"/>
      <c r="AW423" s="147"/>
      <c r="AX423" s="147"/>
      <c r="AY423" s="147"/>
      <c r="AZ423" s="147"/>
      <c r="BA423" s="147"/>
      <c r="BB423" s="147"/>
      <c r="BC423" s="147"/>
      <c r="BD423" s="147"/>
      <c r="BE423" s="147"/>
      <c r="BF423" s="147"/>
      <c r="BG423" s="147"/>
      <c r="BH423" s="147"/>
      <c r="BI423" s="147"/>
      <c r="BJ423" s="147"/>
      <c r="BK423" s="147"/>
      <c r="BL423" s="147"/>
      <c r="BM423" s="147"/>
      <c r="BN423" s="147"/>
      <c r="BO423" s="147"/>
      <c r="BP423" s="147"/>
    </row>
    <row r="424" spans="31:68" x14ac:dyDescent="0.15">
      <c r="AE424" s="147"/>
      <c r="AF424" s="147"/>
      <c r="AG424" s="322"/>
      <c r="AH424" s="147"/>
      <c r="AI424" s="147"/>
      <c r="AJ424" s="147"/>
      <c r="AK424" s="147"/>
      <c r="AL424" s="147"/>
      <c r="AM424" s="147"/>
      <c r="AN424" s="147"/>
      <c r="AO424" s="147"/>
      <c r="AP424" s="147"/>
      <c r="AQ424" s="147"/>
      <c r="AR424" s="147"/>
      <c r="AS424" s="147"/>
      <c r="AT424" s="147"/>
      <c r="AU424" s="147"/>
      <c r="AV424" s="147"/>
      <c r="AW424" s="147"/>
      <c r="AX424" s="147"/>
      <c r="AY424" s="147"/>
      <c r="AZ424" s="147"/>
      <c r="BA424" s="147"/>
      <c r="BB424" s="147"/>
      <c r="BC424" s="147"/>
      <c r="BD424" s="147"/>
      <c r="BE424" s="147"/>
      <c r="BF424" s="147"/>
      <c r="BG424" s="147"/>
      <c r="BH424" s="147"/>
      <c r="BI424" s="147"/>
      <c r="BJ424" s="147"/>
      <c r="BK424" s="147"/>
      <c r="BL424" s="147"/>
      <c r="BM424" s="147"/>
      <c r="BN424" s="147"/>
      <c r="BO424" s="147"/>
      <c r="BP424" s="147"/>
    </row>
    <row r="425" spans="31:68" x14ac:dyDescent="0.15">
      <c r="AE425" s="147"/>
      <c r="AF425" s="147"/>
      <c r="AG425" s="322"/>
      <c r="AH425" s="147"/>
      <c r="AI425" s="147"/>
      <c r="AJ425" s="147"/>
      <c r="AK425" s="147"/>
      <c r="AL425" s="147"/>
      <c r="AM425" s="147"/>
      <c r="AN425" s="147"/>
      <c r="AO425" s="147"/>
      <c r="AP425" s="147"/>
      <c r="AQ425" s="147"/>
      <c r="AR425" s="147"/>
      <c r="AS425" s="147"/>
      <c r="AT425" s="147"/>
      <c r="AU425" s="147"/>
      <c r="AV425" s="147"/>
      <c r="AW425" s="147"/>
      <c r="AX425" s="147"/>
      <c r="AY425" s="147"/>
      <c r="AZ425" s="147"/>
      <c r="BA425" s="147"/>
      <c r="BB425" s="147"/>
      <c r="BC425" s="147"/>
      <c r="BD425" s="147"/>
      <c r="BE425" s="147"/>
      <c r="BF425" s="147"/>
      <c r="BG425" s="147"/>
      <c r="BH425" s="147"/>
      <c r="BI425" s="147"/>
      <c r="BJ425" s="147"/>
      <c r="BK425" s="147"/>
      <c r="BL425" s="147"/>
      <c r="BM425" s="147"/>
      <c r="BN425" s="147"/>
      <c r="BO425" s="147"/>
      <c r="BP425" s="147"/>
    </row>
    <row r="426" spans="31:68" x14ac:dyDescent="0.15">
      <c r="AE426" s="147"/>
      <c r="AF426" s="147"/>
      <c r="AG426" s="322"/>
      <c r="AH426" s="147"/>
      <c r="AI426" s="147"/>
      <c r="AJ426" s="147"/>
      <c r="AK426" s="147"/>
      <c r="AL426" s="147"/>
      <c r="AM426" s="147"/>
      <c r="AN426" s="147"/>
      <c r="AO426" s="147"/>
      <c r="AP426" s="147"/>
      <c r="AQ426" s="147"/>
      <c r="AR426" s="147"/>
      <c r="AS426" s="147"/>
      <c r="AT426" s="147"/>
      <c r="AU426" s="147"/>
      <c r="AV426" s="147"/>
      <c r="AW426" s="147"/>
      <c r="AX426" s="147"/>
      <c r="AY426" s="147"/>
      <c r="AZ426" s="147"/>
      <c r="BA426" s="147"/>
      <c r="BB426" s="147"/>
      <c r="BC426" s="147"/>
      <c r="BD426" s="147"/>
      <c r="BE426" s="147"/>
      <c r="BF426" s="147"/>
      <c r="BG426" s="147"/>
      <c r="BH426" s="147"/>
      <c r="BI426" s="147"/>
      <c r="BJ426" s="147"/>
      <c r="BK426" s="147"/>
      <c r="BL426" s="147"/>
      <c r="BM426" s="147"/>
      <c r="BN426" s="147"/>
      <c r="BO426" s="147"/>
      <c r="BP426" s="147"/>
    </row>
    <row r="427" spans="31:68" x14ac:dyDescent="0.15">
      <c r="AE427" s="147"/>
      <c r="AF427" s="147"/>
      <c r="AG427" s="322"/>
      <c r="AH427" s="147"/>
      <c r="AI427" s="147"/>
      <c r="AJ427" s="147"/>
      <c r="AK427" s="147"/>
      <c r="AL427" s="147"/>
      <c r="AM427" s="147"/>
      <c r="AN427" s="147"/>
      <c r="AO427" s="147"/>
      <c r="AP427" s="147"/>
      <c r="AQ427" s="147"/>
      <c r="AR427" s="147"/>
      <c r="AS427" s="147"/>
      <c r="AT427" s="147"/>
      <c r="AU427" s="147"/>
      <c r="AV427" s="147"/>
      <c r="AW427" s="147"/>
      <c r="AX427" s="147"/>
      <c r="AY427" s="147"/>
      <c r="AZ427" s="147"/>
      <c r="BA427" s="147"/>
      <c r="BB427" s="147"/>
      <c r="BC427" s="147"/>
      <c r="BD427" s="147"/>
      <c r="BE427" s="147"/>
      <c r="BF427" s="147"/>
      <c r="BG427" s="147"/>
      <c r="BH427" s="147"/>
      <c r="BI427" s="147"/>
      <c r="BJ427" s="147"/>
      <c r="BK427" s="147"/>
      <c r="BL427" s="147"/>
      <c r="BM427" s="147"/>
      <c r="BN427" s="147"/>
      <c r="BO427" s="147"/>
      <c r="BP427" s="147"/>
    </row>
    <row r="428" spans="31:68" x14ac:dyDescent="0.15">
      <c r="AE428" s="147"/>
      <c r="AF428" s="147"/>
      <c r="AG428" s="322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7"/>
      <c r="AX428" s="147"/>
      <c r="AY428" s="147"/>
      <c r="AZ428" s="147"/>
      <c r="BA428" s="147"/>
      <c r="BB428" s="147"/>
      <c r="BC428" s="147"/>
      <c r="BD428" s="147"/>
      <c r="BE428" s="147"/>
      <c r="BF428" s="147"/>
      <c r="BG428" s="147"/>
      <c r="BH428" s="147"/>
      <c r="BI428" s="147"/>
      <c r="BJ428" s="147"/>
      <c r="BK428" s="147"/>
      <c r="BL428" s="147"/>
      <c r="BM428" s="147"/>
      <c r="BN428" s="147"/>
      <c r="BO428" s="147"/>
      <c r="BP428" s="147"/>
    </row>
    <row r="429" spans="31:68" x14ac:dyDescent="0.15">
      <c r="AE429" s="147"/>
      <c r="AF429" s="147"/>
      <c r="AG429" s="322"/>
      <c r="AH429" s="147"/>
      <c r="AI429" s="147"/>
      <c r="AJ429" s="147"/>
      <c r="AK429" s="147"/>
      <c r="AL429" s="147"/>
      <c r="AM429" s="147"/>
      <c r="AN429" s="147"/>
      <c r="AO429" s="147"/>
      <c r="AP429" s="147"/>
      <c r="AQ429" s="147"/>
      <c r="AR429" s="147"/>
      <c r="AS429" s="147"/>
      <c r="AT429" s="147"/>
      <c r="AU429" s="147"/>
      <c r="AV429" s="147"/>
      <c r="AW429" s="147"/>
      <c r="AX429" s="147"/>
      <c r="AY429" s="147"/>
      <c r="AZ429" s="147"/>
      <c r="BA429" s="147"/>
      <c r="BB429" s="147"/>
      <c r="BC429" s="147"/>
      <c r="BD429" s="147"/>
      <c r="BE429" s="147"/>
      <c r="BF429" s="147"/>
      <c r="BG429" s="147"/>
      <c r="BH429" s="147"/>
      <c r="BI429" s="147"/>
      <c r="BJ429" s="147"/>
      <c r="BK429" s="147"/>
      <c r="BL429" s="147"/>
      <c r="BM429" s="147"/>
      <c r="BN429" s="147"/>
      <c r="BO429" s="147"/>
      <c r="BP429" s="147"/>
    </row>
    <row r="430" spans="31:68" x14ac:dyDescent="0.15">
      <c r="AE430" s="147"/>
      <c r="AF430" s="147"/>
      <c r="AG430" s="322"/>
      <c r="AH430" s="147"/>
      <c r="AI430" s="147"/>
      <c r="AJ430" s="147"/>
      <c r="AK430" s="147"/>
      <c r="AL430" s="147"/>
      <c r="AM430" s="147"/>
      <c r="AN430" s="147"/>
      <c r="AO430" s="147"/>
      <c r="AP430" s="147"/>
      <c r="AQ430" s="147"/>
      <c r="AR430" s="147"/>
      <c r="AS430" s="147"/>
      <c r="AT430" s="147"/>
      <c r="AU430" s="147"/>
      <c r="AV430" s="147"/>
      <c r="AW430" s="147"/>
      <c r="AX430" s="147"/>
      <c r="AY430" s="147"/>
      <c r="AZ430" s="147"/>
      <c r="BA430" s="147"/>
      <c r="BB430" s="147"/>
      <c r="BC430" s="147"/>
      <c r="BD430" s="147"/>
      <c r="BE430" s="147"/>
      <c r="BF430" s="147"/>
      <c r="BG430" s="147"/>
      <c r="BH430" s="147"/>
      <c r="BI430" s="147"/>
      <c r="BJ430" s="147"/>
      <c r="BK430" s="147"/>
      <c r="BL430" s="147"/>
      <c r="BM430" s="147"/>
      <c r="BN430" s="147"/>
      <c r="BO430" s="147"/>
      <c r="BP430" s="147"/>
    </row>
    <row r="431" spans="31:68" x14ac:dyDescent="0.15">
      <c r="AE431" s="147"/>
      <c r="AF431" s="147"/>
      <c r="AG431" s="322"/>
      <c r="AH431" s="147"/>
      <c r="AI431" s="147"/>
      <c r="AJ431" s="147"/>
      <c r="AK431" s="147"/>
      <c r="AL431" s="147"/>
      <c r="AM431" s="147"/>
      <c r="AN431" s="147"/>
      <c r="AO431" s="147"/>
      <c r="AP431" s="147"/>
      <c r="AQ431" s="147"/>
      <c r="AR431" s="147"/>
      <c r="AS431" s="147"/>
      <c r="AT431" s="147"/>
      <c r="AU431" s="147"/>
      <c r="AV431" s="147"/>
      <c r="AW431" s="147"/>
      <c r="AX431" s="147"/>
      <c r="AY431" s="147"/>
      <c r="AZ431" s="147"/>
      <c r="BA431" s="147"/>
      <c r="BB431" s="147"/>
      <c r="BC431" s="147"/>
      <c r="BD431" s="147"/>
      <c r="BE431" s="147"/>
      <c r="BF431" s="147"/>
      <c r="BG431" s="147"/>
      <c r="BH431" s="147"/>
      <c r="BI431" s="147"/>
      <c r="BJ431" s="147"/>
      <c r="BK431" s="147"/>
      <c r="BL431" s="147"/>
      <c r="BM431" s="147"/>
      <c r="BN431" s="147"/>
      <c r="BO431" s="147"/>
      <c r="BP431" s="147"/>
    </row>
    <row r="432" spans="31:68" x14ac:dyDescent="0.15">
      <c r="AE432" s="147"/>
      <c r="AF432" s="147"/>
      <c r="AG432" s="322"/>
      <c r="AH432" s="147"/>
      <c r="AI432" s="147"/>
      <c r="AJ432" s="147"/>
      <c r="AK432" s="147"/>
      <c r="AL432" s="147"/>
      <c r="AM432" s="147"/>
      <c r="AN432" s="147"/>
      <c r="AO432" s="147"/>
      <c r="AP432" s="147"/>
      <c r="AQ432" s="147"/>
      <c r="AR432" s="147"/>
      <c r="AS432" s="147"/>
      <c r="AT432" s="147"/>
      <c r="AU432" s="147"/>
      <c r="AV432" s="147"/>
      <c r="AW432" s="147"/>
      <c r="AX432" s="147"/>
      <c r="AY432" s="147"/>
      <c r="AZ432" s="147"/>
      <c r="BA432" s="147"/>
      <c r="BB432" s="147"/>
      <c r="BC432" s="147"/>
      <c r="BD432" s="147"/>
      <c r="BE432" s="147"/>
      <c r="BF432" s="147"/>
      <c r="BG432" s="147"/>
      <c r="BH432" s="147"/>
      <c r="BI432" s="147"/>
      <c r="BJ432" s="147"/>
      <c r="BK432" s="147"/>
      <c r="BL432" s="147"/>
      <c r="BM432" s="147"/>
      <c r="BN432" s="147"/>
      <c r="BO432" s="147"/>
      <c r="BP432" s="147"/>
    </row>
    <row r="433" spans="31:68" x14ac:dyDescent="0.15">
      <c r="AE433" s="147"/>
      <c r="AF433" s="147"/>
      <c r="AG433" s="322"/>
      <c r="AH433" s="147"/>
      <c r="AI433" s="147"/>
      <c r="AJ433" s="147"/>
      <c r="AK433" s="147"/>
      <c r="AL433" s="147"/>
      <c r="AM433" s="147"/>
      <c r="AN433" s="147"/>
      <c r="AO433" s="147"/>
      <c r="AP433" s="147"/>
      <c r="AQ433" s="147"/>
      <c r="AR433" s="147"/>
      <c r="AS433" s="147"/>
      <c r="AT433" s="147"/>
      <c r="AU433" s="147"/>
      <c r="AV433" s="147"/>
      <c r="AW433" s="147"/>
      <c r="AX433" s="147"/>
      <c r="AY433" s="147"/>
      <c r="AZ433" s="147"/>
      <c r="BA433" s="147"/>
      <c r="BB433" s="147"/>
      <c r="BC433" s="147"/>
      <c r="BD433" s="147"/>
      <c r="BE433" s="147"/>
      <c r="BF433" s="147"/>
      <c r="BG433" s="147"/>
      <c r="BH433" s="147"/>
      <c r="BI433" s="147"/>
      <c r="BJ433" s="147"/>
      <c r="BK433" s="147"/>
      <c r="BL433" s="147"/>
      <c r="BM433" s="147"/>
      <c r="BN433" s="147"/>
      <c r="BO433" s="147"/>
      <c r="BP433" s="147"/>
    </row>
    <row r="434" spans="31:68" x14ac:dyDescent="0.15">
      <c r="AE434" s="147"/>
      <c r="AF434" s="147"/>
      <c r="AG434" s="322"/>
      <c r="AH434" s="147"/>
      <c r="AI434" s="147"/>
      <c r="AJ434" s="147"/>
      <c r="AK434" s="147"/>
      <c r="AL434" s="147"/>
      <c r="AM434" s="147"/>
      <c r="AN434" s="147"/>
      <c r="AO434" s="147"/>
      <c r="AP434" s="147"/>
      <c r="AQ434" s="147"/>
      <c r="AR434" s="147"/>
      <c r="AS434" s="147"/>
      <c r="AT434" s="147"/>
      <c r="AU434" s="147"/>
      <c r="AV434" s="147"/>
      <c r="AW434" s="147"/>
      <c r="AX434" s="147"/>
      <c r="AY434" s="147"/>
      <c r="AZ434" s="147"/>
      <c r="BA434" s="147"/>
      <c r="BB434" s="147"/>
      <c r="BC434" s="147"/>
      <c r="BD434" s="147"/>
      <c r="BE434" s="147"/>
      <c r="BF434" s="147"/>
      <c r="BG434" s="147"/>
      <c r="BH434" s="147"/>
      <c r="BI434" s="147"/>
      <c r="BJ434" s="147"/>
      <c r="BK434" s="147"/>
      <c r="BL434" s="147"/>
      <c r="BM434" s="147"/>
      <c r="BN434" s="147"/>
      <c r="BO434" s="147"/>
      <c r="BP434" s="147"/>
    </row>
    <row r="435" spans="31:68" x14ac:dyDescent="0.15">
      <c r="AE435" s="147"/>
      <c r="AF435" s="147"/>
      <c r="AG435" s="322"/>
      <c r="AH435" s="147"/>
      <c r="AI435" s="147"/>
      <c r="AJ435" s="147"/>
      <c r="AK435" s="147"/>
      <c r="AL435" s="147"/>
      <c r="AM435" s="147"/>
      <c r="AN435" s="147"/>
      <c r="AO435" s="147"/>
      <c r="AP435" s="147"/>
      <c r="AQ435" s="147"/>
      <c r="AR435" s="147"/>
      <c r="AS435" s="147"/>
      <c r="AT435" s="147"/>
      <c r="AU435" s="147"/>
      <c r="AV435" s="147"/>
      <c r="AW435" s="147"/>
      <c r="AX435" s="147"/>
      <c r="AY435" s="147"/>
      <c r="AZ435" s="147"/>
      <c r="BA435" s="147"/>
      <c r="BB435" s="147"/>
      <c r="BC435" s="147"/>
      <c r="BD435" s="147"/>
      <c r="BE435" s="147"/>
      <c r="BF435" s="147"/>
      <c r="BG435" s="147"/>
      <c r="BH435" s="147"/>
      <c r="BI435" s="147"/>
      <c r="BJ435" s="147"/>
      <c r="BK435" s="147"/>
      <c r="BL435" s="147"/>
      <c r="BM435" s="147"/>
      <c r="BN435" s="147"/>
      <c r="BO435" s="147"/>
      <c r="BP435" s="147"/>
    </row>
    <row r="436" spans="31:68" x14ac:dyDescent="0.15">
      <c r="AE436" s="147"/>
      <c r="AF436" s="147"/>
      <c r="AG436" s="322"/>
      <c r="AH436" s="147"/>
      <c r="AI436" s="147"/>
      <c r="AJ436" s="147"/>
      <c r="AK436" s="147"/>
      <c r="AL436" s="147"/>
      <c r="AM436" s="147"/>
      <c r="AN436" s="147"/>
      <c r="AO436" s="147"/>
      <c r="AP436" s="147"/>
      <c r="AQ436" s="147"/>
      <c r="AR436" s="147"/>
      <c r="AS436" s="147"/>
      <c r="AT436" s="147"/>
      <c r="AU436" s="147"/>
      <c r="AV436" s="147"/>
      <c r="AW436" s="147"/>
      <c r="AX436" s="147"/>
      <c r="AY436" s="147"/>
      <c r="AZ436" s="147"/>
      <c r="BA436" s="147"/>
      <c r="BB436" s="147"/>
      <c r="BC436" s="147"/>
      <c r="BD436" s="147"/>
      <c r="BE436" s="147"/>
      <c r="BF436" s="147"/>
      <c r="BG436" s="147"/>
      <c r="BH436" s="147"/>
      <c r="BI436" s="147"/>
      <c r="BJ436" s="147"/>
      <c r="BK436" s="147"/>
      <c r="BL436" s="147"/>
      <c r="BM436" s="147"/>
      <c r="BN436" s="147"/>
      <c r="BO436" s="147"/>
      <c r="BP436" s="147"/>
    </row>
    <row r="437" spans="31:68" x14ac:dyDescent="0.15">
      <c r="AE437" s="147"/>
      <c r="AF437" s="147"/>
      <c r="AG437" s="322"/>
      <c r="AH437" s="147"/>
      <c r="AI437" s="147"/>
      <c r="AJ437" s="147"/>
      <c r="AK437" s="147"/>
      <c r="AL437" s="147"/>
      <c r="AM437" s="147"/>
      <c r="AN437" s="147"/>
      <c r="AO437" s="147"/>
      <c r="AP437" s="147"/>
      <c r="AQ437" s="147"/>
      <c r="AR437" s="147"/>
      <c r="AS437" s="147"/>
      <c r="AT437" s="147"/>
      <c r="AU437" s="147"/>
      <c r="AV437" s="147"/>
      <c r="AW437" s="147"/>
      <c r="AX437" s="147"/>
      <c r="AY437" s="147"/>
      <c r="AZ437" s="147"/>
      <c r="BA437" s="147"/>
      <c r="BB437" s="147"/>
      <c r="BC437" s="147"/>
      <c r="BD437" s="147"/>
      <c r="BE437" s="147"/>
      <c r="BF437" s="147"/>
      <c r="BG437" s="147"/>
      <c r="BH437" s="147"/>
      <c r="BI437" s="147"/>
      <c r="BJ437" s="147"/>
      <c r="BK437" s="147"/>
      <c r="BL437" s="147"/>
      <c r="BM437" s="147"/>
      <c r="BN437" s="147"/>
      <c r="BO437" s="147"/>
      <c r="BP437" s="147"/>
    </row>
    <row r="438" spans="31:68" x14ac:dyDescent="0.15">
      <c r="AE438" s="147"/>
      <c r="AF438" s="147"/>
      <c r="AG438" s="322"/>
      <c r="AH438" s="147"/>
      <c r="AI438" s="147"/>
      <c r="AJ438" s="147"/>
      <c r="AK438" s="147"/>
      <c r="AL438" s="147"/>
      <c r="AM438" s="147"/>
      <c r="AN438" s="147"/>
      <c r="AO438" s="147"/>
      <c r="AP438" s="147"/>
      <c r="AQ438" s="147"/>
      <c r="AR438" s="147"/>
      <c r="AS438" s="147"/>
      <c r="AT438" s="147"/>
      <c r="AU438" s="147"/>
      <c r="AV438" s="147"/>
      <c r="AW438" s="147"/>
      <c r="AX438" s="147"/>
      <c r="AY438" s="147"/>
      <c r="AZ438" s="147"/>
      <c r="BA438" s="147"/>
      <c r="BB438" s="147"/>
      <c r="BC438" s="147"/>
      <c r="BD438" s="147"/>
      <c r="BE438" s="147"/>
      <c r="BF438" s="147"/>
      <c r="BG438" s="147"/>
      <c r="BH438" s="147"/>
      <c r="BI438" s="147"/>
      <c r="BJ438" s="147"/>
      <c r="BK438" s="147"/>
      <c r="BL438" s="147"/>
      <c r="BM438" s="147"/>
      <c r="BN438" s="147"/>
      <c r="BO438" s="147"/>
      <c r="BP438" s="147"/>
    </row>
    <row r="439" spans="31:68" x14ac:dyDescent="0.15">
      <c r="AE439" s="147"/>
      <c r="AF439" s="147"/>
      <c r="AG439" s="322"/>
      <c r="AH439" s="147"/>
      <c r="AI439" s="147"/>
      <c r="AJ439" s="147"/>
      <c r="AK439" s="147"/>
      <c r="AL439" s="147"/>
      <c r="AM439" s="147"/>
      <c r="AN439" s="147"/>
      <c r="AO439" s="147"/>
      <c r="AP439" s="147"/>
      <c r="AQ439" s="147"/>
      <c r="AR439" s="147"/>
      <c r="AS439" s="147"/>
      <c r="AT439" s="147"/>
      <c r="AU439" s="147"/>
      <c r="AV439" s="147"/>
      <c r="AW439" s="147"/>
      <c r="AX439" s="147"/>
      <c r="AY439" s="147"/>
      <c r="AZ439" s="147"/>
      <c r="BA439" s="147"/>
      <c r="BB439" s="147"/>
      <c r="BC439" s="147"/>
      <c r="BD439" s="147"/>
      <c r="BE439" s="147"/>
      <c r="BF439" s="147"/>
      <c r="BG439" s="147"/>
      <c r="BH439" s="147"/>
      <c r="BI439" s="147"/>
      <c r="BJ439" s="147"/>
      <c r="BK439" s="147"/>
      <c r="BL439" s="147"/>
      <c r="BM439" s="147"/>
      <c r="BN439" s="147"/>
      <c r="BO439" s="147"/>
      <c r="BP439" s="147"/>
    </row>
    <row r="440" spans="31:68" x14ac:dyDescent="0.15">
      <c r="AE440" s="147"/>
      <c r="AF440" s="147"/>
      <c r="AG440" s="322"/>
      <c r="AH440" s="147"/>
      <c r="AI440" s="147"/>
      <c r="AJ440" s="147"/>
      <c r="AK440" s="147"/>
      <c r="AL440" s="147"/>
      <c r="AM440" s="147"/>
      <c r="AN440" s="147"/>
      <c r="AO440" s="147"/>
      <c r="AP440" s="147"/>
      <c r="AQ440" s="147"/>
      <c r="AR440" s="147"/>
      <c r="AS440" s="147"/>
      <c r="AT440" s="147"/>
      <c r="AU440" s="147"/>
      <c r="AV440" s="147"/>
      <c r="AW440" s="147"/>
      <c r="AX440" s="147"/>
      <c r="AY440" s="147"/>
      <c r="AZ440" s="147"/>
      <c r="BA440" s="147"/>
      <c r="BB440" s="147"/>
      <c r="BC440" s="147"/>
      <c r="BD440" s="147"/>
      <c r="BE440" s="147"/>
      <c r="BF440" s="147"/>
      <c r="BG440" s="147"/>
      <c r="BH440" s="147"/>
      <c r="BI440" s="147"/>
      <c r="BJ440" s="147"/>
      <c r="BK440" s="147"/>
      <c r="BL440" s="147"/>
      <c r="BM440" s="147"/>
      <c r="BN440" s="147"/>
      <c r="BO440" s="147"/>
      <c r="BP440" s="147"/>
    </row>
    <row r="441" spans="31:68" x14ac:dyDescent="0.15">
      <c r="AE441" s="147"/>
      <c r="AF441" s="147"/>
      <c r="AG441" s="322"/>
      <c r="AH441" s="147"/>
      <c r="AI441" s="147"/>
      <c r="AJ441" s="147"/>
      <c r="AK441" s="147"/>
      <c r="AL441" s="147"/>
      <c r="AM441" s="147"/>
      <c r="AN441" s="147"/>
      <c r="AO441" s="147"/>
      <c r="AP441" s="147"/>
      <c r="AQ441" s="147"/>
      <c r="AR441" s="147"/>
      <c r="AS441" s="147"/>
      <c r="AT441" s="147"/>
      <c r="AU441" s="147"/>
      <c r="AV441" s="147"/>
      <c r="AW441" s="147"/>
      <c r="AX441" s="147"/>
      <c r="AY441" s="147"/>
      <c r="AZ441" s="147"/>
      <c r="BA441" s="147"/>
      <c r="BB441" s="147"/>
      <c r="BC441" s="147"/>
      <c r="BD441" s="147"/>
      <c r="BE441" s="147"/>
      <c r="BF441" s="147"/>
      <c r="BG441" s="147"/>
      <c r="BH441" s="147"/>
      <c r="BI441" s="147"/>
      <c r="BJ441" s="147"/>
      <c r="BK441" s="147"/>
      <c r="BL441" s="147"/>
      <c r="BM441" s="147"/>
      <c r="BN441" s="147"/>
      <c r="BO441" s="147"/>
      <c r="BP441" s="147"/>
    </row>
    <row r="442" spans="31:68" x14ac:dyDescent="0.15">
      <c r="AE442" s="147"/>
      <c r="AF442" s="147"/>
      <c r="AG442" s="322"/>
      <c r="AH442" s="147"/>
      <c r="AI442" s="147"/>
      <c r="AJ442" s="147"/>
      <c r="AK442" s="147"/>
      <c r="AL442" s="147"/>
      <c r="AM442" s="147"/>
      <c r="AN442" s="147"/>
      <c r="AO442" s="147"/>
      <c r="AP442" s="147"/>
      <c r="AQ442" s="147"/>
      <c r="AR442" s="147"/>
      <c r="AS442" s="147"/>
      <c r="AT442" s="147"/>
      <c r="AU442" s="147"/>
      <c r="AV442" s="147"/>
      <c r="AW442" s="147"/>
      <c r="AX442" s="147"/>
      <c r="AY442" s="147"/>
      <c r="AZ442" s="147"/>
      <c r="BA442" s="147"/>
      <c r="BB442" s="147"/>
      <c r="BC442" s="147"/>
      <c r="BD442" s="147"/>
      <c r="BE442" s="147"/>
      <c r="BF442" s="147"/>
      <c r="BG442" s="147"/>
      <c r="BH442" s="147"/>
      <c r="BI442" s="147"/>
      <c r="BJ442" s="147"/>
      <c r="BK442" s="147"/>
      <c r="BL442" s="147"/>
      <c r="BM442" s="147"/>
      <c r="BN442" s="147"/>
      <c r="BO442" s="147"/>
      <c r="BP442" s="147"/>
    </row>
    <row r="443" spans="31:68" x14ac:dyDescent="0.15">
      <c r="AE443" s="147"/>
      <c r="AF443" s="147"/>
      <c r="AG443" s="322"/>
      <c r="AH443" s="147"/>
      <c r="AI443" s="147"/>
      <c r="AJ443" s="147"/>
      <c r="AK443" s="147"/>
      <c r="AL443" s="147"/>
      <c r="AM443" s="147"/>
      <c r="AN443" s="147"/>
      <c r="AO443" s="147"/>
      <c r="AP443" s="147"/>
      <c r="AQ443" s="147"/>
      <c r="AR443" s="147"/>
      <c r="AS443" s="147"/>
      <c r="AT443" s="147"/>
      <c r="AU443" s="147"/>
      <c r="AV443" s="147"/>
      <c r="AW443" s="147"/>
      <c r="AX443" s="147"/>
      <c r="AY443" s="147"/>
      <c r="AZ443" s="147"/>
      <c r="BA443" s="147"/>
      <c r="BB443" s="147"/>
      <c r="BC443" s="147"/>
      <c r="BD443" s="147"/>
      <c r="BE443" s="147"/>
      <c r="BF443" s="147"/>
      <c r="BG443" s="147"/>
      <c r="BH443" s="147"/>
      <c r="BI443" s="147"/>
      <c r="BJ443" s="147"/>
      <c r="BK443" s="147"/>
      <c r="BL443" s="147"/>
      <c r="BM443" s="147"/>
      <c r="BN443" s="147"/>
      <c r="BO443" s="147"/>
      <c r="BP443" s="147"/>
    </row>
    <row r="444" spans="31:68" x14ac:dyDescent="0.15">
      <c r="AE444" s="147"/>
      <c r="AF444" s="147"/>
      <c r="AG444" s="322"/>
      <c r="AH444" s="147"/>
      <c r="AI444" s="147"/>
      <c r="AJ444" s="147"/>
      <c r="AK444" s="147"/>
      <c r="AL444" s="147"/>
      <c r="AM444" s="147"/>
      <c r="AN444" s="147"/>
      <c r="AO444" s="147"/>
      <c r="AP444" s="147"/>
      <c r="AQ444" s="147"/>
      <c r="AR444" s="147"/>
      <c r="AS444" s="147"/>
      <c r="AT444" s="147"/>
      <c r="AU444" s="147"/>
      <c r="AV444" s="147"/>
      <c r="AW444" s="147"/>
      <c r="AX444" s="147"/>
      <c r="AY444" s="147"/>
      <c r="AZ444" s="147"/>
      <c r="BA444" s="147"/>
      <c r="BB444" s="147"/>
      <c r="BC444" s="147"/>
      <c r="BD444" s="147"/>
      <c r="BE444" s="147"/>
      <c r="BF444" s="147"/>
      <c r="BG444" s="147"/>
      <c r="BH444" s="147"/>
      <c r="BI444" s="147"/>
      <c r="BJ444" s="147"/>
      <c r="BK444" s="147"/>
      <c r="BL444" s="147"/>
      <c r="BM444" s="147"/>
      <c r="BN444" s="147"/>
      <c r="BO444" s="147"/>
      <c r="BP444" s="147"/>
    </row>
    <row r="445" spans="31:68" x14ac:dyDescent="0.15">
      <c r="AE445" s="147"/>
      <c r="AF445" s="147"/>
      <c r="AG445" s="322"/>
      <c r="AH445" s="147"/>
      <c r="AI445" s="147"/>
      <c r="AJ445" s="147"/>
      <c r="AK445" s="147"/>
      <c r="AL445" s="147"/>
      <c r="AM445" s="147"/>
      <c r="AN445" s="147"/>
      <c r="AO445" s="147"/>
      <c r="AP445" s="147"/>
      <c r="AQ445" s="147"/>
      <c r="AR445" s="147"/>
      <c r="AS445" s="147"/>
      <c r="AT445" s="147"/>
      <c r="AU445" s="147"/>
      <c r="AV445" s="147"/>
      <c r="AW445" s="147"/>
      <c r="AX445" s="147"/>
      <c r="AY445" s="147"/>
      <c r="AZ445" s="147"/>
      <c r="BA445" s="147"/>
      <c r="BB445" s="147"/>
      <c r="BC445" s="147"/>
      <c r="BD445" s="147"/>
      <c r="BE445" s="147"/>
      <c r="BF445" s="147"/>
      <c r="BG445" s="147"/>
      <c r="BH445" s="147"/>
      <c r="BI445" s="147"/>
      <c r="BJ445" s="147"/>
      <c r="BK445" s="147"/>
      <c r="BL445" s="147"/>
      <c r="BM445" s="147"/>
      <c r="BN445" s="147"/>
      <c r="BO445" s="147"/>
      <c r="BP445" s="147"/>
    </row>
    <row r="446" spans="31:68" x14ac:dyDescent="0.15">
      <c r="AE446" s="147"/>
      <c r="AF446" s="147"/>
      <c r="AG446" s="322"/>
      <c r="AH446" s="147"/>
      <c r="AI446" s="147"/>
      <c r="AJ446" s="147"/>
      <c r="AK446" s="147"/>
      <c r="AL446" s="147"/>
      <c r="AM446" s="147"/>
      <c r="AN446" s="147"/>
      <c r="AO446" s="147"/>
      <c r="AP446" s="147"/>
      <c r="AQ446" s="147"/>
      <c r="AR446" s="147"/>
      <c r="AS446" s="147"/>
      <c r="AT446" s="147"/>
      <c r="AU446" s="147"/>
      <c r="AV446" s="147"/>
      <c r="AW446" s="147"/>
      <c r="AX446" s="147"/>
      <c r="AY446" s="147"/>
      <c r="AZ446" s="147"/>
      <c r="BA446" s="147"/>
      <c r="BB446" s="147"/>
      <c r="BC446" s="147"/>
      <c r="BD446" s="147"/>
      <c r="BE446" s="147"/>
      <c r="BF446" s="147"/>
      <c r="BG446" s="147"/>
      <c r="BH446" s="147"/>
      <c r="BI446" s="147"/>
      <c r="BJ446" s="147"/>
      <c r="BK446" s="147"/>
      <c r="BL446" s="147"/>
      <c r="BM446" s="147"/>
      <c r="BN446" s="147"/>
      <c r="BO446" s="147"/>
      <c r="BP446" s="147"/>
    </row>
    <row r="447" spans="31:68" x14ac:dyDescent="0.15">
      <c r="AE447" s="147"/>
      <c r="AF447" s="147"/>
      <c r="AG447" s="322"/>
      <c r="AH447" s="147"/>
      <c r="AI447" s="147"/>
      <c r="AJ447" s="147"/>
      <c r="AK447" s="147"/>
      <c r="AL447" s="147"/>
      <c r="AM447" s="147"/>
      <c r="AN447" s="147"/>
      <c r="AO447" s="147"/>
      <c r="AP447" s="147"/>
      <c r="AQ447" s="147"/>
      <c r="AR447" s="147"/>
      <c r="AS447" s="147"/>
      <c r="AT447" s="147"/>
      <c r="AU447" s="147"/>
      <c r="AV447" s="147"/>
      <c r="AW447" s="147"/>
      <c r="AX447" s="147"/>
      <c r="AY447" s="147"/>
      <c r="AZ447" s="147"/>
      <c r="BA447" s="147"/>
      <c r="BB447" s="147"/>
      <c r="BC447" s="147"/>
      <c r="BD447" s="147"/>
      <c r="BE447" s="147"/>
      <c r="BF447" s="147"/>
      <c r="BG447" s="147"/>
      <c r="BH447" s="147"/>
      <c r="BI447" s="147"/>
      <c r="BJ447" s="147"/>
      <c r="BK447" s="147"/>
      <c r="BL447" s="147"/>
      <c r="BM447" s="147"/>
      <c r="BN447" s="147"/>
      <c r="BO447" s="147"/>
      <c r="BP447" s="147"/>
    </row>
    <row r="448" spans="31:68" x14ac:dyDescent="0.15">
      <c r="AE448" s="147"/>
      <c r="AF448" s="147"/>
      <c r="AG448" s="322"/>
      <c r="AH448" s="147"/>
      <c r="AI448" s="147"/>
      <c r="AJ448" s="147"/>
      <c r="AK448" s="147"/>
      <c r="AL448" s="147"/>
      <c r="AM448" s="147"/>
      <c r="AN448" s="147"/>
      <c r="AO448" s="147"/>
      <c r="AP448" s="147"/>
      <c r="AQ448" s="147"/>
      <c r="AR448" s="147"/>
      <c r="AS448" s="147"/>
      <c r="AT448" s="147"/>
      <c r="AU448" s="147"/>
      <c r="AV448" s="147"/>
      <c r="AW448" s="147"/>
      <c r="AX448" s="147"/>
      <c r="AY448" s="147"/>
      <c r="AZ448" s="147"/>
      <c r="BA448" s="147"/>
      <c r="BB448" s="147"/>
      <c r="BC448" s="147"/>
      <c r="BD448" s="147"/>
      <c r="BE448" s="147"/>
      <c r="BF448" s="147"/>
      <c r="BG448" s="147"/>
      <c r="BH448" s="147"/>
      <c r="BI448" s="147"/>
      <c r="BJ448" s="147"/>
      <c r="BK448" s="147"/>
      <c r="BL448" s="147"/>
      <c r="BM448" s="147"/>
      <c r="BN448" s="147"/>
      <c r="BO448" s="147"/>
      <c r="BP448" s="147"/>
    </row>
    <row r="449" spans="31:68" x14ac:dyDescent="0.15">
      <c r="AE449" s="147"/>
      <c r="AF449" s="147"/>
      <c r="AG449" s="322"/>
      <c r="AH449" s="147"/>
      <c r="AI449" s="147"/>
      <c r="AJ449" s="147"/>
      <c r="AK449" s="147"/>
      <c r="AL449" s="147"/>
      <c r="AM449" s="147"/>
      <c r="AN449" s="147"/>
      <c r="AO449" s="147"/>
      <c r="AP449" s="147"/>
      <c r="AQ449" s="147"/>
      <c r="AR449" s="147"/>
      <c r="AS449" s="147"/>
      <c r="AT449" s="147"/>
      <c r="AU449" s="147"/>
      <c r="AV449" s="147"/>
      <c r="AW449" s="147"/>
      <c r="AX449" s="147"/>
      <c r="AY449" s="147"/>
      <c r="AZ449" s="147"/>
      <c r="BA449" s="147"/>
      <c r="BB449" s="147"/>
      <c r="BC449" s="147"/>
      <c r="BD449" s="147"/>
      <c r="BE449" s="147"/>
      <c r="BF449" s="147"/>
      <c r="BG449" s="147"/>
      <c r="BH449" s="147"/>
      <c r="BI449" s="147"/>
      <c r="BJ449" s="147"/>
      <c r="BK449" s="147"/>
      <c r="BL449" s="147"/>
      <c r="BM449" s="147"/>
      <c r="BN449" s="147"/>
      <c r="BO449" s="147"/>
      <c r="BP449" s="147"/>
    </row>
    <row r="450" spans="31:68" x14ac:dyDescent="0.15">
      <c r="AE450" s="147"/>
      <c r="AF450" s="147"/>
      <c r="AG450" s="322"/>
      <c r="AH450" s="147"/>
      <c r="AI450" s="147"/>
      <c r="AJ450" s="147"/>
      <c r="AK450" s="147"/>
      <c r="AL450" s="147"/>
      <c r="AM450" s="147"/>
      <c r="AN450" s="147"/>
      <c r="AO450" s="147"/>
      <c r="AP450" s="147"/>
      <c r="AQ450" s="147"/>
      <c r="AR450" s="147"/>
      <c r="AS450" s="147"/>
      <c r="AT450" s="147"/>
      <c r="AU450" s="147"/>
      <c r="AV450" s="147"/>
      <c r="AW450" s="147"/>
      <c r="AX450" s="147"/>
      <c r="AY450" s="147"/>
      <c r="AZ450" s="147"/>
      <c r="BA450" s="147"/>
      <c r="BB450" s="147"/>
      <c r="BC450" s="147"/>
      <c r="BD450" s="147"/>
      <c r="BE450" s="147"/>
      <c r="BF450" s="147"/>
      <c r="BG450" s="147"/>
      <c r="BH450" s="147"/>
      <c r="BI450" s="147"/>
      <c r="BJ450" s="147"/>
      <c r="BK450" s="147"/>
      <c r="BL450" s="147"/>
      <c r="BM450" s="147"/>
      <c r="BN450" s="147"/>
      <c r="BO450" s="147"/>
      <c r="BP450" s="147"/>
    </row>
    <row r="451" spans="31:68" x14ac:dyDescent="0.15">
      <c r="AE451" s="147"/>
      <c r="AF451" s="147"/>
      <c r="AG451" s="322"/>
      <c r="AH451" s="147"/>
      <c r="AI451" s="147"/>
      <c r="AJ451" s="147"/>
      <c r="AK451" s="147"/>
      <c r="AL451" s="147"/>
      <c r="AM451" s="147"/>
      <c r="AN451" s="147"/>
      <c r="AO451" s="147"/>
      <c r="AP451" s="147"/>
      <c r="AQ451" s="147"/>
      <c r="AR451" s="147"/>
      <c r="AS451" s="147"/>
      <c r="AT451" s="147"/>
      <c r="AU451" s="147"/>
      <c r="AV451" s="147"/>
      <c r="AW451" s="147"/>
      <c r="AX451" s="147"/>
      <c r="AY451" s="147"/>
      <c r="AZ451" s="147"/>
      <c r="BA451" s="147"/>
      <c r="BB451" s="147"/>
      <c r="BC451" s="147"/>
      <c r="BD451" s="147"/>
      <c r="BE451" s="147"/>
      <c r="BF451" s="147"/>
      <c r="BG451" s="147"/>
      <c r="BH451" s="147"/>
      <c r="BI451" s="147"/>
      <c r="BJ451" s="147"/>
      <c r="BK451" s="147"/>
      <c r="BL451" s="147"/>
      <c r="BM451" s="147"/>
      <c r="BN451" s="147"/>
      <c r="BO451" s="147"/>
      <c r="BP451" s="147"/>
    </row>
    <row r="452" spans="31:68" x14ac:dyDescent="0.15">
      <c r="AE452" s="147"/>
      <c r="AF452" s="147"/>
      <c r="AG452" s="322"/>
      <c r="AH452" s="147"/>
      <c r="AI452" s="147"/>
      <c r="AJ452" s="147"/>
      <c r="AK452" s="147"/>
      <c r="AL452" s="147"/>
      <c r="AM452" s="147"/>
      <c r="AN452" s="147"/>
      <c r="AO452" s="147"/>
      <c r="AP452" s="147"/>
      <c r="AQ452" s="147"/>
      <c r="AR452" s="147"/>
      <c r="AS452" s="147"/>
      <c r="AT452" s="147"/>
      <c r="AU452" s="147"/>
      <c r="AV452" s="147"/>
      <c r="AW452" s="147"/>
      <c r="AX452" s="147"/>
      <c r="AY452" s="147"/>
      <c r="AZ452" s="147"/>
      <c r="BA452" s="147"/>
      <c r="BB452" s="147"/>
      <c r="BC452" s="147"/>
      <c r="BD452" s="147"/>
      <c r="BE452" s="147"/>
      <c r="BF452" s="147"/>
      <c r="BG452" s="147"/>
      <c r="BH452" s="147"/>
      <c r="BI452" s="147"/>
      <c r="BJ452" s="147"/>
      <c r="BK452" s="147"/>
      <c r="BL452" s="147"/>
      <c r="BM452" s="147"/>
      <c r="BN452" s="147"/>
      <c r="BO452" s="147"/>
      <c r="BP452" s="147"/>
    </row>
    <row r="453" spans="31:68" x14ac:dyDescent="0.15">
      <c r="AE453" s="147"/>
      <c r="AF453" s="147"/>
      <c r="AG453" s="322"/>
      <c r="AH453" s="147"/>
      <c r="AI453" s="147"/>
      <c r="AJ453" s="147"/>
      <c r="AK453" s="147"/>
      <c r="AL453" s="147"/>
      <c r="AM453" s="147"/>
      <c r="AN453" s="147"/>
      <c r="AO453" s="147"/>
      <c r="AP453" s="147"/>
      <c r="AQ453" s="147"/>
      <c r="AR453" s="147"/>
      <c r="AS453" s="147"/>
      <c r="AT453" s="147"/>
      <c r="AU453" s="147"/>
      <c r="AV453" s="147"/>
      <c r="AW453" s="147"/>
      <c r="AX453" s="147"/>
      <c r="AY453" s="147"/>
      <c r="AZ453" s="147"/>
      <c r="BA453" s="147"/>
      <c r="BB453" s="147"/>
      <c r="BC453" s="147"/>
      <c r="BD453" s="147"/>
      <c r="BE453" s="147"/>
      <c r="BF453" s="147"/>
      <c r="BG453" s="147"/>
      <c r="BH453" s="147"/>
      <c r="BI453" s="147"/>
      <c r="BJ453" s="147"/>
      <c r="BK453" s="147"/>
      <c r="BL453" s="147"/>
      <c r="BM453" s="147"/>
      <c r="BN453" s="147"/>
      <c r="BO453" s="147"/>
      <c r="BP453" s="147"/>
    </row>
    <row r="454" spans="31:68" x14ac:dyDescent="0.15">
      <c r="AE454" s="147"/>
      <c r="AF454" s="147"/>
      <c r="AG454" s="322"/>
      <c r="AH454" s="147"/>
      <c r="AI454" s="147"/>
      <c r="AJ454" s="147"/>
      <c r="AK454" s="147"/>
      <c r="AL454" s="147"/>
      <c r="AM454" s="147"/>
      <c r="AN454" s="147"/>
      <c r="AO454" s="147"/>
      <c r="AP454" s="147"/>
      <c r="AQ454" s="147"/>
      <c r="AR454" s="147"/>
      <c r="AS454" s="147"/>
      <c r="AT454" s="147"/>
      <c r="AU454" s="147"/>
      <c r="AV454" s="147"/>
      <c r="AW454" s="147"/>
      <c r="AX454" s="147"/>
      <c r="AY454" s="147"/>
      <c r="AZ454" s="147"/>
      <c r="BA454" s="147"/>
      <c r="BB454" s="147"/>
      <c r="BC454" s="147"/>
      <c r="BD454" s="147"/>
      <c r="BE454" s="147"/>
      <c r="BF454" s="147"/>
      <c r="BG454" s="147"/>
      <c r="BH454" s="147"/>
      <c r="BI454" s="147"/>
      <c r="BJ454" s="147"/>
      <c r="BK454" s="147"/>
      <c r="BL454" s="147"/>
      <c r="BM454" s="147"/>
      <c r="BN454" s="147"/>
      <c r="BO454" s="147"/>
      <c r="BP454" s="147"/>
    </row>
    <row r="455" spans="31:68" x14ac:dyDescent="0.15">
      <c r="AE455" s="147"/>
      <c r="AF455" s="147"/>
      <c r="AG455" s="322"/>
      <c r="AH455" s="147"/>
      <c r="AI455" s="147"/>
      <c r="AJ455" s="147"/>
      <c r="AK455" s="147"/>
      <c r="AL455" s="147"/>
      <c r="AM455" s="147"/>
      <c r="AN455" s="147"/>
      <c r="AO455" s="147"/>
      <c r="AP455" s="147"/>
      <c r="AQ455" s="147"/>
      <c r="AR455" s="147"/>
      <c r="AS455" s="147"/>
      <c r="AT455" s="147"/>
      <c r="AU455" s="147"/>
      <c r="AV455" s="147"/>
      <c r="AW455" s="147"/>
      <c r="AX455" s="147"/>
      <c r="AY455" s="147"/>
      <c r="AZ455" s="147"/>
      <c r="BA455" s="147"/>
      <c r="BB455" s="147"/>
      <c r="BC455" s="147"/>
      <c r="BD455" s="147"/>
      <c r="BE455" s="147"/>
      <c r="BF455" s="147"/>
      <c r="BG455" s="147"/>
      <c r="BH455" s="147"/>
      <c r="BI455" s="147"/>
      <c r="BJ455" s="147"/>
      <c r="BK455" s="147"/>
      <c r="BL455" s="147"/>
      <c r="BM455" s="147"/>
      <c r="BN455" s="147"/>
      <c r="BO455" s="147"/>
      <c r="BP455" s="147"/>
    </row>
    <row r="456" spans="31:68" x14ac:dyDescent="0.15">
      <c r="AE456" s="147"/>
      <c r="AF456" s="147"/>
      <c r="AG456" s="322"/>
      <c r="AH456" s="147"/>
      <c r="AI456" s="147"/>
      <c r="AJ456" s="147"/>
      <c r="AK456" s="147"/>
      <c r="AL456" s="147"/>
      <c r="AM456" s="147"/>
      <c r="AN456" s="147"/>
      <c r="AO456" s="147"/>
      <c r="AP456" s="147"/>
      <c r="AQ456" s="147"/>
      <c r="AR456" s="147"/>
      <c r="AS456" s="147"/>
      <c r="AT456" s="147"/>
      <c r="AU456" s="147"/>
      <c r="AV456" s="147"/>
      <c r="AW456" s="147"/>
      <c r="AX456" s="147"/>
      <c r="AY456" s="147"/>
      <c r="AZ456" s="147"/>
      <c r="BA456" s="147"/>
      <c r="BB456" s="147"/>
      <c r="BC456" s="147"/>
      <c r="BD456" s="147"/>
      <c r="BE456" s="147"/>
      <c r="BF456" s="147"/>
      <c r="BG456" s="147"/>
      <c r="BH456" s="147"/>
      <c r="BI456" s="147"/>
      <c r="BJ456" s="147"/>
      <c r="BK456" s="147"/>
      <c r="BL456" s="147"/>
      <c r="BM456" s="147"/>
      <c r="BN456" s="147"/>
      <c r="BO456" s="147"/>
      <c r="BP456" s="147"/>
    </row>
    <row r="457" spans="31:68" x14ac:dyDescent="0.15">
      <c r="AE457" s="147"/>
      <c r="AF457" s="147"/>
      <c r="AG457" s="322"/>
      <c r="AH457" s="147"/>
      <c r="AI457" s="147"/>
      <c r="AJ457" s="147"/>
      <c r="AK457" s="147"/>
      <c r="AL457" s="147"/>
      <c r="AM457" s="147"/>
      <c r="AN457" s="147"/>
      <c r="AO457" s="147"/>
      <c r="AP457" s="147"/>
      <c r="AQ457" s="147"/>
      <c r="AR457" s="147"/>
      <c r="AS457" s="147"/>
      <c r="AT457" s="147"/>
      <c r="AU457" s="147"/>
      <c r="AV457" s="147"/>
      <c r="AW457" s="147"/>
      <c r="AX457" s="147"/>
      <c r="AY457" s="147"/>
      <c r="AZ457" s="147"/>
      <c r="BA457" s="147"/>
      <c r="BB457" s="147"/>
      <c r="BC457" s="147"/>
      <c r="BD457" s="147"/>
      <c r="BE457" s="147"/>
      <c r="BF457" s="147"/>
      <c r="BG457" s="147"/>
      <c r="BH457" s="147"/>
      <c r="BI457" s="147"/>
      <c r="BJ457" s="147"/>
      <c r="BK457" s="147"/>
      <c r="BL457" s="147"/>
      <c r="BM457" s="147"/>
      <c r="BN457" s="147"/>
      <c r="BO457" s="147"/>
      <c r="BP457" s="147"/>
    </row>
    <row r="458" spans="31:68" x14ac:dyDescent="0.15">
      <c r="AE458" s="147"/>
      <c r="AF458" s="147"/>
      <c r="AG458" s="322"/>
      <c r="AH458" s="147"/>
      <c r="AI458" s="147"/>
      <c r="AJ458" s="147"/>
      <c r="AK458" s="147"/>
      <c r="AL458" s="147"/>
      <c r="AM458" s="147"/>
      <c r="AN458" s="147"/>
      <c r="AO458" s="147"/>
      <c r="AP458" s="147"/>
      <c r="AQ458" s="147"/>
      <c r="AR458" s="147"/>
      <c r="AS458" s="147"/>
      <c r="AT458" s="147"/>
      <c r="AU458" s="147"/>
      <c r="AV458" s="147"/>
      <c r="AW458" s="147"/>
      <c r="AX458" s="147"/>
      <c r="AY458" s="147"/>
      <c r="AZ458" s="147"/>
      <c r="BA458" s="147"/>
      <c r="BB458" s="147"/>
      <c r="BC458" s="147"/>
      <c r="BD458" s="147"/>
      <c r="BE458" s="147"/>
      <c r="BF458" s="147"/>
      <c r="BG458" s="147"/>
      <c r="BH458" s="147"/>
      <c r="BI458" s="147"/>
      <c r="BJ458" s="147"/>
      <c r="BK458" s="147"/>
      <c r="BL458" s="147"/>
      <c r="BM458" s="147"/>
      <c r="BN458" s="147"/>
      <c r="BO458" s="147"/>
      <c r="BP458" s="147"/>
    </row>
    <row r="459" spans="31:68" x14ac:dyDescent="0.15">
      <c r="AE459" s="147"/>
      <c r="AF459" s="147"/>
      <c r="AG459" s="322"/>
      <c r="AH459" s="147"/>
      <c r="AI459" s="147"/>
      <c r="AJ459" s="147"/>
      <c r="AK459" s="147"/>
      <c r="AL459" s="147"/>
      <c r="AM459" s="147"/>
      <c r="AN459" s="147"/>
      <c r="AO459" s="147"/>
      <c r="AP459" s="147"/>
      <c r="AQ459" s="147"/>
      <c r="AR459" s="147"/>
      <c r="AS459" s="147"/>
      <c r="AT459" s="147"/>
      <c r="AU459" s="147"/>
      <c r="AV459" s="147"/>
      <c r="AW459" s="147"/>
      <c r="AX459" s="147"/>
      <c r="AY459" s="147"/>
      <c r="AZ459" s="147"/>
      <c r="BA459" s="147"/>
      <c r="BB459" s="147"/>
      <c r="BC459" s="147"/>
      <c r="BD459" s="147"/>
      <c r="BE459" s="147"/>
      <c r="BF459" s="147"/>
      <c r="BG459" s="147"/>
      <c r="BH459" s="147"/>
      <c r="BI459" s="147"/>
      <c r="BJ459" s="147"/>
      <c r="BK459" s="147"/>
      <c r="BL459" s="147"/>
      <c r="BM459" s="147"/>
      <c r="BN459" s="147"/>
      <c r="BO459" s="147"/>
      <c r="BP459" s="147"/>
    </row>
    <row r="460" spans="31:68" x14ac:dyDescent="0.15">
      <c r="AE460" s="147"/>
      <c r="AF460" s="147"/>
      <c r="AG460" s="322"/>
      <c r="AH460" s="147"/>
      <c r="AI460" s="147"/>
      <c r="AJ460" s="147"/>
      <c r="AK460" s="147"/>
      <c r="AL460" s="147"/>
      <c r="AM460" s="147"/>
      <c r="AN460" s="147"/>
      <c r="AO460" s="147"/>
      <c r="AP460" s="147"/>
      <c r="AQ460" s="147"/>
      <c r="AR460" s="147"/>
      <c r="AS460" s="147"/>
      <c r="AT460" s="147"/>
      <c r="AU460" s="147"/>
      <c r="AV460" s="147"/>
      <c r="AW460" s="147"/>
      <c r="AX460" s="147"/>
      <c r="AY460" s="147"/>
      <c r="AZ460" s="147"/>
      <c r="BA460" s="147"/>
      <c r="BB460" s="147"/>
      <c r="BC460" s="147"/>
      <c r="BD460" s="147"/>
      <c r="BE460" s="147"/>
      <c r="BF460" s="147"/>
      <c r="BG460" s="147"/>
      <c r="BH460" s="147"/>
      <c r="BI460" s="147"/>
      <c r="BJ460" s="147"/>
      <c r="BK460" s="147"/>
      <c r="BL460" s="147"/>
      <c r="BM460" s="147"/>
      <c r="BN460" s="147"/>
      <c r="BO460" s="147"/>
      <c r="BP460" s="147"/>
    </row>
    <row r="461" spans="31:68" x14ac:dyDescent="0.15">
      <c r="AE461" s="147"/>
      <c r="AF461" s="147"/>
      <c r="AG461" s="322"/>
      <c r="AH461" s="147"/>
      <c r="AI461" s="147"/>
      <c r="AJ461" s="147"/>
      <c r="AK461" s="147"/>
      <c r="AL461" s="147"/>
      <c r="AM461" s="147"/>
      <c r="AN461" s="147"/>
      <c r="AO461" s="147"/>
      <c r="AP461" s="147"/>
      <c r="AQ461" s="147"/>
      <c r="AR461" s="147"/>
      <c r="AS461" s="147"/>
      <c r="AT461" s="147"/>
      <c r="AU461" s="147"/>
      <c r="AV461" s="147"/>
      <c r="AW461" s="147"/>
      <c r="AX461" s="147"/>
      <c r="AY461" s="147"/>
      <c r="AZ461" s="147"/>
      <c r="BA461" s="147"/>
      <c r="BB461" s="147"/>
      <c r="BC461" s="147"/>
      <c r="BD461" s="147"/>
      <c r="BE461" s="147"/>
      <c r="BF461" s="147"/>
      <c r="BG461" s="147"/>
      <c r="BH461" s="147"/>
      <c r="BI461" s="147"/>
      <c r="BJ461" s="147"/>
      <c r="BK461" s="147"/>
      <c r="BL461" s="147"/>
      <c r="BM461" s="147"/>
      <c r="BN461" s="147"/>
      <c r="BO461" s="147"/>
      <c r="BP461" s="147"/>
    </row>
    <row r="462" spans="31:68" x14ac:dyDescent="0.15">
      <c r="AE462" s="147"/>
      <c r="AF462" s="147"/>
      <c r="AG462" s="322"/>
      <c r="AH462" s="147"/>
      <c r="AI462" s="147"/>
      <c r="AJ462" s="147"/>
      <c r="AK462" s="147"/>
      <c r="AL462" s="147"/>
      <c r="AM462" s="147"/>
      <c r="AN462" s="147"/>
      <c r="AO462" s="147"/>
      <c r="AP462" s="147"/>
      <c r="AQ462" s="147"/>
      <c r="AR462" s="147"/>
      <c r="AS462" s="147"/>
      <c r="AT462" s="147"/>
      <c r="AU462" s="147"/>
      <c r="AV462" s="147"/>
      <c r="AW462" s="147"/>
      <c r="AX462" s="147"/>
      <c r="AY462" s="147"/>
      <c r="AZ462" s="147"/>
      <c r="BA462" s="147"/>
      <c r="BB462" s="147"/>
      <c r="BC462" s="147"/>
      <c r="BD462" s="147"/>
      <c r="BE462" s="147"/>
      <c r="BF462" s="147"/>
      <c r="BG462" s="147"/>
      <c r="BH462" s="147"/>
      <c r="BI462" s="147"/>
      <c r="BJ462" s="147"/>
      <c r="BK462" s="147"/>
      <c r="BL462" s="147"/>
      <c r="BM462" s="147"/>
      <c r="BN462" s="147"/>
      <c r="BO462" s="147"/>
      <c r="BP462" s="147"/>
    </row>
    <row r="463" spans="31:68" x14ac:dyDescent="0.15">
      <c r="AE463" s="147"/>
      <c r="AF463" s="147"/>
      <c r="AG463" s="322"/>
      <c r="AH463" s="147"/>
      <c r="AI463" s="147"/>
      <c r="AJ463" s="147"/>
      <c r="AK463" s="147"/>
      <c r="AL463" s="147"/>
      <c r="AM463" s="147"/>
      <c r="AN463" s="147"/>
      <c r="AO463" s="147"/>
      <c r="AP463" s="147"/>
      <c r="AQ463" s="147"/>
      <c r="AR463" s="147"/>
      <c r="AS463" s="147"/>
      <c r="AT463" s="147"/>
      <c r="AU463" s="147"/>
      <c r="AV463" s="147"/>
      <c r="AW463" s="147"/>
      <c r="AX463" s="147"/>
      <c r="AY463" s="147"/>
      <c r="AZ463" s="147"/>
      <c r="BA463" s="147"/>
      <c r="BB463" s="147"/>
      <c r="BC463" s="147"/>
      <c r="BD463" s="147"/>
      <c r="BE463" s="147"/>
      <c r="BF463" s="147"/>
      <c r="BG463" s="147"/>
      <c r="BH463" s="147"/>
      <c r="BI463" s="147"/>
      <c r="BJ463" s="147"/>
      <c r="BK463" s="147"/>
      <c r="BL463" s="147"/>
      <c r="BM463" s="147"/>
      <c r="BN463" s="147"/>
      <c r="BO463" s="147"/>
      <c r="BP463" s="147"/>
    </row>
    <row r="464" spans="31:68" x14ac:dyDescent="0.15">
      <c r="AE464" s="147"/>
      <c r="AF464" s="147"/>
      <c r="AG464" s="322"/>
      <c r="AH464" s="147"/>
      <c r="AI464" s="147"/>
      <c r="AJ464" s="147"/>
      <c r="AK464" s="147"/>
      <c r="AL464" s="147"/>
      <c r="AM464" s="147"/>
      <c r="AN464" s="147"/>
      <c r="AO464" s="147"/>
      <c r="AP464" s="147"/>
      <c r="AQ464" s="147"/>
      <c r="AR464" s="147"/>
      <c r="AS464" s="147"/>
      <c r="AT464" s="147"/>
      <c r="AU464" s="147"/>
      <c r="AV464" s="147"/>
      <c r="AW464" s="147"/>
      <c r="AX464" s="147"/>
      <c r="AY464" s="147"/>
      <c r="AZ464" s="147"/>
      <c r="BA464" s="147"/>
      <c r="BB464" s="147"/>
      <c r="BC464" s="147"/>
      <c r="BD464" s="147"/>
      <c r="BE464" s="147"/>
      <c r="BF464" s="147"/>
      <c r="BG464" s="147"/>
      <c r="BH464" s="147"/>
      <c r="BI464" s="147"/>
      <c r="BJ464" s="147"/>
      <c r="BK464" s="147"/>
      <c r="BL464" s="147"/>
      <c r="BM464" s="147"/>
      <c r="BN464" s="147"/>
      <c r="BO464" s="147"/>
      <c r="BP464" s="147"/>
    </row>
    <row r="465" spans="31:68" x14ac:dyDescent="0.15">
      <c r="AE465" s="147"/>
      <c r="AF465" s="147"/>
      <c r="AG465" s="322"/>
      <c r="AH465" s="147"/>
      <c r="AI465" s="147"/>
      <c r="AJ465" s="147"/>
      <c r="AK465" s="147"/>
      <c r="AL465" s="147"/>
      <c r="AM465" s="147"/>
      <c r="AN465" s="147"/>
      <c r="AO465" s="147"/>
      <c r="AP465" s="147"/>
      <c r="AQ465" s="147"/>
      <c r="AR465" s="147"/>
      <c r="AS465" s="147"/>
      <c r="AT465" s="147"/>
      <c r="AU465" s="147"/>
      <c r="AV465" s="147"/>
      <c r="AW465" s="147"/>
      <c r="AX465" s="147"/>
      <c r="AY465" s="147"/>
      <c r="AZ465" s="147"/>
      <c r="BA465" s="147"/>
      <c r="BB465" s="147"/>
      <c r="BC465" s="147"/>
      <c r="BD465" s="147"/>
      <c r="BE465" s="147"/>
      <c r="BF465" s="147"/>
      <c r="BG465" s="147"/>
      <c r="BH465" s="147"/>
      <c r="BI465" s="147"/>
      <c r="BJ465" s="147"/>
      <c r="BK465" s="147"/>
      <c r="BL465" s="147"/>
      <c r="BM465" s="147"/>
      <c r="BN465" s="147"/>
      <c r="BO465" s="147"/>
      <c r="BP465" s="147"/>
    </row>
    <row r="466" spans="31:68" x14ac:dyDescent="0.15">
      <c r="AE466" s="147"/>
      <c r="AF466" s="147"/>
      <c r="AG466" s="322"/>
      <c r="AH466" s="147"/>
      <c r="AI466" s="147"/>
      <c r="AJ466" s="147"/>
      <c r="AK466" s="147"/>
      <c r="AL466" s="147"/>
      <c r="AM466" s="147"/>
      <c r="AN466" s="147"/>
      <c r="AO466" s="147"/>
      <c r="AP466" s="147"/>
      <c r="AQ466" s="147"/>
      <c r="AR466" s="147"/>
      <c r="AS466" s="147"/>
      <c r="AT466" s="147"/>
      <c r="AU466" s="147"/>
      <c r="AV466" s="147"/>
      <c r="AW466" s="147"/>
      <c r="AX466" s="147"/>
      <c r="AY466" s="147"/>
      <c r="AZ466" s="147"/>
      <c r="BA466" s="147"/>
      <c r="BB466" s="147"/>
      <c r="BC466" s="147"/>
      <c r="BD466" s="147"/>
      <c r="BE466" s="147"/>
      <c r="BF466" s="147"/>
      <c r="BG466" s="147"/>
      <c r="BH466" s="147"/>
      <c r="BI466" s="147"/>
      <c r="BJ466" s="147"/>
      <c r="BK466" s="147"/>
      <c r="BL466" s="147"/>
      <c r="BM466" s="147"/>
      <c r="BN466" s="147"/>
      <c r="BO466" s="147"/>
      <c r="BP466" s="147"/>
    </row>
    <row r="467" spans="31:68" x14ac:dyDescent="0.15">
      <c r="AE467" s="147"/>
      <c r="AF467" s="147"/>
      <c r="AG467" s="322"/>
      <c r="AH467" s="147"/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7"/>
      <c r="AX467" s="147"/>
      <c r="AY467" s="147"/>
      <c r="AZ467" s="147"/>
      <c r="BA467" s="147"/>
      <c r="BB467" s="147"/>
      <c r="BC467" s="147"/>
      <c r="BD467" s="147"/>
      <c r="BE467" s="147"/>
      <c r="BF467" s="147"/>
      <c r="BG467" s="147"/>
      <c r="BH467" s="147"/>
      <c r="BI467" s="147"/>
      <c r="BJ467" s="147"/>
      <c r="BK467" s="147"/>
      <c r="BL467" s="147"/>
      <c r="BM467" s="147"/>
      <c r="BN467" s="147"/>
      <c r="BO467" s="147"/>
      <c r="BP467" s="147"/>
    </row>
    <row r="468" spans="31:68" x14ac:dyDescent="0.15">
      <c r="AE468" s="147"/>
      <c r="AF468" s="147"/>
      <c r="AG468" s="322"/>
      <c r="AH468" s="147"/>
      <c r="AI468" s="147"/>
      <c r="AJ468" s="147"/>
      <c r="AK468" s="147"/>
      <c r="AL468" s="147"/>
      <c r="AM468" s="147"/>
      <c r="AN468" s="147"/>
      <c r="AO468" s="147"/>
      <c r="AP468" s="147"/>
      <c r="AQ468" s="147"/>
      <c r="AR468" s="147"/>
      <c r="AS468" s="147"/>
      <c r="AT468" s="147"/>
      <c r="AU468" s="147"/>
      <c r="AV468" s="147"/>
      <c r="AW468" s="147"/>
      <c r="AX468" s="147"/>
      <c r="AY468" s="147"/>
      <c r="AZ468" s="147"/>
      <c r="BA468" s="147"/>
      <c r="BB468" s="147"/>
      <c r="BC468" s="147"/>
      <c r="BD468" s="147"/>
      <c r="BE468" s="147"/>
      <c r="BF468" s="147"/>
      <c r="BG468" s="147"/>
      <c r="BH468" s="147"/>
      <c r="BI468" s="147"/>
      <c r="BJ468" s="147"/>
      <c r="BK468" s="147"/>
      <c r="BL468" s="147"/>
      <c r="BM468" s="147"/>
      <c r="BN468" s="147"/>
      <c r="BO468" s="147"/>
      <c r="BP468" s="147"/>
    </row>
    <row r="469" spans="31:68" x14ac:dyDescent="0.15">
      <c r="AE469" s="147"/>
      <c r="AF469" s="147"/>
      <c r="AG469" s="322"/>
      <c r="AH469" s="147"/>
      <c r="AI469" s="147"/>
      <c r="AJ469" s="147"/>
      <c r="AK469" s="147"/>
      <c r="AL469" s="147"/>
      <c r="AM469" s="147"/>
      <c r="AN469" s="147"/>
      <c r="AO469" s="147"/>
      <c r="AP469" s="147"/>
      <c r="AQ469" s="147"/>
      <c r="AR469" s="147"/>
      <c r="AS469" s="147"/>
      <c r="AT469" s="147"/>
      <c r="AU469" s="147"/>
      <c r="AV469" s="147"/>
      <c r="AW469" s="147"/>
      <c r="AX469" s="147"/>
      <c r="AY469" s="147"/>
      <c r="AZ469" s="147"/>
      <c r="BA469" s="147"/>
      <c r="BB469" s="147"/>
      <c r="BC469" s="147"/>
      <c r="BD469" s="147"/>
      <c r="BE469" s="147"/>
      <c r="BF469" s="147"/>
      <c r="BG469" s="147"/>
      <c r="BH469" s="147"/>
      <c r="BI469" s="147"/>
      <c r="BJ469" s="147"/>
      <c r="BK469" s="147"/>
      <c r="BL469" s="147"/>
      <c r="BM469" s="147"/>
      <c r="BN469" s="147"/>
      <c r="BO469" s="147"/>
      <c r="BP469" s="147"/>
    </row>
    <row r="470" spans="31:68" x14ac:dyDescent="0.15">
      <c r="AE470" s="147"/>
      <c r="AF470" s="147"/>
      <c r="AG470" s="322"/>
      <c r="AH470" s="147"/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7"/>
      <c r="AX470" s="147"/>
      <c r="AY470" s="147"/>
      <c r="AZ470" s="147"/>
      <c r="BA470" s="147"/>
      <c r="BB470" s="147"/>
      <c r="BC470" s="147"/>
      <c r="BD470" s="147"/>
      <c r="BE470" s="147"/>
      <c r="BF470" s="147"/>
      <c r="BG470" s="147"/>
      <c r="BH470" s="147"/>
      <c r="BI470" s="147"/>
      <c r="BJ470" s="147"/>
      <c r="BK470" s="147"/>
      <c r="BL470" s="147"/>
      <c r="BM470" s="147"/>
      <c r="BN470" s="147"/>
      <c r="BO470" s="147"/>
      <c r="BP470" s="147"/>
    </row>
    <row r="471" spans="31:68" x14ac:dyDescent="0.15">
      <c r="AE471" s="147"/>
      <c r="AF471" s="147"/>
      <c r="AG471" s="322"/>
      <c r="AH471" s="147"/>
      <c r="AI471" s="147"/>
      <c r="AJ471" s="147"/>
      <c r="AK471" s="147"/>
      <c r="AL471" s="147"/>
      <c r="AM471" s="147"/>
      <c r="AN471" s="147"/>
      <c r="AO471" s="147"/>
      <c r="AP471" s="147"/>
      <c r="AQ471" s="147"/>
      <c r="AR471" s="147"/>
      <c r="AS471" s="147"/>
      <c r="AT471" s="147"/>
      <c r="AU471" s="147"/>
      <c r="AV471" s="147"/>
      <c r="AW471" s="147"/>
      <c r="AX471" s="147"/>
      <c r="AY471" s="147"/>
      <c r="AZ471" s="147"/>
      <c r="BA471" s="147"/>
      <c r="BB471" s="147"/>
      <c r="BC471" s="147"/>
      <c r="BD471" s="147"/>
      <c r="BE471" s="147"/>
      <c r="BF471" s="147"/>
      <c r="BG471" s="147"/>
      <c r="BH471" s="147"/>
      <c r="BI471" s="147"/>
      <c r="BJ471" s="147"/>
      <c r="BK471" s="147"/>
      <c r="BL471" s="147"/>
      <c r="BM471" s="147"/>
      <c r="BN471" s="147"/>
      <c r="BO471" s="147"/>
      <c r="BP471" s="147"/>
    </row>
    <row r="472" spans="31:68" x14ac:dyDescent="0.15">
      <c r="AE472" s="147"/>
      <c r="AF472" s="147"/>
      <c r="AG472" s="322"/>
      <c r="AH472" s="147"/>
      <c r="AI472" s="147"/>
      <c r="AJ472" s="147"/>
      <c r="AK472" s="147"/>
      <c r="AL472" s="147"/>
      <c r="AM472" s="147"/>
      <c r="AN472" s="147"/>
      <c r="AO472" s="147"/>
      <c r="AP472" s="147"/>
      <c r="AQ472" s="147"/>
      <c r="AR472" s="147"/>
      <c r="AS472" s="147"/>
      <c r="AT472" s="147"/>
      <c r="AU472" s="147"/>
      <c r="AV472" s="147"/>
      <c r="AW472" s="147"/>
      <c r="AX472" s="147"/>
      <c r="AY472" s="147"/>
      <c r="AZ472" s="147"/>
      <c r="BA472" s="147"/>
      <c r="BB472" s="147"/>
      <c r="BC472" s="147"/>
      <c r="BD472" s="147"/>
      <c r="BE472" s="147"/>
      <c r="BF472" s="147"/>
      <c r="BG472" s="147"/>
      <c r="BH472" s="147"/>
      <c r="BI472" s="147"/>
      <c r="BJ472" s="147"/>
      <c r="BK472" s="147"/>
      <c r="BL472" s="147"/>
      <c r="BM472" s="147"/>
      <c r="BN472" s="147"/>
      <c r="BO472" s="147"/>
      <c r="BP472" s="147"/>
    </row>
    <row r="473" spans="31:68" x14ac:dyDescent="0.15">
      <c r="AE473" s="147"/>
      <c r="AF473" s="147"/>
      <c r="AG473" s="322"/>
      <c r="AH473" s="147"/>
      <c r="AI473" s="147"/>
      <c r="AJ473" s="147"/>
      <c r="AK473" s="147"/>
      <c r="AL473" s="147"/>
      <c r="AM473" s="147"/>
      <c r="AN473" s="147"/>
      <c r="AO473" s="147"/>
      <c r="AP473" s="147"/>
      <c r="AQ473" s="147"/>
      <c r="AR473" s="147"/>
      <c r="AS473" s="147"/>
      <c r="AT473" s="147"/>
      <c r="AU473" s="147"/>
      <c r="AV473" s="147"/>
      <c r="AW473" s="147"/>
      <c r="AX473" s="147"/>
      <c r="AY473" s="147"/>
      <c r="AZ473" s="147"/>
      <c r="BA473" s="147"/>
      <c r="BB473" s="147"/>
      <c r="BC473" s="147"/>
      <c r="BD473" s="147"/>
      <c r="BE473" s="147"/>
      <c r="BF473" s="147"/>
      <c r="BG473" s="147"/>
      <c r="BH473" s="147"/>
      <c r="BI473" s="147"/>
      <c r="BJ473" s="147"/>
      <c r="BK473" s="147"/>
      <c r="BL473" s="147"/>
      <c r="BM473" s="147"/>
      <c r="BN473" s="147"/>
      <c r="BO473" s="147"/>
      <c r="BP473" s="147"/>
    </row>
    <row r="474" spans="31:68" x14ac:dyDescent="0.15">
      <c r="AE474" s="147"/>
      <c r="AF474" s="147"/>
      <c r="AG474" s="322"/>
      <c r="AH474" s="147"/>
      <c r="AI474" s="147"/>
      <c r="AJ474" s="147"/>
      <c r="AK474" s="147"/>
      <c r="AL474" s="147"/>
      <c r="AM474" s="147"/>
      <c r="AN474" s="147"/>
      <c r="AO474" s="147"/>
      <c r="AP474" s="147"/>
      <c r="AQ474" s="147"/>
      <c r="AR474" s="147"/>
      <c r="AS474" s="147"/>
      <c r="AT474" s="147"/>
      <c r="AU474" s="147"/>
      <c r="AV474" s="147"/>
      <c r="AW474" s="147"/>
      <c r="AX474" s="147"/>
      <c r="AY474" s="147"/>
      <c r="AZ474" s="147"/>
      <c r="BA474" s="147"/>
      <c r="BB474" s="147"/>
      <c r="BC474" s="147"/>
      <c r="BD474" s="147"/>
      <c r="BE474" s="147"/>
      <c r="BF474" s="147"/>
      <c r="BG474" s="147"/>
      <c r="BH474" s="147"/>
      <c r="BI474" s="147"/>
      <c r="BJ474" s="147"/>
      <c r="BK474" s="147"/>
      <c r="BL474" s="147"/>
      <c r="BM474" s="147"/>
      <c r="BN474" s="147"/>
      <c r="BO474" s="147"/>
      <c r="BP474" s="147"/>
    </row>
    <row r="475" spans="31:68" x14ac:dyDescent="0.15">
      <c r="AE475" s="147"/>
      <c r="AF475" s="147"/>
      <c r="AG475" s="322"/>
      <c r="AH475" s="147"/>
      <c r="AI475" s="147"/>
      <c r="AJ475" s="147"/>
      <c r="AK475" s="147"/>
      <c r="AL475" s="147"/>
      <c r="AM475" s="147"/>
      <c r="AN475" s="147"/>
      <c r="AO475" s="147"/>
      <c r="AP475" s="147"/>
      <c r="AQ475" s="147"/>
      <c r="AR475" s="147"/>
      <c r="AS475" s="147"/>
      <c r="AT475" s="147"/>
      <c r="AU475" s="147"/>
      <c r="AV475" s="147"/>
      <c r="AW475" s="147"/>
      <c r="AX475" s="147"/>
      <c r="AY475" s="147"/>
      <c r="AZ475" s="147"/>
      <c r="BA475" s="147"/>
      <c r="BB475" s="147"/>
      <c r="BC475" s="147"/>
      <c r="BD475" s="147"/>
      <c r="BE475" s="147"/>
      <c r="BF475" s="147"/>
      <c r="BG475" s="147"/>
      <c r="BH475" s="147"/>
      <c r="BI475" s="147"/>
      <c r="BJ475" s="147"/>
      <c r="BK475" s="147"/>
      <c r="BL475" s="147"/>
      <c r="BM475" s="147"/>
      <c r="BN475" s="147"/>
      <c r="BO475" s="147"/>
      <c r="BP475" s="147"/>
    </row>
    <row r="476" spans="31:68" x14ac:dyDescent="0.15">
      <c r="AE476" s="147"/>
      <c r="AF476" s="147"/>
      <c r="AG476" s="322"/>
      <c r="AH476" s="147"/>
      <c r="AI476" s="147"/>
      <c r="AJ476" s="147"/>
      <c r="AK476" s="147"/>
      <c r="AL476" s="147"/>
      <c r="AM476" s="147"/>
      <c r="AN476" s="147"/>
      <c r="AO476" s="147"/>
      <c r="AP476" s="147"/>
      <c r="AQ476" s="147"/>
      <c r="AR476" s="147"/>
      <c r="AS476" s="147"/>
      <c r="AT476" s="147"/>
      <c r="AU476" s="147"/>
      <c r="AV476" s="147"/>
      <c r="AW476" s="147"/>
      <c r="AX476" s="147"/>
      <c r="AY476" s="147"/>
      <c r="AZ476" s="147"/>
      <c r="BA476" s="147"/>
      <c r="BB476" s="147"/>
      <c r="BC476" s="147"/>
      <c r="BD476" s="147"/>
      <c r="BE476" s="147"/>
      <c r="BF476" s="147"/>
      <c r="BG476" s="147"/>
      <c r="BH476" s="147"/>
      <c r="BI476" s="147"/>
      <c r="BJ476" s="147"/>
      <c r="BK476" s="147"/>
      <c r="BL476" s="147"/>
      <c r="BM476" s="147"/>
      <c r="BN476" s="147"/>
      <c r="BO476" s="147"/>
      <c r="BP476" s="147"/>
    </row>
    <row r="477" spans="31:68" x14ac:dyDescent="0.15">
      <c r="AE477" s="147"/>
      <c r="AF477" s="147"/>
      <c r="AG477" s="322"/>
      <c r="AH477" s="147"/>
      <c r="AI477" s="147"/>
      <c r="AJ477" s="147"/>
      <c r="AK477" s="147"/>
      <c r="AL477" s="147"/>
      <c r="AM477" s="147"/>
      <c r="AN477" s="147"/>
      <c r="AO477" s="147"/>
      <c r="AP477" s="147"/>
      <c r="AQ477" s="147"/>
      <c r="AR477" s="147"/>
      <c r="AS477" s="147"/>
      <c r="AT477" s="147"/>
      <c r="AU477" s="147"/>
      <c r="AV477" s="147"/>
      <c r="AW477" s="147"/>
      <c r="AX477" s="147"/>
      <c r="AY477" s="147"/>
      <c r="AZ477" s="147"/>
      <c r="BA477" s="147"/>
      <c r="BB477" s="147"/>
      <c r="BC477" s="147"/>
      <c r="BD477" s="147"/>
      <c r="BE477" s="147"/>
      <c r="BF477" s="147"/>
      <c r="BG477" s="147"/>
      <c r="BH477" s="147"/>
      <c r="BI477" s="147"/>
      <c r="BJ477" s="147"/>
      <c r="BK477" s="147"/>
      <c r="BL477" s="147"/>
      <c r="BM477" s="147"/>
      <c r="BN477" s="147"/>
      <c r="BO477" s="147"/>
      <c r="BP477" s="147"/>
    </row>
    <row r="478" spans="31:68" x14ac:dyDescent="0.15">
      <c r="AE478" s="147"/>
      <c r="AF478" s="147"/>
      <c r="AG478" s="322"/>
      <c r="AH478" s="147"/>
      <c r="AI478" s="147"/>
      <c r="AJ478" s="147"/>
      <c r="AK478" s="147"/>
      <c r="AL478" s="147"/>
      <c r="AM478" s="147"/>
      <c r="AN478" s="147"/>
      <c r="AO478" s="147"/>
      <c r="AP478" s="147"/>
      <c r="AQ478" s="147"/>
      <c r="AR478" s="147"/>
      <c r="AS478" s="147"/>
      <c r="AT478" s="147"/>
      <c r="AU478" s="147"/>
      <c r="AV478" s="147"/>
      <c r="AW478" s="147"/>
      <c r="AX478" s="147"/>
      <c r="AY478" s="147"/>
      <c r="AZ478" s="147"/>
      <c r="BA478" s="147"/>
      <c r="BB478" s="147"/>
      <c r="BC478" s="147"/>
      <c r="BD478" s="147"/>
      <c r="BE478" s="147"/>
      <c r="BF478" s="147"/>
      <c r="BG478" s="147"/>
      <c r="BH478" s="147"/>
      <c r="BI478" s="147"/>
      <c r="BJ478" s="147"/>
      <c r="BK478" s="147"/>
      <c r="BL478" s="147"/>
      <c r="BM478" s="147"/>
      <c r="BN478" s="147"/>
      <c r="BO478" s="147"/>
      <c r="BP478" s="147"/>
    </row>
    <row r="479" spans="31:68" x14ac:dyDescent="0.15">
      <c r="AE479" s="147"/>
      <c r="AF479" s="147"/>
      <c r="AG479" s="322"/>
      <c r="AH479" s="147"/>
      <c r="AI479" s="147"/>
      <c r="AJ479" s="147"/>
      <c r="AK479" s="147"/>
      <c r="AL479" s="147"/>
      <c r="AM479" s="147"/>
      <c r="AN479" s="147"/>
      <c r="AO479" s="147"/>
      <c r="AP479" s="147"/>
      <c r="AQ479" s="147"/>
      <c r="AR479" s="147"/>
      <c r="AS479" s="147"/>
      <c r="AT479" s="147"/>
      <c r="AU479" s="147"/>
      <c r="AV479" s="147"/>
      <c r="AW479" s="147"/>
      <c r="AX479" s="147"/>
      <c r="AY479" s="147"/>
      <c r="AZ479" s="147"/>
      <c r="BA479" s="147"/>
      <c r="BB479" s="147"/>
      <c r="BC479" s="147"/>
      <c r="BD479" s="147"/>
      <c r="BE479" s="147"/>
      <c r="BF479" s="147"/>
      <c r="BG479" s="147"/>
      <c r="BH479" s="147"/>
      <c r="BI479" s="147"/>
      <c r="BJ479" s="147"/>
      <c r="BK479" s="147"/>
      <c r="BL479" s="147"/>
      <c r="BM479" s="147"/>
      <c r="BN479" s="147"/>
      <c r="BO479" s="147"/>
      <c r="BP479" s="147"/>
    </row>
    <row r="480" spans="31:68" x14ac:dyDescent="0.15">
      <c r="AE480" s="147"/>
      <c r="AF480" s="147"/>
      <c r="AG480" s="322"/>
      <c r="AH480" s="147"/>
      <c r="AI480" s="147"/>
      <c r="AJ480" s="147"/>
      <c r="AK480" s="147"/>
      <c r="AL480" s="147"/>
      <c r="AM480" s="147"/>
      <c r="AN480" s="147"/>
      <c r="AO480" s="147"/>
      <c r="AP480" s="147"/>
      <c r="AQ480" s="147"/>
      <c r="AR480" s="147"/>
      <c r="AS480" s="147"/>
      <c r="AT480" s="147"/>
      <c r="AU480" s="147"/>
      <c r="AV480" s="147"/>
      <c r="AW480" s="147"/>
      <c r="AX480" s="147"/>
      <c r="AY480" s="147"/>
      <c r="AZ480" s="147"/>
      <c r="BA480" s="147"/>
      <c r="BB480" s="147"/>
      <c r="BC480" s="147"/>
      <c r="BD480" s="147"/>
      <c r="BE480" s="147"/>
      <c r="BF480" s="147"/>
      <c r="BG480" s="147"/>
      <c r="BH480" s="147"/>
      <c r="BI480" s="147"/>
      <c r="BJ480" s="147"/>
      <c r="BK480" s="147"/>
      <c r="BL480" s="147"/>
      <c r="BM480" s="147"/>
      <c r="BN480" s="147"/>
      <c r="BO480" s="147"/>
      <c r="BP480" s="147"/>
    </row>
    <row r="481" spans="31:68" x14ac:dyDescent="0.15">
      <c r="AE481" s="147"/>
      <c r="AF481" s="147"/>
      <c r="AG481" s="322"/>
      <c r="AH481" s="147"/>
      <c r="AI481" s="147"/>
      <c r="AJ481" s="147"/>
      <c r="AK481" s="147"/>
      <c r="AL481" s="147"/>
      <c r="AM481" s="147"/>
      <c r="AN481" s="147"/>
      <c r="AO481" s="147"/>
      <c r="AP481" s="147"/>
      <c r="AQ481" s="147"/>
      <c r="AR481" s="147"/>
      <c r="AS481" s="147"/>
      <c r="AT481" s="147"/>
      <c r="AU481" s="147"/>
      <c r="AV481" s="147"/>
      <c r="AW481" s="147"/>
      <c r="AX481" s="147"/>
      <c r="AY481" s="147"/>
      <c r="AZ481" s="147"/>
      <c r="BA481" s="147"/>
      <c r="BB481" s="147"/>
      <c r="BC481" s="147"/>
      <c r="BD481" s="147"/>
      <c r="BE481" s="147"/>
      <c r="BF481" s="147"/>
      <c r="BG481" s="147"/>
      <c r="BH481" s="147"/>
      <c r="BI481" s="147"/>
      <c r="BJ481" s="147"/>
      <c r="BK481" s="147"/>
      <c r="BL481" s="147"/>
      <c r="BM481" s="147"/>
      <c r="BN481" s="147"/>
      <c r="BO481" s="147"/>
      <c r="BP481" s="147"/>
    </row>
    <row r="482" spans="31:68" x14ac:dyDescent="0.15">
      <c r="AE482" s="147"/>
      <c r="AF482" s="147"/>
      <c r="AG482" s="322"/>
      <c r="AH482" s="147"/>
      <c r="AI482" s="147"/>
      <c r="AJ482" s="147"/>
      <c r="AK482" s="147"/>
      <c r="AL482" s="147"/>
      <c r="AM482" s="147"/>
      <c r="AN482" s="147"/>
      <c r="AO482" s="147"/>
      <c r="AP482" s="147"/>
      <c r="AQ482" s="147"/>
      <c r="AR482" s="147"/>
      <c r="AS482" s="147"/>
      <c r="AT482" s="147"/>
      <c r="AU482" s="147"/>
      <c r="AV482" s="147"/>
      <c r="AW482" s="147"/>
      <c r="AX482" s="147"/>
      <c r="AY482" s="147"/>
      <c r="AZ482" s="147"/>
      <c r="BA482" s="147"/>
      <c r="BB482" s="147"/>
      <c r="BC482" s="147"/>
      <c r="BD482" s="147"/>
      <c r="BE482" s="147"/>
      <c r="BF482" s="147"/>
      <c r="BG482" s="147"/>
      <c r="BH482" s="147"/>
      <c r="BI482" s="147"/>
      <c r="BJ482" s="147"/>
      <c r="BK482" s="147"/>
      <c r="BL482" s="147"/>
      <c r="BM482" s="147"/>
      <c r="BN482" s="147"/>
      <c r="BO482" s="147"/>
      <c r="BP482" s="147"/>
    </row>
    <row r="483" spans="31:68" x14ac:dyDescent="0.15">
      <c r="AE483" s="147"/>
      <c r="AF483" s="147"/>
      <c r="AG483" s="322"/>
      <c r="AH483" s="147"/>
      <c r="AI483" s="147"/>
      <c r="AJ483" s="147"/>
      <c r="AK483" s="147"/>
      <c r="AL483" s="147"/>
      <c r="AM483" s="147"/>
      <c r="AN483" s="147"/>
      <c r="AO483" s="147"/>
      <c r="AP483" s="147"/>
      <c r="AQ483" s="147"/>
      <c r="AR483" s="147"/>
      <c r="AS483" s="147"/>
      <c r="AT483" s="147"/>
      <c r="AU483" s="147"/>
      <c r="AV483" s="147"/>
      <c r="AW483" s="147"/>
      <c r="AX483" s="147"/>
      <c r="AY483" s="147"/>
      <c r="AZ483" s="147"/>
      <c r="BA483" s="147"/>
      <c r="BB483" s="147"/>
      <c r="BC483" s="147"/>
      <c r="BD483" s="147"/>
      <c r="BE483" s="147"/>
      <c r="BF483" s="147"/>
      <c r="BG483" s="147"/>
      <c r="BH483" s="147"/>
      <c r="BI483" s="147"/>
      <c r="BJ483" s="147"/>
      <c r="BK483" s="147"/>
      <c r="BL483" s="147"/>
      <c r="BM483" s="147"/>
      <c r="BN483" s="147"/>
      <c r="BO483" s="147"/>
      <c r="BP483" s="147"/>
    </row>
    <row r="484" spans="31:68" x14ac:dyDescent="0.15">
      <c r="AE484" s="147"/>
      <c r="AF484" s="147"/>
      <c r="AG484" s="322"/>
      <c r="AH484" s="147"/>
      <c r="AI484" s="147"/>
      <c r="AJ484" s="147"/>
      <c r="AK484" s="147"/>
      <c r="AL484" s="147"/>
      <c r="AM484" s="147"/>
      <c r="AN484" s="147"/>
      <c r="AO484" s="147"/>
      <c r="AP484" s="147"/>
      <c r="AQ484" s="147"/>
      <c r="AR484" s="147"/>
      <c r="AS484" s="147"/>
      <c r="AT484" s="147"/>
      <c r="AU484" s="147"/>
      <c r="AV484" s="147"/>
      <c r="AW484" s="147"/>
      <c r="AX484" s="147"/>
      <c r="AY484" s="147"/>
      <c r="AZ484" s="147"/>
      <c r="BA484" s="147"/>
      <c r="BB484" s="147"/>
      <c r="BC484" s="147"/>
      <c r="BD484" s="147"/>
      <c r="BE484" s="147"/>
      <c r="BF484" s="147"/>
      <c r="BG484" s="147"/>
      <c r="BH484" s="147"/>
      <c r="BI484" s="147"/>
      <c r="BJ484" s="147"/>
      <c r="BK484" s="147"/>
      <c r="BL484" s="147"/>
      <c r="BM484" s="147"/>
      <c r="BN484" s="147"/>
      <c r="BO484" s="147"/>
      <c r="BP484" s="147"/>
    </row>
    <row r="485" spans="31:68" x14ac:dyDescent="0.15">
      <c r="AE485" s="147"/>
      <c r="AF485" s="147"/>
      <c r="AG485" s="322"/>
      <c r="AH485" s="147"/>
      <c r="AI485" s="147"/>
      <c r="AJ485" s="147"/>
      <c r="AK485" s="147"/>
      <c r="AL485" s="147"/>
      <c r="AM485" s="147"/>
      <c r="AN485" s="147"/>
      <c r="AO485" s="147"/>
      <c r="AP485" s="147"/>
      <c r="AQ485" s="147"/>
      <c r="AR485" s="147"/>
      <c r="AS485" s="147"/>
      <c r="AT485" s="147"/>
      <c r="AU485" s="147"/>
      <c r="AV485" s="147"/>
      <c r="AW485" s="147"/>
      <c r="AX485" s="147"/>
      <c r="AY485" s="147"/>
      <c r="AZ485" s="147"/>
      <c r="BA485" s="147"/>
      <c r="BB485" s="147"/>
      <c r="BC485" s="147"/>
      <c r="BD485" s="147"/>
      <c r="BE485" s="147"/>
      <c r="BF485" s="147"/>
      <c r="BG485" s="147"/>
      <c r="BH485" s="147"/>
      <c r="BI485" s="147"/>
      <c r="BJ485" s="147"/>
      <c r="BK485" s="147"/>
      <c r="BL485" s="147"/>
      <c r="BM485" s="147"/>
      <c r="BN485" s="147"/>
      <c r="BO485" s="147"/>
      <c r="BP485" s="147"/>
    </row>
    <row r="486" spans="31:68" x14ac:dyDescent="0.15">
      <c r="AE486" s="147"/>
      <c r="AF486" s="147"/>
      <c r="AG486" s="322"/>
      <c r="AH486" s="147"/>
      <c r="AI486" s="147"/>
      <c r="AJ486" s="147"/>
      <c r="AK486" s="147"/>
      <c r="AL486" s="147"/>
      <c r="AM486" s="147"/>
      <c r="AN486" s="147"/>
      <c r="AO486" s="147"/>
      <c r="AP486" s="147"/>
      <c r="AQ486" s="147"/>
      <c r="AR486" s="147"/>
      <c r="AS486" s="147"/>
      <c r="AT486" s="147"/>
      <c r="AU486" s="147"/>
      <c r="AV486" s="147"/>
      <c r="AW486" s="147"/>
      <c r="AX486" s="147"/>
      <c r="AY486" s="147"/>
      <c r="AZ486" s="147"/>
      <c r="BA486" s="147"/>
      <c r="BB486" s="147"/>
      <c r="BC486" s="147"/>
      <c r="BD486" s="147"/>
      <c r="BE486" s="147"/>
      <c r="BF486" s="147"/>
      <c r="BG486" s="147"/>
      <c r="BH486" s="147"/>
      <c r="BI486" s="147"/>
      <c r="BJ486" s="147"/>
      <c r="BK486" s="147"/>
      <c r="BL486" s="147"/>
      <c r="BM486" s="147"/>
      <c r="BN486" s="147"/>
      <c r="BO486" s="147"/>
      <c r="BP486" s="147"/>
    </row>
    <row r="487" spans="31:68" x14ac:dyDescent="0.15">
      <c r="AE487" s="147"/>
      <c r="AF487" s="147"/>
      <c r="AG487" s="322"/>
      <c r="AH487" s="147"/>
      <c r="AI487" s="147"/>
      <c r="AJ487" s="147"/>
      <c r="AK487" s="147"/>
      <c r="AL487" s="147"/>
      <c r="AM487" s="147"/>
      <c r="AN487" s="147"/>
      <c r="AO487" s="147"/>
      <c r="AP487" s="147"/>
      <c r="AQ487" s="147"/>
      <c r="AR487" s="147"/>
      <c r="AS487" s="147"/>
      <c r="AT487" s="147"/>
      <c r="AU487" s="147"/>
      <c r="AV487" s="147"/>
      <c r="AW487" s="147"/>
      <c r="AX487" s="147"/>
      <c r="AY487" s="147"/>
      <c r="AZ487" s="147"/>
      <c r="BA487" s="147"/>
      <c r="BB487" s="147"/>
      <c r="BC487" s="147"/>
      <c r="BD487" s="147"/>
      <c r="BE487" s="147"/>
      <c r="BF487" s="147"/>
      <c r="BG487" s="147"/>
      <c r="BH487" s="147"/>
      <c r="BI487" s="147"/>
      <c r="BJ487" s="147"/>
      <c r="BK487" s="147"/>
      <c r="BL487" s="147"/>
      <c r="BM487" s="147"/>
      <c r="BN487" s="147"/>
      <c r="BO487" s="147"/>
      <c r="BP487" s="147"/>
    </row>
    <row r="488" spans="31:68" x14ac:dyDescent="0.15">
      <c r="AE488" s="147"/>
      <c r="AF488" s="147"/>
      <c r="AG488" s="322"/>
      <c r="AH488" s="147"/>
      <c r="AI488" s="147"/>
      <c r="AJ488" s="147"/>
      <c r="AK488" s="147"/>
      <c r="AL488" s="147"/>
      <c r="AM488" s="147"/>
      <c r="AN488" s="147"/>
      <c r="AO488" s="147"/>
      <c r="AP488" s="147"/>
      <c r="AQ488" s="147"/>
      <c r="AR488" s="147"/>
      <c r="AS488" s="147"/>
      <c r="AT488" s="147"/>
      <c r="AU488" s="147"/>
      <c r="AV488" s="147"/>
      <c r="AW488" s="147"/>
      <c r="AX488" s="147"/>
      <c r="AY488" s="147"/>
      <c r="AZ488" s="147"/>
      <c r="BA488" s="147"/>
      <c r="BB488" s="147"/>
      <c r="BC488" s="147"/>
      <c r="BD488" s="147"/>
      <c r="BE488" s="147"/>
      <c r="BF488" s="147"/>
      <c r="BG488" s="147"/>
      <c r="BH488" s="147"/>
      <c r="BI488" s="147"/>
      <c r="BJ488" s="147"/>
      <c r="BK488" s="147"/>
      <c r="BL488" s="147"/>
      <c r="BM488" s="147"/>
      <c r="BN488" s="147"/>
      <c r="BO488" s="147"/>
      <c r="BP488" s="147"/>
    </row>
    <row r="489" spans="31:68" x14ac:dyDescent="0.15">
      <c r="AE489" s="147"/>
      <c r="AF489" s="147"/>
      <c r="AG489" s="322"/>
      <c r="AH489" s="147"/>
      <c r="AI489" s="147"/>
      <c r="AJ489" s="147"/>
      <c r="AK489" s="147"/>
      <c r="AL489" s="147"/>
      <c r="AM489" s="147"/>
      <c r="AN489" s="147"/>
      <c r="AO489" s="147"/>
      <c r="AP489" s="147"/>
      <c r="AQ489" s="147"/>
      <c r="AR489" s="147"/>
      <c r="AS489" s="147"/>
      <c r="AT489" s="147"/>
      <c r="AU489" s="147"/>
      <c r="AV489" s="147"/>
      <c r="AW489" s="147"/>
      <c r="AX489" s="147"/>
      <c r="AY489" s="147"/>
      <c r="AZ489" s="147"/>
      <c r="BA489" s="147"/>
      <c r="BB489" s="147"/>
      <c r="BC489" s="147"/>
      <c r="BD489" s="147"/>
      <c r="BE489" s="147"/>
      <c r="BF489" s="147"/>
      <c r="BG489" s="147"/>
      <c r="BH489" s="147"/>
      <c r="BI489" s="147"/>
      <c r="BJ489" s="147"/>
      <c r="BK489" s="147"/>
      <c r="BL489" s="147"/>
      <c r="BM489" s="147"/>
      <c r="BN489" s="147"/>
      <c r="BO489" s="147"/>
      <c r="BP489" s="147"/>
    </row>
    <row r="490" spans="31:68" x14ac:dyDescent="0.15">
      <c r="AE490" s="147"/>
      <c r="AF490" s="147"/>
      <c r="AG490" s="322"/>
      <c r="AH490" s="147"/>
      <c r="AI490" s="147"/>
      <c r="AJ490" s="147"/>
      <c r="AK490" s="147"/>
      <c r="AL490" s="147"/>
      <c r="AM490" s="147"/>
      <c r="AN490" s="147"/>
      <c r="AO490" s="147"/>
      <c r="AP490" s="147"/>
      <c r="AQ490" s="147"/>
      <c r="AR490" s="147"/>
      <c r="AS490" s="147"/>
      <c r="AT490" s="147"/>
      <c r="AU490" s="147"/>
      <c r="AV490" s="147"/>
      <c r="AW490" s="147"/>
      <c r="AX490" s="147"/>
      <c r="AY490" s="147"/>
      <c r="AZ490" s="147"/>
      <c r="BA490" s="147"/>
      <c r="BB490" s="147"/>
      <c r="BC490" s="147"/>
      <c r="BD490" s="147"/>
      <c r="BE490" s="147"/>
      <c r="BF490" s="147"/>
      <c r="BG490" s="147"/>
      <c r="BH490" s="147"/>
      <c r="BI490" s="147"/>
      <c r="BJ490" s="147"/>
      <c r="BK490" s="147"/>
      <c r="BL490" s="147"/>
      <c r="BM490" s="147"/>
      <c r="BN490" s="147"/>
      <c r="BO490" s="147"/>
      <c r="BP490" s="147"/>
    </row>
    <row r="491" spans="31:68" x14ac:dyDescent="0.15">
      <c r="AE491" s="147"/>
      <c r="AF491" s="147"/>
      <c r="AG491" s="322"/>
      <c r="AH491" s="147"/>
      <c r="AI491" s="147"/>
      <c r="AJ491" s="147"/>
      <c r="AK491" s="147"/>
      <c r="AL491" s="147"/>
      <c r="AM491" s="147"/>
      <c r="AN491" s="147"/>
      <c r="AO491" s="147"/>
      <c r="AP491" s="147"/>
      <c r="AQ491" s="147"/>
      <c r="AR491" s="147"/>
      <c r="AS491" s="147"/>
      <c r="AT491" s="147"/>
      <c r="AU491" s="147"/>
      <c r="AV491" s="147"/>
      <c r="AW491" s="147"/>
      <c r="AX491" s="147"/>
      <c r="AY491" s="147"/>
      <c r="AZ491" s="147"/>
      <c r="BA491" s="147"/>
      <c r="BB491" s="147"/>
      <c r="BC491" s="147"/>
      <c r="BD491" s="147"/>
      <c r="BE491" s="147"/>
      <c r="BF491" s="147"/>
      <c r="BG491" s="147"/>
      <c r="BH491" s="147"/>
      <c r="BI491" s="147"/>
      <c r="BJ491" s="147"/>
      <c r="BK491" s="147"/>
      <c r="BL491" s="147"/>
      <c r="BM491" s="147"/>
      <c r="BN491" s="147"/>
      <c r="BO491" s="147"/>
      <c r="BP491" s="147"/>
    </row>
    <row r="492" spans="31:68" x14ac:dyDescent="0.15">
      <c r="AE492" s="147"/>
      <c r="AF492" s="147"/>
      <c r="AG492" s="322"/>
      <c r="AH492" s="147"/>
      <c r="AI492" s="147"/>
      <c r="AJ492" s="147"/>
      <c r="AK492" s="147"/>
      <c r="AL492" s="147"/>
      <c r="AM492" s="147"/>
      <c r="AN492" s="147"/>
      <c r="AO492" s="147"/>
      <c r="AP492" s="147"/>
      <c r="AQ492" s="147"/>
      <c r="AR492" s="147"/>
      <c r="AS492" s="147"/>
      <c r="AT492" s="147"/>
      <c r="AU492" s="147"/>
      <c r="AV492" s="147"/>
      <c r="AW492" s="147"/>
      <c r="AX492" s="147"/>
      <c r="AY492" s="147"/>
      <c r="AZ492" s="147"/>
      <c r="BA492" s="147"/>
      <c r="BB492" s="147"/>
      <c r="BC492" s="147"/>
      <c r="BD492" s="147"/>
      <c r="BE492" s="147"/>
      <c r="BF492" s="147"/>
      <c r="BG492" s="147"/>
      <c r="BH492" s="147"/>
      <c r="BI492" s="147"/>
      <c r="BJ492" s="147"/>
      <c r="BK492" s="147"/>
      <c r="BL492" s="147"/>
      <c r="BM492" s="147"/>
      <c r="BN492" s="147"/>
      <c r="BO492" s="147"/>
      <c r="BP492" s="147"/>
    </row>
    <row r="493" spans="31:68" x14ac:dyDescent="0.15">
      <c r="AE493" s="147"/>
      <c r="AF493" s="147"/>
      <c r="AG493" s="322"/>
      <c r="AH493" s="147"/>
      <c r="AI493" s="147"/>
      <c r="AJ493" s="147"/>
      <c r="AK493" s="147"/>
      <c r="AL493" s="147"/>
      <c r="AM493" s="147"/>
      <c r="AN493" s="147"/>
      <c r="AO493" s="147"/>
      <c r="AP493" s="147"/>
      <c r="AQ493" s="147"/>
      <c r="AR493" s="147"/>
      <c r="AS493" s="147"/>
      <c r="AT493" s="147"/>
      <c r="AU493" s="147"/>
      <c r="AV493" s="147"/>
      <c r="AW493" s="147"/>
      <c r="AX493" s="147"/>
      <c r="AY493" s="147"/>
      <c r="AZ493" s="147"/>
      <c r="BA493" s="147"/>
      <c r="BB493" s="147"/>
      <c r="BC493" s="147"/>
      <c r="BD493" s="147"/>
      <c r="BE493" s="147"/>
      <c r="BF493" s="147"/>
      <c r="BG493" s="147"/>
      <c r="BH493" s="147"/>
      <c r="BI493" s="147"/>
      <c r="BJ493" s="147"/>
      <c r="BK493" s="147"/>
      <c r="BL493" s="147"/>
      <c r="BM493" s="147"/>
      <c r="BN493" s="147"/>
      <c r="BO493" s="147"/>
      <c r="BP493" s="147"/>
    </row>
    <row r="494" spans="31:68" x14ac:dyDescent="0.15">
      <c r="AE494" s="147"/>
      <c r="AF494" s="147"/>
      <c r="AG494" s="322"/>
      <c r="AH494" s="147"/>
      <c r="AI494" s="147"/>
      <c r="AJ494" s="147"/>
      <c r="AK494" s="147"/>
      <c r="AL494" s="147"/>
      <c r="AM494" s="147"/>
      <c r="AN494" s="147"/>
      <c r="AO494" s="147"/>
      <c r="AP494" s="147"/>
      <c r="AQ494" s="147"/>
      <c r="AR494" s="147"/>
      <c r="AS494" s="147"/>
      <c r="AT494" s="147"/>
      <c r="AU494" s="147"/>
      <c r="AV494" s="147"/>
      <c r="AW494" s="147"/>
      <c r="AX494" s="147"/>
      <c r="AY494" s="147"/>
      <c r="AZ494" s="147"/>
      <c r="BA494" s="147"/>
      <c r="BB494" s="147"/>
      <c r="BC494" s="147"/>
      <c r="BD494" s="147"/>
      <c r="BE494" s="147"/>
      <c r="BF494" s="147"/>
      <c r="BG494" s="147"/>
      <c r="BH494" s="147"/>
      <c r="BI494" s="147"/>
      <c r="BJ494" s="147"/>
      <c r="BK494" s="147"/>
      <c r="BL494" s="147"/>
      <c r="BM494" s="147"/>
      <c r="BN494" s="147"/>
      <c r="BO494" s="147"/>
      <c r="BP494" s="147"/>
    </row>
    <row r="495" spans="31:68" x14ac:dyDescent="0.15">
      <c r="AE495" s="147"/>
      <c r="AF495" s="147"/>
      <c r="AG495" s="322"/>
      <c r="AH495" s="147"/>
      <c r="AI495" s="147"/>
      <c r="AJ495" s="147"/>
      <c r="AK495" s="147"/>
      <c r="AL495" s="147"/>
      <c r="AM495" s="147"/>
      <c r="AN495" s="147"/>
      <c r="AO495" s="147"/>
      <c r="AP495" s="147"/>
      <c r="AQ495" s="147"/>
      <c r="AR495" s="147"/>
      <c r="AS495" s="147"/>
      <c r="AT495" s="147"/>
      <c r="AU495" s="147"/>
      <c r="AV495" s="147"/>
      <c r="AW495" s="147"/>
      <c r="AX495" s="147"/>
      <c r="AY495" s="147"/>
      <c r="AZ495" s="147"/>
      <c r="BA495" s="147"/>
      <c r="BB495" s="147"/>
      <c r="BC495" s="147"/>
      <c r="BD495" s="147"/>
      <c r="BE495" s="147"/>
      <c r="BF495" s="147"/>
      <c r="BG495" s="147"/>
      <c r="BH495" s="147"/>
      <c r="BI495" s="147"/>
      <c r="BJ495" s="147"/>
      <c r="BK495" s="147"/>
      <c r="BL495" s="147"/>
      <c r="BM495" s="147"/>
      <c r="BN495" s="147"/>
      <c r="BO495" s="147"/>
      <c r="BP495" s="147"/>
    </row>
    <row r="496" spans="31:68" x14ac:dyDescent="0.15">
      <c r="AE496" s="147"/>
      <c r="AF496" s="147"/>
      <c r="AG496" s="322"/>
      <c r="AH496" s="147"/>
      <c r="AI496" s="147"/>
      <c r="AJ496" s="147"/>
      <c r="AK496" s="147"/>
      <c r="AL496" s="147"/>
      <c r="AM496" s="147"/>
      <c r="AN496" s="147"/>
      <c r="AO496" s="147"/>
      <c r="AP496" s="147"/>
      <c r="AQ496" s="147"/>
      <c r="AR496" s="147"/>
      <c r="AS496" s="147"/>
      <c r="AT496" s="147"/>
      <c r="AU496" s="147"/>
      <c r="AV496" s="147"/>
      <c r="AW496" s="147"/>
      <c r="AX496" s="147"/>
      <c r="AY496" s="147"/>
      <c r="AZ496" s="147"/>
      <c r="BA496" s="147"/>
      <c r="BB496" s="147"/>
      <c r="BC496" s="147"/>
      <c r="BD496" s="147"/>
      <c r="BE496" s="147"/>
      <c r="BF496" s="147"/>
      <c r="BG496" s="147"/>
      <c r="BH496" s="147"/>
      <c r="BI496" s="147"/>
      <c r="BJ496" s="147"/>
      <c r="BK496" s="147"/>
      <c r="BL496" s="147"/>
      <c r="BM496" s="147"/>
      <c r="BN496" s="147"/>
      <c r="BO496" s="147"/>
      <c r="BP496" s="147"/>
    </row>
    <row r="497" spans="31:68" x14ac:dyDescent="0.15">
      <c r="AE497" s="147"/>
      <c r="AF497" s="147"/>
      <c r="AG497" s="322"/>
      <c r="AH497" s="147"/>
      <c r="AI497" s="147"/>
      <c r="AJ497" s="147"/>
      <c r="AK497" s="147"/>
      <c r="AL497" s="147"/>
      <c r="AM497" s="147"/>
      <c r="AN497" s="147"/>
      <c r="AO497" s="147"/>
      <c r="AP497" s="147"/>
      <c r="AQ497" s="147"/>
      <c r="AR497" s="147"/>
      <c r="AS497" s="147"/>
      <c r="AT497" s="147"/>
      <c r="AU497" s="147"/>
      <c r="AV497" s="147"/>
      <c r="AW497" s="147"/>
      <c r="AX497" s="147"/>
      <c r="AY497" s="147"/>
      <c r="AZ497" s="147"/>
      <c r="BA497" s="147"/>
      <c r="BB497" s="147"/>
      <c r="BC497" s="147"/>
      <c r="BD497" s="147"/>
      <c r="BE497" s="147"/>
      <c r="BF497" s="147"/>
      <c r="BG497" s="147"/>
      <c r="BH497" s="147"/>
      <c r="BI497" s="147"/>
      <c r="BJ497" s="147"/>
      <c r="BK497" s="147"/>
      <c r="BL497" s="147"/>
      <c r="BM497" s="147"/>
      <c r="BN497" s="147"/>
      <c r="BO497" s="147"/>
      <c r="BP497" s="147"/>
    </row>
    <row r="498" spans="31:68" x14ac:dyDescent="0.15">
      <c r="AE498" s="147"/>
      <c r="AF498" s="147"/>
      <c r="AG498" s="322"/>
      <c r="AH498" s="147"/>
      <c r="AI498" s="147"/>
      <c r="AJ498" s="147"/>
      <c r="AK498" s="147"/>
      <c r="AL498" s="147"/>
      <c r="AM498" s="147"/>
      <c r="AN498" s="147"/>
      <c r="AO498" s="147"/>
      <c r="AP498" s="147"/>
      <c r="AQ498" s="147"/>
      <c r="AR498" s="147"/>
      <c r="AS498" s="147"/>
      <c r="AT498" s="147"/>
      <c r="AU498" s="147"/>
      <c r="AV498" s="147"/>
      <c r="AW498" s="147"/>
      <c r="AX498" s="147"/>
      <c r="AY498" s="147"/>
      <c r="AZ498" s="147"/>
      <c r="BA498" s="147"/>
      <c r="BB498" s="147"/>
      <c r="BC498" s="147"/>
      <c r="BD498" s="147"/>
      <c r="BE498" s="147"/>
      <c r="BF498" s="147"/>
      <c r="BG498" s="147"/>
      <c r="BH498" s="147"/>
      <c r="BI498" s="147"/>
      <c r="BJ498" s="147"/>
      <c r="BK498" s="147"/>
      <c r="BL498" s="147"/>
      <c r="BM498" s="147"/>
      <c r="BN498" s="147"/>
      <c r="BO498" s="147"/>
      <c r="BP498" s="147"/>
    </row>
    <row r="499" spans="31:68" x14ac:dyDescent="0.15">
      <c r="AE499" s="147"/>
      <c r="AF499" s="147"/>
      <c r="AG499" s="322"/>
      <c r="AH499" s="147"/>
      <c r="AI499" s="147"/>
      <c r="AJ499" s="147"/>
      <c r="AK499" s="147"/>
      <c r="AL499" s="147"/>
      <c r="AM499" s="147"/>
      <c r="AN499" s="147"/>
      <c r="AO499" s="147"/>
      <c r="AP499" s="147"/>
      <c r="AQ499" s="147"/>
      <c r="AR499" s="147"/>
      <c r="AS499" s="147"/>
      <c r="AT499" s="147"/>
      <c r="AU499" s="147"/>
      <c r="AV499" s="147"/>
      <c r="AW499" s="147"/>
      <c r="AX499" s="147"/>
      <c r="AY499" s="147"/>
      <c r="AZ499" s="147"/>
      <c r="BA499" s="147"/>
      <c r="BB499" s="147"/>
      <c r="BC499" s="147"/>
      <c r="BD499" s="147"/>
      <c r="BE499" s="147"/>
      <c r="BF499" s="147"/>
      <c r="BG499" s="147"/>
      <c r="BH499" s="147"/>
      <c r="BI499" s="147"/>
      <c r="BJ499" s="147"/>
      <c r="BK499" s="147"/>
      <c r="BL499" s="147"/>
      <c r="BM499" s="147"/>
      <c r="BN499" s="147"/>
      <c r="BO499" s="147"/>
      <c r="BP499" s="147"/>
    </row>
    <row r="500" spans="31:68" x14ac:dyDescent="0.15">
      <c r="AE500" s="147"/>
      <c r="AF500" s="147"/>
      <c r="AG500" s="322"/>
      <c r="AH500" s="147"/>
      <c r="AI500" s="147"/>
      <c r="AJ500" s="147"/>
      <c r="AK500" s="147"/>
      <c r="AL500" s="147"/>
      <c r="AM500" s="147"/>
      <c r="AN500" s="147"/>
      <c r="AO500" s="147"/>
      <c r="AP500" s="147"/>
      <c r="AQ500" s="147"/>
      <c r="AR500" s="147"/>
      <c r="AS500" s="147"/>
      <c r="AT500" s="147"/>
      <c r="AU500" s="147"/>
      <c r="AV500" s="147"/>
      <c r="AW500" s="147"/>
      <c r="AX500" s="147"/>
      <c r="AY500" s="147"/>
      <c r="AZ500" s="147"/>
      <c r="BA500" s="147"/>
      <c r="BB500" s="147"/>
      <c r="BC500" s="147"/>
      <c r="BD500" s="147"/>
      <c r="BE500" s="147"/>
      <c r="BF500" s="147"/>
      <c r="BG500" s="147"/>
      <c r="BH500" s="147"/>
      <c r="BI500" s="147"/>
      <c r="BJ500" s="147"/>
      <c r="BK500" s="147"/>
      <c r="BL500" s="147"/>
      <c r="BM500" s="147"/>
      <c r="BN500" s="147"/>
      <c r="BO500" s="147"/>
      <c r="BP500" s="147"/>
    </row>
    <row r="501" spans="31:68" x14ac:dyDescent="0.15">
      <c r="AE501" s="147"/>
      <c r="AF501" s="147"/>
      <c r="AG501" s="322"/>
      <c r="AH501" s="147"/>
      <c r="AI501" s="147"/>
      <c r="AJ501" s="147"/>
      <c r="AK501" s="147"/>
      <c r="AL501" s="147"/>
      <c r="AM501" s="147"/>
      <c r="AN501" s="147"/>
      <c r="AO501" s="147"/>
      <c r="AP501" s="147"/>
      <c r="AQ501" s="147"/>
      <c r="AR501" s="147"/>
      <c r="AS501" s="147"/>
      <c r="AT501" s="147"/>
      <c r="AU501" s="147"/>
      <c r="AV501" s="147"/>
      <c r="AW501" s="147"/>
      <c r="AX501" s="147"/>
      <c r="AY501" s="147"/>
      <c r="AZ501" s="147"/>
      <c r="BA501" s="147"/>
      <c r="BB501" s="147"/>
      <c r="BC501" s="147"/>
      <c r="BD501" s="147"/>
      <c r="BE501" s="147"/>
      <c r="BF501" s="147"/>
      <c r="BG501" s="147"/>
      <c r="BH501" s="147"/>
      <c r="BI501" s="147"/>
      <c r="BJ501" s="147"/>
      <c r="BK501" s="147"/>
      <c r="BL501" s="147"/>
      <c r="BM501" s="147"/>
      <c r="BN501" s="147"/>
      <c r="BO501" s="147"/>
      <c r="BP501" s="147"/>
    </row>
    <row r="502" spans="31:68" x14ac:dyDescent="0.15">
      <c r="AE502" s="147"/>
      <c r="AF502" s="147"/>
      <c r="AG502" s="322"/>
      <c r="AH502" s="147"/>
      <c r="AI502" s="147"/>
      <c r="AJ502" s="147"/>
      <c r="AK502" s="147"/>
      <c r="AL502" s="147"/>
      <c r="AM502" s="147"/>
      <c r="AN502" s="147"/>
      <c r="AO502" s="147"/>
      <c r="AP502" s="147"/>
      <c r="AQ502" s="147"/>
      <c r="AR502" s="147"/>
      <c r="AS502" s="147"/>
      <c r="AT502" s="147"/>
      <c r="AU502" s="147"/>
      <c r="AV502" s="147"/>
      <c r="AW502" s="147"/>
      <c r="AX502" s="147"/>
      <c r="AY502" s="147"/>
      <c r="AZ502" s="147"/>
      <c r="BA502" s="147"/>
      <c r="BB502" s="147"/>
      <c r="BC502" s="147"/>
      <c r="BD502" s="147"/>
      <c r="BE502" s="147"/>
      <c r="BF502" s="147"/>
      <c r="BG502" s="147"/>
      <c r="BH502" s="147"/>
      <c r="BI502" s="147"/>
      <c r="BJ502" s="147"/>
      <c r="BK502" s="147"/>
      <c r="BL502" s="147"/>
      <c r="BM502" s="147"/>
      <c r="BN502" s="147"/>
      <c r="BO502" s="147"/>
      <c r="BP502" s="147"/>
    </row>
    <row r="503" spans="31:68" x14ac:dyDescent="0.15">
      <c r="AE503" s="147"/>
      <c r="AF503" s="147"/>
      <c r="AG503" s="322"/>
      <c r="AH503" s="147"/>
      <c r="AI503" s="147"/>
      <c r="AJ503" s="147"/>
      <c r="AK503" s="147"/>
      <c r="AL503" s="147"/>
      <c r="AM503" s="147"/>
      <c r="AN503" s="147"/>
      <c r="AO503" s="147"/>
      <c r="AP503" s="147"/>
      <c r="AQ503" s="147"/>
      <c r="AR503" s="147"/>
      <c r="AS503" s="147"/>
      <c r="AT503" s="147"/>
      <c r="AU503" s="147"/>
      <c r="AV503" s="147"/>
      <c r="AW503" s="147"/>
      <c r="AX503" s="147"/>
      <c r="AY503" s="147"/>
      <c r="AZ503" s="147"/>
      <c r="BA503" s="147"/>
      <c r="BB503" s="147"/>
      <c r="BC503" s="147"/>
      <c r="BD503" s="147"/>
      <c r="BE503" s="147"/>
      <c r="BF503" s="147"/>
      <c r="BG503" s="147"/>
      <c r="BH503" s="147"/>
      <c r="BI503" s="147"/>
      <c r="BJ503" s="147"/>
      <c r="BK503" s="147"/>
      <c r="BL503" s="147"/>
      <c r="BM503" s="147"/>
      <c r="BN503" s="147"/>
      <c r="BO503" s="147"/>
      <c r="BP503" s="147"/>
    </row>
    <row r="504" spans="31:68" x14ac:dyDescent="0.15">
      <c r="AE504" s="147"/>
      <c r="AF504" s="147"/>
      <c r="AG504" s="322"/>
      <c r="AH504" s="147"/>
      <c r="AI504" s="147"/>
      <c r="AJ504" s="147"/>
      <c r="AK504" s="147"/>
      <c r="AL504" s="147"/>
      <c r="AM504" s="147"/>
      <c r="AN504" s="147"/>
      <c r="AO504" s="147"/>
      <c r="AP504" s="147"/>
      <c r="AQ504" s="147"/>
      <c r="AR504" s="147"/>
      <c r="AS504" s="147"/>
      <c r="AT504" s="147"/>
      <c r="AU504" s="147"/>
      <c r="AV504" s="147"/>
      <c r="AW504" s="147"/>
      <c r="AX504" s="147"/>
      <c r="AY504" s="147"/>
      <c r="AZ504" s="147"/>
      <c r="BA504" s="147"/>
      <c r="BB504" s="147"/>
      <c r="BC504" s="147"/>
      <c r="BD504" s="147"/>
      <c r="BE504" s="147"/>
      <c r="BF504" s="147"/>
      <c r="BG504" s="147"/>
      <c r="BH504" s="147"/>
      <c r="BI504" s="147"/>
      <c r="BJ504" s="147"/>
      <c r="BK504" s="147"/>
      <c r="BL504" s="147"/>
      <c r="BM504" s="147"/>
      <c r="BN504" s="147"/>
      <c r="BO504" s="147"/>
      <c r="BP504" s="147"/>
    </row>
    <row r="505" spans="31:68" x14ac:dyDescent="0.15">
      <c r="AE505" s="147"/>
      <c r="AF505" s="147"/>
      <c r="AG505" s="322"/>
      <c r="AH505" s="147"/>
      <c r="AI505" s="147"/>
      <c r="AJ505" s="147"/>
      <c r="AK505" s="147"/>
      <c r="AL505" s="147"/>
      <c r="AM505" s="147"/>
      <c r="AN505" s="147"/>
      <c r="AO505" s="147"/>
      <c r="AP505" s="147"/>
      <c r="AQ505" s="147"/>
      <c r="AR505" s="147"/>
      <c r="AS505" s="147"/>
      <c r="AT505" s="147"/>
      <c r="AU505" s="147"/>
      <c r="AV505" s="147"/>
      <c r="AW505" s="147"/>
      <c r="AX505" s="147"/>
      <c r="AY505" s="147"/>
      <c r="AZ505" s="147"/>
      <c r="BA505" s="147"/>
      <c r="BB505" s="147"/>
      <c r="BC505" s="147"/>
      <c r="BD505" s="147"/>
      <c r="BE505" s="147"/>
      <c r="BF505" s="147"/>
      <c r="BG505" s="147"/>
      <c r="BH505" s="147"/>
      <c r="BI505" s="147"/>
      <c r="BJ505" s="147"/>
      <c r="BK505" s="147"/>
      <c r="BL505" s="147"/>
      <c r="BM505" s="147"/>
      <c r="BN505" s="147"/>
      <c r="BO505" s="147"/>
      <c r="BP505" s="147"/>
    </row>
    <row r="506" spans="31:68" x14ac:dyDescent="0.15">
      <c r="AE506" s="147"/>
      <c r="AF506" s="147"/>
      <c r="AG506" s="322"/>
      <c r="AH506" s="147"/>
      <c r="AI506" s="147"/>
      <c r="AJ506" s="147"/>
      <c r="AK506" s="147"/>
      <c r="AL506" s="147"/>
      <c r="AM506" s="147"/>
      <c r="AN506" s="147"/>
      <c r="AO506" s="147"/>
      <c r="AP506" s="147"/>
      <c r="AQ506" s="147"/>
      <c r="AR506" s="147"/>
      <c r="AS506" s="147"/>
      <c r="AT506" s="147"/>
      <c r="AU506" s="147"/>
      <c r="AV506" s="147"/>
      <c r="AW506" s="147"/>
      <c r="AX506" s="147"/>
      <c r="AY506" s="147"/>
      <c r="AZ506" s="147"/>
      <c r="BA506" s="147"/>
      <c r="BB506" s="147"/>
      <c r="BC506" s="147"/>
      <c r="BD506" s="147"/>
      <c r="BE506" s="147"/>
      <c r="BF506" s="147"/>
      <c r="BG506" s="147"/>
      <c r="BH506" s="147"/>
      <c r="BI506" s="147"/>
      <c r="BJ506" s="147"/>
      <c r="BK506" s="147"/>
      <c r="BL506" s="147"/>
      <c r="BM506" s="147"/>
      <c r="BN506" s="147"/>
      <c r="BO506" s="147"/>
      <c r="BP506" s="147"/>
    </row>
    <row r="507" spans="31:68" x14ac:dyDescent="0.15">
      <c r="AE507" s="147"/>
      <c r="AF507" s="147"/>
      <c r="AG507" s="322"/>
      <c r="AH507" s="147"/>
      <c r="AI507" s="147"/>
      <c r="AJ507" s="147"/>
      <c r="AK507" s="147"/>
      <c r="AL507" s="147"/>
      <c r="AM507" s="147"/>
      <c r="AN507" s="147"/>
      <c r="AO507" s="147"/>
      <c r="AP507" s="147"/>
      <c r="AQ507" s="147"/>
      <c r="AR507" s="147"/>
      <c r="AS507" s="147"/>
      <c r="AT507" s="147"/>
      <c r="AU507" s="147"/>
      <c r="AV507" s="147"/>
      <c r="AW507" s="147"/>
      <c r="AX507" s="147"/>
      <c r="AY507" s="147"/>
      <c r="AZ507" s="147"/>
      <c r="BA507" s="147"/>
      <c r="BB507" s="147"/>
      <c r="BC507" s="147"/>
      <c r="BD507" s="147"/>
      <c r="BE507" s="147"/>
      <c r="BF507" s="147"/>
      <c r="BG507" s="147"/>
      <c r="BH507" s="147"/>
      <c r="BI507" s="147"/>
      <c r="BJ507" s="147"/>
      <c r="BK507" s="147"/>
      <c r="BL507" s="147"/>
      <c r="BM507" s="147"/>
      <c r="BN507" s="147"/>
      <c r="BO507" s="147"/>
      <c r="BP507" s="147"/>
    </row>
    <row r="508" spans="31:68" x14ac:dyDescent="0.15">
      <c r="AE508" s="147"/>
      <c r="AF508" s="147"/>
      <c r="AG508" s="322"/>
      <c r="AH508" s="147"/>
      <c r="AI508" s="147"/>
      <c r="AJ508" s="147"/>
      <c r="AK508" s="147"/>
      <c r="AL508" s="147"/>
      <c r="AM508" s="147"/>
      <c r="AN508" s="147"/>
      <c r="AO508" s="147"/>
      <c r="AP508" s="147"/>
      <c r="AQ508" s="147"/>
      <c r="AR508" s="147"/>
      <c r="AS508" s="147"/>
      <c r="AT508" s="147"/>
      <c r="AU508" s="147"/>
      <c r="AV508" s="147"/>
      <c r="AW508" s="147"/>
      <c r="AX508" s="147"/>
      <c r="AY508" s="147"/>
      <c r="AZ508" s="147"/>
      <c r="BA508" s="147"/>
      <c r="BB508" s="147"/>
      <c r="BC508" s="147"/>
      <c r="BD508" s="147"/>
      <c r="BE508" s="147"/>
      <c r="BF508" s="147"/>
      <c r="BG508" s="147"/>
      <c r="BH508" s="147"/>
      <c r="BI508" s="147"/>
      <c r="BJ508" s="147"/>
      <c r="BK508" s="147"/>
      <c r="BL508" s="147"/>
      <c r="BM508" s="147"/>
      <c r="BN508" s="147"/>
      <c r="BO508" s="147"/>
      <c r="BP508" s="147"/>
    </row>
    <row r="509" spans="31:68" x14ac:dyDescent="0.15">
      <c r="AE509" s="147"/>
      <c r="AF509" s="147"/>
      <c r="AG509" s="322"/>
      <c r="AH509" s="147"/>
      <c r="AI509" s="147"/>
      <c r="AJ509" s="147"/>
      <c r="AK509" s="147"/>
      <c r="AL509" s="147"/>
      <c r="AM509" s="147"/>
      <c r="AN509" s="147"/>
      <c r="AO509" s="147"/>
      <c r="AP509" s="147"/>
      <c r="AQ509" s="147"/>
      <c r="AR509" s="147"/>
      <c r="AS509" s="147"/>
      <c r="AT509" s="147"/>
      <c r="AU509" s="147"/>
      <c r="AV509" s="147"/>
      <c r="AW509" s="147"/>
      <c r="AX509" s="147"/>
      <c r="AY509" s="147"/>
      <c r="AZ509" s="147"/>
      <c r="BA509" s="147"/>
      <c r="BB509" s="147"/>
      <c r="BC509" s="147"/>
      <c r="BD509" s="147"/>
      <c r="BE509" s="147"/>
      <c r="BF509" s="147"/>
      <c r="BG509" s="147"/>
      <c r="BH509" s="147"/>
      <c r="BI509" s="147"/>
      <c r="BJ509" s="147"/>
      <c r="BK509" s="147"/>
      <c r="BL509" s="147"/>
      <c r="BM509" s="147"/>
      <c r="BN509" s="147"/>
      <c r="BO509" s="147"/>
      <c r="BP509" s="147"/>
    </row>
    <row r="510" spans="31:68" x14ac:dyDescent="0.15">
      <c r="AE510" s="147"/>
      <c r="AF510" s="147"/>
      <c r="AG510" s="322"/>
      <c r="AH510" s="147"/>
      <c r="AI510" s="147"/>
      <c r="AJ510" s="147"/>
      <c r="AK510" s="147"/>
      <c r="AL510" s="147"/>
      <c r="AM510" s="147"/>
      <c r="AN510" s="147"/>
      <c r="AO510" s="147"/>
      <c r="AP510" s="147"/>
      <c r="AQ510" s="147"/>
      <c r="AR510" s="147"/>
      <c r="AS510" s="147"/>
      <c r="AT510" s="147"/>
      <c r="AU510" s="147"/>
      <c r="AV510" s="147"/>
      <c r="AW510" s="147"/>
      <c r="AX510" s="147"/>
      <c r="AY510" s="147"/>
      <c r="AZ510" s="147"/>
      <c r="BA510" s="147"/>
      <c r="BB510" s="147"/>
      <c r="BC510" s="147"/>
      <c r="BD510" s="147"/>
      <c r="BE510" s="147"/>
      <c r="BF510" s="147"/>
      <c r="BG510" s="147"/>
      <c r="BH510" s="147"/>
      <c r="BI510" s="147"/>
      <c r="BJ510" s="147"/>
      <c r="BK510" s="147"/>
      <c r="BL510" s="147"/>
      <c r="BM510" s="147"/>
      <c r="BN510" s="147"/>
      <c r="BO510" s="147"/>
      <c r="BP510" s="147"/>
    </row>
    <row r="511" spans="31:68" x14ac:dyDescent="0.15">
      <c r="AE511" s="147"/>
      <c r="AF511" s="147"/>
      <c r="AG511" s="322"/>
      <c r="AH511" s="147"/>
      <c r="AI511" s="147"/>
      <c r="AJ511" s="147"/>
      <c r="AK511" s="147"/>
      <c r="AL511" s="147"/>
      <c r="AM511" s="147"/>
      <c r="AN511" s="147"/>
      <c r="AO511" s="147"/>
      <c r="AP511" s="147"/>
      <c r="AQ511" s="147"/>
      <c r="AR511" s="147"/>
      <c r="AS511" s="147"/>
      <c r="AT511" s="147"/>
      <c r="AU511" s="147"/>
      <c r="AV511" s="147"/>
      <c r="AW511" s="147"/>
      <c r="AX511" s="147"/>
      <c r="AY511" s="147"/>
      <c r="AZ511" s="147"/>
      <c r="BA511" s="147"/>
      <c r="BB511" s="147"/>
      <c r="BC511" s="147"/>
      <c r="BD511" s="147"/>
      <c r="BE511" s="147"/>
      <c r="BF511" s="147"/>
      <c r="BG511" s="147"/>
      <c r="BH511" s="147"/>
      <c r="BI511" s="147"/>
      <c r="BJ511" s="147"/>
      <c r="BK511" s="147"/>
      <c r="BL511" s="147"/>
      <c r="BM511" s="147"/>
      <c r="BN511" s="147"/>
      <c r="BO511" s="147"/>
      <c r="BP511" s="147"/>
    </row>
    <row r="512" spans="31:68" x14ac:dyDescent="0.15">
      <c r="AE512" s="147"/>
      <c r="AF512" s="147"/>
      <c r="AG512" s="322"/>
      <c r="AH512" s="147"/>
      <c r="AI512" s="147"/>
      <c r="AJ512" s="147"/>
      <c r="AK512" s="147"/>
      <c r="AL512" s="147"/>
      <c r="AM512" s="147"/>
      <c r="AN512" s="147"/>
      <c r="AO512" s="147"/>
      <c r="AP512" s="147"/>
      <c r="AQ512" s="147"/>
      <c r="AR512" s="147"/>
      <c r="AS512" s="147"/>
      <c r="AT512" s="147"/>
      <c r="AU512" s="147"/>
      <c r="AV512" s="147"/>
      <c r="AW512" s="147"/>
      <c r="AX512" s="147"/>
      <c r="AY512" s="147"/>
      <c r="AZ512" s="147"/>
      <c r="BA512" s="147"/>
      <c r="BB512" s="147"/>
      <c r="BC512" s="147"/>
      <c r="BD512" s="147"/>
      <c r="BE512" s="147"/>
      <c r="BF512" s="147"/>
      <c r="BG512" s="147"/>
      <c r="BH512" s="147"/>
      <c r="BI512" s="147"/>
      <c r="BJ512" s="147"/>
      <c r="BK512" s="147"/>
      <c r="BL512" s="147"/>
      <c r="BM512" s="147"/>
      <c r="BN512" s="147"/>
      <c r="BO512" s="147"/>
      <c r="BP512" s="147"/>
    </row>
    <row r="513" spans="31:68" x14ac:dyDescent="0.15">
      <c r="AE513" s="147"/>
      <c r="AF513" s="147"/>
      <c r="AG513" s="322"/>
      <c r="AH513" s="147"/>
      <c r="AI513" s="147"/>
      <c r="AJ513" s="147"/>
      <c r="AK513" s="147"/>
      <c r="AL513" s="147"/>
      <c r="AM513" s="147"/>
      <c r="AN513" s="147"/>
      <c r="AO513" s="147"/>
      <c r="AP513" s="147"/>
      <c r="AQ513" s="147"/>
      <c r="AR513" s="147"/>
      <c r="AS513" s="147"/>
      <c r="AT513" s="147"/>
      <c r="AU513" s="147"/>
      <c r="AV513" s="147"/>
      <c r="AW513" s="147"/>
      <c r="AX513" s="147"/>
      <c r="AY513" s="147"/>
      <c r="AZ513" s="147"/>
      <c r="BA513" s="147"/>
      <c r="BB513" s="147"/>
      <c r="BC513" s="147"/>
      <c r="BD513" s="147"/>
      <c r="BE513" s="147"/>
      <c r="BF513" s="147"/>
      <c r="BG513" s="147"/>
      <c r="BH513" s="147"/>
      <c r="BI513" s="147"/>
      <c r="BJ513" s="147"/>
      <c r="BK513" s="147"/>
      <c r="BL513" s="147"/>
      <c r="BM513" s="147"/>
      <c r="BN513" s="147"/>
      <c r="BO513" s="147"/>
      <c r="BP513" s="147"/>
    </row>
    <row r="514" spans="31:68" x14ac:dyDescent="0.15">
      <c r="AE514" s="147"/>
      <c r="AF514" s="147"/>
      <c r="AG514" s="322"/>
      <c r="AH514" s="147"/>
      <c r="AI514" s="147"/>
      <c r="AJ514" s="147"/>
      <c r="AK514" s="147"/>
      <c r="AL514" s="147"/>
      <c r="AM514" s="147"/>
      <c r="AN514" s="147"/>
      <c r="AO514" s="147"/>
      <c r="AP514" s="147"/>
      <c r="AQ514" s="147"/>
      <c r="AR514" s="147"/>
      <c r="AS514" s="147"/>
      <c r="AT514" s="147"/>
      <c r="AU514" s="147"/>
      <c r="AV514" s="147"/>
      <c r="AW514" s="147"/>
      <c r="AX514" s="147"/>
      <c r="AY514" s="147"/>
      <c r="AZ514" s="147"/>
      <c r="BA514" s="147"/>
      <c r="BB514" s="147"/>
      <c r="BC514" s="147"/>
      <c r="BD514" s="147"/>
      <c r="BE514" s="147"/>
      <c r="BF514" s="147"/>
      <c r="BG514" s="147"/>
      <c r="BH514" s="147"/>
      <c r="BI514" s="147"/>
      <c r="BJ514" s="147"/>
      <c r="BK514" s="147"/>
      <c r="BL514" s="147"/>
      <c r="BM514" s="147"/>
      <c r="BN514" s="147"/>
      <c r="BO514" s="147"/>
      <c r="BP514" s="147"/>
    </row>
    <row r="515" spans="31:68" x14ac:dyDescent="0.15">
      <c r="AE515" s="147"/>
      <c r="AF515" s="147"/>
      <c r="AG515" s="322"/>
      <c r="AH515" s="147"/>
      <c r="AI515" s="147"/>
      <c r="AJ515" s="147"/>
      <c r="AK515" s="147"/>
      <c r="AL515" s="147"/>
      <c r="AM515" s="147"/>
      <c r="AN515" s="147"/>
      <c r="AO515" s="147"/>
      <c r="AP515" s="147"/>
      <c r="AQ515" s="147"/>
      <c r="AR515" s="147"/>
      <c r="AS515" s="147"/>
      <c r="AT515" s="147"/>
      <c r="AU515" s="147"/>
      <c r="AV515" s="147"/>
      <c r="AW515" s="147"/>
      <c r="AX515" s="147"/>
      <c r="AY515" s="147"/>
      <c r="AZ515" s="147"/>
      <c r="BA515" s="147"/>
      <c r="BB515" s="147"/>
      <c r="BC515" s="147"/>
      <c r="BD515" s="147"/>
      <c r="BE515" s="147"/>
      <c r="BF515" s="147"/>
      <c r="BG515" s="147"/>
      <c r="BH515" s="147"/>
      <c r="BI515" s="147"/>
      <c r="BJ515" s="147"/>
      <c r="BK515" s="147"/>
      <c r="BL515" s="147"/>
      <c r="BM515" s="147"/>
      <c r="BN515" s="147"/>
      <c r="BO515" s="147"/>
      <c r="BP515" s="147"/>
    </row>
    <row r="516" spans="31:68" x14ac:dyDescent="0.15">
      <c r="AE516" s="147"/>
      <c r="AF516" s="147"/>
      <c r="AG516" s="322"/>
      <c r="AH516" s="147"/>
      <c r="AI516" s="147"/>
      <c r="AJ516" s="147"/>
      <c r="AK516" s="147"/>
      <c r="AL516" s="147"/>
      <c r="AM516" s="147"/>
      <c r="AN516" s="147"/>
      <c r="AO516" s="147"/>
      <c r="AP516" s="147"/>
      <c r="AQ516" s="147"/>
      <c r="AR516" s="147"/>
      <c r="AS516" s="147"/>
      <c r="AT516" s="147"/>
      <c r="AU516" s="147"/>
      <c r="AV516" s="147"/>
      <c r="AW516" s="147"/>
      <c r="AX516" s="147"/>
      <c r="AY516" s="147"/>
      <c r="AZ516" s="147"/>
      <c r="BA516" s="147"/>
      <c r="BB516" s="147"/>
      <c r="BC516" s="147"/>
      <c r="BD516" s="147"/>
      <c r="BE516" s="147"/>
      <c r="BF516" s="147"/>
      <c r="BG516" s="147"/>
      <c r="BH516" s="147"/>
      <c r="BI516" s="147"/>
      <c r="BJ516" s="147"/>
      <c r="BK516" s="147"/>
      <c r="BL516" s="147"/>
      <c r="BM516" s="147"/>
      <c r="BN516" s="147"/>
      <c r="BO516" s="147"/>
      <c r="BP516" s="147"/>
    </row>
    <row r="517" spans="31:68" x14ac:dyDescent="0.15">
      <c r="AE517" s="147"/>
      <c r="AF517" s="147"/>
      <c r="AG517" s="322"/>
      <c r="AH517" s="147"/>
      <c r="AI517" s="147"/>
      <c r="AJ517" s="147"/>
      <c r="AK517" s="147"/>
      <c r="AL517" s="147"/>
      <c r="AM517" s="147"/>
      <c r="AN517" s="147"/>
      <c r="AO517" s="147"/>
      <c r="AP517" s="147"/>
      <c r="AQ517" s="147"/>
      <c r="AR517" s="147"/>
      <c r="AS517" s="147"/>
      <c r="AT517" s="147"/>
      <c r="AU517" s="147"/>
      <c r="AV517" s="147"/>
      <c r="AW517" s="147"/>
      <c r="AX517" s="147"/>
      <c r="AY517" s="147"/>
      <c r="AZ517" s="147"/>
      <c r="BA517" s="147"/>
      <c r="BB517" s="147"/>
      <c r="BC517" s="147"/>
      <c r="BD517" s="147"/>
      <c r="BE517" s="147"/>
      <c r="BF517" s="147"/>
      <c r="BG517" s="147"/>
      <c r="BH517" s="147"/>
      <c r="BI517" s="147"/>
      <c r="BJ517" s="147"/>
      <c r="BK517" s="147"/>
      <c r="BL517" s="147"/>
      <c r="BM517" s="147"/>
      <c r="BN517" s="147"/>
      <c r="BO517" s="147"/>
      <c r="BP517" s="147"/>
    </row>
    <row r="518" spans="31:68" x14ac:dyDescent="0.15">
      <c r="AE518" s="147"/>
      <c r="AF518" s="147"/>
      <c r="AG518" s="322"/>
      <c r="AH518" s="147"/>
      <c r="AI518" s="147"/>
      <c r="AJ518" s="147"/>
      <c r="AK518" s="147"/>
      <c r="AL518" s="147"/>
      <c r="AM518" s="147"/>
      <c r="AN518" s="147"/>
      <c r="AO518" s="147"/>
      <c r="AP518" s="147"/>
      <c r="AQ518" s="147"/>
      <c r="AR518" s="147"/>
      <c r="AS518" s="147"/>
      <c r="AT518" s="147"/>
      <c r="AU518" s="147"/>
      <c r="AV518" s="147"/>
      <c r="AW518" s="147"/>
      <c r="AX518" s="147"/>
      <c r="AY518" s="147"/>
      <c r="AZ518" s="147"/>
      <c r="BA518" s="147"/>
      <c r="BB518" s="147"/>
      <c r="BC518" s="147"/>
      <c r="BD518" s="147"/>
      <c r="BE518" s="147"/>
      <c r="BF518" s="147"/>
      <c r="BG518" s="147"/>
      <c r="BH518" s="147"/>
      <c r="BI518" s="147"/>
      <c r="BJ518" s="147"/>
      <c r="BK518" s="147"/>
      <c r="BL518" s="147"/>
      <c r="BM518" s="147"/>
      <c r="BN518" s="147"/>
      <c r="BO518" s="147"/>
      <c r="BP518" s="147"/>
    </row>
    <row r="519" spans="31:68" x14ac:dyDescent="0.15">
      <c r="AE519" s="147"/>
      <c r="AF519" s="147"/>
      <c r="AG519" s="322"/>
      <c r="AH519" s="147"/>
      <c r="AI519" s="147"/>
      <c r="AJ519" s="147"/>
      <c r="AK519" s="147"/>
      <c r="AL519" s="147"/>
      <c r="AM519" s="147"/>
      <c r="AN519" s="147"/>
      <c r="AO519" s="147"/>
      <c r="AP519" s="147"/>
      <c r="AQ519" s="147"/>
      <c r="AR519" s="147"/>
      <c r="AS519" s="147"/>
      <c r="AT519" s="147"/>
      <c r="AU519" s="147"/>
      <c r="AV519" s="147"/>
      <c r="AW519" s="147"/>
      <c r="AX519" s="147"/>
      <c r="AY519" s="147"/>
      <c r="AZ519" s="147"/>
      <c r="BA519" s="147"/>
      <c r="BB519" s="147"/>
      <c r="BC519" s="147"/>
      <c r="BD519" s="147"/>
      <c r="BE519" s="147"/>
      <c r="BF519" s="147"/>
      <c r="BG519" s="147"/>
      <c r="BH519" s="147"/>
      <c r="BI519" s="147"/>
      <c r="BJ519" s="147"/>
      <c r="BK519" s="147"/>
      <c r="BL519" s="147"/>
      <c r="BM519" s="147"/>
      <c r="BN519" s="147"/>
      <c r="BO519" s="147"/>
      <c r="BP519" s="147"/>
    </row>
    <row r="520" spans="31:68" x14ac:dyDescent="0.15">
      <c r="AE520" s="147"/>
      <c r="AF520" s="147"/>
      <c r="AG520" s="322"/>
      <c r="AH520" s="147"/>
      <c r="AI520" s="147"/>
      <c r="AJ520" s="147"/>
      <c r="AK520" s="147"/>
      <c r="AL520" s="147"/>
      <c r="AM520" s="147"/>
      <c r="AN520" s="147"/>
      <c r="AO520" s="147"/>
      <c r="AP520" s="147"/>
      <c r="AQ520" s="147"/>
      <c r="AR520" s="147"/>
      <c r="AS520" s="147"/>
      <c r="AT520" s="147"/>
      <c r="AU520" s="147"/>
      <c r="AV520" s="147"/>
      <c r="AW520" s="147"/>
      <c r="AX520" s="147"/>
      <c r="AY520" s="147"/>
      <c r="AZ520" s="147"/>
      <c r="BA520" s="147"/>
      <c r="BB520" s="147"/>
      <c r="BC520" s="147"/>
      <c r="BD520" s="147"/>
      <c r="BE520" s="147"/>
      <c r="BF520" s="147"/>
      <c r="BG520" s="147"/>
      <c r="BH520" s="147"/>
      <c r="BI520" s="147"/>
      <c r="BJ520" s="147"/>
      <c r="BK520" s="147"/>
      <c r="BL520" s="147"/>
      <c r="BM520" s="147"/>
      <c r="BN520" s="147"/>
      <c r="BO520" s="147"/>
      <c r="BP520" s="147"/>
    </row>
    <row r="521" spans="31:68" x14ac:dyDescent="0.15">
      <c r="AE521" s="147"/>
      <c r="AF521" s="147"/>
      <c r="AG521" s="322"/>
      <c r="AH521" s="147"/>
      <c r="AI521" s="147"/>
      <c r="AJ521" s="147"/>
      <c r="AK521" s="147"/>
      <c r="AL521" s="147"/>
      <c r="AM521" s="147"/>
      <c r="AN521" s="147"/>
      <c r="AO521" s="147"/>
      <c r="AP521" s="147"/>
      <c r="AQ521" s="147"/>
      <c r="AR521" s="147"/>
      <c r="AS521" s="147"/>
      <c r="AT521" s="147"/>
      <c r="AU521" s="147"/>
      <c r="AV521" s="147"/>
      <c r="AW521" s="147"/>
      <c r="AX521" s="147"/>
      <c r="AY521" s="147"/>
      <c r="AZ521" s="147"/>
      <c r="BA521" s="147"/>
      <c r="BB521" s="147"/>
      <c r="BC521" s="147"/>
      <c r="BD521" s="147"/>
      <c r="BE521" s="147"/>
      <c r="BF521" s="147"/>
      <c r="BG521" s="147"/>
      <c r="BH521" s="147"/>
      <c r="BI521" s="147"/>
      <c r="BJ521" s="147"/>
      <c r="BK521" s="147"/>
      <c r="BL521" s="147"/>
      <c r="BM521" s="147"/>
      <c r="BN521" s="147"/>
      <c r="BO521" s="147"/>
      <c r="BP521" s="147"/>
    </row>
    <row r="522" spans="31:68" x14ac:dyDescent="0.15">
      <c r="AE522" s="147"/>
      <c r="AF522" s="147"/>
      <c r="AG522" s="322"/>
      <c r="AH522" s="147"/>
      <c r="AI522" s="147"/>
      <c r="AJ522" s="147"/>
      <c r="AK522" s="147"/>
      <c r="AL522" s="147"/>
      <c r="AM522" s="147"/>
      <c r="AN522" s="147"/>
      <c r="AO522" s="147"/>
      <c r="AP522" s="147"/>
      <c r="AQ522" s="147"/>
      <c r="AR522" s="147"/>
      <c r="AS522" s="147"/>
      <c r="AT522" s="147"/>
      <c r="AU522" s="147"/>
      <c r="AV522" s="147"/>
      <c r="AW522" s="147"/>
      <c r="AX522" s="147"/>
      <c r="AY522" s="147"/>
      <c r="AZ522" s="147"/>
      <c r="BA522" s="147"/>
      <c r="BB522" s="147"/>
      <c r="BC522" s="147"/>
      <c r="BD522" s="147"/>
      <c r="BE522" s="147"/>
      <c r="BF522" s="147"/>
      <c r="BG522" s="147"/>
      <c r="BH522" s="147"/>
      <c r="BI522" s="147"/>
      <c r="BJ522" s="147"/>
      <c r="BK522" s="147"/>
      <c r="BL522" s="147"/>
      <c r="BM522" s="147"/>
      <c r="BN522" s="147"/>
      <c r="BO522" s="147"/>
      <c r="BP522" s="147"/>
    </row>
    <row r="523" spans="31:68" x14ac:dyDescent="0.15">
      <c r="AE523" s="147"/>
      <c r="AF523" s="147"/>
      <c r="AG523" s="322"/>
      <c r="AH523" s="147"/>
      <c r="AI523" s="147"/>
      <c r="AJ523" s="147"/>
      <c r="AK523" s="147"/>
      <c r="AL523" s="147"/>
      <c r="AM523" s="147"/>
      <c r="AN523" s="147"/>
      <c r="AO523" s="147"/>
      <c r="AP523" s="147"/>
      <c r="AQ523" s="147"/>
      <c r="AR523" s="147"/>
      <c r="AS523" s="147"/>
      <c r="AT523" s="147"/>
      <c r="AU523" s="147"/>
      <c r="AV523" s="147"/>
      <c r="AW523" s="147"/>
      <c r="AX523" s="147"/>
      <c r="AY523" s="147"/>
      <c r="AZ523" s="147"/>
      <c r="BA523" s="147"/>
      <c r="BB523" s="147"/>
      <c r="BC523" s="147"/>
      <c r="BD523" s="147"/>
      <c r="BE523" s="147"/>
      <c r="BF523" s="147"/>
      <c r="BG523" s="147"/>
      <c r="BH523" s="147"/>
      <c r="BI523" s="147"/>
      <c r="BJ523" s="147"/>
      <c r="BK523" s="147"/>
      <c r="BL523" s="147"/>
      <c r="BM523" s="147"/>
      <c r="BN523" s="147"/>
      <c r="BO523" s="147"/>
      <c r="BP523" s="147"/>
    </row>
    <row r="524" spans="31:68" x14ac:dyDescent="0.15">
      <c r="AE524" s="147"/>
      <c r="AF524" s="147"/>
      <c r="AG524" s="322"/>
      <c r="AH524" s="147"/>
      <c r="AI524" s="147"/>
      <c r="AJ524" s="147"/>
      <c r="AK524" s="147"/>
      <c r="AL524" s="147"/>
      <c r="AM524" s="147"/>
      <c r="AN524" s="147"/>
      <c r="AO524" s="147"/>
      <c r="AP524" s="147"/>
      <c r="AQ524" s="147"/>
      <c r="AR524" s="147"/>
      <c r="AS524" s="147"/>
      <c r="AT524" s="147"/>
      <c r="AU524" s="147"/>
      <c r="AV524" s="147"/>
      <c r="AW524" s="147"/>
      <c r="AX524" s="147"/>
      <c r="AY524" s="147"/>
      <c r="AZ524" s="147"/>
      <c r="BA524" s="147"/>
      <c r="BB524" s="147"/>
      <c r="BC524" s="147"/>
      <c r="BD524" s="147"/>
      <c r="BE524" s="147"/>
      <c r="BF524" s="147"/>
      <c r="BG524" s="147"/>
      <c r="BH524" s="147"/>
      <c r="BI524" s="147"/>
      <c r="BJ524" s="147"/>
      <c r="BK524" s="147"/>
      <c r="BL524" s="147"/>
      <c r="BM524" s="147"/>
      <c r="BN524" s="147"/>
      <c r="BO524" s="147"/>
      <c r="BP524" s="147"/>
    </row>
    <row r="525" spans="31:68" x14ac:dyDescent="0.15">
      <c r="AE525" s="147"/>
      <c r="AF525" s="147"/>
      <c r="AG525" s="322"/>
      <c r="AH525" s="147"/>
      <c r="AI525" s="147"/>
      <c r="AJ525" s="147"/>
      <c r="AK525" s="147"/>
      <c r="AL525" s="147"/>
      <c r="AM525" s="147"/>
      <c r="AN525" s="147"/>
      <c r="AO525" s="147"/>
      <c r="AP525" s="147"/>
      <c r="AQ525" s="147"/>
      <c r="AR525" s="147"/>
      <c r="AS525" s="147"/>
      <c r="AT525" s="147"/>
      <c r="AU525" s="147"/>
      <c r="AV525" s="147"/>
      <c r="AW525" s="147"/>
      <c r="AX525" s="147"/>
      <c r="AY525" s="147"/>
      <c r="AZ525" s="147"/>
      <c r="BA525" s="147"/>
      <c r="BB525" s="147"/>
      <c r="BC525" s="147"/>
      <c r="BD525" s="147"/>
      <c r="BE525" s="147"/>
      <c r="BF525" s="147"/>
      <c r="BG525" s="147"/>
      <c r="BH525" s="147"/>
      <c r="BI525" s="147"/>
      <c r="BJ525" s="147"/>
      <c r="BK525" s="147"/>
      <c r="BL525" s="147"/>
      <c r="BM525" s="147"/>
      <c r="BN525" s="147"/>
      <c r="BO525" s="147"/>
      <c r="BP525" s="147"/>
    </row>
    <row r="526" spans="31:68" x14ac:dyDescent="0.15">
      <c r="AE526" s="147"/>
      <c r="AF526" s="147"/>
      <c r="AG526" s="322"/>
      <c r="AH526" s="147"/>
      <c r="AI526" s="147"/>
      <c r="AJ526" s="147"/>
      <c r="AK526" s="147"/>
      <c r="AL526" s="147"/>
      <c r="AM526" s="147"/>
      <c r="AN526" s="147"/>
      <c r="AO526" s="147"/>
      <c r="AP526" s="147"/>
      <c r="AQ526" s="147"/>
      <c r="AR526" s="147"/>
      <c r="AS526" s="147"/>
      <c r="AT526" s="147"/>
      <c r="AU526" s="147"/>
      <c r="AV526" s="147"/>
      <c r="AW526" s="147"/>
      <c r="AX526" s="147"/>
      <c r="AY526" s="147"/>
      <c r="AZ526" s="147"/>
      <c r="BA526" s="147"/>
      <c r="BB526" s="147"/>
      <c r="BC526" s="147"/>
      <c r="BD526" s="147"/>
      <c r="BE526" s="147"/>
      <c r="BF526" s="147"/>
      <c r="BG526" s="147"/>
      <c r="BH526" s="147"/>
      <c r="BI526" s="147"/>
      <c r="BJ526" s="147"/>
      <c r="BK526" s="147"/>
      <c r="BL526" s="147"/>
      <c r="BM526" s="147"/>
      <c r="BN526" s="147"/>
      <c r="BO526" s="147"/>
      <c r="BP526" s="147"/>
    </row>
    <row r="527" spans="31:68" x14ac:dyDescent="0.15">
      <c r="AE527" s="147"/>
      <c r="AF527" s="147"/>
      <c r="AG527" s="322"/>
      <c r="AH527" s="147"/>
      <c r="AI527" s="147"/>
      <c r="AJ527" s="147"/>
      <c r="AK527" s="147"/>
      <c r="AL527" s="147"/>
      <c r="AM527" s="147"/>
      <c r="AN527" s="147"/>
      <c r="AO527" s="147"/>
      <c r="AP527" s="147"/>
      <c r="AQ527" s="147"/>
      <c r="AR527" s="147"/>
      <c r="AS527" s="147"/>
      <c r="AT527" s="147"/>
      <c r="AU527" s="147"/>
      <c r="AV527" s="147"/>
      <c r="AW527" s="147"/>
      <c r="AX527" s="147"/>
      <c r="AY527" s="147"/>
      <c r="AZ527" s="147"/>
      <c r="BA527" s="147"/>
      <c r="BB527" s="147"/>
      <c r="BC527" s="147"/>
      <c r="BD527" s="147"/>
      <c r="BE527" s="147"/>
      <c r="BF527" s="147"/>
      <c r="BG527" s="147"/>
      <c r="BH527" s="147"/>
      <c r="BI527" s="147"/>
      <c r="BJ527" s="147"/>
      <c r="BK527" s="147"/>
      <c r="BL527" s="147"/>
      <c r="BM527" s="147"/>
      <c r="BN527" s="147"/>
      <c r="BO527" s="147"/>
      <c r="BP527" s="147"/>
    </row>
    <row r="528" spans="31:68" x14ac:dyDescent="0.15">
      <c r="AE528" s="147"/>
      <c r="AF528" s="147"/>
      <c r="AG528" s="322"/>
      <c r="AH528" s="147"/>
      <c r="AI528" s="147"/>
      <c r="AJ528" s="147"/>
      <c r="AK528" s="147"/>
      <c r="AL528" s="147"/>
      <c r="AM528" s="147"/>
      <c r="AN528" s="147"/>
      <c r="AO528" s="147"/>
      <c r="AP528" s="147"/>
      <c r="AQ528" s="147"/>
      <c r="AR528" s="147"/>
      <c r="AS528" s="147"/>
      <c r="AT528" s="147"/>
      <c r="AU528" s="147"/>
      <c r="AV528" s="147"/>
      <c r="AW528" s="147"/>
      <c r="AX528" s="147"/>
      <c r="AY528" s="147"/>
      <c r="AZ528" s="147"/>
      <c r="BA528" s="147"/>
      <c r="BB528" s="147"/>
      <c r="BC528" s="147"/>
      <c r="BD528" s="147"/>
      <c r="BE528" s="147"/>
      <c r="BF528" s="147"/>
      <c r="BG528" s="147"/>
      <c r="BH528" s="147"/>
      <c r="BI528" s="147"/>
      <c r="BJ528" s="147"/>
      <c r="BK528" s="147"/>
      <c r="BL528" s="147"/>
      <c r="BM528" s="147"/>
      <c r="BN528" s="147"/>
      <c r="BO528" s="147"/>
      <c r="BP528" s="147"/>
    </row>
    <row r="529" spans="31:68" x14ac:dyDescent="0.15">
      <c r="AE529" s="147"/>
      <c r="AF529" s="147"/>
      <c r="AG529" s="322"/>
      <c r="AH529" s="147"/>
      <c r="AI529" s="147"/>
      <c r="AJ529" s="147"/>
      <c r="AK529" s="147"/>
      <c r="AL529" s="147"/>
      <c r="AM529" s="147"/>
      <c r="AN529" s="147"/>
      <c r="AO529" s="147"/>
      <c r="AP529" s="147"/>
      <c r="AQ529" s="147"/>
      <c r="AR529" s="147"/>
      <c r="AS529" s="147"/>
      <c r="AT529" s="147"/>
      <c r="AU529" s="147"/>
      <c r="AV529" s="147"/>
      <c r="AW529" s="147"/>
      <c r="AX529" s="147"/>
      <c r="AY529" s="147"/>
      <c r="AZ529" s="147"/>
      <c r="BA529" s="147"/>
      <c r="BB529" s="147"/>
      <c r="BC529" s="147"/>
      <c r="BD529" s="147"/>
      <c r="BE529" s="147"/>
      <c r="BF529" s="147"/>
      <c r="BG529" s="147"/>
      <c r="BH529" s="147"/>
      <c r="BI529" s="147"/>
      <c r="BJ529" s="147"/>
      <c r="BK529" s="147"/>
      <c r="BL529" s="147"/>
      <c r="BM529" s="147"/>
      <c r="BN529" s="147"/>
      <c r="BO529" s="147"/>
      <c r="BP529" s="147"/>
    </row>
    <row r="530" spans="31:68" x14ac:dyDescent="0.15">
      <c r="AE530" s="147"/>
      <c r="AF530" s="147"/>
      <c r="AG530" s="322"/>
      <c r="AH530" s="147"/>
      <c r="AI530" s="147"/>
      <c r="AJ530" s="147"/>
      <c r="AK530" s="147"/>
      <c r="AL530" s="147"/>
      <c r="AM530" s="147"/>
      <c r="AN530" s="147"/>
      <c r="AO530" s="147"/>
      <c r="AP530" s="147"/>
      <c r="AQ530" s="147"/>
      <c r="AR530" s="147"/>
      <c r="AS530" s="147"/>
      <c r="AT530" s="147"/>
      <c r="AU530" s="147"/>
      <c r="AV530" s="147"/>
      <c r="AW530" s="147"/>
      <c r="AX530" s="147"/>
      <c r="AY530" s="147"/>
      <c r="AZ530" s="147"/>
      <c r="BA530" s="147"/>
      <c r="BB530" s="147"/>
      <c r="BC530" s="147"/>
      <c r="BD530" s="147"/>
      <c r="BE530" s="147"/>
      <c r="BF530" s="147"/>
      <c r="BG530" s="147"/>
      <c r="BH530" s="147"/>
      <c r="BI530" s="147"/>
      <c r="BJ530" s="147"/>
      <c r="BK530" s="147"/>
      <c r="BL530" s="147"/>
      <c r="BM530" s="147"/>
      <c r="BN530" s="147"/>
      <c r="BO530" s="147"/>
      <c r="BP530" s="147"/>
    </row>
    <row r="531" spans="31:68" x14ac:dyDescent="0.15">
      <c r="AE531" s="147"/>
      <c r="AF531" s="147"/>
      <c r="AG531" s="322"/>
      <c r="AH531" s="147"/>
      <c r="AI531" s="147"/>
      <c r="AJ531" s="147"/>
      <c r="AK531" s="147"/>
      <c r="AL531" s="147"/>
      <c r="AM531" s="147"/>
      <c r="AN531" s="147"/>
      <c r="AO531" s="147"/>
      <c r="AP531" s="147"/>
      <c r="AQ531" s="147"/>
      <c r="AR531" s="147"/>
      <c r="AS531" s="147"/>
      <c r="AT531" s="147"/>
      <c r="AU531" s="147"/>
      <c r="AV531" s="147"/>
      <c r="AW531" s="147"/>
      <c r="AX531" s="147"/>
      <c r="AY531" s="147"/>
      <c r="AZ531" s="147"/>
      <c r="BA531" s="147"/>
      <c r="BB531" s="147"/>
      <c r="BC531" s="147"/>
      <c r="BD531" s="147"/>
      <c r="BE531" s="147"/>
      <c r="BF531" s="147"/>
      <c r="BG531" s="147"/>
      <c r="BH531" s="147"/>
      <c r="BI531" s="147"/>
      <c r="BJ531" s="147"/>
      <c r="BK531" s="147"/>
      <c r="BL531" s="147"/>
      <c r="BM531" s="147"/>
      <c r="BN531" s="147"/>
      <c r="BO531" s="147"/>
      <c r="BP531" s="147"/>
    </row>
    <row r="532" spans="31:68" x14ac:dyDescent="0.15">
      <c r="AE532" s="147"/>
      <c r="AF532" s="147"/>
      <c r="AG532" s="322"/>
      <c r="AH532" s="147"/>
      <c r="AI532" s="147"/>
      <c r="AJ532" s="147"/>
      <c r="AK532" s="147"/>
      <c r="AL532" s="147"/>
      <c r="AM532" s="147"/>
      <c r="AN532" s="147"/>
      <c r="AO532" s="147"/>
      <c r="AP532" s="147"/>
      <c r="AQ532" s="147"/>
      <c r="AR532" s="147"/>
      <c r="AS532" s="147"/>
      <c r="AT532" s="147"/>
      <c r="AU532" s="147"/>
      <c r="AV532" s="147"/>
      <c r="AW532" s="147"/>
      <c r="AX532" s="147"/>
      <c r="AY532" s="147"/>
      <c r="AZ532" s="147"/>
      <c r="BA532" s="147"/>
      <c r="BB532" s="147"/>
      <c r="BC532" s="147"/>
      <c r="BD532" s="147"/>
      <c r="BE532" s="147"/>
      <c r="BF532" s="147"/>
      <c r="BG532" s="147"/>
      <c r="BH532" s="147"/>
      <c r="BI532" s="147"/>
      <c r="BJ532" s="147"/>
      <c r="BK532" s="147"/>
      <c r="BL532" s="147"/>
      <c r="BM532" s="147"/>
      <c r="BN532" s="147"/>
      <c r="BO532" s="147"/>
      <c r="BP532" s="147"/>
    </row>
    <row r="533" spans="31:68" x14ac:dyDescent="0.15">
      <c r="AE533" s="147"/>
      <c r="AF533" s="147"/>
      <c r="AG533" s="322"/>
      <c r="AH533" s="147"/>
      <c r="AI533" s="147"/>
      <c r="AJ533" s="147"/>
      <c r="AK533" s="147"/>
      <c r="AL533" s="147"/>
      <c r="AM533" s="147"/>
      <c r="AN533" s="147"/>
      <c r="AO533" s="147"/>
      <c r="AP533" s="147"/>
      <c r="AQ533" s="147"/>
      <c r="AR533" s="147"/>
      <c r="AS533" s="147"/>
      <c r="AT533" s="147"/>
      <c r="AU533" s="147"/>
      <c r="AV533" s="147"/>
      <c r="AW533" s="147"/>
      <c r="AX533" s="147"/>
      <c r="AY533" s="147"/>
      <c r="AZ533" s="147"/>
      <c r="BA533" s="147"/>
      <c r="BB533" s="147"/>
      <c r="BC533" s="147"/>
      <c r="BD533" s="147"/>
      <c r="BE533" s="147"/>
      <c r="BF533" s="147"/>
      <c r="BG533" s="147"/>
      <c r="BH533" s="147"/>
      <c r="BI533" s="147"/>
      <c r="BJ533" s="147"/>
      <c r="BK533" s="147"/>
      <c r="BL533" s="147"/>
      <c r="BM533" s="147"/>
      <c r="BN533" s="147"/>
      <c r="BO533" s="147"/>
      <c r="BP533" s="147"/>
    </row>
    <row r="534" spans="31:68" x14ac:dyDescent="0.15">
      <c r="AE534" s="147"/>
      <c r="AF534" s="147"/>
      <c r="AG534" s="322"/>
      <c r="AH534" s="147"/>
      <c r="AI534" s="147"/>
      <c r="AJ534" s="147"/>
      <c r="AK534" s="147"/>
      <c r="AL534" s="147"/>
      <c r="AM534" s="147"/>
      <c r="AN534" s="147"/>
      <c r="AO534" s="147"/>
      <c r="AP534" s="147"/>
      <c r="AQ534" s="147"/>
      <c r="AR534" s="147"/>
      <c r="AS534" s="147"/>
      <c r="AT534" s="147"/>
      <c r="AU534" s="147"/>
      <c r="AV534" s="147"/>
      <c r="AW534" s="147"/>
      <c r="AX534" s="147"/>
      <c r="AY534" s="147"/>
      <c r="AZ534" s="147"/>
      <c r="BA534" s="147"/>
      <c r="BB534" s="147"/>
      <c r="BC534" s="147"/>
      <c r="BD534" s="147"/>
      <c r="BE534" s="147"/>
      <c r="BF534" s="147"/>
      <c r="BG534" s="147"/>
      <c r="BH534" s="147"/>
      <c r="BI534" s="147"/>
      <c r="BJ534" s="147"/>
      <c r="BK534" s="147"/>
      <c r="BL534" s="147"/>
      <c r="BM534" s="147"/>
      <c r="BN534" s="147"/>
      <c r="BO534" s="147"/>
      <c r="BP534" s="147"/>
    </row>
    <row r="535" spans="31:68" x14ac:dyDescent="0.15">
      <c r="AE535" s="147"/>
      <c r="AF535" s="147"/>
      <c r="AG535" s="322"/>
      <c r="AH535" s="147"/>
      <c r="AI535" s="147"/>
      <c r="AJ535" s="147"/>
      <c r="AK535" s="147"/>
      <c r="AL535" s="147"/>
      <c r="AM535" s="147"/>
      <c r="AN535" s="147"/>
      <c r="AO535" s="147"/>
      <c r="AP535" s="147"/>
      <c r="AQ535" s="147"/>
      <c r="AR535" s="147"/>
      <c r="AS535" s="147"/>
      <c r="AT535" s="147"/>
      <c r="AU535" s="147"/>
      <c r="AV535" s="147"/>
      <c r="AW535" s="147"/>
      <c r="AX535" s="147"/>
      <c r="AY535" s="147"/>
      <c r="AZ535" s="147"/>
      <c r="BA535" s="147"/>
      <c r="BB535" s="147"/>
      <c r="BC535" s="147"/>
      <c r="BD535" s="147"/>
      <c r="BE535" s="147"/>
      <c r="BF535" s="147"/>
      <c r="BG535" s="147"/>
      <c r="BH535" s="147"/>
      <c r="BI535" s="147"/>
      <c r="BJ535" s="147"/>
      <c r="BK535" s="147"/>
      <c r="BL535" s="147"/>
      <c r="BM535" s="147"/>
      <c r="BN535" s="147"/>
      <c r="BO535" s="147"/>
      <c r="BP535" s="147"/>
    </row>
    <row r="536" spans="31:68" x14ac:dyDescent="0.15">
      <c r="AE536" s="147"/>
      <c r="AF536" s="147"/>
      <c r="AG536" s="322"/>
      <c r="AH536" s="147"/>
      <c r="AI536" s="147"/>
      <c r="AJ536" s="147"/>
      <c r="AK536" s="147"/>
      <c r="AL536" s="147"/>
      <c r="AM536" s="147"/>
      <c r="AN536" s="147"/>
      <c r="AO536" s="147"/>
      <c r="AP536" s="147"/>
      <c r="AQ536" s="147"/>
      <c r="AR536" s="147"/>
      <c r="AS536" s="147"/>
      <c r="AT536" s="147"/>
      <c r="AU536" s="147"/>
      <c r="AV536" s="147"/>
      <c r="AW536" s="147"/>
      <c r="AX536" s="147"/>
      <c r="AY536" s="147"/>
      <c r="AZ536" s="147"/>
      <c r="BA536" s="147"/>
      <c r="BB536" s="147"/>
      <c r="BC536" s="147"/>
      <c r="BD536" s="147"/>
      <c r="BE536" s="147"/>
      <c r="BF536" s="147"/>
      <c r="BG536" s="147"/>
      <c r="BH536" s="147"/>
      <c r="BI536" s="147"/>
      <c r="BJ536" s="147"/>
      <c r="BK536" s="147"/>
      <c r="BL536" s="147"/>
      <c r="BM536" s="147"/>
      <c r="BN536" s="147"/>
      <c r="BO536" s="147"/>
      <c r="BP536" s="147"/>
    </row>
    <row r="537" spans="31:68" x14ac:dyDescent="0.15">
      <c r="AE537" s="147"/>
      <c r="AF537" s="147"/>
      <c r="AG537" s="322"/>
      <c r="AH537" s="147"/>
      <c r="AI537" s="147"/>
      <c r="AJ537" s="147"/>
      <c r="AK537" s="147"/>
      <c r="AL537" s="147"/>
      <c r="AM537" s="147"/>
      <c r="AN537" s="147"/>
      <c r="AO537" s="147"/>
      <c r="AP537" s="147"/>
      <c r="AQ537" s="147"/>
      <c r="AR537" s="147"/>
      <c r="AS537" s="147"/>
      <c r="AT537" s="147"/>
      <c r="AU537" s="147"/>
      <c r="AV537" s="147"/>
      <c r="AW537" s="147"/>
      <c r="AX537" s="147"/>
      <c r="AY537" s="147"/>
      <c r="AZ537" s="147"/>
      <c r="BA537" s="147"/>
      <c r="BB537" s="147"/>
      <c r="BC537" s="147"/>
      <c r="BD537" s="147"/>
      <c r="BE537" s="147"/>
      <c r="BF537" s="147"/>
      <c r="BG537" s="147"/>
      <c r="BH537" s="147"/>
      <c r="BI537" s="147"/>
      <c r="BJ537" s="147"/>
      <c r="BK537" s="147"/>
      <c r="BL537" s="147"/>
      <c r="BM537" s="147"/>
      <c r="BN537" s="147"/>
      <c r="BO537" s="147"/>
      <c r="BP537" s="147"/>
    </row>
    <row r="538" spans="31:68" x14ac:dyDescent="0.15">
      <c r="AE538" s="147"/>
      <c r="AF538" s="147"/>
      <c r="AG538" s="322"/>
      <c r="AH538" s="147"/>
      <c r="AI538" s="147"/>
      <c r="AJ538" s="147"/>
      <c r="AK538" s="147"/>
      <c r="AL538" s="147"/>
      <c r="AM538" s="147"/>
      <c r="AN538" s="147"/>
      <c r="AO538" s="147"/>
      <c r="AP538" s="147"/>
      <c r="AQ538" s="147"/>
      <c r="AR538" s="147"/>
      <c r="AS538" s="147"/>
      <c r="AT538" s="147"/>
      <c r="AU538" s="147"/>
      <c r="AV538" s="147"/>
      <c r="AW538" s="147"/>
      <c r="AX538" s="147"/>
      <c r="AY538" s="147"/>
      <c r="AZ538" s="147"/>
      <c r="BA538" s="147"/>
      <c r="BB538" s="147"/>
      <c r="BC538" s="147"/>
      <c r="BD538" s="147"/>
      <c r="BE538" s="147"/>
      <c r="BF538" s="147"/>
      <c r="BG538" s="147"/>
      <c r="BH538" s="147"/>
      <c r="BI538" s="147"/>
      <c r="BJ538" s="147"/>
      <c r="BK538" s="147"/>
      <c r="BL538" s="147"/>
      <c r="BM538" s="147"/>
      <c r="BN538" s="147"/>
      <c r="BO538" s="147"/>
      <c r="BP538" s="147"/>
    </row>
    <row r="539" spans="31:68" x14ac:dyDescent="0.15">
      <c r="AE539" s="147"/>
      <c r="AF539" s="147"/>
      <c r="AG539" s="322"/>
      <c r="AH539" s="147"/>
      <c r="AI539" s="147"/>
      <c r="AJ539" s="147"/>
      <c r="AK539" s="147"/>
      <c r="AL539" s="147"/>
      <c r="AM539" s="147"/>
      <c r="AN539" s="147"/>
      <c r="AO539" s="147"/>
      <c r="AP539" s="147"/>
      <c r="AQ539" s="147"/>
      <c r="AR539" s="147"/>
      <c r="AS539" s="147"/>
      <c r="AT539" s="147"/>
      <c r="AU539" s="147"/>
      <c r="AV539" s="147"/>
      <c r="AW539" s="147"/>
      <c r="AX539" s="147"/>
      <c r="AY539" s="147"/>
      <c r="AZ539" s="147"/>
      <c r="BA539" s="147"/>
      <c r="BB539" s="147"/>
      <c r="BC539" s="147"/>
      <c r="BD539" s="147"/>
      <c r="BE539" s="147"/>
      <c r="BF539" s="147"/>
      <c r="BG539" s="147"/>
      <c r="BH539" s="147"/>
      <c r="BI539" s="147"/>
      <c r="BJ539" s="147"/>
      <c r="BK539" s="147"/>
      <c r="BL539" s="147"/>
      <c r="BM539" s="147"/>
      <c r="BN539" s="147"/>
      <c r="BO539" s="147"/>
      <c r="BP539" s="147"/>
    </row>
    <row r="540" spans="31:68" x14ac:dyDescent="0.15">
      <c r="AE540" s="147"/>
      <c r="AF540" s="147"/>
      <c r="AG540" s="322"/>
      <c r="AH540" s="147"/>
      <c r="AI540" s="147"/>
      <c r="AJ540" s="147"/>
      <c r="AK540" s="147"/>
      <c r="AL540" s="147"/>
      <c r="AM540" s="147"/>
      <c r="AN540" s="147"/>
      <c r="AO540" s="147"/>
      <c r="AP540" s="147"/>
      <c r="AQ540" s="147"/>
      <c r="AR540" s="147"/>
      <c r="AS540" s="147"/>
      <c r="AT540" s="147"/>
      <c r="AU540" s="147"/>
      <c r="AV540" s="147"/>
      <c r="AW540" s="147"/>
      <c r="AX540" s="147"/>
      <c r="AY540" s="147"/>
      <c r="AZ540" s="147"/>
      <c r="BA540" s="147"/>
      <c r="BB540" s="147"/>
      <c r="BC540" s="147"/>
      <c r="BD540" s="147"/>
      <c r="BE540" s="147"/>
      <c r="BF540" s="147"/>
      <c r="BG540" s="147"/>
      <c r="BH540" s="147"/>
      <c r="BI540" s="147"/>
      <c r="BJ540" s="147"/>
      <c r="BK540" s="147"/>
      <c r="BL540" s="147"/>
      <c r="BM540" s="147"/>
      <c r="BN540" s="147"/>
      <c r="BO540" s="147"/>
      <c r="BP540" s="147"/>
    </row>
    <row r="541" spans="31:68" x14ac:dyDescent="0.15">
      <c r="AE541" s="147"/>
      <c r="AF541" s="147"/>
      <c r="AG541" s="322"/>
      <c r="AH541" s="147"/>
      <c r="AI541" s="147"/>
      <c r="AJ541" s="147"/>
      <c r="AK541" s="147"/>
      <c r="AL541" s="147"/>
      <c r="AM541" s="147"/>
      <c r="AN541" s="147"/>
      <c r="AO541" s="147"/>
      <c r="AP541" s="147"/>
      <c r="AQ541" s="147"/>
      <c r="AR541" s="147"/>
      <c r="AS541" s="147"/>
      <c r="AT541" s="147"/>
      <c r="AU541" s="147"/>
      <c r="AV541" s="147"/>
      <c r="AW541" s="147"/>
      <c r="AX541" s="147"/>
      <c r="AY541" s="147"/>
      <c r="AZ541" s="147"/>
      <c r="BA541" s="147"/>
      <c r="BB541" s="147"/>
      <c r="BC541" s="147"/>
      <c r="BD541" s="147"/>
      <c r="BE541" s="147"/>
      <c r="BF541" s="147"/>
      <c r="BG541" s="147"/>
      <c r="BH541" s="147"/>
      <c r="BI541" s="147"/>
      <c r="BJ541" s="147"/>
      <c r="BK541" s="147"/>
      <c r="BL541" s="147"/>
      <c r="BM541" s="147"/>
      <c r="BN541" s="147"/>
      <c r="BO541" s="147"/>
      <c r="BP541" s="147"/>
    </row>
    <row r="542" spans="31:68" x14ac:dyDescent="0.15">
      <c r="AE542" s="147"/>
      <c r="AF542" s="147"/>
      <c r="AG542" s="322"/>
      <c r="AH542" s="147"/>
      <c r="AI542" s="147"/>
      <c r="AJ542" s="147"/>
      <c r="AK542" s="147"/>
      <c r="AL542" s="147"/>
      <c r="AM542" s="147"/>
      <c r="AN542" s="147"/>
      <c r="AO542" s="147"/>
      <c r="AP542" s="147"/>
      <c r="AQ542" s="147"/>
      <c r="AR542" s="147"/>
      <c r="AS542" s="147"/>
      <c r="AT542" s="147"/>
      <c r="AU542" s="147"/>
      <c r="AV542" s="147"/>
      <c r="AW542" s="147"/>
      <c r="AX542" s="147"/>
      <c r="AY542" s="147"/>
      <c r="AZ542" s="147"/>
      <c r="BA542" s="147"/>
      <c r="BB542" s="147"/>
      <c r="BC542" s="147"/>
      <c r="BD542" s="147"/>
      <c r="BE542" s="147"/>
      <c r="BF542" s="147"/>
      <c r="BG542" s="147"/>
      <c r="BH542" s="147"/>
      <c r="BI542" s="147"/>
      <c r="BJ542" s="147"/>
      <c r="BK542" s="147"/>
      <c r="BL542" s="147"/>
      <c r="BM542" s="147"/>
      <c r="BN542" s="147"/>
      <c r="BO542" s="147"/>
      <c r="BP542" s="147"/>
    </row>
    <row r="543" spans="31:68" x14ac:dyDescent="0.15">
      <c r="AE543" s="147"/>
      <c r="AF543" s="147"/>
      <c r="AG543" s="322"/>
      <c r="AH543" s="147"/>
      <c r="AI543" s="147"/>
      <c r="AJ543" s="147"/>
      <c r="AK543" s="147"/>
      <c r="AL543" s="147"/>
      <c r="AM543" s="147"/>
      <c r="AN543" s="147"/>
      <c r="AO543" s="147"/>
      <c r="AP543" s="147"/>
      <c r="AQ543" s="147"/>
      <c r="AR543" s="147"/>
      <c r="AS543" s="147"/>
      <c r="AT543" s="147"/>
      <c r="AU543" s="147"/>
      <c r="AV543" s="147"/>
      <c r="AW543" s="147"/>
      <c r="AX543" s="147"/>
      <c r="AY543" s="147"/>
      <c r="AZ543" s="147"/>
      <c r="BA543" s="147"/>
      <c r="BB543" s="147"/>
      <c r="BC543" s="147"/>
      <c r="BD543" s="147"/>
      <c r="BE543" s="147"/>
      <c r="BF543" s="147"/>
      <c r="BG543" s="147"/>
      <c r="BH543" s="147"/>
      <c r="BI543" s="147"/>
      <c r="BJ543" s="147"/>
      <c r="BK543" s="147"/>
      <c r="BL543" s="147"/>
      <c r="BM543" s="147"/>
      <c r="BN543" s="147"/>
      <c r="BO543" s="147"/>
      <c r="BP543" s="147"/>
    </row>
    <row r="544" spans="31:68" x14ac:dyDescent="0.15">
      <c r="AE544" s="147"/>
      <c r="AF544" s="147"/>
      <c r="AG544" s="322"/>
      <c r="AH544" s="147"/>
      <c r="AI544" s="147"/>
      <c r="AJ544" s="147"/>
      <c r="AK544" s="147"/>
      <c r="AL544" s="147"/>
      <c r="AM544" s="147"/>
      <c r="AN544" s="147"/>
      <c r="AO544" s="147"/>
      <c r="AP544" s="147"/>
      <c r="AQ544" s="147"/>
      <c r="AR544" s="147"/>
      <c r="AS544" s="147"/>
      <c r="AT544" s="147"/>
      <c r="AU544" s="147"/>
      <c r="AV544" s="147"/>
      <c r="AW544" s="147"/>
      <c r="AX544" s="147"/>
      <c r="AY544" s="147"/>
      <c r="AZ544" s="147"/>
      <c r="BA544" s="147"/>
      <c r="BB544" s="147"/>
      <c r="BC544" s="147"/>
      <c r="BD544" s="147"/>
      <c r="BE544" s="147"/>
      <c r="BF544" s="147"/>
      <c r="BG544" s="147"/>
      <c r="BH544" s="147"/>
      <c r="BI544" s="147"/>
      <c r="BJ544" s="147"/>
      <c r="BK544" s="147"/>
      <c r="BL544" s="147"/>
      <c r="BM544" s="147"/>
      <c r="BN544" s="147"/>
      <c r="BO544" s="147"/>
      <c r="BP544" s="147"/>
    </row>
    <row r="545" spans="31:68" x14ac:dyDescent="0.15">
      <c r="AE545" s="147"/>
      <c r="AF545" s="147"/>
      <c r="AG545" s="322"/>
      <c r="AH545" s="147"/>
      <c r="AI545" s="147"/>
      <c r="AJ545" s="147"/>
      <c r="AK545" s="147"/>
      <c r="AL545" s="147"/>
      <c r="AM545" s="147"/>
      <c r="AN545" s="147"/>
      <c r="AO545" s="147"/>
      <c r="AP545" s="147"/>
      <c r="AQ545" s="147"/>
      <c r="AR545" s="147"/>
      <c r="AS545" s="147"/>
      <c r="AT545" s="147"/>
      <c r="AU545" s="147"/>
      <c r="AV545" s="147"/>
      <c r="AW545" s="147"/>
      <c r="AX545" s="147"/>
      <c r="AY545" s="147"/>
      <c r="AZ545" s="147"/>
      <c r="BA545" s="147"/>
      <c r="BB545" s="147"/>
      <c r="BC545" s="147"/>
      <c r="BD545" s="147"/>
      <c r="BE545" s="147"/>
      <c r="BF545" s="147"/>
      <c r="BG545" s="147"/>
      <c r="BH545" s="147"/>
      <c r="BI545" s="147"/>
      <c r="BJ545" s="147"/>
      <c r="BK545" s="147"/>
      <c r="BL545" s="147"/>
      <c r="BM545" s="147"/>
      <c r="BN545" s="147"/>
      <c r="BO545" s="147"/>
      <c r="BP545" s="147"/>
    </row>
    <row r="546" spans="31:68" x14ac:dyDescent="0.15">
      <c r="AE546" s="147"/>
      <c r="AF546" s="147"/>
      <c r="AG546" s="322"/>
      <c r="AH546" s="147"/>
      <c r="AI546" s="147"/>
      <c r="AJ546" s="147"/>
      <c r="AK546" s="147"/>
      <c r="AL546" s="147"/>
      <c r="AM546" s="147"/>
      <c r="AN546" s="147"/>
      <c r="AO546" s="147"/>
      <c r="AP546" s="147"/>
      <c r="AQ546" s="147"/>
      <c r="AR546" s="147"/>
      <c r="AS546" s="147"/>
      <c r="AT546" s="147"/>
      <c r="AU546" s="147"/>
      <c r="AV546" s="147"/>
      <c r="AW546" s="147"/>
      <c r="AX546" s="147"/>
      <c r="AY546" s="147"/>
      <c r="AZ546" s="147"/>
      <c r="BA546" s="147"/>
      <c r="BB546" s="147"/>
      <c r="BC546" s="147"/>
      <c r="BD546" s="147"/>
      <c r="BE546" s="147"/>
      <c r="BF546" s="147"/>
      <c r="BG546" s="147"/>
      <c r="BH546" s="147"/>
      <c r="BI546" s="147"/>
      <c r="BJ546" s="147"/>
      <c r="BK546" s="147"/>
      <c r="BL546" s="147"/>
      <c r="BM546" s="147"/>
      <c r="BN546" s="147"/>
      <c r="BO546" s="147"/>
      <c r="BP546" s="147"/>
    </row>
    <row r="547" spans="31:68" x14ac:dyDescent="0.15">
      <c r="AE547" s="147"/>
      <c r="AF547" s="147"/>
      <c r="AG547" s="322"/>
      <c r="AH547" s="147"/>
      <c r="AI547" s="147"/>
      <c r="AJ547" s="147"/>
      <c r="AK547" s="147"/>
      <c r="AL547" s="147"/>
      <c r="AM547" s="147"/>
      <c r="AN547" s="147"/>
      <c r="AO547" s="147"/>
      <c r="AP547" s="147"/>
      <c r="AQ547" s="147"/>
      <c r="AR547" s="147"/>
      <c r="AS547" s="147"/>
      <c r="AT547" s="147"/>
      <c r="AU547" s="147"/>
      <c r="AV547" s="147"/>
      <c r="AW547" s="147"/>
      <c r="AX547" s="147"/>
      <c r="AY547" s="147"/>
      <c r="AZ547" s="147"/>
      <c r="BA547" s="147"/>
      <c r="BB547" s="147"/>
      <c r="BC547" s="147"/>
      <c r="BD547" s="147"/>
      <c r="BE547" s="147"/>
      <c r="BF547" s="147"/>
      <c r="BG547" s="147"/>
      <c r="BH547" s="147"/>
      <c r="BI547" s="147"/>
      <c r="BJ547" s="147"/>
      <c r="BK547" s="147"/>
      <c r="BL547" s="147"/>
      <c r="BM547" s="147"/>
      <c r="BN547" s="147"/>
      <c r="BO547" s="147"/>
      <c r="BP547" s="147"/>
    </row>
    <row r="548" spans="31:68" x14ac:dyDescent="0.15">
      <c r="AE548" s="147"/>
      <c r="AF548" s="147"/>
      <c r="AG548" s="322"/>
      <c r="AH548" s="147"/>
      <c r="AI548" s="147"/>
      <c r="AJ548" s="147"/>
      <c r="AK548" s="147"/>
      <c r="AL548" s="147"/>
      <c r="AM548" s="147"/>
      <c r="AN548" s="147"/>
      <c r="AO548" s="147"/>
      <c r="AP548" s="147"/>
      <c r="AQ548" s="147"/>
      <c r="AR548" s="147"/>
      <c r="AS548" s="147"/>
      <c r="AT548" s="147"/>
      <c r="AU548" s="147"/>
      <c r="AV548" s="147"/>
      <c r="AW548" s="147"/>
      <c r="AX548" s="147"/>
      <c r="AY548" s="147"/>
      <c r="AZ548" s="147"/>
      <c r="BA548" s="147"/>
      <c r="BB548" s="147"/>
      <c r="BC548" s="147"/>
      <c r="BD548" s="147"/>
      <c r="BE548" s="147"/>
      <c r="BF548" s="147"/>
      <c r="BG548" s="147"/>
      <c r="BH548" s="147"/>
      <c r="BI548" s="147"/>
      <c r="BJ548" s="147"/>
      <c r="BK548" s="147"/>
      <c r="BL548" s="147"/>
      <c r="BM548" s="147"/>
      <c r="BN548" s="147"/>
      <c r="BO548" s="147"/>
      <c r="BP548" s="147"/>
    </row>
    <row r="549" spans="31:68" x14ac:dyDescent="0.15">
      <c r="AE549" s="147"/>
      <c r="AF549" s="147"/>
      <c r="AG549" s="322"/>
      <c r="AH549" s="147"/>
      <c r="AI549" s="147"/>
      <c r="AJ549" s="147"/>
      <c r="AK549" s="147"/>
      <c r="AL549" s="147"/>
      <c r="AM549" s="147"/>
      <c r="AN549" s="147"/>
      <c r="AO549" s="147"/>
      <c r="AP549" s="147"/>
      <c r="AQ549" s="147"/>
      <c r="AR549" s="147"/>
      <c r="AS549" s="147"/>
      <c r="AT549" s="147"/>
      <c r="AU549" s="147"/>
      <c r="AV549" s="147"/>
      <c r="AW549" s="147"/>
      <c r="AX549" s="147"/>
      <c r="AY549" s="147"/>
      <c r="AZ549" s="147"/>
      <c r="BA549" s="147"/>
      <c r="BB549" s="147"/>
      <c r="BC549" s="147"/>
      <c r="BD549" s="147"/>
      <c r="BE549" s="147"/>
      <c r="BF549" s="147"/>
      <c r="BG549" s="147"/>
      <c r="BH549" s="147"/>
      <c r="BI549" s="147"/>
      <c r="BJ549" s="147"/>
      <c r="BK549" s="147"/>
      <c r="BL549" s="147"/>
      <c r="BM549" s="147"/>
      <c r="BN549" s="147"/>
      <c r="BO549" s="147"/>
      <c r="BP549" s="147"/>
    </row>
    <row r="550" spans="31:68" x14ac:dyDescent="0.15">
      <c r="AE550" s="147"/>
      <c r="AF550" s="147"/>
      <c r="AG550" s="322"/>
      <c r="AH550" s="147"/>
      <c r="AI550" s="147"/>
      <c r="AJ550" s="147"/>
      <c r="AK550" s="147"/>
      <c r="AL550" s="147"/>
      <c r="AM550" s="147"/>
      <c r="AN550" s="147"/>
      <c r="AO550" s="147"/>
      <c r="AP550" s="147"/>
      <c r="AQ550" s="147"/>
      <c r="AR550" s="147"/>
      <c r="AS550" s="147"/>
      <c r="AT550" s="147"/>
      <c r="AU550" s="147"/>
      <c r="AV550" s="147"/>
      <c r="AW550" s="147"/>
      <c r="AX550" s="147"/>
      <c r="AY550" s="147"/>
      <c r="AZ550" s="147"/>
      <c r="BA550" s="147"/>
      <c r="BB550" s="147"/>
      <c r="BC550" s="147"/>
      <c r="BD550" s="147"/>
      <c r="BE550" s="147"/>
      <c r="BF550" s="147"/>
      <c r="BG550" s="147"/>
      <c r="BH550" s="147"/>
      <c r="BI550" s="147"/>
      <c r="BJ550" s="147"/>
      <c r="BK550" s="147"/>
      <c r="BL550" s="147"/>
      <c r="BM550" s="147"/>
      <c r="BN550" s="147"/>
      <c r="BO550" s="147"/>
      <c r="BP550" s="147"/>
    </row>
    <row r="551" spans="31:68" x14ac:dyDescent="0.15">
      <c r="AE551" s="147"/>
      <c r="AF551" s="147"/>
      <c r="AG551" s="322"/>
      <c r="AH551" s="147"/>
      <c r="AI551" s="147"/>
      <c r="AJ551" s="147"/>
      <c r="AK551" s="147"/>
      <c r="AL551" s="147"/>
      <c r="AM551" s="147"/>
      <c r="AN551" s="147"/>
      <c r="AO551" s="147"/>
      <c r="AP551" s="147"/>
      <c r="AQ551" s="147"/>
      <c r="AR551" s="147"/>
      <c r="AS551" s="147"/>
      <c r="AT551" s="147"/>
      <c r="AU551" s="147"/>
      <c r="AV551" s="147"/>
      <c r="AW551" s="147"/>
      <c r="AX551" s="147"/>
      <c r="AY551" s="147"/>
      <c r="AZ551" s="147"/>
      <c r="BA551" s="147"/>
      <c r="BB551" s="147"/>
      <c r="BC551" s="147"/>
      <c r="BD551" s="147"/>
      <c r="BE551" s="147"/>
      <c r="BF551" s="147"/>
      <c r="BG551" s="147"/>
      <c r="BH551" s="147"/>
      <c r="BI551" s="147"/>
      <c r="BJ551" s="147"/>
      <c r="BK551" s="147"/>
      <c r="BL551" s="147"/>
      <c r="BM551" s="147"/>
      <c r="BN551" s="147"/>
      <c r="BO551" s="147"/>
      <c r="BP551" s="147"/>
    </row>
    <row r="552" spans="31:68" x14ac:dyDescent="0.15">
      <c r="AE552" s="147"/>
      <c r="AF552" s="147"/>
      <c r="AG552" s="322"/>
      <c r="AH552" s="147"/>
      <c r="AI552" s="147"/>
      <c r="AJ552" s="147"/>
      <c r="AK552" s="147"/>
      <c r="AL552" s="147"/>
      <c r="AM552" s="147"/>
      <c r="AN552" s="147"/>
      <c r="AO552" s="147"/>
      <c r="AP552" s="147"/>
      <c r="AQ552" s="147"/>
      <c r="AR552" s="147"/>
      <c r="AS552" s="147"/>
      <c r="AT552" s="147"/>
      <c r="AU552" s="147"/>
      <c r="AV552" s="147"/>
      <c r="AW552" s="147"/>
      <c r="AX552" s="147"/>
      <c r="AY552" s="147"/>
      <c r="AZ552" s="147"/>
      <c r="BA552" s="147"/>
      <c r="BB552" s="147"/>
      <c r="BC552" s="147"/>
      <c r="BD552" s="147"/>
      <c r="BE552" s="147"/>
      <c r="BF552" s="147"/>
      <c r="BG552" s="147"/>
      <c r="BH552" s="147"/>
      <c r="BI552" s="147"/>
      <c r="BJ552" s="147"/>
      <c r="BK552" s="147"/>
      <c r="BL552" s="147"/>
      <c r="BM552" s="147"/>
      <c r="BN552" s="147"/>
      <c r="BO552" s="147"/>
      <c r="BP552" s="147"/>
    </row>
    <row r="553" spans="31:68" x14ac:dyDescent="0.15">
      <c r="AE553" s="147"/>
      <c r="AF553" s="147"/>
      <c r="AG553" s="322"/>
      <c r="AH553" s="147"/>
      <c r="AI553" s="147"/>
      <c r="AJ553" s="147"/>
      <c r="AK553" s="147"/>
      <c r="AL553" s="147"/>
      <c r="AM553" s="147"/>
      <c r="AN553" s="147"/>
      <c r="AO553" s="147"/>
      <c r="AP553" s="147"/>
      <c r="AQ553" s="147"/>
      <c r="AR553" s="147"/>
      <c r="AS553" s="147"/>
      <c r="AT553" s="147"/>
      <c r="AU553" s="147"/>
      <c r="AV553" s="147"/>
      <c r="AW553" s="147"/>
      <c r="AX553" s="147"/>
      <c r="AY553" s="147"/>
      <c r="AZ553" s="147"/>
      <c r="BA553" s="147"/>
      <c r="BB553" s="147"/>
      <c r="BC553" s="147"/>
      <c r="BD553" s="147"/>
      <c r="BE553" s="147"/>
      <c r="BF553" s="147"/>
      <c r="BG553" s="147"/>
      <c r="BH553" s="147"/>
      <c r="BI553" s="147"/>
      <c r="BJ553" s="147"/>
      <c r="BK553" s="147"/>
      <c r="BL553" s="147"/>
      <c r="BM553" s="147"/>
      <c r="BN553" s="147"/>
      <c r="BO553" s="147"/>
      <c r="BP553" s="147"/>
    </row>
    <row r="554" spans="31:68" x14ac:dyDescent="0.15">
      <c r="AE554" s="147"/>
      <c r="AF554" s="147"/>
      <c r="AG554" s="322"/>
      <c r="AH554" s="147"/>
      <c r="AI554" s="147"/>
      <c r="AJ554" s="147"/>
      <c r="AK554" s="147"/>
      <c r="AL554" s="147"/>
      <c r="AM554" s="147"/>
      <c r="AN554" s="147"/>
      <c r="AO554" s="147"/>
      <c r="AP554" s="147"/>
      <c r="AQ554" s="147"/>
      <c r="AR554" s="147"/>
      <c r="AS554" s="147"/>
      <c r="AT554" s="147"/>
      <c r="AU554" s="147"/>
      <c r="AV554" s="147"/>
      <c r="AW554" s="147"/>
      <c r="AX554" s="147"/>
      <c r="AY554" s="147"/>
      <c r="AZ554" s="147"/>
      <c r="BA554" s="147"/>
      <c r="BB554" s="147"/>
      <c r="BC554" s="147"/>
      <c r="BD554" s="147"/>
      <c r="BE554" s="147"/>
      <c r="BF554" s="147"/>
      <c r="BG554" s="147"/>
      <c r="BH554" s="147"/>
      <c r="BI554" s="147"/>
      <c r="BJ554" s="147"/>
      <c r="BK554" s="147"/>
      <c r="BL554" s="147"/>
      <c r="BM554" s="147"/>
      <c r="BN554" s="147"/>
      <c r="BO554" s="147"/>
      <c r="BP554" s="147"/>
    </row>
    <row r="555" spans="31:68" x14ac:dyDescent="0.15">
      <c r="AE555" s="147"/>
      <c r="AF555" s="147"/>
      <c r="AG555" s="322"/>
      <c r="AH555" s="147"/>
      <c r="AI555" s="147"/>
      <c r="AJ555" s="147"/>
      <c r="AK555" s="147"/>
      <c r="AL555" s="147"/>
      <c r="AM555" s="147"/>
      <c r="AN555" s="147"/>
      <c r="AO555" s="147"/>
      <c r="AP555" s="147"/>
      <c r="AQ555" s="147"/>
      <c r="AR555" s="147"/>
      <c r="AS555" s="147"/>
      <c r="AT555" s="147"/>
      <c r="AU555" s="147"/>
      <c r="AV555" s="147"/>
      <c r="AW555" s="147"/>
      <c r="AX555" s="147"/>
      <c r="AY555" s="147"/>
      <c r="AZ555" s="147"/>
      <c r="BA555" s="147"/>
      <c r="BB555" s="147"/>
      <c r="BC555" s="147"/>
      <c r="BD555" s="147"/>
      <c r="BE555" s="147"/>
      <c r="BF555" s="147"/>
      <c r="BG555" s="147"/>
      <c r="BH555" s="147"/>
      <c r="BI555" s="147"/>
      <c r="BJ555" s="147"/>
      <c r="BK555" s="147"/>
      <c r="BL555" s="147"/>
      <c r="BM555" s="147"/>
      <c r="BN555" s="147"/>
      <c r="BO555" s="147"/>
      <c r="BP555" s="147"/>
    </row>
    <row r="556" spans="31:68" x14ac:dyDescent="0.15">
      <c r="AE556" s="147"/>
      <c r="AF556" s="147"/>
      <c r="AG556" s="322"/>
      <c r="AH556" s="147"/>
      <c r="AI556" s="147"/>
      <c r="AJ556" s="147"/>
      <c r="AK556" s="147"/>
      <c r="AL556" s="147"/>
      <c r="AM556" s="147"/>
      <c r="AN556" s="147"/>
      <c r="AO556" s="147"/>
      <c r="AP556" s="147"/>
      <c r="AQ556" s="147"/>
      <c r="AR556" s="147"/>
      <c r="AS556" s="147"/>
      <c r="AT556" s="147"/>
      <c r="AU556" s="147"/>
      <c r="AV556" s="147"/>
      <c r="AW556" s="147"/>
      <c r="AX556" s="147"/>
      <c r="AY556" s="147"/>
      <c r="AZ556" s="147"/>
      <c r="BA556" s="147"/>
      <c r="BB556" s="147"/>
      <c r="BC556" s="147"/>
      <c r="BD556" s="147"/>
      <c r="BE556" s="147"/>
      <c r="BF556" s="147"/>
      <c r="BG556" s="147"/>
      <c r="BH556" s="147"/>
      <c r="BI556" s="147"/>
      <c r="BJ556" s="147"/>
      <c r="BK556" s="147"/>
      <c r="BL556" s="147"/>
      <c r="BM556" s="147"/>
      <c r="BN556" s="147"/>
      <c r="BO556" s="147"/>
      <c r="BP556" s="147"/>
    </row>
    <row r="557" spans="31:68" x14ac:dyDescent="0.15">
      <c r="AE557" s="147"/>
      <c r="AF557" s="147"/>
      <c r="AG557" s="322"/>
      <c r="AH557" s="147"/>
      <c r="AI557" s="147"/>
      <c r="AJ557" s="147"/>
      <c r="AK557" s="147"/>
      <c r="AL557" s="147"/>
      <c r="AM557" s="147"/>
      <c r="AN557" s="147"/>
      <c r="AO557" s="147"/>
      <c r="AP557" s="147"/>
      <c r="AQ557" s="147"/>
      <c r="AR557" s="147"/>
      <c r="AS557" s="147"/>
      <c r="AT557" s="147"/>
      <c r="AU557" s="147"/>
      <c r="AV557" s="147"/>
      <c r="AW557" s="147"/>
      <c r="AX557" s="147"/>
      <c r="AY557" s="147"/>
      <c r="AZ557" s="147"/>
      <c r="BA557" s="147"/>
      <c r="BB557" s="147"/>
      <c r="BC557" s="147"/>
      <c r="BD557" s="147"/>
      <c r="BE557" s="147"/>
      <c r="BF557" s="147"/>
      <c r="BG557" s="147"/>
      <c r="BH557" s="147"/>
      <c r="BI557" s="147"/>
      <c r="BJ557" s="147"/>
      <c r="BK557" s="147"/>
      <c r="BL557" s="147"/>
      <c r="BM557" s="147"/>
      <c r="BN557" s="147"/>
      <c r="BO557" s="147"/>
      <c r="BP557" s="147"/>
    </row>
    <row r="558" spans="31:68" x14ac:dyDescent="0.15">
      <c r="AE558" s="147"/>
      <c r="AF558" s="147"/>
      <c r="AG558" s="322"/>
      <c r="AH558" s="147"/>
      <c r="AI558" s="147"/>
      <c r="AJ558" s="147"/>
      <c r="AK558" s="147"/>
      <c r="AL558" s="147"/>
      <c r="AM558" s="147"/>
      <c r="AN558" s="147"/>
      <c r="AO558" s="147"/>
      <c r="AP558" s="147"/>
      <c r="AQ558" s="147"/>
      <c r="AR558" s="147"/>
      <c r="AS558" s="147"/>
      <c r="AT558" s="147"/>
      <c r="AU558" s="147"/>
      <c r="AV558" s="147"/>
      <c r="AW558" s="147"/>
      <c r="AX558" s="147"/>
      <c r="AY558" s="147"/>
      <c r="AZ558" s="147"/>
      <c r="BA558" s="147"/>
      <c r="BB558" s="147"/>
      <c r="BC558" s="147"/>
      <c r="BD558" s="147"/>
      <c r="BE558" s="147"/>
      <c r="BF558" s="147"/>
      <c r="BG558" s="147"/>
      <c r="BH558" s="147"/>
      <c r="BI558" s="147"/>
      <c r="BJ558" s="147"/>
      <c r="BK558" s="147"/>
      <c r="BL558" s="147"/>
      <c r="BM558" s="147"/>
      <c r="BN558" s="147"/>
      <c r="BO558" s="147"/>
      <c r="BP558" s="147"/>
    </row>
    <row r="559" spans="31:68" x14ac:dyDescent="0.15">
      <c r="AE559" s="147"/>
      <c r="AF559" s="147"/>
      <c r="AG559" s="322"/>
      <c r="AH559" s="147"/>
      <c r="AI559" s="147"/>
      <c r="AJ559" s="147"/>
      <c r="AK559" s="147"/>
      <c r="AL559" s="147"/>
      <c r="AM559" s="147"/>
      <c r="AN559" s="147"/>
      <c r="AO559" s="147"/>
      <c r="AP559" s="147"/>
      <c r="AQ559" s="147"/>
      <c r="AR559" s="147"/>
      <c r="AS559" s="147"/>
      <c r="AT559" s="147"/>
      <c r="AU559" s="147"/>
      <c r="AV559" s="147"/>
      <c r="AW559" s="147"/>
      <c r="AX559" s="147"/>
      <c r="AY559" s="147"/>
      <c r="AZ559" s="147"/>
      <c r="BA559" s="147"/>
      <c r="BB559" s="147"/>
      <c r="BC559" s="147"/>
      <c r="BD559" s="147"/>
      <c r="BE559" s="147"/>
      <c r="BF559" s="147"/>
      <c r="BG559" s="147"/>
      <c r="BH559" s="147"/>
      <c r="BI559" s="147"/>
      <c r="BJ559" s="147"/>
      <c r="BK559" s="147"/>
      <c r="BL559" s="147"/>
      <c r="BM559" s="147"/>
      <c r="BN559" s="147"/>
      <c r="BO559" s="147"/>
      <c r="BP559" s="147"/>
    </row>
    <row r="560" spans="31:68" x14ac:dyDescent="0.15">
      <c r="AE560" s="147"/>
      <c r="AF560" s="147"/>
      <c r="AG560" s="322"/>
      <c r="AH560" s="147"/>
      <c r="AI560" s="147"/>
      <c r="AJ560" s="147"/>
      <c r="AK560" s="147"/>
      <c r="AL560" s="147"/>
      <c r="AM560" s="147"/>
      <c r="AN560" s="147"/>
      <c r="AO560" s="147"/>
      <c r="AP560" s="147"/>
      <c r="AQ560" s="147"/>
      <c r="AR560" s="147"/>
      <c r="AS560" s="147"/>
      <c r="AT560" s="147"/>
      <c r="AU560" s="147"/>
      <c r="AV560" s="147"/>
      <c r="AW560" s="147"/>
      <c r="AX560" s="147"/>
      <c r="AY560" s="147"/>
      <c r="AZ560" s="147"/>
      <c r="BA560" s="147"/>
      <c r="BB560" s="147"/>
      <c r="BC560" s="147"/>
      <c r="BD560" s="147"/>
      <c r="BE560" s="147"/>
      <c r="BF560" s="147"/>
      <c r="BG560" s="147"/>
      <c r="BH560" s="147"/>
      <c r="BI560" s="147"/>
      <c r="BJ560" s="147"/>
      <c r="BK560" s="147"/>
      <c r="BL560" s="147"/>
      <c r="BM560" s="147"/>
      <c r="BN560" s="147"/>
      <c r="BO560" s="147"/>
      <c r="BP560" s="147"/>
    </row>
    <row r="561" spans="31:68" x14ac:dyDescent="0.15">
      <c r="AE561" s="147"/>
      <c r="AF561" s="147"/>
      <c r="AG561" s="322"/>
      <c r="AH561" s="147"/>
      <c r="AI561" s="147"/>
      <c r="AJ561" s="147"/>
      <c r="AK561" s="147"/>
      <c r="AL561" s="147"/>
      <c r="AM561" s="147"/>
      <c r="AN561" s="147"/>
      <c r="AO561" s="147"/>
      <c r="AP561" s="147"/>
      <c r="AQ561" s="147"/>
      <c r="AR561" s="147"/>
      <c r="AS561" s="147"/>
      <c r="AT561" s="147"/>
      <c r="AU561" s="147"/>
      <c r="AV561" s="147"/>
      <c r="AW561" s="147"/>
      <c r="AX561" s="147"/>
      <c r="AY561" s="147"/>
      <c r="AZ561" s="147"/>
      <c r="BA561" s="147"/>
      <c r="BB561" s="147"/>
      <c r="BC561" s="147"/>
      <c r="BD561" s="147"/>
      <c r="BE561" s="147"/>
      <c r="BF561" s="147"/>
      <c r="BG561" s="147"/>
      <c r="BH561" s="147"/>
      <c r="BI561" s="147"/>
      <c r="BJ561" s="147"/>
      <c r="BK561" s="147"/>
      <c r="BL561" s="147"/>
      <c r="BM561" s="147"/>
      <c r="BN561" s="147"/>
      <c r="BO561" s="147"/>
      <c r="BP561" s="147"/>
    </row>
    <row r="562" spans="31:68" x14ac:dyDescent="0.15">
      <c r="AE562" s="147"/>
      <c r="AF562" s="147"/>
      <c r="AG562" s="322"/>
      <c r="AH562" s="147"/>
      <c r="AI562" s="147"/>
      <c r="AJ562" s="147"/>
      <c r="AK562" s="147"/>
      <c r="AL562" s="147"/>
      <c r="AM562" s="147"/>
      <c r="AN562" s="147"/>
      <c r="AO562" s="147"/>
      <c r="AP562" s="147"/>
      <c r="AQ562" s="147"/>
      <c r="AR562" s="147"/>
      <c r="AS562" s="147"/>
      <c r="AT562" s="147"/>
      <c r="AU562" s="147"/>
      <c r="AV562" s="147"/>
      <c r="AW562" s="147"/>
      <c r="AX562" s="147"/>
      <c r="AY562" s="147"/>
      <c r="AZ562" s="147"/>
      <c r="BA562" s="147"/>
      <c r="BB562" s="147"/>
      <c r="BC562" s="147"/>
      <c r="BD562" s="147"/>
      <c r="BE562" s="147"/>
      <c r="BF562" s="147"/>
      <c r="BG562" s="147"/>
      <c r="BH562" s="147"/>
      <c r="BI562" s="147"/>
      <c r="BJ562" s="147"/>
      <c r="BK562" s="147"/>
      <c r="BL562" s="147"/>
      <c r="BM562" s="147"/>
      <c r="BN562" s="147"/>
      <c r="BO562" s="147"/>
      <c r="BP562" s="147"/>
    </row>
    <row r="563" spans="31:68" x14ac:dyDescent="0.15">
      <c r="AE563" s="147"/>
      <c r="AF563" s="147"/>
      <c r="AG563" s="322"/>
      <c r="AH563" s="147"/>
      <c r="AI563" s="147"/>
      <c r="AJ563" s="147"/>
      <c r="AK563" s="147"/>
      <c r="AL563" s="147"/>
      <c r="AM563" s="147"/>
      <c r="AN563" s="147"/>
      <c r="AO563" s="147"/>
      <c r="AP563" s="147"/>
      <c r="AQ563" s="147"/>
      <c r="AR563" s="147"/>
      <c r="AS563" s="147"/>
      <c r="AT563" s="147"/>
      <c r="AU563" s="147"/>
      <c r="AV563" s="147"/>
      <c r="AW563" s="147"/>
      <c r="AX563" s="147"/>
      <c r="AY563" s="147"/>
      <c r="AZ563" s="147"/>
      <c r="BA563" s="147"/>
      <c r="BB563" s="147"/>
      <c r="BC563" s="147"/>
      <c r="BD563" s="147"/>
      <c r="BE563" s="147"/>
      <c r="BF563" s="147"/>
      <c r="BG563" s="147"/>
      <c r="BH563" s="147"/>
      <c r="BI563" s="147"/>
      <c r="BJ563" s="147"/>
      <c r="BK563" s="147"/>
      <c r="BL563" s="147"/>
      <c r="BM563" s="147"/>
      <c r="BN563" s="147"/>
      <c r="BO563" s="147"/>
      <c r="BP563" s="147"/>
    </row>
    <row r="564" spans="31:68" x14ac:dyDescent="0.15">
      <c r="AE564" s="147"/>
      <c r="AF564" s="147"/>
      <c r="AG564" s="322"/>
      <c r="AH564" s="147"/>
      <c r="AI564" s="147"/>
      <c r="AJ564" s="147"/>
      <c r="AK564" s="147"/>
      <c r="AL564" s="147"/>
      <c r="AM564" s="147"/>
      <c r="AN564" s="147"/>
      <c r="AO564" s="147"/>
      <c r="AP564" s="147"/>
      <c r="AQ564" s="147"/>
      <c r="AR564" s="147"/>
      <c r="AS564" s="147"/>
      <c r="AT564" s="147"/>
      <c r="AU564" s="147"/>
      <c r="AV564" s="147"/>
      <c r="AW564" s="147"/>
      <c r="AX564" s="147"/>
      <c r="AY564" s="147"/>
      <c r="AZ564" s="147"/>
      <c r="BA564" s="147"/>
      <c r="BB564" s="147"/>
      <c r="BC564" s="147"/>
      <c r="BD564" s="147"/>
      <c r="BE564" s="147"/>
      <c r="BF564" s="147"/>
      <c r="BG564" s="147"/>
      <c r="BH564" s="147"/>
      <c r="BI564" s="147"/>
      <c r="BJ564" s="147"/>
      <c r="BK564" s="147"/>
      <c r="BL564" s="147"/>
      <c r="BM564" s="147"/>
      <c r="BN564" s="147"/>
      <c r="BO564" s="147"/>
      <c r="BP564" s="147"/>
    </row>
    <row r="565" spans="31:68" x14ac:dyDescent="0.15">
      <c r="AE565" s="147"/>
      <c r="AF565" s="147"/>
      <c r="AG565" s="322"/>
      <c r="AH565" s="147"/>
      <c r="AI565" s="147"/>
      <c r="AJ565" s="147"/>
      <c r="AK565" s="147"/>
      <c r="AL565" s="147"/>
      <c r="AM565" s="147"/>
      <c r="AN565" s="147"/>
      <c r="AO565" s="147"/>
      <c r="AP565" s="147"/>
      <c r="AQ565" s="147"/>
      <c r="AR565" s="147"/>
      <c r="AS565" s="147"/>
      <c r="AT565" s="147"/>
      <c r="AU565" s="147"/>
      <c r="AV565" s="147"/>
      <c r="AW565" s="147"/>
      <c r="AX565" s="147"/>
      <c r="AY565" s="147"/>
      <c r="AZ565" s="147"/>
      <c r="BA565" s="147"/>
      <c r="BB565" s="147"/>
      <c r="BC565" s="147"/>
      <c r="BD565" s="147"/>
      <c r="BE565" s="147"/>
      <c r="BF565" s="147"/>
      <c r="BG565" s="147"/>
      <c r="BH565" s="147"/>
      <c r="BI565" s="147"/>
      <c r="BJ565" s="147"/>
      <c r="BK565" s="147"/>
      <c r="BL565" s="147"/>
      <c r="BM565" s="147"/>
      <c r="BN565" s="147"/>
      <c r="BO565" s="147"/>
      <c r="BP565" s="147"/>
    </row>
    <row r="566" spans="31:68" x14ac:dyDescent="0.15">
      <c r="AE566" s="147"/>
      <c r="AF566" s="147"/>
      <c r="AG566" s="322"/>
      <c r="AH566" s="147"/>
      <c r="AI566" s="147"/>
      <c r="AJ566" s="147"/>
      <c r="AK566" s="147"/>
      <c r="AL566" s="147"/>
      <c r="AM566" s="147"/>
      <c r="AN566" s="147"/>
      <c r="AO566" s="147"/>
      <c r="AP566" s="147"/>
      <c r="AQ566" s="147"/>
      <c r="AR566" s="147"/>
      <c r="AS566" s="147"/>
      <c r="AT566" s="147"/>
      <c r="AU566" s="147"/>
      <c r="AV566" s="147"/>
      <c r="AW566" s="147"/>
      <c r="AX566" s="147"/>
      <c r="AY566" s="147"/>
      <c r="AZ566" s="147"/>
      <c r="BA566" s="147"/>
      <c r="BB566" s="147"/>
      <c r="BC566" s="147"/>
      <c r="BD566" s="147"/>
      <c r="BE566" s="147"/>
      <c r="BF566" s="147"/>
      <c r="BG566" s="147"/>
      <c r="BH566" s="147"/>
      <c r="BI566" s="147"/>
      <c r="BJ566" s="147"/>
      <c r="BK566" s="147"/>
      <c r="BL566" s="147"/>
      <c r="BM566" s="147"/>
      <c r="BN566" s="147"/>
      <c r="BO566" s="147"/>
      <c r="BP566" s="147"/>
    </row>
    <row r="567" spans="31:68" x14ac:dyDescent="0.15">
      <c r="AE567" s="147"/>
      <c r="AF567" s="147"/>
      <c r="AG567" s="322"/>
      <c r="AH567" s="147"/>
      <c r="AI567" s="147"/>
      <c r="AJ567" s="147"/>
      <c r="AK567" s="147"/>
      <c r="AL567" s="147"/>
      <c r="AM567" s="147"/>
      <c r="AN567" s="147"/>
      <c r="AO567" s="147"/>
      <c r="AP567" s="147"/>
      <c r="AQ567" s="147"/>
      <c r="AR567" s="147"/>
      <c r="AS567" s="147"/>
      <c r="AT567" s="147"/>
      <c r="AU567" s="147"/>
      <c r="AV567" s="147"/>
      <c r="AW567" s="147"/>
      <c r="AX567" s="147"/>
      <c r="AY567" s="147"/>
      <c r="AZ567" s="147"/>
      <c r="BA567" s="147"/>
      <c r="BB567" s="147"/>
      <c r="BC567" s="147"/>
      <c r="BD567" s="147"/>
      <c r="BE567" s="147"/>
      <c r="BF567" s="147"/>
      <c r="BG567" s="147"/>
      <c r="BH567" s="147"/>
      <c r="BI567" s="147"/>
      <c r="BJ567" s="147"/>
      <c r="BK567" s="147"/>
      <c r="BL567" s="147"/>
      <c r="BM567" s="147"/>
      <c r="BN567" s="147"/>
      <c r="BO567" s="147"/>
      <c r="BP567" s="147"/>
    </row>
    <row r="568" spans="31:68" x14ac:dyDescent="0.15">
      <c r="AE568" s="147"/>
      <c r="AF568" s="147"/>
      <c r="AG568" s="322"/>
      <c r="AH568" s="147"/>
      <c r="AI568" s="147"/>
      <c r="AJ568" s="147"/>
      <c r="AK568" s="147"/>
      <c r="AL568" s="147"/>
      <c r="AM568" s="147"/>
      <c r="AN568" s="147"/>
      <c r="AO568" s="147"/>
      <c r="AP568" s="147"/>
      <c r="AQ568" s="147"/>
      <c r="AR568" s="147"/>
      <c r="AS568" s="147"/>
      <c r="AT568" s="147"/>
      <c r="AU568" s="147"/>
      <c r="AV568" s="147"/>
      <c r="AW568" s="147"/>
      <c r="AX568" s="147"/>
      <c r="AY568" s="147"/>
      <c r="AZ568" s="147"/>
      <c r="BA568" s="147"/>
      <c r="BB568" s="147"/>
      <c r="BC568" s="147"/>
      <c r="BD568" s="147"/>
      <c r="BE568" s="147"/>
      <c r="BF568" s="147"/>
      <c r="BG568" s="147"/>
      <c r="BH568" s="147"/>
      <c r="BI568" s="147"/>
      <c r="BJ568" s="147"/>
      <c r="BK568" s="147"/>
      <c r="BL568" s="147"/>
      <c r="BM568" s="147"/>
      <c r="BN568" s="147"/>
      <c r="BO568" s="147"/>
      <c r="BP568" s="147"/>
    </row>
    <row r="569" spans="31:68" x14ac:dyDescent="0.15">
      <c r="AE569" s="147"/>
      <c r="AF569" s="147"/>
      <c r="AG569" s="322"/>
      <c r="AH569" s="147"/>
      <c r="AI569" s="147"/>
      <c r="AJ569" s="147"/>
      <c r="AK569" s="147"/>
      <c r="AL569" s="147"/>
      <c r="AM569" s="147"/>
      <c r="AN569" s="147"/>
      <c r="AO569" s="147"/>
      <c r="AP569" s="147"/>
      <c r="AQ569" s="147"/>
      <c r="AR569" s="147"/>
      <c r="AS569" s="147"/>
      <c r="AT569" s="147"/>
      <c r="AU569" s="147"/>
      <c r="AV569" s="147"/>
      <c r="AW569" s="147"/>
      <c r="AX569" s="147"/>
      <c r="AY569" s="147"/>
      <c r="AZ569" s="147"/>
      <c r="BA569" s="147"/>
      <c r="BB569" s="147"/>
      <c r="BC569" s="147"/>
      <c r="BD569" s="147"/>
      <c r="BE569" s="147"/>
      <c r="BF569" s="147"/>
      <c r="BG569" s="147"/>
      <c r="BH569" s="147"/>
      <c r="BI569" s="147"/>
      <c r="BJ569" s="147"/>
      <c r="BK569" s="147"/>
      <c r="BL569" s="147"/>
      <c r="BM569" s="147"/>
      <c r="BN569" s="147"/>
      <c r="BO569" s="147"/>
      <c r="BP569" s="147"/>
    </row>
    <row r="570" spans="31:68" x14ac:dyDescent="0.15">
      <c r="AE570" s="147"/>
      <c r="AF570" s="147"/>
      <c r="AG570" s="322"/>
      <c r="AH570" s="147"/>
      <c r="AI570" s="147"/>
      <c r="AJ570" s="147"/>
      <c r="AK570" s="147"/>
      <c r="AL570" s="147"/>
      <c r="AM570" s="147"/>
      <c r="AN570" s="147"/>
      <c r="AO570" s="147"/>
      <c r="AP570" s="147"/>
      <c r="AQ570" s="147"/>
      <c r="AR570" s="147"/>
      <c r="AS570" s="147"/>
      <c r="AT570" s="147"/>
      <c r="AU570" s="147"/>
      <c r="AV570" s="147"/>
      <c r="AW570" s="147"/>
      <c r="AX570" s="147"/>
      <c r="AY570" s="147"/>
      <c r="AZ570" s="147"/>
      <c r="BA570" s="147"/>
      <c r="BB570" s="147"/>
      <c r="BC570" s="147"/>
      <c r="BD570" s="147"/>
      <c r="BE570" s="147"/>
      <c r="BF570" s="147"/>
      <c r="BG570" s="147"/>
      <c r="BH570" s="147"/>
      <c r="BI570" s="147"/>
      <c r="BJ570" s="147"/>
      <c r="BK570" s="147"/>
      <c r="BL570" s="147"/>
      <c r="BM570" s="147"/>
      <c r="BN570" s="147"/>
      <c r="BO570" s="147"/>
      <c r="BP570" s="147"/>
    </row>
    <row r="571" spans="31:68" x14ac:dyDescent="0.15">
      <c r="AE571" s="147"/>
      <c r="AF571" s="147"/>
      <c r="AG571" s="322"/>
      <c r="AH571" s="147"/>
      <c r="AI571" s="147"/>
      <c r="AJ571" s="147"/>
      <c r="AK571" s="147"/>
      <c r="AL571" s="147"/>
      <c r="AM571" s="147"/>
      <c r="AN571" s="147"/>
      <c r="AO571" s="147"/>
      <c r="AP571" s="147"/>
      <c r="AQ571" s="147"/>
      <c r="AR571" s="147"/>
      <c r="AS571" s="147"/>
      <c r="AT571" s="147"/>
      <c r="AU571" s="147"/>
      <c r="AV571" s="147"/>
      <c r="AW571" s="147"/>
      <c r="AX571" s="147"/>
      <c r="AY571" s="147"/>
      <c r="AZ571" s="147"/>
      <c r="BA571" s="147"/>
      <c r="BB571" s="147"/>
      <c r="BC571" s="147"/>
      <c r="BD571" s="147"/>
      <c r="BE571" s="147"/>
      <c r="BF571" s="147"/>
      <c r="BG571" s="147"/>
      <c r="BH571" s="147"/>
      <c r="BI571" s="147"/>
      <c r="BJ571" s="147"/>
      <c r="BK571" s="147"/>
      <c r="BL571" s="147"/>
      <c r="BM571" s="147"/>
      <c r="BN571" s="147"/>
      <c r="BO571" s="147"/>
      <c r="BP571" s="147"/>
    </row>
    <row r="572" spans="31:68" x14ac:dyDescent="0.15">
      <c r="AE572" s="147"/>
      <c r="AF572" s="147"/>
      <c r="AG572" s="322"/>
      <c r="AH572" s="147"/>
      <c r="AI572" s="147"/>
      <c r="AJ572" s="147"/>
      <c r="AK572" s="147"/>
      <c r="AL572" s="147"/>
      <c r="AM572" s="147"/>
      <c r="AN572" s="147"/>
      <c r="AO572" s="147"/>
      <c r="AP572" s="147"/>
      <c r="AQ572" s="147"/>
      <c r="AR572" s="147"/>
      <c r="AS572" s="147"/>
      <c r="AT572" s="147"/>
      <c r="AU572" s="147"/>
      <c r="AV572" s="147"/>
      <c r="AW572" s="147"/>
      <c r="AX572" s="147"/>
      <c r="AY572" s="147"/>
      <c r="AZ572" s="147"/>
      <c r="BA572" s="147"/>
      <c r="BB572" s="147"/>
      <c r="BC572" s="147"/>
      <c r="BD572" s="147"/>
      <c r="BE572" s="147"/>
      <c r="BF572" s="147"/>
      <c r="BG572" s="147"/>
      <c r="BH572" s="147"/>
      <c r="BI572" s="147"/>
      <c r="BJ572" s="147"/>
      <c r="BK572" s="147"/>
      <c r="BL572" s="147"/>
      <c r="BM572" s="147"/>
      <c r="BN572" s="147"/>
      <c r="BO572" s="147"/>
      <c r="BP572" s="147"/>
    </row>
    <row r="573" spans="31:68" x14ac:dyDescent="0.15">
      <c r="AE573" s="147"/>
      <c r="AF573" s="147"/>
      <c r="AG573" s="322"/>
      <c r="AH573" s="147"/>
      <c r="AI573" s="147"/>
      <c r="AJ573" s="147"/>
      <c r="AK573" s="147"/>
      <c r="AL573" s="147"/>
      <c r="AM573" s="147"/>
      <c r="AN573" s="147"/>
      <c r="AO573" s="147"/>
      <c r="AP573" s="147"/>
      <c r="AQ573" s="147"/>
      <c r="AR573" s="147"/>
      <c r="AS573" s="147"/>
      <c r="AT573" s="147"/>
      <c r="AU573" s="147"/>
      <c r="AV573" s="147"/>
      <c r="AW573" s="147"/>
      <c r="AX573" s="147"/>
      <c r="AY573" s="147"/>
      <c r="AZ573" s="147"/>
      <c r="BA573" s="147"/>
      <c r="BB573" s="147"/>
      <c r="BC573" s="147"/>
      <c r="BD573" s="147"/>
      <c r="BE573" s="147"/>
      <c r="BF573" s="147"/>
      <c r="BG573" s="147"/>
      <c r="BH573" s="147"/>
      <c r="BI573" s="147"/>
      <c r="BJ573" s="147"/>
      <c r="BK573" s="147"/>
      <c r="BL573" s="147"/>
      <c r="BM573" s="147"/>
      <c r="BN573" s="147"/>
      <c r="BO573" s="147"/>
      <c r="BP573" s="147"/>
    </row>
    <row r="574" spans="31:68" x14ac:dyDescent="0.15">
      <c r="AE574" s="147"/>
      <c r="AF574" s="147"/>
      <c r="AG574" s="322"/>
      <c r="AH574" s="147"/>
      <c r="AI574" s="147"/>
      <c r="AJ574" s="147"/>
      <c r="AK574" s="147"/>
      <c r="AL574" s="147"/>
      <c r="AM574" s="147"/>
      <c r="AN574" s="147"/>
      <c r="AO574" s="147"/>
      <c r="AP574" s="147"/>
      <c r="AQ574" s="147"/>
      <c r="AR574" s="147"/>
      <c r="AS574" s="147"/>
      <c r="AT574" s="147"/>
      <c r="AU574" s="147"/>
      <c r="AV574" s="147"/>
      <c r="AW574" s="147"/>
      <c r="AX574" s="147"/>
      <c r="AY574" s="147"/>
      <c r="AZ574" s="147"/>
      <c r="BA574" s="147"/>
      <c r="BB574" s="147"/>
      <c r="BC574" s="147"/>
      <c r="BD574" s="147"/>
      <c r="BE574" s="147"/>
      <c r="BF574" s="147"/>
      <c r="BG574" s="147"/>
      <c r="BH574" s="147"/>
      <c r="BI574" s="147"/>
      <c r="BJ574" s="147"/>
      <c r="BK574" s="147"/>
      <c r="BL574" s="147"/>
      <c r="BM574" s="147"/>
      <c r="BN574" s="147"/>
      <c r="BO574" s="147"/>
      <c r="BP574" s="147"/>
    </row>
    <row r="575" spans="31:68" x14ac:dyDescent="0.15">
      <c r="AE575" s="147"/>
      <c r="AF575" s="147"/>
      <c r="AG575" s="322"/>
      <c r="AH575" s="147"/>
      <c r="AI575" s="147"/>
      <c r="AJ575" s="147"/>
      <c r="AK575" s="147"/>
      <c r="AL575" s="147"/>
      <c r="AM575" s="147"/>
      <c r="AN575" s="147"/>
      <c r="AO575" s="147"/>
      <c r="AP575" s="147"/>
      <c r="AQ575" s="147"/>
      <c r="AR575" s="147"/>
      <c r="AS575" s="147"/>
      <c r="AT575" s="147"/>
      <c r="AU575" s="147"/>
      <c r="AV575" s="147"/>
      <c r="AW575" s="147"/>
      <c r="AX575" s="147"/>
      <c r="AY575" s="147"/>
      <c r="AZ575" s="147"/>
      <c r="BA575" s="147"/>
      <c r="BB575" s="147"/>
      <c r="BC575" s="147"/>
      <c r="BD575" s="147"/>
      <c r="BE575" s="147"/>
      <c r="BF575" s="147"/>
      <c r="BG575" s="147"/>
      <c r="BH575" s="147"/>
      <c r="BI575" s="147"/>
      <c r="BJ575" s="147"/>
      <c r="BK575" s="147"/>
      <c r="BL575" s="147"/>
      <c r="BM575" s="147"/>
      <c r="BN575" s="147"/>
      <c r="BO575" s="147"/>
      <c r="BP575" s="147"/>
    </row>
    <row r="576" spans="31:68" x14ac:dyDescent="0.15">
      <c r="AE576" s="147"/>
      <c r="AF576" s="147"/>
      <c r="AG576" s="322"/>
      <c r="AH576" s="147"/>
      <c r="AI576" s="147"/>
      <c r="AJ576" s="147"/>
      <c r="AK576" s="147"/>
      <c r="AL576" s="147"/>
      <c r="AM576" s="147"/>
      <c r="AN576" s="147"/>
      <c r="AO576" s="147"/>
      <c r="AP576" s="147"/>
      <c r="AQ576" s="147"/>
      <c r="AR576" s="147"/>
      <c r="AS576" s="147"/>
      <c r="AT576" s="147"/>
      <c r="AU576" s="147"/>
      <c r="AV576" s="147"/>
      <c r="AW576" s="147"/>
      <c r="AX576" s="147"/>
      <c r="AY576" s="147"/>
      <c r="AZ576" s="147"/>
      <c r="BA576" s="147"/>
      <c r="BB576" s="147"/>
      <c r="BC576" s="147"/>
      <c r="BD576" s="147"/>
      <c r="BE576" s="147"/>
      <c r="BF576" s="147"/>
      <c r="BG576" s="147"/>
      <c r="BH576" s="147"/>
      <c r="BI576" s="147"/>
      <c r="BJ576" s="147"/>
      <c r="BK576" s="147"/>
      <c r="BL576" s="147"/>
      <c r="BM576" s="147"/>
      <c r="BN576" s="147"/>
      <c r="BO576" s="147"/>
      <c r="BP576" s="147"/>
    </row>
    <row r="577" spans="31:68" x14ac:dyDescent="0.15">
      <c r="AE577" s="147"/>
      <c r="AF577" s="147"/>
      <c r="AG577" s="322"/>
      <c r="AH577" s="147"/>
      <c r="AI577" s="147"/>
      <c r="AJ577" s="147"/>
      <c r="AK577" s="147"/>
      <c r="AL577" s="147"/>
      <c r="AM577" s="147"/>
      <c r="AN577" s="147"/>
      <c r="AO577" s="147"/>
      <c r="AP577" s="147"/>
      <c r="AQ577" s="147"/>
      <c r="AR577" s="147"/>
      <c r="AS577" s="147"/>
      <c r="AT577" s="147"/>
      <c r="AU577" s="147"/>
      <c r="AV577" s="147"/>
      <c r="AW577" s="147"/>
      <c r="AX577" s="147"/>
      <c r="AY577" s="147"/>
      <c r="AZ577" s="147"/>
      <c r="BA577" s="147"/>
      <c r="BB577" s="147"/>
      <c r="BC577" s="147"/>
      <c r="BD577" s="147"/>
      <c r="BE577" s="147"/>
      <c r="BF577" s="147"/>
      <c r="BG577" s="147"/>
      <c r="BH577" s="147"/>
      <c r="BI577" s="147"/>
      <c r="BJ577" s="147"/>
      <c r="BK577" s="147"/>
      <c r="BL577" s="147"/>
      <c r="BM577" s="147"/>
      <c r="BN577" s="147"/>
      <c r="BO577" s="147"/>
      <c r="BP577" s="147"/>
    </row>
    <row r="578" spans="31:68" x14ac:dyDescent="0.15">
      <c r="AE578" s="147"/>
      <c r="AF578" s="147"/>
      <c r="AG578" s="322"/>
      <c r="AH578" s="147"/>
      <c r="AI578" s="147"/>
      <c r="AJ578" s="147"/>
      <c r="AK578" s="147"/>
      <c r="AL578" s="147"/>
      <c r="AM578" s="147"/>
      <c r="AN578" s="147"/>
      <c r="AO578" s="147"/>
      <c r="AP578" s="147"/>
      <c r="AQ578" s="147"/>
      <c r="AR578" s="147"/>
      <c r="AS578" s="147"/>
      <c r="AT578" s="147"/>
      <c r="AU578" s="147"/>
      <c r="AV578" s="147"/>
      <c r="AW578" s="147"/>
      <c r="AX578" s="147"/>
      <c r="AY578" s="147"/>
      <c r="AZ578" s="147"/>
      <c r="BA578" s="147"/>
      <c r="BB578" s="147"/>
      <c r="BC578" s="147"/>
      <c r="BD578" s="147"/>
      <c r="BE578" s="147"/>
      <c r="BF578" s="147"/>
      <c r="BG578" s="147"/>
      <c r="BH578" s="147"/>
      <c r="BI578" s="147"/>
      <c r="BJ578" s="147"/>
      <c r="BK578" s="147"/>
      <c r="BL578" s="147"/>
      <c r="BM578" s="147"/>
      <c r="BN578" s="147"/>
      <c r="BO578" s="147"/>
      <c r="BP578" s="147"/>
    </row>
    <row r="579" spans="31:68" x14ac:dyDescent="0.15">
      <c r="AE579" s="147"/>
      <c r="AF579" s="147"/>
      <c r="AG579" s="322"/>
      <c r="AH579" s="147"/>
      <c r="AI579" s="147"/>
      <c r="AJ579" s="147"/>
      <c r="AK579" s="147"/>
      <c r="AL579" s="147"/>
      <c r="AM579" s="147"/>
      <c r="AN579" s="147"/>
      <c r="AO579" s="147"/>
      <c r="AP579" s="147"/>
      <c r="AQ579" s="147"/>
      <c r="AR579" s="147"/>
      <c r="AS579" s="147"/>
      <c r="AT579" s="147"/>
      <c r="AU579" s="147"/>
      <c r="AV579" s="147"/>
      <c r="AW579" s="147"/>
      <c r="AX579" s="147"/>
      <c r="AY579" s="147"/>
      <c r="AZ579" s="147"/>
      <c r="BA579" s="147"/>
      <c r="BB579" s="147"/>
      <c r="BC579" s="147"/>
      <c r="BD579" s="147"/>
      <c r="BE579" s="147"/>
      <c r="BF579" s="147"/>
      <c r="BG579" s="147"/>
      <c r="BH579" s="147"/>
      <c r="BI579" s="147"/>
      <c r="BJ579" s="147"/>
      <c r="BK579" s="147"/>
      <c r="BL579" s="147"/>
      <c r="BM579" s="147"/>
      <c r="BN579" s="147"/>
      <c r="BO579" s="147"/>
      <c r="BP579" s="147"/>
    </row>
    <row r="580" spans="31:68" x14ac:dyDescent="0.15">
      <c r="AE580" s="147"/>
      <c r="AF580" s="147"/>
      <c r="AG580" s="322"/>
      <c r="AH580" s="147"/>
      <c r="AI580" s="147"/>
      <c r="AJ580" s="147"/>
      <c r="AK580" s="147"/>
      <c r="AL580" s="147"/>
      <c r="AM580" s="147"/>
      <c r="AN580" s="147"/>
      <c r="AO580" s="147"/>
      <c r="AP580" s="147"/>
      <c r="AQ580" s="147"/>
      <c r="AR580" s="147"/>
      <c r="AS580" s="147"/>
      <c r="AT580" s="147"/>
      <c r="AU580" s="147"/>
      <c r="AV580" s="147"/>
      <c r="AW580" s="147"/>
      <c r="AX580" s="147"/>
      <c r="AY580" s="147"/>
      <c r="AZ580" s="147"/>
      <c r="BA580" s="147"/>
      <c r="BB580" s="147"/>
      <c r="BC580" s="147"/>
      <c r="BD580" s="147"/>
      <c r="BE580" s="147"/>
      <c r="BF580" s="147"/>
      <c r="BG580" s="147"/>
      <c r="BH580" s="147"/>
      <c r="BI580" s="147"/>
      <c r="BJ580" s="147"/>
      <c r="BK580" s="147"/>
      <c r="BL580" s="147"/>
      <c r="BM580" s="147"/>
      <c r="BN580" s="147"/>
      <c r="BO580" s="147"/>
      <c r="BP580" s="147"/>
    </row>
    <row r="581" spans="31:68" x14ac:dyDescent="0.15">
      <c r="AE581" s="147"/>
      <c r="AF581" s="147"/>
      <c r="AG581" s="322"/>
      <c r="AH581" s="147"/>
      <c r="AI581" s="147"/>
      <c r="AJ581" s="147"/>
      <c r="AK581" s="147"/>
      <c r="AL581" s="147"/>
      <c r="AM581" s="147"/>
      <c r="AN581" s="147"/>
      <c r="AO581" s="147"/>
      <c r="AP581" s="147"/>
      <c r="AQ581" s="147"/>
      <c r="AR581" s="147"/>
      <c r="AS581" s="147"/>
      <c r="AT581" s="147"/>
      <c r="AU581" s="147"/>
      <c r="AV581" s="147"/>
      <c r="AW581" s="147"/>
      <c r="AX581" s="147"/>
      <c r="AY581" s="147"/>
      <c r="AZ581" s="147"/>
      <c r="BA581" s="147"/>
      <c r="BB581" s="147"/>
      <c r="BC581" s="147"/>
      <c r="BD581" s="147"/>
      <c r="BE581" s="147"/>
      <c r="BF581" s="147"/>
      <c r="BG581" s="147"/>
      <c r="BH581" s="147"/>
      <c r="BI581" s="147"/>
      <c r="BJ581" s="147"/>
      <c r="BK581" s="147"/>
      <c r="BL581" s="147"/>
      <c r="BM581" s="147"/>
      <c r="BN581" s="147"/>
      <c r="BO581" s="147"/>
      <c r="BP581" s="147"/>
    </row>
    <row r="582" spans="31:68" x14ac:dyDescent="0.15">
      <c r="AE582" s="147"/>
      <c r="AF582" s="147"/>
      <c r="AG582" s="322"/>
      <c r="AH582" s="147"/>
      <c r="AI582" s="147"/>
      <c r="AJ582" s="147"/>
      <c r="AK582" s="147"/>
      <c r="AL582" s="147"/>
      <c r="AM582" s="147"/>
      <c r="AN582" s="147"/>
      <c r="AO582" s="147"/>
      <c r="AP582" s="147"/>
      <c r="AQ582" s="147"/>
      <c r="AR582" s="147"/>
      <c r="AS582" s="147"/>
      <c r="AT582" s="147"/>
      <c r="AU582" s="147"/>
      <c r="AV582" s="147"/>
      <c r="AW582" s="147"/>
      <c r="AX582" s="147"/>
      <c r="AY582" s="147"/>
      <c r="AZ582" s="147"/>
      <c r="BA582" s="147"/>
      <c r="BB582" s="147"/>
      <c r="BC582" s="147"/>
      <c r="BD582" s="147"/>
      <c r="BE582" s="147"/>
      <c r="BF582" s="147"/>
      <c r="BG582" s="147"/>
      <c r="BH582" s="147"/>
      <c r="BI582" s="147"/>
      <c r="BJ582" s="147"/>
      <c r="BK582" s="147"/>
      <c r="BL582" s="147"/>
      <c r="BM582" s="147"/>
      <c r="BN582" s="147"/>
      <c r="BO582" s="147"/>
      <c r="BP582" s="147"/>
    </row>
    <row r="583" spans="31:68" x14ac:dyDescent="0.15">
      <c r="AE583" s="147"/>
      <c r="AF583" s="147"/>
      <c r="AG583" s="322"/>
      <c r="AH583" s="147"/>
      <c r="AI583" s="147"/>
      <c r="AJ583" s="147"/>
      <c r="AK583" s="147"/>
      <c r="AL583" s="147"/>
      <c r="AM583" s="147"/>
      <c r="AN583" s="147"/>
      <c r="AO583" s="147"/>
      <c r="AP583" s="147"/>
      <c r="AQ583" s="147"/>
      <c r="AR583" s="147"/>
      <c r="AS583" s="147"/>
      <c r="AT583" s="147"/>
      <c r="AU583" s="147"/>
      <c r="AV583" s="147"/>
      <c r="AW583" s="147"/>
      <c r="AX583" s="147"/>
      <c r="AY583" s="147"/>
      <c r="AZ583" s="147"/>
      <c r="BA583" s="147"/>
      <c r="BB583" s="147"/>
      <c r="BC583" s="147"/>
      <c r="BD583" s="147"/>
      <c r="BE583" s="147"/>
      <c r="BF583" s="147"/>
      <c r="BG583" s="147"/>
      <c r="BH583" s="147"/>
      <c r="BI583" s="147"/>
      <c r="BJ583" s="147"/>
      <c r="BK583" s="147"/>
      <c r="BL583" s="147"/>
      <c r="BM583" s="147"/>
      <c r="BN583" s="147"/>
      <c r="BO583" s="147"/>
      <c r="BP583" s="147"/>
    </row>
    <row r="584" spans="31:68" x14ac:dyDescent="0.15">
      <c r="AE584" s="147"/>
      <c r="AF584" s="147"/>
      <c r="AG584" s="322"/>
      <c r="AH584" s="147"/>
      <c r="AI584" s="147"/>
      <c r="AJ584" s="147"/>
      <c r="AK584" s="147"/>
      <c r="AL584" s="147"/>
      <c r="AM584" s="147"/>
      <c r="AN584" s="147"/>
      <c r="AO584" s="147"/>
      <c r="AP584" s="147"/>
      <c r="AQ584" s="147"/>
      <c r="AR584" s="147"/>
      <c r="AS584" s="147"/>
      <c r="AT584" s="147"/>
      <c r="AU584" s="147"/>
      <c r="AV584" s="147"/>
      <c r="AW584" s="147"/>
      <c r="AX584" s="147"/>
      <c r="AY584" s="147"/>
      <c r="AZ584" s="147"/>
      <c r="BA584" s="147"/>
      <c r="BB584" s="147"/>
      <c r="BC584" s="147"/>
      <c r="BD584" s="147"/>
      <c r="BE584" s="147"/>
      <c r="BF584" s="147"/>
      <c r="BG584" s="147"/>
      <c r="BH584" s="147"/>
      <c r="BI584" s="147"/>
      <c r="BJ584" s="147"/>
      <c r="BK584" s="147"/>
      <c r="BL584" s="147"/>
      <c r="BM584" s="147"/>
      <c r="BN584" s="147"/>
      <c r="BO584" s="147"/>
      <c r="BP584" s="147"/>
    </row>
    <row r="585" spans="31:68" x14ac:dyDescent="0.15">
      <c r="AE585" s="147"/>
      <c r="AF585" s="147"/>
      <c r="AG585" s="322"/>
      <c r="AH585" s="147"/>
      <c r="AI585" s="147"/>
      <c r="AJ585" s="147"/>
      <c r="AK585" s="147"/>
      <c r="AL585" s="147"/>
      <c r="AM585" s="147"/>
      <c r="AN585" s="147"/>
      <c r="AO585" s="147"/>
      <c r="AP585" s="147"/>
      <c r="AQ585" s="147"/>
      <c r="AR585" s="147"/>
      <c r="AS585" s="147"/>
      <c r="AT585" s="147"/>
      <c r="AU585" s="147"/>
      <c r="AV585" s="147"/>
      <c r="AW585" s="147"/>
      <c r="AX585" s="147"/>
      <c r="AY585" s="147"/>
      <c r="AZ585" s="147"/>
      <c r="BA585" s="147"/>
      <c r="BB585" s="147"/>
      <c r="BC585" s="147"/>
      <c r="BD585" s="147"/>
      <c r="BE585" s="147"/>
      <c r="BF585" s="147"/>
      <c r="BG585" s="147"/>
      <c r="BH585" s="147"/>
      <c r="BI585" s="147"/>
      <c r="BJ585" s="147"/>
      <c r="BK585" s="147"/>
      <c r="BL585" s="147"/>
      <c r="BM585" s="147"/>
      <c r="BN585" s="147"/>
      <c r="BO585" s="147"/>
      <c r="BP585" s="147"/>
    </row>
    <row r="586" spans="31:68" x14ac:dyDescent="0.15">
      <c r="AE586" s="147"/>
      <c r="AF586" s="147"/>
      <c r="AG586" s="322"/>
      <c r="AH586" s="147"/>
      <c r="AI586" s="147"/>
      <c r="AJ586" s="147"/>
      <c r="AK586" s="147"/>
      <c r="AL586" s="147"/>
      <c r="AM586" s="147"/>
      <c r="AN586" s="147"/>
      <c r="AO586" s="147"/>
      <c r="AP586" s="147"/>
      <c r="AQ586" s="147"/>
      <c r="AR586" s="147"/>
      <c r="AS586" s="147"/>
      <c r="AT586" s="147"/>
      <c r="AU586" s="147"/>
      <c r="AV586" s="147"/>
      <c r="AW586" s="147"/>
      <c r="AX586" s="147"/>
      <c r="AY586" s="147"/>
      <c r="AZ586" s="147"/>
      <c r="BA586" s="147"/>
      <c r="BB586" s="147"/>
      <c r="BC586" s="147"/>
      <c r="BD586" s="147"/>
      <c r="BE586" s="147"/>
      <c r="BF586" s="147"/>
      <c r="BG586" s="147"/>
      <c r="BH586" s="147"/>
      <c r="BI586" s="147"/>
      <c r="BJ586" s="147"/>
      <c r="BK586" s="147"/>
      <c r="BL586" s="147"/>
      <c r="BM586" s="147"/>
      <c r="BN586" s="147"/>
      <c r="BO586" s="147"/>
      <c r="BP586" s="147"/>
    </row>
    <row r="587" spans="31:68" x14ac:dyDescent="0.15">
      <c r="AE587" s="147"/>
      <c r="AF587" s="147"/>
      <c r="AG587" s="322"/>
      <c r="AH587" s="147"/>
      <c r="AI587" s="147"/>
      <c r="AJ587" s="147"/>
      <c r="AK587" s="147"/>
      <c r="AL587" s="147"/>
      <c r="AM587" s="147"/>
      <c r="AN587" s="147"/>
      <c r="AO587" s="147"/>
      <c r="AP587" s="147"/>
      <c r="AQ587" s="147"/>
      <c r="AR587" s="147"/>
      <c r="AS587" s="147"/>
      <c r="AT587" s="147"/>
      <c r="AU587" s="147"/>
      <c r="AV587" s="147"/>
      <c r="AW587" s="147"/>
      <c r="AX587" s="147"/>
      <c r="AY587" s="147"/>
      <c r="AZ587" s="147"/>
      <c r="BA587" s="147"/>
      <c r="BB587" s="147"/>
      <c r="BC587" s="147"/>
      <c r="BD587" s="147"/>
      <c r="BE587" s="147"/>
      <c r="BF587" s="147"/>
      <c r="BG587" s="147"/>
      <c r="BH587" s="147"/>
      <c r="BI587" s="147"/>
      <c r="BJ587" s="147"/>
      <c r="BK587" s="147"/>
      <c r="BL587" s="147"/>
      <c r="BM587" s="147"/>
      <c r="BN587" s="147"/>
      <c r="BO587" s="147"/>
      <c r="BP587" s="147"/>
    </row>
    <row r="588" spans="31:68" x14ac:dyDescent="0.15">
      <c r="AE588" s="147"/>
      <c r="AF588" s="147"/>
      <c r="AG588" s="322"/>
      <c r="AH588" s="147"/>
      <c r="AI588" s="147"/>
      <c r="AJ588" s="147"/>
      <c r="AK588" s="147"/>
      <c r="AL588" s="147"/>
      <c r="AM588" s="147"/>
      <c r="AN588" s="147"/>
      <c r="AO588" s="147"/>
      <c r="AP588" s="147"/>
      <c r="AQ588" s="147"/>
      <c r="AR588" s="147"/>
      <c r="AS588" s="147"/>
      <c r="AT588" s="147"/>
      <c r="AU588" s="147"/>
      <c r="AV588" s="147"/>
      <c r="AW588" s="147"/>
      <c r="AX588" s="147"/>
      <c r="AY588" s="147"/>
      <c r="AZ588" s="147"/>
      <c r="BA588" s="147"/>
      <c r="BB588" s="147"/>
      <c r="BC588" s="147"/>
      <c r="BD588" s="147"/>
      <c r="BE588" s="147"/>
      <c r="BF588" s="147"/>
      <c r="BG588" s="147"/>
      <c r="BH588" s="147"/>
      <c r="BI588" s="147"/>
      <c r="BJ588" s="147"/>
      <c r="BK588" s="147"/>
      <c r="BL588" s="147"/>
      <c r="BM588" s="147"/>
      <c r="BN588" s="147"/>
      <c r="BO588" s="147"/>
      <c r="BP588" s="147"/>
    </row>
    <row r="589" spans="31:68" x14ac:dyDescent="0.15">
      <c r="AE589" s="147"/>
      <c r="AF589" s="147"/>
      <c r="AG589" s="322"/>
      <c r="AH589" s="147"/>
      <c r="AI589" s="147"/>
      <c r="AJ589" s="147"/>
      <c r="AK589" s="147"/>
      <c r="AL589" s="147"/>
      <c r="AM589" s="147"/>
      <c r="AN589" s="147"/>
      <c r="AO589" s="147"/>
      <c r="AP589" s="147"/>
      <c r="AQ589" s="147"/>
      <c r="AR589" s="147"/>
      <c r="AS589" s="147"/>
      <c r="AT589" s="147"/>
      <c r="AU589" s="147"/>
      <c r="AV589" s="147"/>
      <c r="AW589" s="147"/>
      <c r="AX589" s="147"/>
      <c r="AY589" s="147"/>
      <c r="AZ589" s="147"/>
      <c r="BA589" s="147"/>
      <c r="BB589" s="147"/>
      <c r="BC589" s="147"/>
      <c r="BD589" s="147"/>
      <c r="BE589" s="147"/>
      <c r="BF589" s="147"/>
      <c r="BG589" s="147"/>
      <c r="BH589" s="147"/>
      <c r="BI589" s="147"/>
      <c r="BJ589" s="147"/>
      <c r="BK589" s="147"/>
      <c r="BL589" s="147"/>
      <c r="BM589" s="147"/>
      <c r="BN589" s="147"/>
      <c r="BO589" s="147"/>
      <c r="BP589" s="147"/>
    </row>
    <row r="590" spans="31:68" x14ac:dyDescent="0.15">
      <c r="AE590" s="147"/>
      <c r="AF590" s="147"/>
      <c r="AG590" s="322"/>
      <c r="AH590" s="147"/>
      <c r="AI590" s="147"/>
      <c r="AJ590" s="147"/>
      <c r="AK590" s="147"/>
      <c r="AL590" s="147"/>
      <c r="AM590" s="147"/>
      <c r="AN590" s="147"/>
      <c r="AO590" s="147"/>
      <c r="AP590" s="147"/>
      <c r="AQ590" s="147"/>
      <c r="AR590" s="147"/>
      <c r="AS590" s="147"/>
      <c r="AT590" s="147"/>
      <c r="AU590" s="147"/>
      <c r="AV590" s="147"/>
      <c r="AW590" s="147"/>
      <c r="AX590" s="147"/>
      <c r="AY590" s="147"/>
      <c r="AZ590" s="147"/>
      <c r="BA590" s="147"/>
      <c r="BB590" s="147"/>
      <c r="BC590" s="147"/>
      <c r="BD590" s="147"/>
      <c r="BE590" s="147"/>
      <c r="BF590" s="147"/>
      <c r="BG590" s="147"/>
      <c r="BH590" s="147"/>
      <c r="BI590" s="147"/>
      <c r="BJ590" s="147"/>
      <c r="BK590" s="147"/>
      <c r="BL590" s="147"/>
      <c r="BM590" s="147"/>
      <c r="BN590" s="147"/>
      <c r="BO590" s="147"/>
      <c r="BP590" s="147"/>
    </row>
    <row r="591" spans="31:68" x14ac:dyDescent="0.15">
      <c r="AE591" s="147"/>
      <c r="AF591" s="147"/>
      <c r="AG591" s="322"/>
      <c r="AH591" s="147"/>
      <c r="AI591" s="147"/>
      <c r="AJ591" s="147"/>
      <c r="AK591" s="147"/>
      <c r="AL591" s="147"/>
      <c r="AM591" s="147"/>
      <c r="AN591" s="147"/>
      <c r="AO591" s="147"/>
      <c r="AP591" s="147"/>
      <c r="AQ591" s="147"/>
      <c r="AR591" s="147"/>
      <c r="AS591" s="147"/>
      <c r="AT591" s="147"/>
      <c r="AU591" s="147"/>
      <c r="AV591" s="147"/>
      <c r="AW591" s="147"/>
      <c r="AX591" s="147"/>
      <c r="AY591" s="147"/>
      <c r="AZ591" s="147"/>
      <c r="BA591" s="147"/>
      <c r="BB591" s="147"/>
      <c r="BC591" s="147"/>
      <c r="BD591" s="147"/>
      <c r="BE591" s="147"/>
      <c r="BF591" s="147"/>
      <c r="BG591" s="147"/>
      <c r="BH591" s="147"/>
      <c r="BI591" s="147"/>
      <c r="BJ591" s="147"/>
      <c r="BK591" s="147"/>
      <c r="BL591" s="147"/>
      <c r="BM591" s="147"/>
      <c r="BN591" s="147"/>
      <c r="BO591" s="147"/>
      <c r="BP591" s="147"/>
    </row>
    <row r="592" spans="31:68" x14ac:dyDescent="0.15">
      <c r="AE592" s="147"/>
      <c r="AF592" s="147"/>
      <c r="AG592" s="322"/>
      <c r="AH592" s="147"/>
      <c r="AI592" s="147"/>
      <c r="AJ592" s="147"/>
      <c r="AK592" s="147"/>
      <c r="AL592" s="147"/>
      <c r="AM592" s="147"/>
      <c r="AN592" s="147"/>
      <c r="AO592" s="147"/>
      <c r="AP592" s="147"/>
      <c r="AQ592" s="147"/>
      <c r="AR592" s="147"/>
      <c r="AS592" s="147"/>
      <c r="AT592" s="147"/>
      <c r="AU592" s="147"/>
      <c r="AV592" s="147"/>
      <c r="AW592" s="147"/>
      <c r="AX592" s="147"/>
      <c r="AY592" s="147"/>
      <c r="AZ592" s="147"/>
      <c r="BA592" s="147"/>
      <c r="BB592" s="147"/>
      <c r="BC592" s="147"/>
      <c r="BD592" s="147"/>
      <c r="BE592" s="147"/>
      <c r="BF592" s="147"/>
      <c r="BG592" s="147"/>
      <c r="BH592" s="147"/>
      <c r="BI592" s="147"/>
      <c r="BJ592" s="147"/>
      <c r="BK592" s="147"/>
      <c r="BL592" s="147"/>
      <c r="BM592" s="147"/>
      <c r="BN592" s="147"/>
      <c r="BO592" s="147"/>
      <c r="BP592" s="147"/>
    </row>
    <row r="593" spans="31:68" x14ac:dyDescent="0.15">
      <c r="AE593" s="147"/>
      <c r="AF593" s="147"/>
      <c r="AG593" s="322"/>
      <c r="AH593" s="147"/>
      <c r="AI593" s="147"/>
      <c r="AJ593" s="147"/>
      <c r="AK593" s="147"/>
      <c r="AL593" s="147"/>
      <c r="AM593" s="147"/>
      <c r="AN593" s="147"/>
      <c r="AO593" s="147"/>
      <c r="AP593" s="147"/>
      <c r="AQ593" s="147"/>
      <c r="AR593" s="147"/>
      <c r="AS593" s="147"/>
      <c r="AT593" s="147"/>
      <c r="AU593" s="147"/>
      <c r="AV593" s="147"/>
      <c r="AW593" s="147"/>
      <c r="AX593" s="147"/>
      <c r="AY593" s="147"/>
      <c r="AZ593" s="147"/>
      <c r="BA593" s="147"/>
      <c r="BB593" s="147"/>
      <c r="BC593" s="147"/>
      <c r="BD593" s="147"/>
      <c r="BE593" s="147"/>
      <c r="BF593" s="147"/>
      <c r="BG593" s="147"/>
      <c r="BH593" s="147"/>
      <c r="BI593" s="147"/>
      <c r="BJ593" s="147"/>
      <c r="BK593" s="147"/>
      <c r="BL593" s="147"/>
      <c r="BM593" s="147"/>
      <c r="BN593" s="147"/>
      <c r="BO593" s="147"/>
      <c r="BP593" s="147"/>
    </row>
    <row r="594" spans="31:68" x14ac:dyDescent="0.15">
      <c r="AE594" s="147"/>
      <c r="AF594" s="147"/>
      <c r="AG594" s="322"/>
      <c r="AH594" s="147"/>
      <c r="AI594" s="147"/>
      <c r="AJ594" s="147"/>
      <c r="AK594" s="147"/>
      <c r="AL594" s="147"/>
      <c r="AM594" s="147"/>
      <c r="AN594" s="147"/>
      <c r="AO594" s="147"/>
      <c r="AP594" s="147"/>
      <c r="AQ594" s="147"/>
      <c r="AR594" s="147"/>
      <c r="AS594" s="147"/>
      <c r="AT594" s="147"/>
      <c r="AU594" s="147"/>
      <c r="AV594" s="147"/>
      <c r="AW594" s="147"/>
      <c r="AX594" s="147"/>
      <c r="AY594" s="147"/>
      <c r="AZ594" s="147"/>
      <c r="BA594" s="147"/>
      <c r="BB594" s="147"/>
      <c r="BC594" s="147"/>
      <c r="BD594" s="147"/>
      <c r="BE594" s="147"/>
      <c r="BF594" s="147"/>
      <c r="BG594" s="147"/>
      <c r="BH594" s="147"/>
      <c r="BI594" s="147"/>
      <c r="BJ594" s="147"/>
      <c r="BK594" s="147"/>
      <c r="BL594" s="147"/>
      <c r="BM594" s="147"/>
      <c r="BN594" s="147"/>
      <c r="BO594" s="147"/>
      <c r="BP594" s="147"/>
    </row>
    <row r="595" spans="31:68" x14ac:dyDescent="0.15">
      <c r="AE595" s="147"/>
      <c r="AF595" s="147"/>
      <c r="AG595" s="322"/>
      <c r="AH595" s="147"/>
      <c r="AI595" s="147"/>
      <c r="AJ595" s="147"/>
      <c r="AK595" s="147"/>
      <c r="AL595" s="147"/>
      <c r="AM595" s="147"/>
      <c r="AN595" s="147"/>
      <c r="AO595" s="147"/>
      <c r="AP595" s="147"/>
      <c r="AQ595" s="147"/>
      <c r="AR595" s="147"/>
      <c r="AS595" s="147"/>
      <c r="AT595" s="147"/>
      <c r="AU595" s="147"/>
      <c r="AV595" s="147"/>
      <c r="AW595" s="147"/>
      <c r="AX595" s="147"/>
      <c r="AY595" s="147"/>
      <c r="AZ595" s="147"/>
      <c r="BA595" s="147"/>
      <c r="BB595" s="147"/>
      <c r="BC595" s="147"/>
      <c r="BD595" s="147"/>
      <c r="BE595" s="147"/>
      <c r="BF595" s="147"/>
      <c r="BG595" s="147"/>
      <c r="BH595" s="147"/>
      <c r="BI595" s="147"/>
      <c r="BJ595" s="147"/>
      <c r="BK595" s="147"/>
      <c r="BL595" s="147"/>
      <c r="BM595" s="147"/>
      <c r="BN595" s="147"/>
      <c r="BO595" s="147"/>
      <c r="BP595" s="147"/>
    </row>
    <row r="596" spans="31:68" x14ac:dyDescent="0.15">
      <c r="AE596" s="147"/>
      <c r="AF596" s="147"/>
      <c r="AG596" s="322"/>
      <c r="AH596" s="147"/>
      <c r="AI596" s="147"/>
      <c r="AJ596" s="147"/>
      <c r="AK596" s="147"/>
      <c r="AL596" s="147"/>
      <c r="AM596" s="147"/>
      <c r="AN596" s="147"/>
      <c r="AO596" s="147"/>
      <c r="AP596" s="147"/>
      <c r="AQ596" s="147"/>
      <c r="AR596" s="147"/>
      <c r="AS596" s="147"/>
      <c r="AT596" s="147"/>
      <c r="AU596" s="147"/>
      <c r="AV596" s="147"/>
      <c r="AW596" s="147"/>
      <c r="AX596" s="147"/>
      <c r="AY596" s="147"/>
      <c r="AZ596" s="147"/>
      <c r="BA596" s="147"/>
      <c r="BB596" s="147"/>
      <c r="BC596" s="147"/>
      <c r="BD596" s="147"/>
      <c r="BE596" s="147"/>
      <c r="BF596" s="147"/>
      <c r="BG596" s="147"/>
      <c r="BH596" s="147"/>
      <c r="BI596" s="147"/>
      <c r="BJ596" s="147"/>
      <c r="BK596" s="147"/>
      <c r="BL596" s="147"/>
      <c r="BM596" s="147"/>
      <c r="BN596" s="147"/>
      <c r="BO596" s="147"/>
      <c r="BP596" s="147"/>
    </row>
    <row r="597" spans="31:68" x14ac:dyDescent="0.15">
      <c r="AE597" s="147"/>
      <c r="AF597" s="147"/>
      <c r="AG597" s="322"/>
      <c r="AH597" s="147"/>
      <c r="AI597" s="147"/>
      <c r="AJ597" s="147"/>
      <c r="AK597" s="147"/>
      <c r="AL597" s="147"/>
      <c r="AM597" s="147"/>
      <c r="AN597" s="147"/>
      <c r="AO597" s="147"/>
      <c r="AP597" s="147"/>
      <c r="AQ597" s="147"/>
      <c r="AR597" s="147"/>
      <c r="AS597" s="147"/>
      <c r="AT597" s="147"/>
      <c r="AU597" s="147"/>
      <c r="AV597" s="147"/>
      <c r="AW597" s="147"/>
      <c r="AX597" s="147"/>
      <c r="AY597" s="147"/>
      <c r="AZ597" s="147"/>
      <c r="BA597" s="147"/>
      <c r="BB597" s="147"/>
      <c r="BC597" s="147"/>
      <c r="BD597" s="147"/>
      <c r="BE597" s="147"/>
      <c r="BF597" s="147"/>
      <c r="BG597" s="147"/>
      <c r="BH597" s="147"/>
      <c r="BI597" s="147"/>
      <c r="BJ597" s="147"/>
      <c r="BK597" s="147"/>
      <c r="BL597" s="147"/>
      <c r="BM597" s="147"/>
      <c r="BN597" s="147"/>
      <c r="BO597" s="147"/>
      <c r="BP597" s="147"/>
    </row>
    <row r="598" spans="31:68" x14ac:dyDescent="0.15">
      <c r="AE598" s="147"/>
      <c r="AF598" s="147"/>
      <c r="AG598" s="322"/>
      <c r="AH598" s="147"/>
      <c r="AI598" s="147"/>
      <c r="AJ598" s="147"/>
      <c r="AK598" s="147"/>
      <c r="AL598" s="147"/>
      <c r="AM598" s="147"/>
      <c r="AN598" s="147"/>
      <c r="AO598" s="147"/>
      <c r="AP598" s="147"/>
      <c r="AQ598" s="147"/>
      <c r="AR598" s="147"/>
      <c r="AS598" s="147"/>
      <c r="AT598" s="147"/>
      <c r="AU598" s="147"/>
      <c r="AV598" s="147"/>
      <c r="AW598" s="147"/>
      <c r="AX598" s="147"/>
      <c r="AY598" s="147"/>
      <c r="AZ598" s="147"/>
      <c r="BA598" s="147"/>
      <c r="BB598" s="147"/>
      <c r="BC598" s="147"/>
      <c r="BD598" s="147"/>
      <c r="BE598" s="147"/>
      <c r="BF598" s="147"/>
      <c r="BG598" s="147"/>
      <c r="BH598" s="147"/>
      <c r="BI598" s="147"/>
      <c r="BJ598" s="147"/>
      <c r="BK598" s="147"/>
      <c r="BL598" s="147"/>
      <c r="BM598" s="147"/>
      <c r="BN598" s="147"/>
      <c r="BO598" s="147"/>
      <c r="BP598" s="147"/>
    </row>
    <row r="599" spans="31:68" x14ac:dyDescent="0.15">
      <c r="AE599" s="147"/>
      <c r="AF599" s="147"/>
      <c r="AG599" s="322"/>
      <c r="AH599" s="147"/>
      <c r="AI599" s="147"/>
      <c r="AJ599" s="147"/>
      <c r="AK599" s="147"/>
      <c r="AL599" s="147"/>
      <c r="AM599" s="147"/>
      <c r="AN599" s="147"/>
      <c r="AO599" s="147"/>
      <c r="AP599" s="147"/>
      <c r="AQ599" s="147"/>
      <c r="AR599" s="147"/>
      <c r="AS599" s="147"/>
      <c r="AT599" s="147"/>
      <c r="AU599" s="147"/>
      <c r="AV599" s="147"/>
      <c r="AW599" s="147"/>
      <c r="AX599" s="147"/>
      <c r="AY599" s="147"/>
      <c r="AZ599" s="147"/>
      <c r="BA599" s="147"/>
      <c r="BB599" s="147"/>
      <c r="BC599" s="147"/>
      <c r="BD599" s="147"/>
      <c r="BE599" s="147"/>
      <c r="BF599" s="147"/>
      <c r="BG599" s="147"/>
      <c r="BH599" s="147"/>
      <c r="BI599" s="147"/>
      <c r="BJ599" s="147"/>
      <c r="BK599" s="147"/>
      <c r="BL599" s="147"/>
      <c r="BM599" s="147"/>
      <c r="BN599" s="147"/>
      <c r="BO599" s="147"/>
      <c r="BP599" s="147"/>
    </row>
    <row r="600" spans="31:68" x14ac:dyDescent="0.15">
      <c r="AE600" s="147"/>
      <c r="AF600" s="147"/>
      <c r="AG600" s="322"/>
      <c r="AH600" s="147"/>
      <c r="AI600" s="147"/>
      <c r="AJ600" s="147"/>
      <c r="AK600" s="147"/>
      <c r="AL600" s="147"/>
      <c r="AM600" s="147"/>
      <c r="AN600" s="147"/>
      <c r="AO600" s="147"/>
      <c r="AP600" s="147"/>
      <c r="AQ600" s="147"/>
      <c r="AR600" s="147"/>
      <c r="AS600" s="147"/>
      <c r="AT600" s="147"/>
      <c r="AU600" s="147"/>
      <c r="AV600" s="147"/>
      <c r="AW600" s="147"/>
      <c r="AX600" s="147"/>
      <c r="AY600" s="147"/>
      <c r="AZ600" s="147"/>
      <c r="BA600" s="147"/>
      <c r="BB600" s="147"/>
      <c r="BC600" s="147"/>
      <c r="BD600" s="147"/>
      <c r="BE600" s="147"/>
      <c r="BF600" s="147"/>
      <c r="BG600" s="147"/>
      <c r="BH600" s="147"/>
      <c r="BI600" s="147"/>
      <c r="BJ600" s="147"/>
      <c r="BK600" s="147"/>
      <c r="BL600" s="147"/>
      <c r="BM600" s="147"/>
      <c r="BN600" s="147"/>
      <c r="BO600" s="147"/>
      <c r="BP600" s="147"/>
    </row>
    <row r="601" spans="31:68" x14ac:dyDescent="0.15">
      <c r="AE601" s="147"/>
      <c r="AF601" s="147"/>
      <c r="AG601" s="322"/>
      <c r="AH601" s="147"/>
      <c r="AI601" s="147"/>
      <c r="AJ601" s="147"/>
      <c r="AK601" s="147"/>
      <c r="AL601" s="147"/>
      <c r="AM601" s="147"/>
      <c r="AN601" s="147"/>
      <c r="AO601" s="147"/>
      <c r="AP601" s="147"/>
      <c r="AQ601" s="147"/>
      <c r="AR601" s="147"/>
      <c r="AS601" s="147"/>
      <c r="AT601" s="147"/>
      <c r="AU601" s="147"/>
      <c r="AV601" s="147"/>
      <c r="AW601" s="147"/>
      <c r="AX601" s="147"/>
      <c r="AY601" s="147"/>
      <c r="AZ601" s="147"/>
      <c r="BA601" s="147"/>
      <c r="BB601" s="147"/>
      <c r="BC601" s="147"/>
      <c r="BD601" s="147"/>
      <c r="BE601" s="147"/>
      <c r="BF601" s="147"/>
      <c r="BG601" s="147"/>
      <c r="BH601" s="147"/>
      <c r="BI601" s="147"/>
      <c r="BJ601" s="147"/>
      <c r="BK601" s="147"/>
      <c r="BL601" s="147"/>
      <c r="BM601" s="147"/>
      <c r="BN601" s="147"/>
      <c r="BO601" s="147"/>
      <c r="BP601" s="147"/>
    </row>
    <row r="602" spans="31:68" x14ac:dyDescent="0.15">
      <c r="AE602" s="147"/>
      <c r="AF602" s="147"/>
      <c r="AG602" s="322"/>
      <c r="AH602" s="147"/>
      <c r="AI602" s="147"/>
      <c r="AJ602" s="147"/>
      <c r="AK602" s="147"/>
      <c r="AL602" s="147"/>
      <c r="AM602" s="147"/>
      <c r="AN602" s="147"/>
      <c r="AO602" s="147"/>
      <c r="AP602" s="147"/>
      <c r="AQ602" s="147"/>
      <c r="AR602" s="147"/>
      <c r="AS602" s="147"/>
      <c r="AT602" s="147"/>
      <c r="AU602" s="147"/>
      <c r="AV602" s="147"/>
      <c r="AW602" s="147"/>
      <c r="AX602" s="147"/>
      <c r="AY602" s="147"/>
      <c r="AZ602" s="147"/>
      <c r="BA602" s="147"/>
      <c r="BB602" s="147"/>
      <c r="BC602" s="147"/>
      <c r="BD602" s="147"/>
      <c r="BE602" s="147"/>
      <c r="BF602" s="147"/>
      <c r="BG602" s="147"/>
      <c r="BH602" s="147"/>
      <c r="BI602" s="147"/>
      <c r="BJ602" s="147"/>
      <c r="BK602" s="147"/>
      <c r="BL602" s="147"/>
      <c r="BM602" s="147"/>
      <c r="BN602" s="147"/>
      <c r="BO602" s="147"/>
      <c r="BP602" s="147"/>
    </row>
    <row r="603" spans="31:68" x14ac:dyDescent="0.15">
      <c r="AE603" s="147"/>
      <c r="AF603" s="147"/>
      <c r="AG603" s="322"/>
      <c r="AH603" s="147"/>
      <c r="AI603" s="147"/>
      <c r="AJ603" s="147"/>
      <c r="AK603" s="147"/>
      <c r="AL603" s="147"/>
      <c r="AM603" s="147"/>
      <c r="AN603" s="147"/>
      <c r="AO603" s="147"/>
      <c r="AP603" s="147"/>
      <c r="AQ603" s="147"/>
      <c r="AR603" s="147"/>
      <c r="AS603" s="147"/>
      <c r="AT603" s="147"/>
      <c r="AU603" s="147"/>
      <c r="AV603" s="147"/>
      <c r="AW603" s="147"/>
      <c r="AX603" s="147"/>
      <c r="AY603" s="147"/>
      <c r="AZ603" s="147"/>
      <c r="BA603" s="147"/>
      <c r="BB603" s="147"/>
      <c r="BC603" s="147"/>
      <c r="BD603" s="147"/>
      <c r="BE603" s="147"/>
      <c r="BF603" s="147"/>
      <c r="BG603" s="147"/>
      <c r="BH603" s="147"/>
      <c r="BI603" s="147"/>
      <c r="BJ603" s="147"/>
      <c r="BK603" s="147"/>
      <c r="BL603" s="147"/>
      <c r="BM603" s="147"/>
      <c r="BN603" s="147"/>
      <c r="BO603" s="147"/>
      <c r="BP603" s="147"/>
    </row>
    <row r="604" spans="31:68" x14ac:dyDescent="0.15">
      <c r="AE604" s="147"/>
      <c r="AF604" s="147"/>
      <c r="AG604" s="322"/>
      <c r="AH604" s="147"/>
      <c r="AI604" s="147"/>
      <c r="AJ604" s="147"/>
      <c r="AK604" s="147"/>
      <c r="AL604" s="147"/>
      <c r="AM604" s="147"/>
      <c r="AN604" s="147"/>
      <c r="AO604" s="147"/>
      <c r="AP604" s="147"/>
      <c r="AQ604" s="147"/>
      <c r="AR604" s="147"/>
      <c r="AS604" s="147"/>
      <c r="AT604" s="147"/>
      <c r="AU604" s="147"/>
      <c r="AV604" s="147"/>
      <c r="AW604" s="147"/>
      <c r="AX604" s="147"/>
      <c r="AY604" s="147"/>
      <c r="AZ604" s="147"/>
      <c r="BA604" s="147"/>
      <c r="BB604" s="147"/>
      <c r="BC604" s="147"/>
      <c r="BD604" s="147"/>
      <c r="BE604" s="147"/>
      <c r="BF604" s="147"/>
      <c r="BG604" s="147"/>
      <c r="BH604" s="147"/>
      <c r="BI604" s="147"/>
      <c r="BJ604" s="147"/>
      <c r="BK604" s="147"/>
      <c r="BL604" s="147"/>
      <c r="BM604" s="147"/>
      <c r="BN604" s="147"/>
      <c r="BO604" s="147"/>
      <c r="BP604" s="147"/>
    </row>
    <row r="605" spans="31:68" x14ac:dyDescent="0.15">
      <c r="AE605" s="147"/>
      <c r="AF605" s="147"/>
      <c r="AG605" s="322"/>
      <c r="AH605" s="147"/>
      <c r="AI605" s="147"/>
      <c r="AJ605" s="147"/>
      <c r="AK605" s="147"/>
      <c r="AL605" s="147"/>
      <c r="AM605" s="147"/>
      <c r="AN605" s="147"/>
      <c r="AO605" s="147"/>
      <c r="AP605" s="147"/>
      <c r="AQ605" s="147"/>
      <c r="AR605" s="147"/>
      <c r="AS605" s="147"/>
      <c r="AT605" s="147"/>
      <c r="AU605" s="147"/>
      <c r="AV605" s="147"/>
      <c r="AW605" s="147"/>
      <c r="AX605" s="147"/>
      <c r="AY605" s="147"/>
      <c r="AZ605" s="147"/>
      <c r="BA605" s="147"/>
      <c r="BB605" s="147"/>
      <c r="BC605" s="147"/>
      <c r="BD605" s="147"/>
      <c r="BE605" s="147"/>
      <c r="BF605" s="147"/>
      <c r="BG605" s="147"/>
      <c r="BH605" s="147"/>
      <c r="BI605" s="147"/>
      <c r="BJ605" s="147"/>
      <c r="BK605" s="147"/>
      <c r="BL605" s="147"/>
      <c r="BM605" s="147"/>
      <c r="BN605" s="147"/>
      <c r="BO605" s="147"/>
      <c r="BP605" s="147"/>
    </row>
    <row r="606" spans="31:68" x14ac:dyDescent="0.15">
      <c r="AE606" s="147"/>
      <c r="AF606" s="147"/>
      <c r="AG606" s="322"/>
      <c r="AH606" s="147"/>
      <c r="AI606" s="147"/>
      <c r="AJ606" s="147"/>
      <c r="AK606" s="147"/>
      <c r="AL606" s="147"/>
      <c r="AM606" s="147"/>
      <c r="AN606" s="147"/>
      <c r="AO606" s="147"/>
      <c r="AP606" s="147"/>
      <c r="AQ606" s="147"/>
      <c r="AR606" s="147"/>
      <c r="AS606" s="147"/>
      <c r="AT606" s="147"/>
      <c r="AU606" s="147"/>
      <c r="AV606" s="147"/>
      <c r="AW606" s="147"/>
      <c r="AX606" s="147"/>
      <c r="AY606" s="147"/>
      <c r="AZ606" s="147"/>
      <c r="BA606" s="147"/>
      <c r="BB606" s="147"/>
      <c r="BC606" s="147"/>
      <c r="BD606" s="147"/>
      <c r="BE606" s="147"/>
      <c r="BF606" s="147"/>
      <c r="BG606" s="147"/>
      <c r="BH606" s="147"/>
      <c r="BI606" s="147"/>
      <c r="BJ606" s="147"/>
      <c r="BK606" s="147"/>
      <c r="BL606" s="147"/>
      <c r="BM606" s="147"/>
      <c r="BN606" s="147"/>
      <c r="BO606" s="147"/>
      <c r="BP606" s="147"/>
    </row>
    <row r="607" spans="31:68" x14ac:dyDescent="0.15">
      <c r="AE607" s="147"/>
      <c r="AF607" s="147"/>
      <c r="AG607" s="322"/>
      <c r="AH607" s="147"/>
      <c r="AI607" s="147"/>
      <c r="AJ607" s="147"/>
      <c r="AK607" s="147"/>
      <c r="AL607" s="147"/>
      <c r="AM607" s="147"/>
      <c r="AN607" s="147"/>
      <c r="AO607" s="147"/>
      <c r="AP607" s="147"/>
      <c r="AQ607" s="147"/>
      <c r="AR607" s="147"/>
      <c r="AS607" s="147"/>
      <c r="AT607" s="147"/>
      <c r="AU607" s="147"/>
      <c r="AV607" s="147"/>
      <c r="AW607" s="147"/>
      <c r="AX607" s="147"/>
      <c r="AY607" s="147"/>
      <c r="AZ607" s="147"/>
      <c r="BA607" s="147"/>
      <c r="BB607" s="147"/>
      <c r="BC607" s="147"/>
      <c r="BD607" s="147"/>
      <c r="BE607" s="147"/>
      <c r="BF607" s="147"/>
      <c r="BG607" s="147"/>
      <c r="BH607" s="147"/>
      <c r="BI607" s="147"/>
      <c r="BJ607" s="147"/>
      <c r="BK607" s="147"/>
      <c r="BL607" s="147"/>
      <c r="BM607" s="147"/>
      <c r="BN607" s="147"/>
      <c r="BO607" s="147"/>
      <c r="BP607" s="147"/>
    </row>
    <row r="608" spans="31:68" x14ac:dyDescent="0.15">
      <c r="AE608" s="147"/>
      <c r="AF608" s="147"/>
      <c r="AG608" s="322"/>
      <c r="AH608" s="147"/>
      <c r="AI608" s="147"/>
      <c r="AJ608" s="147"/>
      <c r="AK608" s="147"/>
      <c r="AL608" s="147"/>
      <c r="AM608" s="147"/>
      <c r="AN608" s="147"/>
      <c r="AO608" s="147"/>
      <c r="AP608" s="147"/>
      <c r="AQ608" s="147"/>
      <c r="AR608" s="147"/>
      <c r="AS608" s="147"/>
      <c r="AT608" s="147"/>
      <c r="AU608" s="147"/>
      <c r="AV608" s="147"/>
      <c r="AW608" s="147"/>
      <c r="AX608" s="147"/>
      <c r="AY608" s="147"/>
      <c r="AZ608" s="147"/>
      <c r="BA608" s="147"/>
      <c r="BB608" s="147"/>
      <c r="BC608" s="147"/>
      <c r="BD608" s="147"/>
      <c r="BE608" s="147"/>
      <c r="BF608" s="147"/>
      <c r="BG608" s="147"/>
      <c r="BH608" s="147"/>
      <c r="BI608" s="147"/>
      <c r="BJ608" s="147"/>
      <c r="BK608" s="147"/>
      <c r="BL608" s="147"/>
      <c r="BM608" s="147"/>
      <c r="BN608" s="147"/>
      <c r="BO608" s="147"/>
      <c r="BP608" s="147"/>
    </row>
    <row r="609" spans="31:68" x14ac:dyDescent="0.15">
      <c r="AE609" s="147"/>
      <c r="AF609" s="147"/>
      <c r="AG609" s="322"/>
      <c r="AH609" s="147"/>
      <c r="AI609" s="147"/>
      <c r="AJ609" s="147"/>
      <c r="AK609" s="147"/>
      <c r="AL609" s="147"/>
      <c r="AM609" s="147"/>
      <c r="AN609" s="147"/>
      <c r="AO609" s="147"/>
      <c r="AP609" s="147"/>
      <c r="AQ609" s="147"/>
      <c r="AR609" s="147"/>
      <c r="AS609" s="147"/>
      <c r="AT609" s="147"/>
      <c r="AU609" s="147"/>
      <c r="AV609" s="147"/>
      <c r="AW609" s="147"/>
      <c r="AX609" s="147"/>
      <c r="AY609" s="147"/>
      <c r="AZ609" s="147"/>
      <c r="BA609" s="147"/>
      <c r="BB609" s="147"/>
      <c r="BC609" s="147"/>
      <c r="BD609" s="147"/>
      <c r="BE609" s="147"/>
      <c r="BF609" s="147"/>
      <c r="BG609" s="147"/>
      <c r="BH609" s="147"/>
      <c r="BI609" s="147"/>
      <c r="BJ609" s="147"/>
      <c r="BK609" s="147"/>
      <c r="BL609" s="147"/>
      <c r="BM609" s="147"/>
      <c r="BN609" s="147"/>
      <c r="BO609" s="147"/>
      <c r="BP609" s="147"/>
    </row>
    <row r="610" spans="31:68" x14ac:dyDescent="0.15">
      <c r="AE610" s="147"/>
      <c r="AF610" s="147"/>
      <c r="AG610" s="322"/>
      <c r="AH610" s="147"/>
      <c r="AI610" s="147"/>
      <c r="AJ610" s="147"/>
      <c r="AK610" s="147"/>
      <c r="AL610" s="147"/>
      <c r="AM610" s="147"/>
      <c r="AN610" s="147"/>
      <c r="AO610" s="147"/>
      <c r="AP610" s="147"/>
      <c r="AQ610" s="147"/>
      <c r="AR610" s="147"/>
      <c r="AS610" s="147"/>
      <c r="AT610" s="147"/>
      <c r="AU610" s="147"/>
      <c r="AV610" s="147"/>
      <c r="AW610" s="147"/>
      <c r="AX610" s="147"/>
      <c r="AY610" s="147"/>
      <c r="AZ610" s="147"/>
      <c r="BA610" s="147"/>
      <c r="BB610" s="147"/>
      <c r="BC610" s="147"/>
      <c r="BD610" s="147"/>
      <c r="BE610" s="147"/>
      <c r="BF610" s="147"/>
      <c r="BG610" s="147"/>
      <c r="BH610" s="147"/>
      <c r="BI610" s="147"/>
      <c r="BJ610" s="147"/>
      <c r="BK610" s="147"/>
      <c r="BL610" s="147"/>
      <c r="BM610" s="147"/>
      <c r="BN610" s="147"/>
      <c r="BO610" s="147"/>
      <c r="BP610" s="147"/>
    </row>
    <row r="611" spans="31:68" x14ac:dyDescent="0.15">
      <c r="AE611" s="147"/>
      <c r="AF611" s="147"/>
      <c r="AG611" s="322"/>
      <c r="AH611" s="147"/>
      <c r="AI611" s="147"/>
      <c r="AJ611" s="147"/>
      <c r="AK611" s="147"/>
      <c r="AL611" s="147"/>
      <c r="AM611" s="147"/>
      <c r="AN611" s="147"/>
      <c r="AO611" s="147"/>
      <c r="AP611" s="147"/>
      <c r="AQ611" s="147"/>
      <c r="AR611" s="147"/>
      <c r="AS611" s="147"/>
      <c r="AT611" s="147"/>
      <c r="AU611" s="147"/>
      <c r="AV611" s="147"/>
      <c r="AW611" s="147"/>
      <c r="AX611" s="147"/>
      <c r="AY611" s="147"/>
      <c r="AZ611" s="147"/>
      <c r="BA611" s="147"/>
      <c r="BB611" s="147"/>
      <c r="BC611" s="147"/>
      <c r="BD611" s="147"/>
      <c r="BE611" s="147"/>
      <c r="BF611" s="147"/>
      <c r="BG611" s="147"/>
      <c r="BH611" s="147"/>
      <c r="BI611" s="147"/>
      <c r="BJ611" s="147"/>
      <c r="BK611" s="147"/>
      <c r="BL611" s="147"/>
      <c r="BM611" s="147"/>
      <c r="BN611" s="147"/>
      <c r="BO611" s="147"/>
      <c r="BP611" s="147"/>
    </row>
    <row r="612" spans="31:68" x14ac:dyDescent="0.15">
      <c r="AE612" s="147"/>
      <c r="AF612" s="147"/>
      <c r="AG612" s="322"/>
      <c r="AH612" s="147"/>
      <c r="AI612" s="147"/>
      <c r="AJ612" s="147"/>
      <c r="AK612" s="147"/>
      <c r="AL612" s="147"/>
      <c r="AM612" s="147"/>
      <c r="AN612" s="147"/>
      <c r="AO612" s="147"/>
      <c r="AP612" s="147"/>
      <c r="AQ612" s="147"/>
      <c r="AR612" s="147"/>
      <c r="AS612" s="147"/>
      <c r="AT612" s="147"/>
      <c r="AU612" s="147"/>
      <c r="AV612" s="147"/>
      <c r="AW612" s="147"/>
      <c r="AX612" s="147"/>
      <c r="AY612" s="147"/>
      <c r="AZ612" s="147"/>
      <c r="BA612" s="147"/>
      <c r="BB612" s="147"/>
      <c r="BC612" s="147"/>
      <c r="BD612" s="147"/>
      <c r="BE612" s="147"/>
      <c r="BF612" s="147"/>
      <c r="BG612" s="147"/>
      <c r="BH612" s="147"/>
      <c r="BI612" s="147"/>
      <c r="BJ612" s="147"/>
      <c r="BK612" s="147"/>
      <c r="BL612" s="147"/>
      <c r="BM612" s="147"/>
      <c r="BN612" s="147"/>
      <c r="BO612" s="147"/>
      <c r="BP612" s="147"/>
    </row>
    <row r="613" spans="31:68" x14ac:dyDescent="0.15">
      <c r="AE613" s="147"/>
      <c r="AF613" s="147"/>
      <c r="AG613" s="322"/>
      <c r="AH613" s="147"/>
      <c r="AI613" s="147"/>
      <c r="AJ613" s="147"/>
      <c r="AK613" s="147"/>
      <c r="AL613" s="147"/>
      <c r="AM613" s="147"/>
      <c r="AN613" s="147"/>
      <c r="AO613" s="147"/>
      <c r="AP613" s="147"/>
      <c r="AQ613" s="147"/>
      <c r="AR613" s="147"/>
      <c r="AS613" s="147"/>
      <c r="AT613" s="147"/>
      <c r="AU613" s="147"/>
      <c r="AV613" s="147"/>
      <c r="AW613" s="147"/>
      <c r="AX613" s="147"/>
      <c r="AY613" s="147"/>
      <c r="AZ613" s="147"/>
      <c r="BA613" s="147"/>
      <c r="BB613" s="147"/>
      <c r="BC613" s="147"/>
      <c r="BD613" s="147"/>
      <c r="BE613" s="147"/>
      <c r="BF613" s="147"/>
      <c r="BG613" s="147"/>
      <c r="BH613" s="147"/>
      <c r="BI613" s="147"/>
      <c r="BJ613" s="147"/>
      <c r="BK613" s="147"/>
      <c r="BL613" s="147"/>
      <c r="BM613" s="147"/>
      <c r="BN613" s="147"/>
      <c r="BO613" s="147"/>
      <c r="BP613" s="147"/>
    </row>
    <row r="614" spans="31:68" x14ac:dyDescent="0.15">
      <c r="AE614" s="147"/>
      <c r="AF614" s="147"/>
      <c r="AG614" s="322"/>
      <c r="AH614" s="147"/>
      <c r="AI614" s="147"/>
      <c r="AJ614" s="147"/>
      <c r="AK614" s="147"/>
      <c r="AL614" s="147"/>
      <c r="AM614" s="147"/>
      <c r="AN614" s="147"/>
      <c r="AO614" s="147"/>
      <c r="AP614" s="147"/>
      <c r="AQ614" s="147"/>
      <c r="AR614" s="147"/>
      <c r="AS614" s="147"/>
      <c r="AT614" s="147"/>
      <c r="AU614" s="147"/>
      <c r="AV614" s="147"/>
      <c r="AW614" s="147"/>
      <c r="AX614" s="147"/>
      <c r="AY614" s="147"/>
      <c r="AZ614" s="147"/>
      <c r="BA614" s="147"/>
      <c r="BB614" s="147"/>
      <c r="BC614" s="147"/>
      <c r="BD614" s="147"/>
      <c r="BE614" s="147"/>
      <c r="BF614" s="147"/>
      <c r="BG614" s="147"/>
      <c r="BH614" s="147"/>
      <c r="BI614" s="147"/>
      <c r="BJ614" s="147"/>
      <c r="BK614" s="147"/>
      <c r="BL614" s="147"/>
      <c r="BM614" s="147"/>
      <c r="BN614" s="147"/>
      <c r="BO614" s="147"/>
      <c r="BP614" s="147"/>
    </row>
  </sheetData>
  <mergeCells count="150">
    <mergeCell ref="A1:D1"/>
    <mergeCell ref="B51:B53"/>
    <mergeCell ref="C51:C53"/>
    <mergeCell ref="D51:D53"/>
    <mergeCell ref="B48:B50"/>
    <mergeCell ref="C48:C50"/>
    <mergeCell ref="D48:D50"/>
    <mergeCell ref="A3:B5"/>
    <mergeCell ref="C2:E2"/>
    <mergeCell ref="B9:B11"/>
    <mergeCell ref="A6:A35"/>
    <mergeCell ref="B6:B8"/>
    <mergeCell ref="E48:E50"/>
    <mergeCell ref="E45:E47"/>
    <mergeCell ref="C3:C5"/>
    <mergeCell ref="C6:C8"/>
    <mergeCell ref="E51:E53"/>
    <mergeCell ref="D3:D5"/>
    <mergeCell ref="D6:D8"/>
    <mergeCell ref="E6:E8"/>
    <mergeCell ref="C9:C11"/>
    <mergeCell ref="D9:D11"/>
    <mergeCell ref="E9:E11"/>
    <mergeCell ref="B21:B23"/>
    <mergeCell ref="F2:G2"/>
    <mergeCell ref="H2:J2"/>
    <mergeCell ref="F6:F8"/>
    <mergeCell ref="G6:G8"/>
    <mergeCell ref="J6:J8"/>
    <mergeCell ref="F9:F11"/>
    <mergeCell ref="G9:G11"/>
    <mergeCell ref="J9:J11"/>
    <mergeCell ref="E3:E5"/>
    <mergeCell ref="F12:F14"/>
    <mergeCell ref="C12:C14"/>
    <mergeCell ref="D12:D14"/>
    <mergeCell ref="E12:E14"/>
    <mergeCell ref="F18:F20"/>
    <mergeCell ref="C18:C20"/>
    <mergeCell ref="G12:G14"/>
    <mergeCell ref="J12:J14"/>
    <mergeCell ref="B15:B17"/>
    <mergeCell ref="C15:C17"/>
    <mergeCell ref="D15:D17"/>
    <mergeCell ref="E15:E17"/>
    <mergeCell ref="F15:F17"/>
    <mergeCell ref="G15:G17"/>
    <mergeCell ref="J15:J17"/>
    <mergeCell ref="B12:B14"/>
    <mergeCell ref="G18:G20"/>
    <mergeCell ref="J18:J20"/>
    <mergeCell ref="C21:C23"/>
    <mergeCell ref="D21:D23"/>
    <mergeCell ref="E21:E23"/>
    <mergeCell ref="F21:F23"/>
    <mergeCell ref="G21:G23"/>
    <mergeCell ref="B18:B20"/>
    <mergeCell ref="J21:J23"/>
    <mergeCell ref="D18:D20"/>
    <mergeCell ref="E18:E20"/>
    <mergeCell ref="B33:B35"/>
    <mergeCell ref="C33:C35"/>
    <mergeCell ref="D33:D35"/>
    <mergeCell ref="E33:E35"/>
    <mergeCell ref="J27:J29"/>
    <mergeCell ref="B24:B26"/>
    <mergeCell ref="C24:C26"/>
    <mergeCell ref="D24:D26"/>
    <mergeCell ref="E24:E26"/>
    <mergeCell ref="F24:F26"/>
    <mergeCell ref="G24:G26"/>
    <mergeCell ref="B27:B29"/>
    <mergeCell ref="C27:C29"/>
    <mergeCell ref="D27:D29"/>
    <mergeCell ref="E27:E29"/>
    <mergeCell ref="F27:F29"/>
    <mergeCell ref="G27:G29"/>
    <mergeCell ref="B30:B32"/>
    <mergeCell ref="C30:C32"/>
    <mergeCell ref="D30:D32"/>
    <mergeCell ref="E30:E32"/>
    <mergeCell ref="C45:C47"/>
    <mergeCell ref="D45:D47"/>
    <mergeCell ref="J36:J38"/>
    <mergeCell ref="F30:F32"/>
    <mergeCell ref="G30:G32"/>
    <mergeCell ref="J30:J32"/>
    <mergeCell ref="H33:H35"/>
    <mergeCell ref="I33:I35"/>
    <mergeCell ref="J33:J35"/>
    <mergeCell ref="F33:F35"/>
    <mergeCell ref="G33:G35"/>
    <mergeCell ref="E36:E38"/>
    <mergeCell ref="F36:F38"/>
    <mergeCell ref="G36:G38"/>
    <mergeCell ref="J42:J44"/>
    <mergeCell ref="F45:F47"/>
    <mergeCell ref="G45:G47"/>
    <mergeCell ref="J45:J47"/>
    <mergeCell ref="I54:I56"/>
    <mergeCell ref="E42:E44"/>
    <mergeCell ref="F42:F44"/>
    <mergeCell ref="H57:H60"/>
    <mergeCell ref="I57:I60"/>
    <mergeCell ref="F39:F41"/>
    <mergeCell ref="G39:G41"/>
    <mergeCell ref="F57:F60"/>
    <mergeCell ref="G57:G60"/>
    <mergeCell ref="G48:G50"/>
    <mergeCell ref="G42:G44"/>
    <mergeCell ref="F51:F53"/>
    <mergeCell ref="F48:F50"/>
    <mergeCell ref="B39:B41"/>
    <mergeCell ref="C39:C41"/>
    <mergeCell ref="A57:B60"/>
    <mergeCell ref="C57:C60"/>
    <mergeCell ref="D57:D60"/>
    <mergeCell ref="E57:E60"/>
    <mergeCell ref="G54:G56"/>
    <mergeCell ref="H54:H56"/>
    <mergeCell ref="G51:G53"/>
    <mergeCell ref="B54:B56"/>
    <mergeCell ref="C54:C56"/>
    <mergeCell ref="D54:D56"/>
    <mergeCell ref="E54:E56"/>
    <mergeCell ref="F54:F56"/>
    <mergeCell ref="D39:D41"/>
    <mergeCell ref="E39:E41"/>
    <mergeCell ref="A36:A56"/>
    <mergeCell ref="B36:B38"/>
    <mergeCell ref="C36:C38"/>
    <mergeCell ref="D36:D38"/>
    <mergeCell ref="B42:B44"/>
    <mergeCell ref="C42:C44"/>
    <mergeCell ref="D42:D44"/>
    <mergeCell ref="B45:B47"/>
    <mergeCell ref="AF26:AG26"/>
    <mergeCell ref="J57:J59"/>
    <mergeCell ref="AH3:AQ3"/>
    <mergeCell ref="AR3:BA3"/>
    <mergeCell ref="J3:J5"/>
    <mergeCell ref="K3:T3"/>
    <mergeCell ref="U3:AD3"/>
    <mergeCell ref="AF24:AG24"/>
    <mergeCell ref="AF25:AG25"/>
    <mergeCell ref="J24:J26"/>
    <mergeCell ref="J54:J56"/>
    <mergeCell ref="J39:J41"/>
    <mergeCell ref="J48:J50"/>
    <mergeCell ref="J51:J53"/>
  </mergeCells>
  <phoneticPr fontId="3"/>
  <printOptions horizontalCentered="1"/>
  <pageMargins left="0.19685039370078741" right="0.19685039370078741" top="0.39370078740157483" bottom="0" header="0.19685039370078741" footer="0.51181102362204722"/>
  <pageSetup paperSize="9" scale="79" orientation="landscape" r:id="rId1"/>
  <headerFooter alignWithMargins="0">
    <oddHeader>&amp;R&amp;"ＭＳ 明朝,標準"８．償還計画表その&amp;P</oddHeader>
  </headerFooter>
  <colBreaks count="1" manualBreakCount="1">
    <brk id="20" max="59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view="pageBreakPreview" zoomScale="85" zoomScaleNormal="75" zoomScaleSheetLayoutView="85" workbookViewId="0">
      <pane xSplit="4" ySplit="4" topLeftCell="E5" activePane="bottomRight" state="frozen"/>
      <selection activeCell="E28" sqref="E28"/>
      <selection pane="topRight" activeCell="E28" sqref="E28"/>
      <selection pane="bottomLeft" activeCell="E28" sqref="E28"/>
      <selection pane="bottomRight" activeCell="N16" sqref="N16"/>
    </sheetView>
  </sheetViews>
  <sheetFormatPr defaultRowHeight="12" x14ac:dyDescent="0.15"/>
  <cols>
    <col min="1" max="1" width="1.7109375" style="1" customWidth="1"/>
    <col min="2" max="3" width="10.7109375" style="1" customWidth="1"/>
    <col min="4" max="4" width="12.7109375" style="1" hidden="1" customWidth="1"/>
    <col min="5" max="16" width="12.7109375" style="1" customWidth="1"/>
    <col min="17" max="17" width="8.7109375" style="1" customWidth="1"/>
    <col min="18" max="16384" width="9.140625" style="1"/>
  </cols>
  <sheetData>
    <row r="1" spans="1:17" ht="20.100000000000001" customHeight="1" x14ac:dyDescent="0.15">
      <c r="A1" s="777" t="s">
        <v>417</v>
      </c>
      <c r="B1" s="963"/>
      <c r="C1" s="963"/>
      <c r="D1" s="963"/>
      <c r="E1" s="963"/>
      <c r="F1" s="963"/>
      <c r="G1" s="335"/>
      <c r="H1" s="96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5.95" customHeight="1" thickBot="1" x14ac:dyDescent="0.2">
      <c r="C2" s="430" t="s">
        <v>231</v>
      </c>
      <c r="D2" s="2373">
        <f>表紙!C19</f>
        <v>0</v>
      </c>
      <c r="E2" s="2373"/>
      <c r="F2" s="431" t="s">
        <v>51</v>
      </c>
      <c r="G2" s="2365">
        <f ca="1">①経営概況!AA2</f>
        <v>44004.779521064818</v>
      </c>
      <c r="H2" s="2366"/>
    </row>
    <row r="3" spans="1:17" ht="12" customHeight="1" x14ac:dyDescent="0.15">
      <c r="A3" s="2382" t="s">
        <v>297</v>
      </c>
      <c r="B3" s="2383"/>
      <c r="C3" s="2384"/>
      <c r="D3" s="964" t="s">
        <v>195</v>
      </c>
      <c r="E3" s="447" t="s">
        <v>194</v>
      </c>
      <c r="F3" s="964" t="s">
        <v>52</v>
      </c>
      <c r="G3" s="1051" t="s">
        <v>191</v>
      </c>
      <c r="H3" s="966" t="s">
        <v>53</v>
      </c>
      <c r="I3" s="447" t="s">
        <v>54</v>
      </c>
      <c r="J3" s="447" t="s">
        <v>55</v>
      </c>
      <c r="K3" s="447" t="s">
        <v>56</v>
      </c>
      <c r="L3" s="447" t="s">
        <v>57</v>
      </c>
      <c r="M3" s="447" t="s">
        <v>58</v>
      </c>
      <c r="N3" s="447" t="s">
        <v>59</v>
      </c>
      <c r="O3" s="447" t="s">
        <v>192</v>
      </c>
      <c r="P3" s="965" t="s">
        <v>193</v>
      </c>
      <c r="Q3" s="2374" t="s">
        <v>9</v>
      </c>
    </row>
    <row r="4" spans="1:17" ht="12" customHeight="1" thickBot="1" x14ac:dyDescent="0.2">
      <c r="A4" s="2385"/>
      <c r="B4" s="2386"/>
      <c r="C4" s="2387"/>
      <c r="D4" s="458">
        <f>E4-1</f>
        <v>-1</v>
      </c>
      <c r="E4" s="1414">
        <f>F4-1</f>
        <v>0</v>
      </c>
      <c r="F4" s="1415">
        <f>G4-1</f>
        <v>1</v>
      </c>
      <c r="G4" s="1416">
        <f>⑤農経改善計画!H4</f>
        <v>2</v>
      </c>
      <c r="H4" s="1415">
        <f>G4+1</f>
        <v>3</v>
      </c>
      <c r="I4" s="1417">
        <f t="shared" ref="I4:P4" si="0">H4+1</f>
        <v>4</v>
      </c>
      <c r="J4" s="1417">
        <f t="shared" si="0"/>
        <v>5</v>
      </c>
      <c r="K4" s="1417">
        <f t="shared" si="0"/>
        <v>6</v>
      </c>
      <c r="L4" s="1417">
        <f t="shared" si="0"/>
        <v>7</v>
      </c>
      <c r="M4" s="1417">
        <f t="shared" si="0"/>
        <v>8</v>
      </c>
      <c r="N4" s="1417">
        <f t="shared" si="0"/>
        <v>9</v>
      </c>
      <c r="O4" s="1417">
        <f t="shared" si="0"/>
        <v>10</v>
      </c>
      <c r="P4" s="1417">
        <f t="shared" si="0"/>
        <v>11</v>
      </c>
      <c r="Q4" s="2375"/>
    </row>
    <row r="5" spans="1:17" ht="14.1" customHeight="1" x14ac:dyDescent="0.15">
      <c r="A5" s="2397" t="s">
        <v>196</v>
      </c>
      <c r="B5" s="2398"/>
      <c r="C5" s="2399"/>
      <c r="D5" s="969">
        <f>SUM(D8,D11,D14,D17,D20,D23,D24)</f>
        <v>0</v>
      </c>
      <c r="E5" s="970">
        <f t="shared" ref="E5:P5" si="1">SUM(E8,E11,E14,E17,E20,E23,E24)</f>
        <v>0</v>
      </c>
      <c r="F5" s="971">
        <f t="shared" si="1"/>
        <v>0</v>
      </c>
      <c r="G5" s="969">
        <f t="shared" si="1"/>
        <v>0</v>
      </c>
      <c r="H5" s="970">
        <f t="shared" si="1"/>
        <v>0</v>
      </c>
      <c r="I5" s="970">
        <f t="shared" si="1"/>
        <v>0</v>
      </c>
      <c r="J5" s="970">
        <f t="shared" si="1"/>
        <v>0</v>
      </c>
      <c r="K5" s="970">
        <f t="shared" si="1"/>
        <v>0</v>
      </c>
      <c r="L5" s="970">
        <f t="shared" si="1"/>
        <v>0</v>
      </c>
      <c r="M5" s="970">
        <f t="shared" si="1"/>
        <v>0</v>
      </c>
      <c r="N5" s="970">
        <f t="shared" si="1"/>
        <v>0</v>
      </c>
      <c r="O5" s="970">
        <f t="shared" si="1"/>
        <v>0</v>
      </c>
      <c r="P5" s="972">
        <f t="shared" si="1"/>
        <v>0</v>
      </c>
      <c r="Q5" s="973"/>
    </row>
    <row r="6" spans="1:17" ht="14.1" customHeight="1" x14ac:dyDescent="0.15">
      <c r="A6" s="2376"/>
      <c r="B6" s="2377" t="str">
        <f>IF(⑤農経改善計画!B5=0,"-",⑤農経改善計画!B5)</f>
        <v>子牛販売収入</v>
      </c>
      <c r="C6" s="135" t="s">
        <v>181</v>
      </c>
      <c r="D6" s="974">
        <f>②飼養計画!F11</f>
        <v>0</v>
      </c>
      <c r="E6" s="975">
        <f>②飼養計画!G11</f>
        <v>0</v>
      </c>
      <c r="F6" s="976">
        <f>②飼養計画!H11</f>
        <v>0</v>
      </c>
      <c r="G6" s="974">
        <f>②飼養計画!I11</f>
        <v>0</v>
      </c>
      <c r="H6" s="977">
        <f>②飼養計画!J11</f>
        <v>0</v>
      </c>
      <c r="I6" s="975">
        <f>②飼養計画!K11</f>
        <v>0</v>
      </c>
      <c r="J6" s="975">
        <f>②飼養計画!L11</f>
        <v>0</v>
      </c>
      <c r="K6" s="975">
        <f>②飼養計画!M11</f>
        <v>0</v>
      </c>
      <c r="L6" s="975">
        <f>②飼養計画!N11</f>
        <v>0</v>
      </c>
      <c r="M6" s="975">
        <f>②飼養計画!O11</f>
        <v>0</v>
      </c>
      <c r="N6" s="975">
        <f>②飼養計画!P11</f>
        <v>0</v>
      </c>
      <c r="O6" s="975">
        <f>②飼養計画!Q11</f>
        <v>0</v>
      </c>
      <c r="P6" s="978">
        <f>②飼養計画!R11</f>
        <v>0</v>
      </c>
      <c r="Q6" s="979"/>
    </row>
    <row r="7" spans="1:17" ht="14.1" customHeight="1" x14ac:dyDescent="0.15">
      <c r="A7" s="2376"/>
      <c r="B7" s="2378"/>
      <c r="C7" s="136" t="s">
        <v>220</v>
      </c>
      <c r="D7" s="980">
        <f>②飼養計画!F17</f>
        <v>0</v>
      </c>
      <c r="E7" s="981">
        <f>②飼養計画!G17</f>
        <v>0</v>
      </c>
      <c r="F7" s="982">
        <f>②飼養計画!H17</f>
        <v>0</v>
      </c>
      <c r="G7" s="980">
        <f>②飼養計画!I17</f>
        <v>0</v>
      </c>
      <c r="H7" s="983">
        <f>②飼養計画!J17</f>
        <v>0</v>
      </c>
      <c r="I7" s="981">
        <f>②飼養計画!K17</f>
        <v>0</v>
      </c>
      <c r="J7" s="981">
        <f>②飼養計画!L17</f>
        <v>0</v>
      </c>
      <c r="K7" s="981">
        <f>②飼養計画!M17</f>
        <v>0</v>
      </c>
      <c r="L7" s="981">
        <f>②飼養計画!N17</f>
        <v>0</v>
      </c>
      <c r="M7" s="981">
        <f>②飼養計画!O17</f>
        <v>0</v>
      </c>
      <c r="N7" s="981">
        <f>②飼養計画!P17</f>
        <v>0</v>
      </c>
      <c r="O7" s="981">
        <f>②飼養計画!Q17</f>
        <v>0</v>
      </c>
      <c r="P7" s="984">
        <f>②飼養計画!R17</f>
        <v>0</v>
      </c>
      <c r="Q7" s="985"/>
    </row>
    <row r="8" spans="1:17" ht="14.1" customHeight="1" x14ac:dyDescent="0.15">
      <c r="A8" s="2376"/>
      <c r="B8" s="2379"/>
      <c r="C8" s="137" t="s">
        <v>182</v>
      </c>
      <c r="D8" s="980">
        <f>③農経改善計画肉牛内訳!D5</f>
        <v>0</v>
      </c>
      <c r="E8" s="981">
        <f>③農経改善計画肉牛内訳!E5</f>
        <v>0</v>
      </c>
      <c r="F8" s="982">
        <f>③農経改善計画肉牛内訳!F5</f>
        <v>0</v>
      </c>
      <c r="G8" s="980">
        <f>③農経改善計画肉牛内訳!G5</f>
        <v>0</v>
      </c>
      <c r="H8" s="983">
        <f>③農経改善計画肉牛内訳!H5</f>
        <v>0</v>
      </c>
      <c r="I8" s="981">
        <f>③農経改善計画肉牛内訳!I5</f>
        <v>0</v>
      </c>
      <c r="J8" s="981">
        <f>③農経改善計画肉牛内訳!J5</f>
        <v>0</v>
      </c>
      <c r="K8" s="981">
        <f>③農経改善計画肉牛内訳!K5</f>
        <v>0</v>
      </c>
      <c r="L8" s="981">
        <f>③農経改善計画肉牛内訳!L5</f>
        <v>0</v>
      </c>
      <c r="M8" s="981">
        <f>③農経改善計画肉牛内訳!M5</f>
        <v>0</v>
      </c>
      <c r="N8" s="981">
        <f>③農経改善計画肉牛内訳!N5</f>
        <v>0</v>
      </c>
      <c r="O8" s="981">
        <f>③農経改善計画肉牛内訳!O5</f>
        <v>0</v>
      </c>
      <c r="P8" s="984">
        <f>③農経改善計画肉牛内訳!P5</f>
        <v>0</v>
      </c>
      <c r="Q8" s="985"/>
    </row>
    <row r="9" spans="1:17" ht="14.1" customHeight="1" x14ac:dyDescent="0.15">
      <c r="A9" s="2376"/>
      <c r="B9" s="2394" t="str">
        <f>IF(⑤農経改善計画!B6=0,"-",⑤農経改善計画!B6)</f>
        <v>育成牛販売収入</v>
      </c>
      <c r="C9" s="135" t="s">
        <v>181</v>
      </c>
      <c r="D9" s="986">
        <f>②飼養計画!F22</f>
        <v>0</v>
      </c>
      <c r="E9" s="987">
        <f>②飼養計画!G22</f>
        <v>0</v>
      </c>
      <c r="F9" s="988">
        <f>②飼養計画!H22</f>
        <v>0</v>
      </c>
      <c r="G9" s="986">
        <f>②飼養計画!I22</f>
        <v>0</v>
      </c>
      <c r="H9" s="989">
        <f>②飼養計画!J22</f>
        <v>0</v>
      </c>
      <c r="I9" s="987">
        <f>②飼養計画!K22</f>
        <v>0</v>
      </c>
      <c r="J9" s="987">
        <f>②飼養計画!L22</f>
        <v>0</v>
      </c>
      <c r="K9" s="987">
        <f>②飼養計画!M22</f>
        <v>0</v>
      </c>
      <c r="L9" s="987">
        <f>②飼養計画!N22</f>
        <v>0</v>
      </c>
      <c r="M9" s="987">
        <f>②飼養計画!O22</f>
        <v>0</v>
      </c>
      <c r="N9" s="987">
        <f>②飼養計画!P22</f>
        <v>0</v>
      </c>
      <c r="O9" s="987">
        <f>②飼養計画!Q22</f>
        <v>0</v>
      </c>
      <c r="P9" s="990">
        <f>②飼養計画!R22</f>
        <v>0</v>
      </c>
      <c r="Q9" s="991"/>
    </row>
    <row r="10" spans="1:17" ht="14.1" customHeight="1" x14ac:dyDescent="0.15">
      <c r="A10" s="2376"/>
      <c r="B10" s="2395"/>
      <c r="C10" s="136" t="s">
        <v>221</v>
      </c>
      <c r="D10" s="980">
        <f>②飼養計画!F27</f>
        <v>0</v>
      </c>
      <c r="E10" s="981">
        <f>②飼養計画!G27</f>
        <v>0</v>
      </c>
      <c r="F10" s="982">
        <f>②飼養計画!H27</f>
        <v>0</v>
      </c>
      <c r="G10" s="980">
        <f>②飼養計画!I27</f>
        <v>0</v>
      </c>
      <c r="H10" s="983">
        <f>②飼養計画!J27</f>
        <v>0</v>
      </c>
      <c r="I10" s="981">
        <f>②飼養計画!K27</f>
        <v>0</v>
      </c>
      <c r="J10" s="981">
        <f>②飼養計画!L27</f>
        <v>0</v>
      </c>
      <c r="K10" s="981">
        <f>②飼養計画!M27</f>
        <v>0</v>
      </c>
      <c r="L10" s="981">
        <f>②飼養計画!N27</f>
        <v>0</v>
      </c>
      <c r="M10" s="981">
        <f>②飼養計画!O27</f>
        <v>0</v>
      </c>
      <c r="N10" s="981">
        <f>②飼養計画!P27</f>
        <v>0</v>
      </c>
      <c r="O10" s="981">
        <f>②飼養計画!Q27</f>
        <v>0</v>
      </c>
      <c r="P10" s="984">
        <f>②飼養計画!R27</f>
        <v>0</v>
      </c>
      <c r="Q10" s="985"/>
    </row>
    <row r="11" spans="1:17" ht="14.1" customHeight="1" x14ac:dyDescent="0.15">
      <c r="A11" s="2376"/>
      <c r="B11" s="2396"/>
      <c r="C11" s="137" t="s">
        <v>182</v>
      </c>
      <c r="D11" s="992">
        <f>③農経改善計画肉牛内訳!D7</f>
        <v>0</v>
      </c>
      <c r="E11" s="993">
        <f>③農経改善計画肉牛内訳!E7</f>
        <v>0</v>
      </c>
      <c r="F11" s="994">
        <f>③農経改善計画肉牛内訳!F7</f>
        <v>0</v>
      </c>
      <c r="G11" s="992">
        <f>③農経改善計画肉牛内訳!G7</f>
        <v>0</v>
      </c>
      <c r="H11" s="995">
        <f>③農経改善計画肉牛内訳!H7</f>
        <v>0</v>
      </c>
      <c r="I11" s="993">
        <f>③農経改善計画肉牛内訳!I7</f>
        <v>0</v>
      </c>
      <c r="J11" s="993">
        <f>③農経改善計画肉牛内訳!J7</f>
        <v>0</v>
      </c>
      <c r="K11" s="993">
        <f>③農経改善計画肉牛内訳!K7</f>
        <v>0</v>
      </c>
      <c r="L11" s="993">
        <f>③農経改善計画肉牛内訳!L7</f>
        <v>0</v>
      </c>
      <c r="M11" s="993">
        <f>③農経改善計画肉牛内訳!M7</f>
        <v>0</v>
      </c>
      <c r="N11" s="993">
        <f>③農経改善計画肉牛内訳!N7</f>
        <v>0</v>
      </c>
      <c r="O11" s="993">
        <f>③農経改善計画肉牛内訳!O7</f>
        <v>0</v>
      </c>
      <c r="P11" s="996">
        <f>③農経改善計画肉牛内訳!P7</f>
        <v>0</v>
      </c>
      <c r="Q11" s="997"/>
    </row>
    <row r="12" spans="1:17" ht="14.1" customHeight="1" x14ac:dyDescent="0.15">
      <c r="A12" s="2376"/>
      <c r="B12" s="2377" t="str">
        <f>IF(⑤農経改善計画!B7=0,"-",⑤農経改善計画!B7)</f>
        <v>肥育牛販売収入</v>
      </c>
      <c r="C12" s="135" t="s">
        <v>181</v>
      </c>
      <c r="D12" s="989">
        <f>②飼養計画!F31</f>
        <v>0</v>
      </c>
      <c r="E12" s="989">
        <f>②飼養計画!G31</f>
        <v>0</v>
      </c>
      <c r="F12" s="998">
        <f>②飼養計画!H31</f>
        <v>0</v>
      </c>
      <c r="G12" s="986">
        <f>②飼養計画!I31</f>
        <v>0</v>
      </c>
      <c r="H12" s="989">
        <f>②飼養計画!J31</f>
        <v>0</v>
      </c>
      <c r="I12" s="989">
        <f>②飼養計画!K31</f>
        <v>0</v>
      </c>
      <c r="J12" s="989">
        <f>②飼養計画!L31</f>
        <v>0</v>
      </c>
      <c r="K12" s="989">
        <f>②飼養計画!M31</f>
        <v>0</v>
      </c>
      <c r="L12" s="989">
        <f>②飼養計画!N31</f>
        <v>0</v>
      </c>
      <c r="M12" s="989">
        <f>②飼養計画!O31</f>
        <v>0</v>
      </c>
      <c r="N12" s="989">
        <f>②飼養計画!P31</f>
        <v>0</v>
      </c>
      <c r="O12" s="989">
        <f>②飼養計画!Q31</f>
        <v>0</v>
      </c>
      <c r="P12" s="990">
        <f>②飼養計画!R31</f>
        <v>0</v>
      </c>
      <c r="Q12" s="991"/>
    </row>
    <row r="13" spans="1:17" ht="14.1" customHeight="1" x14ac:dyDescent="0.15">
      <c r="A13" s="2376"/>
      <c r="B13" s="2378"/>
      <c r="C13" s="136" t="s">
        <v>221</v>
      </c>
      <c r="D13" s="983">
        <f>②飼養計画!F36</f>
        <v>0</v>
      </c>
      <c r="E13" s="981">
        <f>②飼養計画!G36</f>
        <v>0</v>
      </c>
      <c r="F13" s="982">
        <f>②飼養計画!H36</f>
        <v>0</v>
      </c>
      <c r="G13" s="980">
        <f>②飼養計画!I36</f>
        <v>0</v>
      </c>
      <c r="H13" s="983">
        <f>②飼養計画!J36</f>
        <v>0</v>
      </c>
      <c r="I13" s="981">
        <f>②飼養計画!K36</f>
        <v>0</v>
      </c>
      <c r="J13" s="981">
        <f>②飼養計画!L36</f>
        <v>0</v>
      </c>
      <c r="K13" s="981">
        <f>②飼養計画!M36</f>
        <v>0</v>
      </c>
      <c r="L13" s="981">
        <f>②飼養計画!N36</f>
        <v>0</v>
      </c>
      <c r="M13" s="981">
        <f>②飼養計画!O36</f>
        <v>0</v>
      </c>
      <c r="N13" s="981">
        <f>②飼養計画!P36</f>
        <v>0</v>
      </c>
      <c r="O13" s="981">
        <f>②飼養計画!Q36</f>
        <v>0</v>
      </c>
      <c r="P13" s="984">
        <f>②飼養計画!R36</f>
        <v>0</v>
      </c>
      <c r="Q13" s="985"/>
    </row>
    <row r="14" spans="1:17" ht="14.1" customHeight="1" x14ac:dyDescent="0.15">
      <c r="A14" s="2376"/>
      <c r="B14" s="2379"/>
      <c r="C14" s="137" t="s">
        <v>182</v>
      </c>
      <c r="D14" s="995">
        <f>③農経改善計画肉牛内訳!D9</f>
        <v>0</v>
      </c>
      <c r="E14" s="993">
        <f>③農経改善計画肉牛内訳!E9</f>
        <v>0</v>
      </c>
      <c r="F14" s="994">
        <f>③農経改善計画肉牛内訳!F9</f>
        <v>0</v>
      </c>
      <c r="G14" s="992">
        <f>③農経改善計画肉牛内訳!G9</f>
        <v>0</v>
      </c>
      <c r="H14" s="995">
        <f>③農経改善計画肉牛内訳!H9</f>
        <v>0</v>
      </c>
      <c r="I14" s="993">
        <f>③農経改善計画肉牛内訳!I9</f>
        <v>0</v>
      </c>
      <c r="J14" s="993">
        <f>③農経改善計画肉牛内訳!J9</f>
        <v>0</v>
      </c>
      <c r="K14" s="993">
        <f>③農経改善計画肉牛内訳!K9</f>
        <v>0</v>
      </c>
      <c r="L14" s="993">
        <f>③農経改善計画肉牛内訳!L9</f>
        <v>0</v>
      </c>
      <c r="M14" s="993">
        <f>③農経改善計画肉牛内訳!M9</f>
        <v>0</v>
      </c>
      <c r="N14" s="993">
        <f>③農経改善計画肉牛内訳!N9</f>
        <v>0</v>
      </c>
      <c r="O14" s="993">
        <f>③農経改善計画肉牛内訳!O9</f>
        <v>0</v>
      </c>
      <c r="P14" s="996">
        <f>③農経改善計画肉牛内訳!P9</f>
        <v>0</v>
      </c>
      <c r="Q14" s="997"/>
    </row>
    <row r="15" spans="1:17" ht="14.1" customHeight="1" x14ac:dyDescent="0.15">
      <c r="A15" s="2376"/>
      <c r="B15" s="2377" t="str">
        <f>IF(⑤農経改善計画!B8=0,"-",⑤農経改善計画!B8)</f>
        <v>経産牛販売収入</v>
      </c>
      <c r="C15" s="135" t="s">
        <v>181</v>
      </c>
      <c r="D15" s="986">
        <f>②飼養計画!F5</f>
        <v>0</v>
      </c>
      <c r="E15" s="989">
        <f>②飼養計画!G5</f>
        <v>0</v>
      </c>
      <c r="F15" s="998">
        <f>②飼養計画!H5</f>
        <v>0</v>
      </c>
      <c r="G15" s="986">
        <f>②飼養計画!I5</f>
        <v>0</v>
      </c>
      <c r="H15" s="989">
        <f>②飼養計画!J5</f>
        <v>0</v>
      </c>
      <c r="I15" s="989">
        <f>②飼養計画!K5</f>
        <v>0</v>
      </c>
      <c r="J15" s="989">
        <f>②飼養計画!L5</f>
        <v>0</v>
      </c>
      <c r="K15" s="989">
        <f>②飼養計画!M5</f>
        <v>0</v>
      </c>
      <c r="L15" s="989">
        <f>②飼養計画!N5</f>
        <v>0</v>
      </c>
      <c r="M15" s="989">
        <f>②飼養計画!O5</f>
        <v>0</v>
      </c>
      <c r="N15" s="989">
        <f>②飼養計画!P5</f>
        <v>0</v>
      </c>
      <c r="O15" s="989">
        <f>②飼養計画!Q5</f>
        <v>0</v>
      </c>
      <c r="P15" s="999">
        <f>②飼養計画!R5</f>
        <v>0</v>
      </c>
      <c r="Q15" s="669"/>
    </row>
    <row r="16" spans="1:17" ht="14.1" customHeight="1" x14ac:dyDescent="0.15">
      <c r="A16" s="2376"/>
      <c r="B16" s="2378"/>
      <c r="C16" s="136" t="s">
        <v>222</v>
      </c>
      <c r="D16" s="980">
        <f>②飼養計画!F8</f>
        <v>0</v>
      </c>
      <c r="E16" s="983">
        <f>②飼養計画!G8</f>
        <v>0</v>
      </c>
      <c r="F16" s="1000">
        <f>②飼養計画!H8</f>
        <v>0</v>
      </c>
      <c r="G16" s="980">
        <f>②飼養計画!I8</f>
        <v>0</v>
      </c>
      <c r="H16" s="983">
        <f>②飼養計画!J8</f>
        <v>0</v>
      </c>
      <c r="I16" s="983">
        <f>②飼養計画!K8</f>
        <v>0</v>
      </c>
      <c r="J16" s="983">
        <f>②飼養計画!L8</f>
        <v>0</v>
      </c>
      <c r="K16" s="983">
        <f>②飼養計画!M8</f>
        <v>0</v>
      </c>
      <c r="L16" s="983">
        <f>②飼養計画!N8</f>
        <v>0</v>
      </c>
      <c r="M16" s="983">
        <f>②飼養計画!O8</f>
        <v>0</v>
      </c>
      <c r="N16" s="983">
        <f>②飼養計画!P8</f>
        <v>0</v>
      </c>
      <c r="O16" s="983">
        <f>②飼養計画!Q8</f>
        <v>0</v>
      </c>
      <c r="P16" s="1001">
        <f>②飼養計画!R8</f>
        <v>0</v>
      </c>
      <c r="Q16" s="1002"/>
    </row>
    <row r="17" spans="1:17" ht="14.1" customHeight="1" x14ac:dyDescent="0.15">
      <c r="A17" s="2376"/>
      <c r="B17" s="2379"/>
      <c r="C17" s="137" t="s">
        <v>182</v>
      </c>
      <c r="D17" s="992">
        <f>③農経改善計画肉牛内訳!D11</f>
        <v>0</v>
      </c>
      <c r="E17" s="995">
        <f>③農経改善計画肉牛内訳!E11</f>
        <v>0</v>
      </c>
      <c r="F17" s="1003">
        <f>③農経改善計画肉牛内訳!F11</f>
        <v>0</v>
      </c>
      <c r="G17" s="992">
        <f>③農経改善計画肉牛内訳!G11</f>
        <v>0</v>
      </c>
      <c r="H17" s="995">
        <f>③農経改善計画肉牛内訳!H11</f>
        <v>0</v>
      </c>
      <c r="I17" s="995">
        <f>③農経改善計画肉牛内訳!I11</f>
        <v>0</v>
      </c>
      <c r="J17" s="995">
        <f>③農経改善計画肉牛内訳!J11</f>
        <v>0</v>
      </c>
      <c r="K17" s="995">
        <f>③農経改善計画肉牛内訳!K11</f>
        <v>0</v>
      </c>
      <c r="L17" s="995">
        <f>③農経改善計画肉牛内訳!L11</f>
        <v>0</v>
      </c>
      <c r="M17" s="995">
        <f>③農経改善計画肉牛内訳!M11</f>
        <v>0</v>
      </c>
      <c r="N17" s="995">
        <f>③農経改善計画肉牛内訳!N11</f>
        <v>0</v>
      </c>
      <c r="O17" s="995">
        <f>③農経改善計画肉牛内訳!O11</f>
        <v>0</v>
      </c>
      <c r="P17" s="1004">
        <f>③農経改善計画肉牛内訳!P11</f>
        <v>0</v>
      </c>
      <c r="Q17" s="1005"/>
    </row>
    <row r="18" spans="1:17" ht="14.1" customHeight="1" x14ac:dyDescent="0.15">
      <c r="A18" s="2376"/>
      <c r="B18" s="2377" t="str">
        <f>IF(⑤農経改善計画!B9=0,"-",⑤農経改善計画!B9)</f>
        <v>堆肥等販売収入</v>
      </c>
      <c r="C18" s="135" t="s">
        <v>181</v>
      </c>
      <c r="D18" s="666"/>
      <c r="E18" s="667"/>
      <c r="F18" s="668"/>
      <c r="G18" s="666"/>
      <c r="H18" s="667"/>
      <c r="I18" s="667"/>
      <c r="J18" s="667"/>
      <c r="K18" s="667"/>
      <c r="L18" s="667"/>
      <c r="M18" s="667"/>
      <c r="N18" s="667"/>
      <c r="O18" s="667"/>
      <c r="P18" s="669"/>
      <c r="Q18" s="669"/>
    </row>
    <row r="19" spans="1:17" ht="14.1" customHeight="1" x14ac:dyDescent="0.15">
      <c r="A19" s="2376"/>
      <c r="B19" s="2378"/>
      <c r="C19" s="136" t="s">
        <v>222</v>
      </c>
      <c r="D19" s="980">
        <f>③農経改善計画肉牛内訳!D14</f>
        <v>0</v>
      </c>
      <c r="E19" s="983">
        <f>③農経改善計画肉牛内訳!E14</f>
        <v>0</v>
      </c>
      <c r="F19" s="1000">
        <f>③農経改善計画肉牛内訳!F14</f>
        <v>0</v>
      </c>
      <c r="G19" s="980">
        <f>③農経改善計画肉牛内訳!G14</f>
        <v>0</v>
      </c>
      <c r="H19" s="983">
        <f>③農経改善計画肉牛内訳!H14</f>
        <v>0</v>
      </c>
      <c r="I19" s="983">
        <f>③農経改善計画肉牛内訳!I14</f>
        <v>0</v>
      </c>
      <c r="J19" s="983">
        <f>③農経改善計画肉牛内訳!J14</f>
        <v>0</v>
      </c>
      <c r="K19" s="983">
        <f>③農経改善計画肉牛内訳!K14</f>
        <v>0</v>
      </c>
      <c r="L19" s="983">
        <f>③農経改善計画肉牛内訳!L14</f>
        <v>0</v>
      </c>
      <c r="M19" s="983">
        <f>③農経改善計画肉牛内訳!M14</f>
        <v>0</v>
      </c>
      <c r="N19" s="983">
        <f>③農経改善計画肉牛内訳!N14</f>
        <v>0</v>
      </c>
      <c r="O19" s="983">
        <f>③農経改善計画肉牛内訳!O14</f>
        <v>0</v>
      </c>
      <c r="P19" s="1001">
        <f>③農経改善計画肉牛内訳!P14</f>
        <v>0</v>
      </c>
      <c r="Q19" s="1002"/>
    </row>
    <row r="20" spans="1:17" ht="14.1" customHeight="1" x14ac:dyDescent="0.15">
      <c r="A20" s="2376"/>
      <c r="B20" s="2379"/>
      <c r="C20" s="137" t="s">
        <v>182</v>
      </c>
      <c r="D20" s="992">
        <f>③農経改善計画肉牛内訳!D14</f>
        <v>0</v>
      </c>
      <c r="E20" s="995">
        <f>③農経改善計画肉牛内訳!E14</f>
        <v>0</v>
      </c>
      <c r="F20" s="1003">
        <f>③農経改善計画肉牛内訳!F14</f>
        <v>0</v>
      </c>
      <c r="G20" s="992">
        <f>③農経改善計画肉牛内訳!G14</f>
        <v>0</v>
      </c>
      <c r="H20" s="995">
        <f>③農経改善計画肉牛内訳!H14</f>
        <v>0</v>
      </c>
      <c r="I20" s="995">
        <f>③農経改善計画肉牛内訳!I14</f>
        <v>0</v>
      </c>
      <c r="J20" s="995">
        <f>③農経改善計画肉牛内訳!J14</f>
        <v>0</v>
      </c>
      <c r="K20" s="995">
        <f>③農経改善計画肉牛内訳!K14</f>
        <v>0</v>
      </c>
      <c r="L20" s="995">
        <f>③農経改善計画肉牛内訳!L14</f>
        <v>0</v>
      </c>
      <c r="M20" s="995">
        <f>③農経改善計画肉牛内訳!M14</f>
        <v>0</v>
      </c>
      <c r="N20" s="995">
        <f>③農経改善計画肉牛内訳!N14</f>
        <v>0</v>
      </c>
      <c r="O20" s="995">
        <f>③農経改善計画肉牛内訳!O14</f>
        <v>0</v>
      </c>
      <c r="P20" s="1004">
        <f>③農経改善計画肉牛内訳!P14</f>
        <v>0</v>
      </c>
      <c r="Q20" s="1005"/>
    </row>
    <row r="21" spans="1:17" ht="14.1" customHeight="1" x14ac:dyDescent="0.15">
      <c r="A21" s="2376"/>
      <c r="B21" s="2377" t="str">
        <f>IF(⑤農経改善計画!B10=0,"-",⑤農経改善計画!B10)</f>
        <v>粗飼料販売収入</v>
      </c>
      <c r="C21" s="135" t="s">
        <v>181</v>
      </c>
      <c r="D21" s="666"/>
      <c r="E21" s="667"/>
      <c r="F21" s="668"/>
      <c r="G21" s="666"/>
      <c r="H21" s="667"/>
      <c r="I21" s="667"/>
      <c r="J21" s="667"/>
      <c r="K21" s="667"/>
      <c r="L21" s="667"/>
      <c r="M21" s="667"/>
      <c r="N21" s="667"/>
      <c r="O21" s="667"/>
      <c r="P21" s="669"/>
      <c r="Q21" s="1006"/>
    </row>
    <row r="22" spans="1:17" ht="14.1" customHeight="1" x14ac:dyDescent="0.15">
      <c r="A22" s="2376"/>
      <c r="B22" s="2378"/>
      <c r="C22" s="136" t="s">
        <v>222</v>
      </c>
      <c r="D22" s="980">
        <f>③農経改善計画肉牛内訳!D16</f>
        <v>0</v>
      </c>
      <c r="E22" s="983">
        <f>③農経改善計画肉牛内訳!E16</f>
        <v>0</v>
      </c>
      <c r="F22" s="1000">
        <f>③農経改善計画肉牛内訳!F16</f>
        <v>0</v>
      </c>
      <c r="G22" s="980">
        <f>③農経改善計画肉牛内訳!G16</f>
        <v>0</v>
      </c>
      <c r="H22" s="983">
        <f>③農経改善計画肉牛内訳!H16</f>
        <v>0</v>
      </c>
      <c r="I22" s="983">
        <f>③農経改善計画肉牛内訳!I16</f>
        <v>0</v>
      </c>
      <c r="J22" s="983">
        <f>③農経改善計画肉牛内訳!J16</f>
        <v>0</v>
      </c>
      <c r="K22" s="983">
        <f>③農経改善計画肉牛内訳!K16</f>
        <v>0</v>
      </c>
      <c r="L22" s="983">
        <f>③農経改善計画肉牛内訳!L16</f>
        <v>0</v>
      </c>
      <c r="M22" s="983">
        <f>③農経改善計画肉牛内訳!M16</f>
        <v>0</v>
      </c>
      <c r="N22" s="983">
        <f>③農経改善計画肉牛内訳!N16</f>
        <v>0</v>
      </c>
      <c r="O22" s="983">
        <f>③農経改善計画肉牛内訳!O16</f>
        <v>0</v>
      </c>
      <c r="P22" s="1001">
        <f>③農経改善計画肉牛内訳!P16</f>
        <v>0</v>
      </c>
      <c r="Q22" s="1006"/>
    </row>
    <row r="23" spans="1:17" ht="14.1" customHeight="1" x14ac:dyDescent="0.15">
      <c r="A23" s="2376"/>
      <c r="B23" s="2379"/>
      <c r="C23" s="137" t="s">
        <v>182</v>
      </c>
      <c r="D23" s="992">
        <f>⑤農経改善計画!E10</f>
        <v>0</v>
      </c>
      <c r="E23" s="995">
        <f>⑤農経改善計画!F10</f>
        <v>0</v>
      </c>
      <c r="F23" s="1003">
        <f>⑤農経改善計画!G10</f>
        <v>0</v>
      </c>
      <c r="G23" s="992">
        <f>⑤農経改善計画!H10</f>
        <v>0</v>
      </c>
      <c r="H23" s="995">
        <f>⑤農経改善計画!I10</f>
        <v>0</v>
      </c>
      <c r="I23" s="995">
        <f>⑤農経改善計画!J10</f>
        <v>0</v>
      </c>
      <c r="J23" s="995">
        <f>⑤農経改善計画!K10</f>
        <v>0</v>
      </c>
      <c r="K23" s="995">
        <f>⑤農経改善計画!L10</f>
        <v>0</v>
      </c>
      <c r="L23" s="995">
        <f>⑤農経改善計画!M10</f>
        <v>0</v>
      </c>
      <c r="M23" s="995">
        <f>⑤農経改善計画!N10</f>
        <v>0</v>
      </c>
      <c r="N23" s="995">
        <f>⑤農経改善計画!O10</f>
        <v>0</v>
      </c>
      <c r="O23" s="995">
        <f>⑤農経改善計画!P10</f>
        <v>0</v>
      </c>
      <c r="P23" s="1004">
        <f>⑤農経改善計画!Q10</f>
        <v>0</v>
      </c>
      <c r="Q23" s="1006"/>
    </row>
    <row r="24" spans="1:17" ht="14.1" customHeight="1" x14ac:dyDescent="0.15">
      <c r="A24" s="2367"/>
      <c r="B24" s="2380" t="s">
        <v>409</v>
      </c>
      <c r="C24" s="2381"/>
      <c r="D24" s="1007">
        <f>⑤農経改善計画!E11</f>
        <v>0</v>
      </c>
      <c r="E24" s="1008">
        <f>⑤農経改善計画!F11</f>
        <v>0</v>
      </c>
      <c r="F24" s="1009">
        <f>⑤農経改善計画!G11</f>
        <v>0</v>
      </c>
      <c r="G24" s="1007">
        <f>⑤農経改善計画!H11</f>
        <v>0</v>
      </c>
      <c r="H24" s="1008">
        <f>⑤農経改善計画!I11</f>
        <v>0</v>
      </c>
      <c r="I24" s="1008">
        <f>⑤農経改善計画!J11</f>
        <v>0</v>
      </c>
      <c r="J24" s="1008">
        <f>⑤農経改善計画!K11</f>
        <v>0</v>
      </c>
      <c r="K24" s="1008">
        <f>⑤農経改善計画!L11</f>
        <v>0</v>
      </c>
      <c r="L24" s="1008">
        <f>⑤農経改善計画!M11</f>
        <v>0</v>
      </c>
      <c r="M24" s="1008">
        <f>⑤農経改善計画!N11</f>
        <v>0</v>
      </c>
      <c r="N24" s="1008">
        <f>⑤農経改善計画!O11</f>
        <v>0</v>
      </c>
      <c r="O24" s="1008">
        <f>⑤農経改善計画!P11</f>
        <v>0</v>
      </c>
      <c r="P24" s="1010">
        <f>⑤農経改善計画!Q11</f>
        <v>0</v>
      </c>
      <c r="Q24" s="1011"/>
    </row>
    <row r="25" spans="1:17" ht="14.1" customHeight="1" x14ac:dyDescent="0.15">
      <c r="A25" s="2400" t="s">
        <v>197</v>
      </c>
      <c r="B25" s="2401"/>
      <c r="C25" s="2372"/>
      <c r="D25" s="1007">
        <f>SUM(D26:D27,D29:D35)</f>
        <v>0</v>
      </c>
      <c r="E25" s="1012">
        <f>SUM(E26:E27,E29:E35)</f>
        <v>0</v>
      </c>
      <c r="F25" s="1013">
        <f>SUM(F26:F27,F29:F35)</f>
        <v>0</v>
      </c>
      <c r="G25" s="1007" t="e">
        <f>SUM(G26:G27,G29:G35)</f>
        <v>#DIV/0!</v>
      </c>
      <c r="H25" s="1008" t="e">
        <f t="shared" ref="H25:P25" si="2">SUM(H26:H27,H29:H35)</f>
        <v>#DIV/0!</v>
      </c>
      <c r="I25" s="1012" t="e">
        <f t="shared" si="2"/>
        <v>#DIV/0!</v>
      </c>
      <c r="J25" s="1012" t="e">
        <f t="shared" si="2"/>
        <v>#DIV/0!</v>
      </c>
      <c r="K25" s="1012" t="e">
        <f t="shared" si="2"/>
        <v>#DIV/0!</v>
      </c>
      <c r="L25" s="1012" t="e">
        <f t="shared" si="2"/>
        <v>#DIV/0!</v>
      </c>
      <c r="M25" s="1012" t="e">
        <f t="shared" si="2"/>
        <v>#DIV/0!</v>
      </c>
      <c r="N25" s="1012" t="e">
        <f t="shared" si="2"/>
        <v>#DIV/0!</v>
      </c>
      <c r="O25" s="1012" t="e">
        <f t="shared" si="2"/>
        <v>#DIV/0!</v>
      </c>
      <c r="P25" s="1014" t="e">
        <f t="shared" si="2"/>
        <v>#DIV/0!</v>
      </c>
      <c r="Q25" s="125"/>
    </row>
    <row r="26" spans="1:17" ht="14.1" customHeight="1" x14ac:dyDescent="0.15">
      <c r="A26" s="2367"/>
      <c r="B26" s="2363" t="s">
        <v>183</v>
      </c>
      <c r="C26" s="2364"/>
      <c r="D26" s="1007">
        <f>SUM(⑤農経改善計画!E13:E18,⑤農経改善計画!E23)</f>
        <v>0</v>
      </c>
      <c r="E26" s="1012">
        <f>SUM(⑤農経改善計画!F13:F18,⑤農経改善計画!F23)</f>
        <v>0</v>
      </c>
      <c r="F26" s="1013">
        <f>SUM(⑤農経改善計画!G13:G18,⑤農経改善計画!G23)</f>
        <v>0</v>
      </c>
      <c r="G26" s="1007" t="e">
        <f>SUM(⑤農経改善計画!H13:H18,⑤農経改善計画!H23)</f>
        <v>#DIV/0!</v>
      </c>
      <c r="H26" s="1008" t="e">
        <f>SUM(⑤農経改善計画!I13:I18,⑤農経改善計画!I23)</f>
        <v>#DIV/0!</v>
      </c>
      <c r="I26" s="1012" t="e">
        <f>SUM(⑤農経改善計画!J13:J18,⑤農経改善計画!J23)</f>
        <v>#DIV/0!</v>
      </c>
      <c r="J26" s="1012" t="e">
        <f>SUM(⑤農経改善計画!K13:K18,⑤農経改善計画!K23)</f>
        <v>#DIV/0!</v>
      </c>
      <c r="K26" s="1012" t="e">
        <f>SUM(⑤農経改善計画!L13:L18,⑤農経改善計画!L23)</f>
        <v>#DIV/0!</v>
      </c>
      <c r="L26" s="1012" t="e">
        <f>SUM(⑤農経改善計画!M13:M18,⑤農経改善計画!M23)</f>
        <v>#DIV/0!</v>
      </c>
      <c r="M26" s="1012" t="e">
        <f>SUM(⑤農経改善計画!N13:N18,⑤農経改善計画!N23)</f>
        <v>#DIV/0!</v>
      </c>
      <c r="N26" s="1012" t="e">
        <f>SUM(⑤農経改善計画!O13:O18,⑤農経改善計画!O23)</f>
        <v>#DIV/0!</v>
      </c>
      <c r="O26" s="1012" t="e">
        <f>SUM(⑤農経改善計画!P13:P18,⑤農経改善計画!P23)</f>
        <v>#DIV/0!</v>
      </c>
      <c r="P26" s="1014" t="e">
        <f>SUM(⑤農経改善計画!Q13:Q18,⑤農経改善計画!Q23)</f>
        <v>#DIV/0!</v>
      </c>
      <c r="Q26" s="125"/>
    </row>
    <row r="27" spans="1:17" ht="14.1" customHeight="1" x14ac:dyDescent="0.15">
      <c r="A27" s="2368"/>
      <c r="B27" s="2370" t="s">
        <v>184</v>
      </c>
      <c r="C27" s="2364"/>
      <c r="D27" s="1007">
        <f>D28+⑤農経改善計画!E22</f>
        <v>0</v>
      </c>
      <c r="E27" s="1012">
        <f>E28+⑤農経改善計画!F22</f>
        <v>0</v>
      </c>
      <c r="F27" s="1013">
        <f>F28+⑤農経改善計画!G22</f>
        <v>0</v>
      </c>
      <c r="G27" s="1007">
        <f>G28+⑤農経改善計画!H22</f>
        <v>0</v>
      </c>
      <c r="H27" s="1008">
        <f>H28+⑤農経改善計画!I22</f>
        <v>0</v>
      </c>
      <c r="I27" s="1012">
        <f>I28+⑤農経改善計画!J22</f>
        <v>0</v>
      </c>
      <c r="J27" s="1012">
        <f>J28+⑤農経改善計画!K22</f>
        <v>0</v>
      </c>
      <c r="K27" s="1012">
        <f>K28+⑤農経改善計画!L22</f>
        <v>0</v>
      </c>
      <c r="L27" s="1012">
        <f>L28+⑤農経改善計画!M22</f>
        <v>0</v>
      </c>
      <c r="M27" s="1012">
        <f>M28+⑤農経改善計画!N22</f>
        <v>0</v>
      </c>
      <c r="N27" s="1012">
        <f>N28+⑤農経改善計画!O22</f>
        <v>0</v>
      </c>
      <c r="O27" s="1012">
        <f>O28+⑤農経改善計画!P22</f>
        <v>0</v>
      </c>
      <c r="P27" s="1014">
        <f>P28+⑤農経改善計画!Q22</f>
        <v>0</v>
      </c>
      <c r="Q27" s="125"/>
    </row>
    <row r="28" spans="1:17" ht="14.1" customHeight="1" x14ac:dyDescent="0.15">
      <c r="A28" s="2368"/>
      <c r="B28" s="7"/>
      <c r="C28" s="124" t="s">
        <v>211</v>
      </c>
      <c r="D28" s="1007">
        <f>SUM(⑤農経改善計画!E19:E20)</f>
        <v>0</v>
      </c>
      <c r="E28" s="1012">
        <f>SUM(⑤農経改善計画!F19:F20)</f>
        <v>0</v>
      </c>
      <c r="F28" s="1013">
        <f>SUM(⑤農経改善計画!G19:G20)</f>
        <v>0</v>
      </c>
      <c r="G28" s="1007">
        <f>SUM(⑤農経改善計画!H19:H20)</f>
        <v>0</v>
      </c>
      <c r="H28" s="1008">
        <f>SUM(⑤農経改善計画!I19:I20)</f>
        <v>0</v>
      </c>
      <c r="I28" s="1012">
        <f>SUM(⑤農経改善計画!J19:J20)</f>
        <v>0</v>
      </c>
      <c r="J28" s="1012">
        <f>SUM(⑤農経改善計画!K19:K20)</f>
        <v>0</v>
      </c>
      <c r="K28" s="1012">
        <f>SUM(⑤農経改善計画!L19:L20)</f>
        <v>0</v>
      </c>
      <c r="L28" s="1012">
        <f>SUM(⑤農経改善計画!M19:M20)</f>
        <v>0</v>
      </c>
      <c r="M28" s="1012">
        <f>SUM(⑤農経改善計画!N19:N20)</f>
        <v>0</v>
      </c>
      <c r="N28" s="1012">
        <f>SUM(⑤農経改善計画!O19:O20)</f>
        <v>0</v>
      </c>
      <c r="O28" s="1012">
        <f>SUM(⑤農経改善計画!P19:P20)</f>
        <v>0</v>
      </c>
      <c r="P28" s="1014">
        <f>SUM(⑤農経改善計画!Q19:Q20)</f>
        <v>0</v>
      </c>
      <c r="Q28" s="125"/>
    </row>
    <row r="29" spans="1:17" ht="14.1" customHeight="1" x14ac:dyDescent="0.15">
      <c r="A29" s="2368"/>
      <c r="B29" s="2363" t="s">
        <v>300</v>
      </c>
      <c r="C29" s="2364"/>
      <c r="D29" s="1007">
        <f>⑤農経改善計画!E21</f>
        <v>0</v>
      </c>
      <c r="E29" s="1012">
        <f>⑤農経改善計画!F21</f>
        <v>0</v>
      </c>
      <c r="F29" s="1013">
        <f>⑤農経改善計画!G21</f>
        <v>0</v>
      </c>
      <c r="G29" s="1007" t="e">
        <f>⑤農経改善計画!H21</f>
        <v>#VALUE!</v>
      </c>
      <c r="H29" s="1008" t="e">
        <f>⑤農経改善計画!I21</f>
        <v>#VALUE!</v>
      </c>
      <c r="I29" s="1012" t="e">
        <f>⑤農経改善計画!J21</f>
        <v>#VALUE!</v>
      </c>
      <c r="J29" s="1012" t="e">
        <f>⑤農経改善計画!K21</f>
        <v>#VALUE!</v>
      </c>
      <c r="K29" s="1012" t="e">
        <f>⑤農経改善計画!L21</f>
        <v>#VALUE!</v>
      </c>
      <c r="L29" s="1012" t="e">
        <f>⑤農経改善計画!M21</f>
        <v>#VALUE!</v>
      </c>
      <c r="M29" s="1012" t="e">
        <f>⑤農経改善計画!N21</f>
        <v>#VALUE!</v>
      </c>
      <c r="N29" s="1012" t="e">
        <f>⑤農経改善計画!O21</f>
        <v>#VALUE!</v>
      </c>
      <c r="O29" s="1012" t="e">
        <f>⑤農経改善計画!P21</f>
        <v>#VALUE!</v>
      </c>
      <c r="P29" s="1014">
        <f>⑤農経改善計画!Q21</f>
        <v>0</v>
      </c>
      <c r="Q29" s="125"/>
    </row>
    <row r="30" spans="1:17" ht="14.1" customHeight="1" x14ac:dyDescent="0.15">
      <c r="A30" s="2368"/>
      <c r="B30" s="2371" t="s">
        <v>271</v>
      </c>
      <c r="C30" s="2364"/>
      <c r="D30" s="1007">
        <f>⑤農経改善計画!E25</f>
        <v>0</v>
      </c>
      <c r="E30" s="1012">
        <f>⑤農経改善計画!F25</f>
        <v>0</v>
      </c>
      <c r="F30" s="1013">
        <f>⑤農経改善計画!G25</f>
        <v>0</v>
      </c>
      <c r="G30" s="1007" t="e">
        <f>⑤農経改善計画!H25</f>
        <v>#DIV/0!</v>
      </c>
      <c r="H30" s="1008" t="e">
        <f>⑤農経改善計画!I25</f>
        <v>#DIV/0!</v>
      </c>
      <c r="I30" s="1012" t="e">
        <f>⑤農経改善計画!J25</f>
        <v>#DIV/0!</v>
      </c>
      <c r="J30" s="1012" t="e">
        <f>⑤農経改善計画!K25</f>
        <v>#DIV/0!</v>
      </c>
      <c r="K30" s="1012" t="e">
        <f>⑤農経改善計画!L25</f>
        <v>#DIV/0!</v>
      </c>
      <c r="L30" s="1012" t="e">
        <f>⑤農経改善計画!M25</f>
        <v>#DIV/0!</v>
      </c>
      <c r="M30" s="1012" t="e">
        <f>⑤農経改善計画!N25</f>
        <v>#DIV/0!</v>
      </c>
      <c r="N30" s="1012" t="e">
        <f>⑤農経改善計画!O25</f>
        <v>#DIV/0!</v>
      </c>
      <c r="O30" s="1012" t="e">
        <f>⑤農経改善計画!P25</f>
        <v>#DIV/0!</v>
      </c>
      <c r="P30" s="1014" t="e">
        <f>⑤農経改善計画!Q25</f>
        <v>#DIV/0!</v>
      </c>
      <c r="Q30" s="125"/>
    </row>
    <row r="31" spans="1:17" ht="14.1" customHeight="1" x14ac:dyDescent="0.15">
      <c r="A31" s="2368"/>
      <c r="B31" s="2363" t="s">
        <v>272</v>
      </c>
      <c r="C31" s="2364"/>
      <c r="D31" s="1007">
        <f>⑤農経改善計画!E26</f>
        <v>0</v>
      </c>
      <c r="E31" s="1012">
        <f>⑤農経改善計画!F26</f>
        <v>0</v>
      </c>
      <c r="F31" s="1013">
        <f>⑤農経改善計画!G26</f>
        <v>0</v>
      </c>
      <c r="G31" s="1007" t="e">
        <f>⑤農経改善計画!H26</f>
        <v>#DIV/0!</v>
      </c>
      <c r="H31" s="1008" t="e">
        <f>⑤農経改善計画!I26</f>
        <v>#DIV/0!</v>
      </c>
      <c r="I31" s="1012" t="e">
        <f>⑤農経改善計画!J26</f>
        <v>#DIV/0!</v>
      </c>
      <c r="J31" s="1012" t="e">
        <f>⑤農経改善計画!K26</f>
        <v>#DIV/0!</v>
      </c>
      <c r="K31" s="1012" t="e">
        <f>⑤農経改善計画!L26</f>
        <v>#DIV/0!</v>
      </c>
      <c r="L31" s="1012" t="e">
        <f>⑤農経改善計画!M26</f>
        <v>#DIV/0!</v>
      </c>
      <c r="M31" s="1012" t="e">
        <f>⑤農経改善計画!N26</f>
        <v>#DIV/0!</v>
      </c>
      <c r="N31" s="1012" t="e">
        <f>⑤農経改善計画!O26</f>
        <v>#DIV/0!</v>
      </c>
      <c r="O31" s="1012" t="e">
        <f>⑤農経改善計画!P26</f>
        <v>#DIV/0!</v>
      </c>
      <c r="P31" s="1014" t="e">
        <f>⑤農経改善計画!Q26</f>
        <v>#DIV/0!</v>
      </c>
      <c r="Q31" s="125"/>
    </row>
    <row r="32" spans="1:17" ht="14.1" customHeight="1" x14ac:dyDescent="0.15">
      <c r="A32" s="2368"/>
      <c r="B32" s="2363" t="s">
        <v>185</v>
      </c>
      <c r="C32" s="2364"/>
      <c r="D32" s="1007">
        <f>⑤農経改善計画!E24</f>
        <v>0</v>
      </c>
      <c r="E32" s="1012">
        <f>⑤農経改善計画!F24</f>
        <v>0</v>
      </c>
      <c r="F32" s="1013">
        <f>⑤農経改善計画!G24</f>
        <v>0</v>
      </c>
      <c r="G32" s="1007">
        <f>⑤農経改善計画!H24</f>
        <v>0</v>
      </c>
      <c r="H32" s="1008">
        <f>⑤農経改善計画!I24</f>
        <v>0</v>
      </c>
      <c r="I32" s="1012">
        <f>⑤農経改善計画!J24</f>
        <v>0</v>
      </c>
      <c r="J32" s="1012">
        <f>⑤農経改善計画!K24</f>
        <v>0</v>
      </c>
      <c r="K32" s="1012">
        <f>⑤農経改善計画!L24</f>
        <v>0</v>
      </c>
      <c r="L32" s="1012">
        <f>⑤農経改善計画!M24</f>
        <v>0</v>
      </c>
      <c r="M32" s="1012">
        <f>⑤農経改善計画!N24</f>
        <v>0</v>
      </c>
      <c r="N32" s="1012">
        <f>⑤農経改善計画!O24</f>
        <v>0</v>
      </c>
      <c r="O32" s="1012">
        <f>⑤農経改善計画!P24</f>
        <v>0</v>
      </c>
      <c r="P32" s="1014">
        <f>⑤農経改善計画!Q24</f>
        <v>0</v>
      </c>
      <c r="Q32" s="125"/>
    </row>
    <row r="33" spans="1:17" ht="14.1" customHeight="1" x14ac:dyDescent="0.15">
      <c r="A33" s="2368"/>
      <c r="B33" s="2363" t="s">
        <v>186</v>
      </c>
      <c r="C33" s="2364"/>
      <c r="D33" s="1008">
        <f>⑤農経改善計画!E28</f>
        <v>0</v>
      </c>
      <c r="E33" s="1008">
        <f>⑤農経改善計画!F28</f>
        <v>0</v>
      </c>
      <c r="F33" s="1009">
        <f>⑤農経改善計画!G28</f>
        <v>0</v>
      </c>
      <c r="G33" s="1007">
        <f>⑤農経改善計画!H28</f>
        <v>0</v>
      </c>
      <c r="H33" s="1008">
        <f>⑤農経改善計画!I28</f>
        <v>0</v>
      </c>
      <c r="I33" s="1008">
        <f>⑤農経改善計画!J28</f>
        <v>0</v>
      </c>
      <c r="J33" s="1008">
        <f>⑤農経改善計画!K28</f>
        <v>0</v>
      </c>
      <c r="K33" s="1008">
        <f>⑤農経改善計画!L28</f>
        <v>0</v>
      </c>
      <c r="L33" s="1008">
        <f>⑤農経改善計画!M28</f>
        <v>0</v>
      </c>
      <c r="M33" s="1008">
        <f>⑤農経改善計画!N28</f>
        <v>0</v>
      </c>
      <c r="N33" s="1008">
        <f>⑤農経改善計画!O28</f>
        <v>0</v>
      </c>
      <c r="O33" s="1008">
        <f>⑤農経改善計画!P28</f>
        <v>0</v>
      </c>
      <c r="P33" s="1014">
        <f>⑤農経改善計画!Q28</f>
        <v>0</v>
      </c>
      <c r="Q33" s="125"/>
    </row>
    <row r="34" spans="1:17" ht="14.1" customHeight="1" x14ac:dyDescent="0.15">
      <c r="A34" s="2368"/>
      <c r="B34" s="2363" t="s">
        <v>187</v>
      </c>
      <c r="C34" s="2364"/>
      <c r="D34" s="1008">
        <f>⑤農経改善計画!E27</f>
        <v>0</v>
      </c>
      <c r="E34" s="1008">
        <f>⑤農経改善計画!F27</f>
        <v>0</v>
      </c>
      <c r="F34" s="1009">
        <f>⑤農経改善計画!G27</f>
        <v>0</v>
      </c>
      <c r="G34" s="1007">
        <f>⑤農経改善計画!H27</f>
        <v>0</v>
      </c>
      <c r="H34" s="1008">
        <f>⑤農経改善計画!I27</f>
        <v>0</v>
      </c>
      <c r="I34" s="1008">
        <f>⑤農経改善計画!J27</f>
        <v>0</v>
      </c>
      <c r="J34" s="1008">
        <f>⑤農経改善計画!K27</f>
        <v>0</v>
      </c>
      <c r="K34" s="1008">
        <f>⑤農経改善計画!L27</f>
        <v>0</v>
      </c>
      <c r="L34" s="1008">
        <f>⑤農経改善計画!M27</f>
        <v>0</v>
      </c>
      <c r="M34" s="1008">
        <f>⑤農経改善計画!N27</f>
        <v>0</v>
      </c>
      <c r="N34" s="1008">
        <f>⑤農経改善計画!O27</f>
        <v>0</v>
      </c>
      <c r="O34" s="1008">
        <f>⑤農経改善計画!P27</f>
        <v>0</v>
      </c>
      <c r="P34" s="1014">
        <f>⑤農経改善計画!Q27</f>
        <v>0</v>
      </c>
      <c r="Q34" s="125"/>
    </row>
    <row r="35" spans="1:17" ht="14.1" customHeight="1" thickBot="1" x14ac:dyDescent="0.2">
      <c r="A35" s="2369"/>
      <c r="B35" s="2370" t="s">
        <v>188</v>
      </c>
      <c r="C35" s="2372"/>
      <c r="D35" s="1015">
        <f>⑤農経改善計画!E29</f>
        <v>0</v>
      </c>
      <c r="E35" s="1015">
        <f>⑤農経改善計画!F29</f>
        <v>0</v>
      </c>
      <c r="F35" s="1016">
        <f>⑤農経改善計画!G29</f>
        <v>0</v>
      </c>
      <c r="G35" s="1024" t="e">
        <f>⑤農経改善計画!H29</f>
        <v>#DIV/0!</v>
      </c>
      <c r="H35" s="1015" t="e">
        <f>⑤農経改善計画!I29</f>
        <v>#DIV/0!</v>
      </c>
      <c r="I35" s="1015" t="e">
        <f>⑤農経改善計画!J29</f>
        <v>#DIV/0!</v>
      </c>
      <c r="J35" s="1015" t="e">
        <f>⑤農経改善計画!K29</f>
        <v>#DIV/0!</v>
      </c>
      <c r="K35" s="1015" t="e">
        <f>⑤農経改善計画!L29</f>
        <v>#DIV/0!</v>
      </c>
      <c r="L35" s="1015" t="e">
        <f>⑤農経改善計画!M29</f>
        <v>#DIV/0!</v>
      </c>
      <c r="M35" s="1015" t="e">
        <f>⑤農経改善計画!N29</f>
        <v>#DIV/0!</v>
      </c>
      <c r="N35" s="1015" t="e">
        <f>⑤農経改善計画!O29</f>
        <v>#DIV/0!</v>
      </c>
      <c r="O35" s="1015" t="e">
        <f>⑤農経改善計画!P29</f>
        <v>#DIV/0!</v>
      </c>
      <c r="P35" s="1017" t="e">
        <f>⑤農経改善計画!Q29</f>
        <v>#DIV/0!</v>
      </c>
      <c r="Q35" s="1018"/>
    </row>
    <row r="36" spans="1:17" s="1050" customFormat="1" ht="14.1" customHeight="1" thickTop="1" x14ac:dyDescent="0.15">
      <c r="A36" s="2420" t="s">
        <v>198</v>
      </c>
      <c r="B36" s="2421"/>
      <c r="C36" s="2422"/>
      <c r="D36" s="1259">
        <f t="shared" ref="D36:P36" si="3">D5-D25</f>
        <v>0</v>
      </c>
      <c r="E36" s="1260">
        <f t="shared" si="3"/>
        <v>0</v>
      </c>
      <c r="F36" s="1261">
        <f t="shared" si="3"/>
        <v>0</v>
      </c>
      <c r="G36" s="1259" t="e">
        <f t="shared" si="3"/>
        <v>#DIV/0!</v>
      </c>
      <c r="H36" s="1262" t="e">
        <f t="shared" si="3"/>
        <v>#DIV/0!</v>
      </c>
      <c r="I36" s="1260" t="e">
        <f t="shared" si="3"/>
        <v>#DIV/0!</v>
      </c>
      <c r="J36" s="1260" t="e">
        <f t="shared" si="3"/>
        <v>#DIV/0!</v>
      </c>
      <c r="K36" s="1260" t="e">
        <f t="shared" si="3"/>
        <v>#DIV/0!</v>
      </c>
      <c r="L36" s="1260" t="e">
        <f t="shared" si="3"/>
        <v>#DIV/0!</v>
      </c>
      <c r="M36" s="1260" t="e">
        <f t="shared" si="3"/>
        <v>#DIV/0!</v>
      </c>
      <c r="N36" s="1260" t="e">
        <f t="shared" si="3"/>
        <v>#DIV/0!</v>
      </c>
      <c r="O36" s="1260" t="e">
        <f t="shared" si="3"/>
        <v>#DIV/0!</v>
      </c>
      <c r="P36" s="1263" t="e">
        <f t="shared" si="3"/>
        <v>#DIV/0!</v>
      </c>
      <c r="Q36" s="1049"/>
    </row>
    <row r="37" spans="1:17" ht="14.1" customHeight="1" x14ac:dyDescent="0.15">
      <c r="A37" s="2423" t="s">
        <v>199</v>
      </c>
      <c r="B37" s="2424"/>
      <c r="C37" s="2425"/>
      <c r="D37" s="745"/>
      <c r="E37" s="941"/>
      <c r="F37" s="939"/>
      <c r="G37" s="1052"/>
      <c r="H37" s="940"/>
      <c r="I37" s="941"/>
      <c r="J37" s="941"/>
      <c r="K37" s="941"/>
      <c r="L37" s="941"/>
      <c r="M37" s="941"/>
      <c r="N37" s="941"/>
      <c r="O37" s="941"/>
      <c r="P37" s="942"/>
      <c r="Q37" s="125"/>
    </row>
    <row r="38" spans="1:17" ht="14.1" customHeight="1" x14ac:dyDescent="0.15">
      <c r="A38" s="2411" t="s">
        <v>200</v>
      </c>
      <c r="B38" s="2412"/>
      <c r="C38" s="2413"/>
      <c r="D38" s="1019"/>
      <c r="E38" s="1022"/>
      <c r="F38" s="1020"/>
      <c r="G38" s="1053"/>
      <c r="H38" s="1021"/>
      <c r="I38" s="1022"/>
      <c r="J38" s="1022"/>
      <c r="K38" s="1022"/>
      <c r="L38" s="1022"/>
      <c r="M38" s="1022"/>
      <c r="N38" s="1022"/>
      <c r="O38" s="1022"/>
      <c r="P38" s="1023"/>
      <c r="Q38" s="125"/>
    </row>
    <row r="39" spans="1:17" ht="14.1" customHeight="1" thickBot="1" x14ac:dyDescent="0.2">
      <c r="A39" s="2360" t="s">
        <v>201</v>
      </c>
      <c r="B39" s="2361"/>
      <c r="C39" s="2362"/>
      <c r="D39" s="1024">
        <f>SUM(D36:D38)</f>
        <v>0</v>
      </c>
      <c r="E39" s="1025">
        <f t="shared" ref="E39:O39" si="4">SUM(E36:E38)</f>
        <v>0</v>
      </c>
      <c r="F39" s="1026">
        <f t="shared" si="4"/>
        <v>0</v>
      </c>
      <c r="G39" s="1024" t="e">
        <f t="shared" si="4"/>
        <v>#DIV/0!</v>
      </c>
      <c r="H39" s="1015" t="e">
        <f t="shared" si="4"/>
        <v>#DIV/0!</v>
      </c>
      <c r="I39" s="1025" t="e">
        <f t="shared" si="4"/>
        <v>#DIV/0!</v>
      </c>
      <c r="J39" s="1025" t="e">
        <f t="shared" si="4"/>
        <v>#DIV/0!</v>
      </c>
      <c r="K39" s="1025" t="e">
        <f t="shared" si="4"/>
        <v>#DIV/0!</v>
      </c>
      <c r="L39" s="1025" t="e">
        <f t="shared" si="4"/>
        <v>#DIV/0!</v>
      </c>
      <c r="M39" s="1025" t="e">
        <f t="shared" si="4"/>
        <v>#DIV/0!</v>
      </c>
      <c r="N39" s="1025" t="e">
        <f t="shared" si="4"/>
        <v>#DIV/0!</v>
      </c>
      <c r="O39" s="1025" t="e">
        <f t="shared" si="4"/>
        <v>#DIV/0!</v>
      </c>
      <c r="P39" s="1017" t="e">
        <f>SUM(P36:P38)</f>
        <v>#DIV/0!</v>
      </c>
      <c r="Q39" s="1018"/>
    </row>
    <row r="40" spans="1:17" ht="14.1" customHeight="1" thickTop="1" x14ac:dyDescent="0.15">
      <c r="A40" s="2408" t="s">
        <v>202</v>
      </c>
      <c r="B40" s="2409"/>
      <c r="C40" s="2410"/>
      <c r="D40" s="1027">
        <f>⑦家計費計画!B14</f>
        <v>0</v>
      </c>
      <c r="E40" s="1028">
        <f>⑦家計費計画!C14</f>
        <v>0</v>
      </c>
      <c r="F40" s="1029">
        <f>⑦家計費計画!D14</f>
        <v>0</v>
      </c>
      <c r="G40" s="1027">
        <f>⑦家計費計画!E14</f>
        <v>0</v>
      </c>
      <c r="H40" s="1030">
        <f>⑦家計費計画!F14</f>
        <v>0</v>
      </c>
      <c r="I40" s="1028">
        <f>⑦家計費計画!G14</f>
        <v>0</v>
      </c>
      <c r="J40" s="1028">
        <f>⑦家計費計画!H14</f>
        <v>0</v>
      </c>
      <c r="K40" s="1028">
        <f>⑦家計費計画!I14</f>
        <v>0</v>
      </c>
      <c r="L40" s="1028">
        <f>⑦家計費計画!J14</f>
        <v>0</v>
      </c>
      <c r="M40" s="1028">
        <f>⑦家計費計画!K14</f>
        <v>0</v>
      </c>
      <c r="N40" s="1028">
        <f>⑦家計費計画!L14</f>
        <v>0</v>
      </c>
      <c r="O40" s="1028">
        <f>⑦家計費計画!M14</f>
        <v>0</v>
      </c>
      <c r="P40" s="1031">
        <f>⑦家計費計画!N14</f>
        <v>0</v>
      </c>
      <c r="Q40" s="133"/>
    </row>
    <row r="41" spans="1:17" ht="14.1" customHeight="1" x14ac:dyDescent="0.15">
      <c r="A41" s="2411" t="s">
        <v>203</v>
      </c>
      <c r="B41" s="2412"/>
      <c r="C41" s="2413"/>
      <c r="D41" s="744"/>
      <c r="E41" s="1250"/>
      <c r="F41" s="1251"/>
      <c r="G41" s="1040" t="e">
        <f t="shared" ref="G41" si="5">(G5*30%*0.08)+(G36*0.1)</f>
        <v>#DIV/0!</v>
      </c>
      <c r="H41" s="1040" t="e">
        <f>(H5*30%*0.08)+(H36*0.1)</f>
        <v>#DIV/0!</v>
      </c>
      <c r="I41" s="1040" t="e">
        <f t="shared" ref="I41:P41" si="6">(I5*30%*0.1)+(I36*0.1)</f>
        <v>#DIV/0!</v>
      </c>
      <c r="J41" s="1040" t="e">
        <f t="shared" si="6"/>
        <v>#DIV/0!</v>
      </c>
      <c r="K41" s="1040" t="e">
        <f t="shared" si="6"/>
        <v>#DIV/0!</v>
      </c>
      <c r="L41" s="1040" t="e">
        <f t="shared" si="6"/>
        <v>#DIV/0!</v>
      </c>
      <c r="M41" s="1040" t="e">
        <f t="shared" si="6"/>
        <v>#DIV/0!</v>
      </c>
      <c r="N41" s="1040" t="e">
        <f t="shared" si="6"/>
        <v>#DIV/0!</v>
      </c>
      <c r="O41" s="1040" t="e">
        <f t="shared" si="6"/>
        <v>#DIV/0!</v>
      </c>
      <c r="P41" s="1043" t="e">
        <f t="shared" si="6"/>
        <v>#DIV/0!</v>
      </c>
      <c r="Q41" s="1011" t="s">
        <v>546</v>
      </c>
    </row>
    <row r="42" spans="1:17" ht="14.1" customHeight="1" x14ac:dyDescent="0.15">
      <c r="A42" s="2418" t="s">
        <v>204</v>
      </c>
      <c r="B42" s="2419"/>
      <c r="C42" s="2364"/>
      <c r="D42" s="1007">
        <f>D39+D28+D29-D40-D41</f>
        <v>0</v>
      </c>
      <c r="E42" s="1012">
        <f>E39+E28+E29-E40-E41</f>
        <v>0</v>
      </c>
      <c r="F42" s="1013">
        <f>F39+F28+F29-F40-F41</f>
        <v>0</v>
      </c>
      <c r="G42" s="1007" t="e">
        <f>G39+G28+G29-G40-G41</f>
        <v>#DIV/0!</v>
      </c>
      <c r="H42" s="1008" t="e">
        <f t="shared" ref="H42:P42" si="7">H39+H28+H29-H40-H41</f>
        <v>#DIV/0!</v>
      </c>
      <c r="I42" s="1012" t="e">
        <f t="shared" si="7"/>
        <v>#DIV/0!</v>
      </c>
      <c r="J42" s="1012" t="e">
        <f t="shared" si="7"/>
        <v>#DIV/0!</v>
      </c>
      <c r="K42" s="1012" t="e">
        <f t="shared" si="7"/>
        <v>#DIV/0!</v>
      </c>
      <c r="L42" s="1012" t="e">
        <f t="shared" si="7"/>
        <v>#DIV/0!</v>
      </c>
      <c r="M42" s="1012" t="e">
        <f t="shared" si="7"/>
        <v>#DIV/0!</v>
      </c>
      <c r="N42" s="1012" t="e">
        <f t="shared" si="7"/>
        <v>#DIV/0!</v>
      </c>
      <c r="O42" s="1012" t="e">
        <f t="shared" si="7"/>
        <v>#DIV/0!</v>
      </c>
      <c r="P42" s="1014" t="e">
        <f t="shared" si="7"/>
        <v>#DIV/0!</v>
      </c>
      <c r="Q42" s="125"/>
    </row>
    <row r="43" spans="1:17" ht="14.1" customHeight="1" x14ac:dyDescent="0.15">
      <c r="A43" s="2418" t="s">
        <v>205</v>
      </c>
      <c r="B43" s="2419"/>
      <c r="C43" s="2364"/>
      <c r="D43" s="1007">
        <f>⑧償還計画!K58</f>
        <v>0</v>
      </c>
      <c r="E43" s="1012">
        <f>⑧償還計画!L58</f>
        <v>0</v>
      </c>
      <c r="F43" s="1013">
        <f>⑧償還計画!M58</f>
        <v>0</v>
      </c>
      <c r="G43" s="1007">
        <f>⑧償還計画!N58</f>
        <v>0</v>
      </c>
      <c r="H43" s="1008">
        <f>⑧償還計画!O58</f>
        <v>0</v>
      </c>
      <c r="I43" s="1012">
        <f>⑧償還計画!P58</f>
        <v>0</v>
      </c>
      <c r="J43" s="1012">
        <f>⑧償還計画!Q58</f>
        <v>0</v>
      </c>
      <c r="K43" s="1012">
        <f>⑧償還計画!R58</f>
        <v>0</v>
      </c>
      <c r="L43" s="1012">
        <f>⑧償還計画!S58</f>
        <v>0</v>
      </c>
      <c r="M43" s="1012">
        <f>⑧償還計画!T58</f>
        <v>0</v>
      </c>
      <c r="N43" s="1012">
        <f>⑧償還計画!U58</f>
        <v>0</v>
      </c>
      <c r="O43" s="1012">
        <f>⑧償還計画!V58</f>
        <v>0</v>
      </c>
      <c r="P43" s="1014">
        <f>⑧償還計画!W58</f>
        <v>0</v>
      </c>
      <c r="Q43" s="125"/>
    </row>
    <row r="44" spans="1:17" ht="14.1" customHeight="1" thickBot="1" x14ac:dyDescent="0.2">
      <c r="A44" s="2400" t="s">
        <v>215</v>
      </c>
      <c r="B44" s="2401"/>
      <c r="C44" s="2372"/>
      <c r="D44" s="974">
        <f>⑧償還計画!K56</f>
        <v>0</v>
      </c>
      <c r="E44" s="975">
        <f>⑧償還計画!L56</f>
        <v>0</v>
      </c>
      <c r="F44" s="976">
        <f>⑧償還計画!M56</f>
        <v>0</v>
      </c>
      <c r="G44" s="974">
        <f>⑧償還計画!N56</f>
        <v>0</v>
      </c>
      <c r="H44" s="977">
        <f>⑧償還計画!O56</f>
        <v>0</v>
      </c>
      <c r="I44" s="975">
        <f>⑧償還計画!P56</f>
        <v>0</v>
      </c>
      <c r="J44" s="975">
        <f>⑧償還計画!Q56</f>
        <v>0</v>
      </c>
      <c r="K44" s="975">
        <f>⑧償還計画!R56</f>
        <v>0</v>
      </c>
      <c r="L44" s="975">
        <f>⑧償還計画!S56</f>
        <v>0</v>
      </c>
      <c r="M44" s="975">
        <f>⑧償還計画!T56</f>
        <v>0</v>
      </c>
      <c r="N44" s="975">
        <f>⑧償還計画!U56</f>
        <v>0</v>
      </c>
      <c r="O44" s="975">
        <f>⑧償還計画!V56</f>
        <v>0</v>
      </c>
      <c r="P44" s="978">
        <f>⑧償還計画!W56</f>
        <v>0</v>
      </c>
      <c r="Q44" s="979"/>
    </row>
    <row r="45" spans="1:17" ht="14.1" customHeight="1" thickTop="1" thickBot="1" x14ac:dyDescent="0.2">
      <c r="A45" s="2402" t="s">
        <v>216</v>
      </c>
      <c r="B45" s="2403"/>
      <c r="C45" s="2404"/>
      <c r="D45" s="1285">
        <f>D42-D43-D44</f>
        <v>0</v>
      </c>
      <c r="E45" s="1286">
        <f t="shared" ref="E45:P45" si="8">E42-E43-E44</f>
        <v>0</v>
      </c>
      <c r="F45" s="1287">
        <f t="shared" si="8"/>
        <v>0</v>
      </c>
      <c r="G45" s="1285" t="e">
        <f t="shared" si="8"/>
        <v>#DIV/0!</v>
      </c>
      <c r="H45" s="1288" t="e">
        <f t="shared" si="8"/>
        <v>#DIV/0!</v>
      </c>
      <c r="I45" s="1286" t="e">
        <f t="shared" si="8"/>
        <v>#DIV/0!</v>
      </c>
      <c r="J45" s="1286" t="e">
        <f t="shared" si="8"/>
        <v>#DIV/0!</v>
      </c>
      <c r="K45" s="1286" t="e">
        <f t="shared" si="8"/>
        <v>#DIV/0!</v>
      </c>
      <c r="L45" s="1286" t="e">
        <f t="shared" si="8"/>
        <v>#DIV/0!</v>
      </c>
      <c r="M45" s="1286" t="e">
        <f t="shared" si="8"/>
        <v>#DIV/0!</v>
      </c>
      <c r="N45" s="1286" t="e">
        <f t="shared" si="8"/>
        <v>#DIV/0!</v>
      </c>
      <c r="O45" s="1286" t="e">
        <f t="shared" si="8"/>
        <v>#DIV/0!</v>
      </c>
      <c r="P45" s="1289" t="e">
        <f t="shared" si="8"/>
        <v>#DIV/0!</v>
      </c>
      <c r="Q45" s="132"/>
    </row>
    <row r="46" spans="1:17" ht="14.1" customHeight="1" thickTop="1" thickBot="1" x14ac:dyDescent="0.2">
      <c r="A46" s="2405" t="s">
        <v>189</v>
      </c>
      <c r="B46" s="2406"/>
      <c r="C46" s="2407"/>
      <c r="D46" s="138"/>
      <c r="E46" s="139"/>
      <c r="F46" s="140"/>
      <c r="G46" s="1032">
        <f>⑥固定資産償却!R79</f>
        <v>0</v>
      </c>
      <c r="H46" s="1034">
        <f>⑥固定資産償却!S79</f>
        <v>0</v>
      </c>
      <c r="I46" s="1033">
        <f>⑥固定資産償却!T79</f>
        <v>0</v>
      </c>
      <c r="J46" s="1033">
        <f>⑥固定資産償却!U79</f>
        <v>0</v>
      </c>
      <c r="K46" s="1033">
        <f>⑥固定資産償却!V79</f>
        <v>0</v>
      </c>
      <c r="L46" s="1033">
        <f>⑥固定資産償却!W79</f>
        <v>0</v>
      </c>
      <c r="M46" s="1033">
        <f>⑥固定資産償却!X79</f>
        <v>0</v>
      </c>
      <c r="N46" s="1033">
        <f>⑥固定資産償却!Y79</f>
        <v>0</v>
      </c>
      <c r="O46" s="1033">
        <f>⑥固定資産償却!Z79</f>
        <v>0</v>
      </c>
      <c r="P46" s="1035">
        <f>⑥固定資産償却!AA79</f>
        <v>0</v>
      </c>
      <c r="Q46" s="132"/>
    </row>
    <row r="47" spans="1:17" ht="14.1" customHeight="1" thickTop="1" x14ac:dyDescent="0.15">
      <c r="A47" s="2414" t="s">
        <v>212</v>
      </c>
      <c r="B47" s="2415"/>
      <c r="C47" s="332" t="s">
        <v>213</v>
      </c>
      <c r="D47" s="1036">
        <f>⑧償還計画!AH24</f>
        <v>0</v>
      </c>
      <c r="E47" s="1037">
        <f>⑧償還計画!AI24</f>
        <v>0</v>
      </c>
      <c r="F47" s="1038">
        <f>⑧償還計画!AJ24</f>
        <v>0</v>
      </c>
      <c r="G47" s="1054">
        <f>⑧償還計画!AK24</f>
        <v>0</v>
      </c>
      <c r="H47" s="1036">
        <f>⑧償還計画!AL24</f>
        <v>0</v>
      </c>
      <c r="I47" s="1037">
        <f>⑧償還計画!AM24</f>
        <v>0</v>
      </c>
      <c r="J47" s="1037">
        <f>⑧償還計画!AN24</f>
        <v>0</v>
      </c>
      <c r="K47" s="1037">
        <f>⑧償還計画!AO24</f>
        <v>0</v>
      </c>
      <c r="L47" s="1037">
        <f>⑧償還計画!AP24</f>
        <v>0</v>
      </c>
      <c r="M47" s="1037">
        <f>⑧償還計画!AQ24</f>
        <v>0</v>
      </c>
      <c r="N47" s="1037">
        <f>⑧償還計画!AR24</f>
        <v>0</v>
      </c>
      <c r="O47" s="1037">
        <f>⑧償還計画!AS24</f>
        <v>0</v>
      </c>
      <c r="P47" s="1039">
        <f>⑧償還計画!AT24</f>
        <v>0</v>
      </c>
      <c r="Q47" s="133"/>
    </row>
    <row r="48" spans="1:17" ht="14.1" customHeight="1" x14ac:dyDescent="0.15">
      <c r="A48" s="2416"/>
      <c r="B48" s="2417"/>
      <c r="C48" s="333" t="s">
        <v>214</v>
      </c>
      <c r="D48" s="1040">
        <f>⑧償還計画!AH25</f>
        <v>0</v>
      </c>
      <c r="E48" s="1041">
        <f>⑧償還計画!AI25</f>
        <v>0</v>
      </c>
      <c r="F48" s="1042">
        <f>⑧償還計画!AJ25</f>
        <v>0</v>
      </c>
      <c r="G48" s="1055">
        <f>⑧償還計画!AK25</f>
        <v>0</v>
      </c>
      <c r="H48" s="1040">
        <f>⑧償還計画!AL25</f>
        <v>0</v>
      </c>
      <c r="I48" s="1041">
        <f>⑧償還計画!AM25</f>
        <v>0</v>
      </c>
      <c r="J48" s="1041">
        <f>⑧償還計画!AN25</f>
        <v>0</v>
      </c>
      <c r="K48" s="1041">
        <f>⑧償還計画!AO25</f>
        <v>0</v>
      </c>
      <c r="L48" s="1041">
        <f>⑧償還計画!AP25</f>
        <v>0</v>
      </c>
      <c r="M48" s="1041">
        <f>⑧償還計画!AQ25</f>
        <v>0</v>
      </c>
      <c r="N48" s="1041">
        <f>⑧償還計画!AR25</f>
        <v>0</v>
      </c>
      <c r="O48" s="1041">
        <f>⑧償還計画!AS25</f>
        <v>0</v>
      </c>
      <c r="P48" s="1043">
        <f>⑧償還計画!AT25</f>
        <v>0</v>
      </c>
      <c r="Q48" s="125"/>
    </row>
    <row r="49" spans="1:17" ht="14.1" customHeight="1" x14ac:dyDescent="0.15">
      <c r="A49" s="2388" t="s">
        <v>217</v>
      </c>
      <c r="B49" s="2389"/>
      <c r="C49" s="2390"/>
      <c r="D49" s="1040">
        <f>⑧償還計画!AH22</f>
        <v>0</v>
      </c>
      <c r="E49" s="1041">
        <f>⑧償還計画!AI22</f>
        <v>0</v>
      </c>
      <c r="F49" s="1042">
        <f>⑧償還計画!AJ22</f>
        <v>0</v>
      </c>
      <c r="G49" s="1055">
        <f>⑧償還計画!AK22</f>
        <v>0</v>
      </c>
      <c r="H49" s="1040">
        <f>⑧償還計画!AL22</f>
        <v>0</v>
      </c>
      <c r="I49" s="1041">
        <f>⑧償還計画!AM22</f>
        <v>0</v>
      </c>
      <c r="J49" s="1041">
        <f>⑧償還計画!AN22</f>
        <v>0</v>
      </c>
      <c r="K49" s="1041">
        <f>⑧償還計画!AO22</f>
        <v>0</v>
      </c>
      <c r="L49" s="1041">
        <f>⑧償還計画!AP22</f>
        <v>0</v>
      </c>
      <c r="M49" s="1041">
        <f>⑧償還計画!AQ22</f>
        <v>0</v>
      </c>
      <c r="N49" s="1041">
        <f>⑧償還計画!AR22</f>
        <v>0</v>
      </c>
      <c r="O49" s="1041">
        <f>⑧償還計画!AS22</f>
        <v>0</v>
      </c>
      <c r="P49" s="1043">
        <f>⑧償還計画!AT22</f>
        <v>0</v>
      </c>
      <c r="Q49" s="125"/>
    </row>
    <row r="50" spans="1:17" ht="14.1" customHeight="1" thickBot="1" x14ac:dyDescent="0.2">
      <c r="A50" s="2391" t="s">
        <v>190</v>
      </c>
      <c r="B50" s="2392"/>
      <c r="C50" s="2393"/>
      <c r="D50" s="1044">
        <f>SUM(D47:D49)</f>
        <v>0</v>
      </c>
      <c r="E50" s="1045">
        <f t="shared" ref="E50:P50" si="9">SUM(E47:E49)</f>
        <v>0</v>
      </c>
      <c r="F50" s="1046">
        <f t="shared" si="9"/>
        <v>0</v>
      </c>
      <c r="G50" s="1044">
        <f t="shared" si="9"/>
        <v>0</v>
      </c>
      <c r="H50" s="1045">
        <f t="shared" si="9"/>
        <v>0</v>
      </c>
      <c r="I50" s="1045">
        <f t="shared" si="9"/>
        <v>0</v>
      </c>
      <c r="J50" s="1045">
        <f t="shared" si="9"/>
        <v>0</v>
      </c>
      <c r="K50" s="1045">
        <f t="shared" si="9"/>
        <v>0</v>
      </c>
      <c r="L50" s="1045">
        <f t="shared" si="9"/>
        <v>0</v>
      </c>
      <c r="M50" s="1045">
        <f t="shared" si="9"/>
        <v>0</v>
      </c>
      <c r="N50" s="1045">
        <f t="shared" si="9"/>
        <v>0</v>
      </c>
      <c r="O50" s="1045">
        <f t="shared" si="9"/>
        <v>0</v>
      </c>
      <c r="P50" s="1047">
        <f t="shared" si="9"/>
        <v>0</v>
      </c>
      <c r="Q50" s="1048"/>
    </row>
    <row r="51" spans="1:17" x14ac:dyDescent="0.15">
      <c r="B51" s="257" t="s">
        <v>218</v>
      </c>
    </row>
    <row r="53" spans="1:17" x14ac:dyDescent="0.15">
      <c r="F53" s="879"/>
      <c r="G53" s="879"/>
      <c r="H53" s="879"/>
      <c r="I53" s="879"/>
      <c r="J53" s="879"/>
      <c r="K53" s="879"/>
      <c r="L53" s="879"/>
      <c r="M53" s="879"/>
      <c r="N53" s="879"/>
      <c r="O53" s="879"/>
      <c r="P53" s="879"/>
    </row>
    <row r="54" spans="1:17" x14ac:dyDescent="0.15">
      <c r="F54" s="879"/>
      <c r="G54" s="879"/>
      <c r="H54" s="879"/>
      <c r="I54" s="879"/>
      <c r="J54" s="879"/>
      <c r="K54" s="879"/>
      <c r="L54" s="879"/>
      <c r="M54" s="879"/>
      <c r="N54" s="879"/>
      <c r="O54" s="879"/>
      <c r="P54" s="879"/>
    </row>
    <row r="55" spans="1:17" x14ac:dyDescent="0.15">
      <c r="F55" s="879"/>
      <c r="G55" s="879"/>
      <c r="H55" s="879"/>
      <c r="I55" s="879"/>
      <c r="J55" s="879"/>
      <c r="K55" s="879"/>
      <c r="L55" s="879"/>
      <c r="M55" s="879"/>
      <c r="N55" s="879"/>
      <c r="O55" s="879"/>
      <c r="P55" s="879"/>
    </row>
  </sheetData>
  <mergeCells count="38">
    <mergeCell ref="A49:C49"/>
    <mergeCell ref="A50:C50"/>
    <mergeCell ref="B9:B11"/>
    <mergeCell ref="A5:C5"/>
    <mergeCell ref="A25:C25"/>
    <mergeCell ref="A45:C45"/>
    <mergeCell ref="A46:C46"/>
    <mergeCell ref="A40:C40"/>
    <mergeCell ref="A41:C41"/>
    <mergeCell ref="A47:B48"/>
    <mergeCell ref="A44:C44"/>
    <mergeCell ref="A42:C42"/>
    <mergeCell ref="A43:C43"/>
    <mergeCell ref="A36:C36"/>
    <mergeCell ref="A37:C37"/>
    <mergeCell ref="A38:C38"/>
    <mergeCell ref="Q3:Q4"/>
    <mergeCell ref="A6:A24"/>
    <mergeCell ref="B6:B8"/>
    <mergeCell ref="B12:B14"/>
    <mergeCell ref="B15:B17"/>
    <mergeCell ref="B18:B20"/>
    <mergeCell ref="B24:C24"/>
    <mergeCell ref="A3:C4"/>
    <mergeCell ref="B21:B23"/>
    <mergeCell ref="A39:C39"/>
    <mergeCell ref="B31:C31"/>
    <mergeCell ref="G2:H2"/>
    <mergeCell ref="A26:A35"/>
    <mergeCell ref="B26:C26"/>
    <mergeCell ref="B27:C27"/>
    <mergeCell ref="B30:C30"/>
    <mergeCell ref="B32:C32"/>
    <mergeCell ref="B33:C33"/>
    <mergeCell ref="B34:C34"/>
    <mergeCell ref="B35:C35"/>
    <mergeCell ref="B29:C29"/>
    <mergeCell ref="D2:E2"/>
  </mergeCells>
  <phoneticPr fontId="3"/>
  <printOptions horizontalCentered="1"/>
  <pageMargins left="0.19685039370078741" right="0.19685039370078741" top="0.59055118110236227" bottom="0.19685039370078741" header="0.39370078740157483" footer="0"/>
  <pageSetup paperSize="9" scale="77" orientation="landscape" horizontalDpi="300" verticalDpi="300" r:id="rId1"/>
  <headerFooter alignWithMargins="0">
    <oddHeader>&amp;R&amp;"ＭＳ 明朝,標準"９．農家収支計画（最終総括）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view="pageBreakPreview" zoomScale="70" zoomScaleNormal="75" workbookViewId="0">
      <selection activeCell="N34" sqref="N34"/>
    </sheetView>
  </sheetViews>
  <sheetFormatPr defaultRowHeight="12" x14ac:dyDescent="0.15"/>
  <cols>
    <col min="1" max="1" width="2.5703125" style="804" customWidth="1"/>
    <col min="2" max="3" width="4.85546875" style="804" customWidth="1"/>
    <col min="4" max="4" width="35.28515625" style="804" customWidth="1"/>
    <col min="5" max="14" width="15.7109375" style="804" customWidth="1"/>
    <col min="15" max="15" width="46.28515625" style="804" customWidth="1"/>
    <col min="16" max="16" width="9.140625" style="804"/>
    <col min="17" max="17" width="14.7109375" style="804" customWidth="1"/>
    <col min="18" max="18" width="9.7109375" style="804" bestFit="1" customWidth="1"/>
    <col min="19" max="16384" width="9.140625" style="804"/>
  </cols>
  <sheetData>
    <row r="1" spans="1:15" ht="7.5" customHeight="1" x14ac:dyDescent="0.15">
      <c r="A1" s="803"/>
      <c r="B1" s="803"/>
      <c r="C1" s="803"/>
      <c r="D1" s="803"/>
      <c r="E1" s="803"/>
      <c r="F1" s="803"/>
      <c r="G1" s="803"/>
      <c r="H1" s="803"/>
      <c r="I1" s="803"/>
      <c r="J1" s="803"/>
      <c r="K1" s="803"/>
      <c r="L1" s="803"/>
      <c r="M1" s="803"/>
      <c r="N1" s="803"/>
      <c r="O1" s="803"/>
    </row>
    <row r="2" spans="1:15" ht="23.25" customHeight="1" x14ac:dyDescent="0.15">
      <c r="A2" s="803"/>
      <c r="B2" s="657" t="s">
        <v>472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</row>
    <row r="3" spans="1:15" ht="14.25" thickBot="1" x14ac:dyDescent="0.2">
      <c r="A3" s="803"/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803"/>
      <c r="N3" s="803"/>
      <c r="O3" s="805" t="s">
        <v>473</v>
      </c>
    </row>
    <row r="4" spans="1:15" ht="21" customHeight="1" x14ac:dyDescent="0.15">
      <c r="A4" s="803"/>
      <c r="B4" s="2426" t="s">
        <v>474</v>
      </c>
      <c r="C4" s="2427"/>
      <c r="D4" s="2428"/>
      <c r="E4" s="1418">
        <f>②飼養計画!I4</f>
        <v>2</v>
      </c>
      <c r="F4" s="1418">
        <f>E4+1</f>
        <v>3</v>
      </c>
      <c r="G4" s="1418">
        <f t="shared" ref="G4:N4" si="0">F4+1</f>
        <v>4</v>
      </c>
      <c r="H4" s="1418">
        <f t="shared" si="0"/>
        <v>5</v>
      </c>
      <c r="I4" s="1418">
        <f t="shared" si="0"/>
        <v>6</v>
      </c>
      <c r="J4" s="1418">
        <f t="shared" si="0"/>
        <v>7</v>
      </c>
      <c r="K4" s="1418">
        <f t="shared" si="0"/>
        <v>8</v>
      </c>
      <c r="L4" s="1418">
        <f t="shared" si="0"/>
        <v>9</v>
      </c>
      <c r="M4" s="1418">
        <f t="shared" si="0"/>
        <v>10</v>
      </c>
      <c r="N4" s="1418">
        <f t="shared" si="0"/>
        <v>11</v>
      </c>
      <c r="O4" s="2432" t="s">
        <v>9</v>
      </c>
    </row>
    <row r="5" spans="1:15" ht="21" customHeight="1" thickBot="1" x14ac:dyDescent="0.2">
      <c r="A5" s="803"/>
      <c r="B5" s="2429"/>
      <c r="C5" s="2430"/>
      <c r="D5" s="2431"/>
      <c r="E5" s="806" t="s">
        <v>475</v>
      </c>
      <c r="F5" s="807" t="s">
        <v>53</v>
      </c>
      <c r="G5" s="806" t="s">
        <v>54</v>
      </c>
      <c r="H5" s="807" t="s">
        <v>55</v>
      </c>
      <c r="I5" s="806" t="s">
        <v>56</v>
      </c>
      <c r="J5" s="807" t="s">
        <v>57</v>
      </c>
      <c r="K5" s="806" t="s">
        <v>58</v>
      </c>
      <c r="L5" s="807" t="s">
        <v>59</v>
      </c>
      <c r="M5" s="806" t="s">
        <v>192</v>
      </c>
      <c r="N5" s="807" t="s">
        <v>193</v>
      </c>
      <c r="O5" s="2433"/>
    </row>
    <row r="6" spans="1:15" s="811" customFormat="1" ht="24.95" customHeight="1" x14ac:dyDescent="0.15">
      <c r="A6" s="808"/>
      <c r="B6" s="2434" t="s">
        <v>476</v>
      </c>
      <c r="C6" s="2437" t="s">
        <v>477</v>
      </c>
      <c r="D6" s="2438"/>
      <c r="E6" s="943"/>
      <c r="F6" s="809" t="e">
        <f>E28</f>
        <v>#DIV/0!</v>
      </c>
      <c r="G6" s="809" t="e">
        <f t="shared" ref="G6:N6" si="1">F28</f>
        <v>#DIV/0!</v>
      </c>
      <c r="H6" s="809" t="e">
        <f t="shared" si="1"/>
        <v>#DIV/0!</v>
      </c>
      <c r="I6" s="809" t="e">
        <f t="shared" si="1"/>
        <v>#DIV/0!</v>
      </c>
      <c r="J6" s="809" t="e">
        <f t="shared" si="1"/>
        <v>#DIV/0!</v>
      </c>
      <c r="K6" s="809" t="e">
        <f t="shared" si="1"/>
        <v>#DIV/0!</v>
      </c>
      <c r="L6" s="809" t="e">
        <f t="shared" si="1"/>
        <v>#DIV/0!</v>
      </c>
      <c r="M6" s="809" t="e">
        <f t="shared" si="1"/>
        <v>#DIV/0!</v>
      </c>
      <c r="N6" s="809" t="e">
        <f t="shared" si="1"/>
        <v>#DIV/0!</v>
      </c>
      <c r="O6" s="810"/>
    </row>
    <row r="7" spans="1:15" s="811" customFormat="1" ht="24.95" customHeight="1" x14ac:dyDescent="0.15">
      <c r="A7" s="808"/>
      <c r="B7" s="2435"/>
      <c r="C7" s="2439" t="s">
        <v>457</v>
      </c>
      <c r="D7" s="2440"/>
      <c r="E7" s="812" t="e">
        <f>⑨農家収支計画!G36</f>
        <v>#DIV/0!</v>
      </c>
      <c r="F7" s="812" t="e">
        <f>⑨農家収支計画!H36</f>
        <v>#DIV/0!</v>
      </c>
      <c r="G7" s="812" t="e">
        <f>⑨農家収支計画!I36</f>
        <v>#DIV/0!</v>
      </c>
      <c r="H7" s="812" t="e">
        <f>⑨農家収支計画!J36</f>
        <v>#DIV/0!</v>
      </c>
      <c r="I7" s="812" t="e">
        <f>⑨農家収支計画!K36</f>
        <v>#DIV/0!</v>
      </c>
      <c r="J7" s="812" t="e">
        <f>⑨農家収支計画!L36</f>
        <v>#DIV/0!</v>
      </c>
      <c r="K7" s="812" t="e">
        <f>⑨農家収支計画!M36</f>
        <v>#DIV/0!</v>
      </c>
      <c r="L7" s="812" t="e">
        <f>⑨農家収支計画!N36</f>
        <v>#DIV/0!</v>
      </c>
      <c r="M7" s="812" t="e">
        <f>⑨農家収支計画!O36</f>
        <v>#DIV/0!</v>
      </c>
      <c r="N7" s="812" t="e">
        <f>⑨農家収支計画!P36</f>
        <v>#DIV/0!</v>
      </c>
      <c r="O7" s="813"/>
    </row>
    <row r="8" spans="1:15" s="811" customFormat="1" ht="24.95" customHeight="1" x14ac:dyDescent="0.15">
      <c r="A8" s="808"/>
      <c r="B8" s="2435"/>
      <c r="C8" s="2439" t="s">
        <v>478</v>
      </c>
      <c r="D8" s="2440"/>
      <c r="E8" s="812">
        <f>⑨農家収支計画!G37</f>
        <v>0</v>
      </c>
      <c r="F8" s="812">
        <f>⑨農家収支計画!H37</f>
        <v>0</v>
      </c>
      <c r="G8" s="812">
        <f>⑨農家収支計画!I37</f>
        <v>0</v>
      </c>
      <c r="H8" s="812">
        <f>⑨農家収支計画!J37</f>
        <v>0</v>
      </c>
      <c r="I8" s="812">
        <f>⑨農家収支計画!K37</f>
        <v>0</v>
      </c>
      <c r="J8" s="812">
        <f>⑨農家収支計画!L37</f>
        <v>0</v>
      </c>
      <c r="K8" s="812">
        <f>⑨農家収支計画!M37</f>
        <v>0</v>
      </c>
      <c r="L8" s="812">
        <f>⑨農家収支計画!N37</f>
        <v>0</v>
      </c>
      <c r="M8" s="812">
        <f>⑨農家収支計画!O37</f>
        <v>0</v>
      </c>
      <c r="N8" s="812">
        <f>⑨農家収支計画!P37</f>
        <v>0</v>
      </c>
      <c r="O8" s="813"/>
    </row>
    <row r="9" spans="1:15" s="811" customFormat="1" ht="24.95" customHeight="1" x14ac:dyDescent="0.15">
      <c r="A9" s="808"/>
      <c r="B9" s="2435"/>
      <c r="C9" s="2439" t="s">
        <v>479</v>
      </c>
      <c r="D9" s="2440"/>
      <c r="E9" s="812">
        <v>0</v>
      </c>
      <c r="F9" s="812">
        <v>0</v>
      </c>
      <c r="G9" s="812">
        <v>0</v>
      </c>
      <c r="H9" s="812">
        <v>0</v>
      </c>
      <c r="I9" s="812">
        <v>0</v>
      </c>
      <c r="J9" s="812">
        <v>0</v>
      </c>
      <c r="K9" s="812">
        <v>0</v>
      </c>
      <c r="L9" s="812">
        <v>0</v>
      </c>
      <c r="M9" s="812">
        <v>0</v>
      </c>
      <c r="N9" s="812">
        <v>0</v>
      </c>
      <c r="O9" s="813"/>
    </row>
    <row r="10" spans="1:15" s="811" customFormat="1" ht="24.95" customHeight="1" x14ac:dyDescent="0.15">
      <c r="A10" s="808"/>
      <c r="B10" s="2435"/>
      <c r="C10" s="2439" t="s">
        <v>480</v>
      </c>
      <c r="D10" s="2440"/>
      <c r="E10" s="814"/>
      <c r="F10" s="814"/>
      <c r="G10" s="814"/>
      <c r="H10" s="814"/>
      <c r="I10" s="814"/>
      <c r="J10" s="814"/>
      <c r="K10" s="814"/>
      <c r="L10" s="814"/>
      <c r="M10" s="815"/>
      <c r="N10" s="816"/>
      <c r="O10" s="817"/>
    </row>
    <row r="11" spans="1:15" s="811" customFormat="1" ht="24.95" customHeight="1" x14ac:dyDescent="0.15">
      <c r="A11" s="808"/>
      <c r="B11" s="2435"/>
      <c r="C11" s="2439" t="s">
        <v>481</v>
      </c>
      <c r="D11" s="2440"/>
      <c r="E11" s="812" t="e">
        <f>⑨農家収支計画!G28+⑨農家収支計画!G29</f>
        <v>#VALUE!</v>
      </c>
      <c r="F11" s="812" t="e">
        <f>⑨農家収支計画!H28+⑨農家収支計画!H29</f>
        <v>#VALUE!</v>
      </c>
      <c r="G11" s="812" t="e">
        <f>⑨農家収支計画!I28+⑨農家収支計画!I29</f>
        <v>#VALUE!</v>
      </c>
      <c r="H11" s="812" t="e">
        <f>⑨農家収支計画!J28+⑨農家収支計画!J29</f>
        <v>#VALUE!</v>
      </c>
      <c r="I11" s="812" t="e">
        <f>⑨農家収支計画!K28+⑨農家収支計画!K29</f>
        <v>#VALUE!</v>
      </c>
      <c r="J11" s="812" t="e">
        <f>⑨農家収支計画!L28+⑨農家収支計画!L29</f>
        <v>#VALUE!</v>
      </c>
      <c r="K11" s="812" t="e">
        <f>⑨農家収支計画!M28+⑨農家収支計画!M29</f>
        <v>#VALUE!</v>
      </c>
      <c r="L11" s="812" t="e">
        <f>⑨農家収支計画!N28+⑨農家収支計画!N29</f>
        <v>#VALUE!</v>
      </c>
      <c r="M11" s="812" t="e">
        <f>⑨農家収支計画!O28+⑨農家収支計画!O29</f>
        <v>#VALUE!</v>
      </c>
      <c r="N11" s="812">
        <f>⑨農家収支計画!P28+⑨農家収支計画!P29</f>
        <v>0</v>
      </c>
      <c r="O11" s="813"/>
    </row>
    <row r="12" spans="1:15" s="811" customFormat="1" ht="24.95" customHeight="1" x14ac:dyDescent="0.15">
      <c r="A12" s="808"/>
      <c r="B12" s="2435"/>
      <c r="C12" s="2439" t="s">
        <v>482</v>
      </c>
      <c r="D12" s="2440"/>
      <c r="E12" s="812">
        <f t="shared" ref="E12:N12" si="2">SUM(E13:E14)</f>
        <v>0</v>
      </c>
      <c r="F12" s="812">
        <f t="shared" si="2"/>
        <v>0</v>
      </c>
      <c r="G12" s="812">
        <f t="shared" si="2"/>
        <v>0</v>
      </c>
      <c r="H12" s="812">
        <f t="shared" si="2"/>
        <v>0</v>
      </c>
      <c r="I12" s="812">
        <f t="shared" si="2"/>
        <v>0</v>
      </c>
      <c r="J12" s="812">
        <f t="shared" si="2"/>
        <v>0</v>
      </c>
      <c r="K12" s="812">
        <f t="shared" si="2"/>
        <v>0</v>
      </c>
      <c r="L12" s="812">
        <f t="shared" si="2"/>
        <v>0</v>
      </c>
      <c r="M12" s="818">
        <f t="shared" si="2"/>
        <v>0</v>
      </c>
      <c r="N12" s="819">
        <f t="shared" si="2"/>
        <v>0</v>
      </c>
      <c r="O12" s="813"/>
    </row>
    <row r="13" spans="1:15" s="811" customFormat="1" ht="24.95" customHeight="1" x14ac:dyDescent="0.15">
      <c r="A13" s="808"/>
      <c r="B13" s="2435"/>
      <c r="C13" s="2441" t="s">
        <v>483</v>
      </c>
      <c r="D13" s="820" t="s">
        <v>484</v>
      </c>
      <c r="E13" s="821"/>
      <c r="F13" s="821"/>
      <c r="G13" s="821"/>
      <c r="H13" s="821"/>
      <c r="I13" s="821"/>
      <c r="J13" s="821"/>
      <c r="K13" s="821"/>
      <c r="L13" s="821"/>
      <c r="M13" s="822"/>
      <c r="N13" s="823"/>
      <c r="O13" s="824"/>
    </row>
    <row r="14" spans="1:15" s="811" customFormat="1" ht="24.95" customHeight="1" x14ac:dyDescent="0.15">
      <c r="A14" s="808"/>
      <c r="B14" s="2435"/>
      <c r="C14" s="2441"/>
      <c r="D14" s="825" t="s">
        <v>485</v>
      </c>
      <c r="E14" s="826">
        <f t="shared" ref="E14:N14" si="3">E36</f>
        <v>0</v>
      </c>
      <c r="F14" s="826">
        <f t="shared" si="3"/>
        <v>0</v>
      </c>
      <c r="G14" s="826">
        <f t="shared" si="3"/>
        <v>0</v>
      </c>
      <c r="H14" s="826">
        <f t="shared" si="3"/>
        <v>0</v>
      </c>
      <c r="I14" s="826">
        <f t="shared" si="3"/>
        <v>0</v>
      </c>
      <c r="J14" s="826">
        <f t="shared" si="3"/>
        <v>0</v>
      </c>
      <c r="K14" s="826">
        <f t="shared" si="3"/>
        <v>0</v>
      </c>
      <c r="L14" s="826">
        <f t="shared" si="3"/>
        <v>0</v>
      </c>
      <c r="M14" s="827">
        <f t="shared" si="3"/>
        <v>0</v>
      </c>
      <c r="N14" s="828">
        <f t="shared" si="3"/>
        <v>0</v>
      </c>
      <c r="O14" s="829"/>
    </row>
    <row r="15" spans="1:15" s="811" customFormat="1" ht="24.95" customHeight="1" x14ac:dyDescent="0.15">
      <c r="A15" s="808"/>
      <c r="B15" s="2435"/>
      <c r="C15" s="2439" t="s">
        <v>486</v>
      </c>
      <c r="D15" s="2440"/>
      <c r="E15" s="814"/>
      <c r="F15" s="814"/>
      <c r="G15" s="814"/>
      <c r="H15" s="814"/>
      <c r="I15" s="814"/>
      <c r="J15" s="814"/>
      <c r="K15" s="814"/>
      <c r="L15" s="814"/>
      <c r="M15" s="815"/>
      <c r="N15" s="816"/>
      <c r="O15" s="830"/>
    </row>
    <row r="16" spans="1:15" s="811" customFormat="1" ht="24.95" customHeight="1" thickBot="1" x14ac:dyDescent="0.2">
      <c r="A16" s="808"/>
      <c r="B16" s="2435"/>
      <c r="C16" s="2442" t="s">
        <v>487</v>
      </c>
      <c r="D16" s="2443"/>
      <c r="E16" s="831"/>
      <c r="F16" s="831"/>
      <c r="G16" s="831"/>
      <c r="H16" s="831"/>
      <c r="I16" s="831"/>
      <c r="J16" s="831"/>
      <c r="K16" s="831"/>
      <c r="L16" s="831"/>
      <c r="M16" s="832"/>
      <c r="N16" s="833"/>
      <c r="O16" s="834"/>
    </row>
    <row r="17" spans="1:15" s="811" customFormat="1" ht="24.95" customHeight="1" thickTop="1" thickBot="1" x14ac:dyDescent="0.2">
      <c r="A17" s="808"/>
      <c r="B17" s="2436"/>
      <c r="C17" s="2444" t="s">
        <v>34</v>
      </c>
      <c r="D17" s="2445"/>
      <c r="E17" s="835" t="e">
        <f t="shared" ref="E17:N17" si="4">SUM(E6:E16)-E13-E14</f>
        <v>#DIV/0!</v>
      </c>
      <c r="F17" s="835" t="e">
        <f t="shared" si="4"/>
        <v>#DIV/0!</v>
      </c>
      <c r="G17" s="835" t="e">
        <f t="shared" si="4"/>
        <v>#DIV/0!</v>
      </c>
      <c r="H17" s="835" t="e">
        <f t="shared" si="4"/>
        <v>#DIV/0!</v>
      </c>
      <c r="I17" s="835" t="e">
        <f t="shared" si="4"/>
        <v>#DIV/0!</v>
      </c>
      <c r="J17" s="835" t="e">
        <f t="shared" si="4"/>
        <v>#DIV/0!</v>
      </c>
      <c r="K17" s="835" t="e">
        <f t="shared" si="4"/>
        <v>#DIV/0!</v>
      </c>
      <c r="L17" s="835" t="e">
        <f t="shared" si="4"/>
        <v>#DIV/0!</v>
      </c>
      <c r="M17" s="836" t="e">
        <f t="shared" si="4"/>
        <v>#DIV/0!</v>
      </c>
      <c r="N17" s="837" t="e">
        <f t="shared" si="4"/>
        <v>#DIV/0!</v>
      </c>
      <c r="O17" s="838"/>
    </row>
    <row r="18" spans="1:15" s="811" customFormat="1" ht="24.95" customHeight="1" x14ac:dyDescent="0.15">
      <c r="A18" s="808"/>
      <c r="B18" s="2434" t="s">
        <v>488</v>
      </c>
      <c r="C18" s="2451" t="s">
        <v>489</v>
      </c>
      <c r="D18" s="2452"/>
      <c r="E18" s="839">
        <f t="shared" ref="E18:N18" si="5">E39</f>
        <v>0</v>
      </c>
      <c r="F18" s="839">
        <f t="shared" si="5"/>
        <v>0</v>
      </c>
      <c r="G18" s="839">
        <f t="shared" si="5"/>
        <v>0</v>
      </c>
      <c r="H18" s="839">
        <f t="shared" si="5"/>
        <v>0</v>
      </c>
      <c r="I18" s="839">
        <f t="shared" si="5"/>
        <v>0</v>
      </c>
      <c r="J18" s="839">
        <f t="shared" si="5"/>
        <v>0</v>
      </c>
      <c r="K18" s="839">
        <f t="shared" si="5"/>
        <v>0</v>
      </c>
      <c r="L18" s="839">
        <f t="shared" si="5"/>
        <v>0</v>
      </c>
      <c r="M18" s="840">
        <f t="shared" si="5"/>
        <v>0</v>
      </c>
      <c r="N18" s="841">
        <f t="shared" si="5"/>
        <v>0</v>
      </c>
      <c r="O18" s="842"/>
    </row>
    <row r="19" spans="1:15" s="811" customFormat="1" ht="24.95" customHeight="1" x14ac:dyDescent="0.15">
      <c r="A19" s="808"/>
      <c r="B19" s="2435"/>
      <c r="C19" s="2439" t="s">
        <v>490</v>
      </c>
      <c r="D19" s="2440"/>
      <c r="E19" s="843"/>
      <c r="F19" s="843"/>
      <c r="G19" s="843"/>
      <c r="H19" s="843"/>
      <c r="I19" s="843"/>
      <c r="J19" s="843"/>
      <c r="K19" s="843"/>
      <c r="L19" s="843"/>
      <c r="M19" s="844"/>
      <c r="N19" s="845"/>
      <c r="O19" s="846"/>
    </row>
    <row r="20" spans="1:15" s="811" customFormat="1" ht="24.95" customHeight="1" x14ac:dyDescent="0.15">
      <c r="A20" s="808"/>
      <c r="B20" s="2435"/>
      <c r="C20" s="2439" t="s">
        <v>491</v>
      </c>
      <c r="D20" s="2440"/>
      <c r="E20" s="812">
        <f>⑨農家収支計画!G40</f>
        <v>0</v>
      </c>
      <c r="F20" s="812">
        <f>⑨農家収支計画!H40</f>
        <v>0</v>
      </c>
      <c r="G20" s="812">
        <f>⑨農家収支計画!I40</f>
        <v>0</v>
      </c>
      <c r="H20" s="812">
        <f>⑨農家収支計画!J40</f>
        <v>0</v>
      </c>
      <c r="I20" s="812">
        <f>⑨農家収支計画!K40</f>
        <v>0</v>
      </c>
      <c r="J20" s="812">
        <f>⑨農家収支計画!L40</f>
        <v>0</v>
      </c>
      <c r="K20" s="812">
        <f>⑨農家収支計画!M40</f>
        <v>0</v>
      </c>
      <c r="L20" s="812">
        <f>⑨農家収支計画!N40</f>
        <v>0</v>
      </c>
      <c r="M20" s="812">
        <f>⑨農家収支計画!O40</f>
        <v>0</v>
      </c>
      <c r="N20" s="812">
        <f>⑨農家収支計画!P40</f>
        <v>0</v>
      </c>
      <c r="O20" s="813"/>
    </row>
    <row r="21" spans="1:15" s="811" customFormat="1" ht="24.95" customHeight="1" x14ac:dyDescent="0.15">
      <c r="A21" s="808"/>
      <c r="B21" s="2435"/>
      <c r="C21" s="2439" t="s">
        <v>492</v>
      </c>
      <c r="D21" s="2440"/>
      <c r="E21" s="843"/>
      <c r="F21" s="843"/>
      <c r="G21" s="843"/>
      <c r="H21" s="843"/>
      <c r="I21" s="843"/>
      <c r="J21" s="843"/>
      <c r="K21" s="843"/>
      <c r="L21" s="843"/>
      <c r="M21" s="844"/>
      <c r="N21" s="845"/>
      <c r="O21" s="846"/>
    </row>
    <row r="22" spans="1:15" s="811" customFormat="1" ht="24.95" customHeight="1" x14ac:dyDescent="0.15">
      <c r="A22" s="808"/>
      <c r="B22" s="2435"/>
      <c r="C22" s="2439" t="s">
        <v>493</v>
      </c>
      <c r="D22" s="2440"/>
      <c r="E22" s="812">
        <f t="shared" ref="E22:N22" si="6">SUM(E23:E24)</f>
        <v>0</v>
      </c>
      <c r="F22" s="812">
        <f t="shared" si="6"/>
        <v>0</v>
      </c>
      <c r="G22" s="812">
        <f t="shared" si="6"/>
        <v>0</v>
      </c>
      <c r="H22" s="812">
        <f t="shared" si="6"/>
        <v>0</v>
      </c>
      <c r="I22" s="812">
        <f t="shared" si="6"/>
        <v>0</v>
      </c>
      <c r="J22" s="812">
        <f t="shared" si="6"/>
        <v>0</v>
      </c>
      <c r="K22" s="812">
        <f t="shared" si="6"/>
        <v>0</v>
      </c>
      <c r="L22" s="812">
        <f t="shared" si="6"/>
        <v>0</v>
      </c>
      <c r="M22" s="818">
        <f t="shared" si="6"/>
        <v>0</v>
      </c>
      <c r="N22" s="819">
        <f t="shared" si="6"/>
        <v>0</v>
      </c>
      <c r="O22" s="813"/>
    </row>
    <row r="23" spans="1:15" s="811" customFormat="1" ht="24.95" customHeight="1" x14ac:dyDescent="0.15">
      <c r="A23" s="808"/>
      <c r="B23" s="2435"/>
      <c r="C23" s="2441" t="s">
        <v>483</v>
      </c>
      <c r="D23" s="847" t="s">
        <v>494</v>
      </c>
      <c r="E23" s="848">
        <f>⑨農家収支計画!G43</f>
        <v>0</v>
      </c>
      <c r="F23" s="848">
        <f>⑨農家収支計画!H43</f>
        <v>0</v>
      </c>
      <c r="G23" s="848">
        <f>⑨農家収支計画!I43</f>
        <v>0</v>
      </c>
      <c r="H23" s="848">
        <f>⑨農家収支計画!J43</f>
        <v>0</v>
      </c>
      <c r="I23" s="848">
        <f>⑨農家収支計画!K43</f>
        <v>0</v>
      </c>
      <c r="J23" s="848">
        <f>⑨農家収支計画!L43</f>
        <v>0</v>
      </c>
      <c r="K23" s="848">
        <f>⑨農家収支計画!M43</f>
        <v>0</v>
      </c>
      <c r="L23" s="848">
        <f>⑨農家収支計画!N43</f>
        <v>0</v>
      </c>
      <c r="M23" s="848">
        <f>⑨農家収支計画!O43</f>
        <v>0</v>
      </c>
      <c r="N23" s="848">
        <f>⑨農家収支計画!P43</f>
        <v>0</v>
      </c>
      <c r="O23" s="849"/>
    </row>
    <row r="24" spans="1:15" s="811" customFormat="1" ht="24.95" customHeight="1" x14ac:dyDescent="0.15">
      <c r="A24" s="808"/>
      <c r="B24" s="2435"/>
      <c r="C24" s="2441"/>
      <c r="D24" s="825" t="s">
        <v>495</v>
      </c>
      <c r="E24" s="850"/>
      <c r="F24" s="850"/>
      <c r="G24" s="850"/>
      <c r="H24" s="850"/>
      <c r="I24" s="850"/>
      <c r="J24" s="850"/>
      <c r="K24" s="850"/>
      <c r="L24" s="850"/>
      <c r="M24" s="851"/>
      <c r="N24" s="852"/>
      <c r="O24" s="853"/>
    </row>
    <row r="25" spans="1:15" s="811" customFormat="1" ht="24.95" customHeight="1" x14ac:dyDescent="0.15">
      <c r="A25" s="808"/>
      <c r="B25" s="2435"/>
      <c r="C25" s="2439" t="s">
        <v>496</v>
      </c>
      <c r="D25" s="2440"/>
      <c r="E25" s="812" t="e">
        <f>⑨農家収支計画!G41</f>
        <v>#DIV/0!</v>
      </c>
      <c r="F25" s="812" t="e">
        <f>⑨農家収支計画!H41</f>
        <v>#DIV/0!</v>
      </c>
      <c r="G25" s="812" t="e">
        <f>⑨農家収支計画!I41</f>
        <v>#DIV/0!</v>
      </c>
      <c r="H25" s="812" t="e">
        <f>⑨農家収支計画!J41</f>
        <v>#DIV/0!</v>
      </c>
      <c r="I25" s="812" t="e">
        <f>⑨農家収支計画!K41</f>
        <v>#DIV/0!</v>
      </c>
      <c r="J25" s="812" t="e">
        <f>⑨農家収支計画!L41</f>
        <v>#DIV/0!</v>
      </c>
      <c r="K25" s="812" t="e">
        <f>⑨農家収支計画!M41</f>
        <v>#DIV/0!</v>
      </c>
      <c r="L25" s="812" t="e">
        <f>⑨農家収支計画!N41</f>
        <v>#DIV/0!</v>
      </c>
      <c r="M25" s="812" t="e">
        <f>⑨農家収支計画!O41</f>
        <v>#DIV/0!</v>
      </c>
      <c r="N25" s="812" t="e">
        <f>⑨農家収支計画!P41</f>
        <v>#DIV/0!</v>
      </c>
      <c r="O25" s="813"/>
    </row>
    <row r="26" spans="1:15" s="811" customFormat="1" ht="24.95" customHeight="1" thickBot="1" x14ac:dyDescent="0.2">
      <c r="A26" s="808"/>
      <c r="B26" s="2435"/>
      <c r="C26" s="2442" t="s">
        <v>497</v>
      </c>
      <c r="D26" s="2443"/>
      <c r="E26" s="854">
        <f t="shared" ref="E26:N26" si="7">E46</f>
        <v>0</v>
      </c>
      <c r="F26" s="854">
        <f t="shared" si="7"/>
        <v>0</v>
      </c>
      <c r="G26" s="854">
        <f>G46</f>
        <v>0</v>
      </c>
      <c r="H26" s="854">
        <f t="shared" si="7"/>
        <v>0</v>
      </c>
      <c r="I26" s="854">
        <f t="shared" si="7"/>
        <v>0</v>
      </c>
      <c r="J26" s="854">
        <f t="shared" si="7"/>
        <v>0</v>
      </c>
      <c r="K26" s="854">
        <f t="shared" si="7"/>
        <v>0</v>
      </c>
      <c r="L26" s="854">
        <f t="shared" si="7"/>
        <v>0</v>
      </c>
      <c r="M26" s="855">
        <f t="shared" si="7"/>
        <v>0</v>
      </c>
      <c r="N26" s="856">
        <f t="shared" si="7"/>
        <v>0</v>
      </c>
      <c r="O26" s="857"/>
    </row>
    <row r="27" spans="1:15" s="811" customFormat="1" ht="24.95" customHeight="1" thickTop="1" thickBot="1" x14ac:dyDescent="0.2">
      <c r="A27" s="808"/>
      <c r="B27" s="2436"/>
      <c r="C27" s="2444" t="s">
        <v>34</v>
      </c>
      <c r="D27" s="2445"/>
      <c r="E27" s="835" t="e">
        <f t="shared" ref="E27:N27" si="8">SUM(E18:E26)-E23-E24</f>
        <v>#DIV/0!</v>
      </c>
      <c r="F27" s="835" t="e">
        <f t="shared" si="8"/>
        <v>#DIV/0!</v>
      </c>
      <c r="G27" s="835" t="e">
        <f t="shared" si="8"/>
        <v>#DIV/0!</v>
      </c>
      <c r="H27" s="835" t="e">
        <f t="shared" si="8"/>
        <v>#DIV/0!</v>
      </c>
      <c r="I27" s="835" t="e">
        <f t="shared" si="8"/>
        <v>#DIV/0!</v>
      </c>
      <c r="J27" s="835" t="e">
        <f t="shared" si="8"/>
        <v>#DIV/0!</v>
      </c>
      <c r="K27" s="835" t="e">
        <f t="shared" si="8"/>
        <v>#DIV/0!</v>
      </c>
      <c r="L27" s="835" t="e">
        <f t="shared" si="8"/>
        <v>#DIV/0!</v>
      </c>
      <c r="M27" s="836" t="e">
        <f t="shared" si="8"/>
        <v>#DIV/0!</v>
      </c>
      <c r="N27" s="858" t="e">
        <f t="shared" si="8"/>
        <v>#DIV/0!</v>
      </c>
      <c r="O27" s="838"/>
    </row>
    <row r="28" spans="1:15" s="811" customFormat="1" ht="24.95" customHeight="1" thickBot="1" x14ac:dyDescent="0.2">
      <c r="A28" s="808"/>
      <c r="B28" s="2448" t="s">
        <v>498</v>
      </c>
      <c r="C28" s="2449"/>
      <c r="D28" s="2450"/>
      <c r="E28" s="835" t="e">
        <f t="shared" ref="E28:N28" si="9">E17-E27</f>
        <v>#DIV/0!</v>
      </c>
      <c r="F28" s="835" t="e">
        <f t="shared" si="9"/>
        <v>#DIV/0!</v>
      </c>
      <c r="G28" s="835" t="e">
        <f t="shared" si="9"/>
        <v>#DIV/0!</v>
      </c>
      <c r="H28" s="835" t="e">
        <f t="shared" si="9"/>
        <v>#DIV/0!</v>
      </c>
      <c r="I28" s="835" t="e">
        <f t="shared" si="9"/>
        <v>#DIV/0!</v>
      </c>
      <c r="J28" s="835" t="e">
        <f t="shared" si="9"/>
        <v>#DIV/0!</v>
      </c>
      <c r="K28" s="835" t="e">
        <f t="shared" si="9"/>
        <v>#DIV/0!</v>
      </c>
      <c r="L28" s="835" t="e">
        <f t="shared" si="9"/>
        <v>#DIV/0!</v>
      </c>
      <c r="M28" s="836" t="e">
        <f t="shared" si="9"/>
        <v>#DIV/0!</v>
      </c>
      <c r="N28" s="858" t="e">
        <f t="shared" si="9"/>
        <v>#DIV/0!</v>
      </c>
      <c r="O28" s="838"/>
    </row>
    <row r="29" spans="1:15" ht="19.5" customHeight="1" x14ac:dyDescent="0.2">
      <c r="A29" s="803"/>
      <c r="B29" s="803"/>
      <c r="C29" s="803"/>
      <c r="D29" s="803"/>
      <c r="E29" s="803"/>
      <c r="F29" s="803"/>
      <c r="G29" s="859"/>
      <c r="H29" s="803"/>
      <c r="I29" s="803"/>
      <c r="J29" s="803"/>
      <c r="K29" s="803"/>
      <c r="L29" s="803"/>
      <c r="M29" s="803"/>
      <c r="N29" s="803"/>
      <c r="O29" s="803"/>
    </row>
    <row r="30" spans="1:15" ht="15" customHeight="1" x14ac:dyDescent="0.15">
      <c r="A30" s="803"/>
      <c r="B30" s="803"/>
      <c r="C30" s="803"/>
      <c r="D30" s="1" t="s">
        <v>499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860"/>
    </row>
    <row r="31" spans="1:15" ht="15" customHeight="1" x14ac:dyDescent="0.15">
      <c r="D31" s="2446" t="s">
        <v>500</v>
      </c>
      <c r="E31" s="1419">
        <f t="shared" ref="E31:N32" si="10">E4</f>
        <v>2</v>
      </c>
      <c r="F31" s="1419">
        <f t="shared" si="10"/>
        <v>3</v>
      </c>
      <c r="G31" s="1419">
        <f t="shared" si="10"/>
        <v>4</v>
      </c>
      <c r="H31" s="1419">
        <f t="shared" si="10"/>
        <v>5</v>
      </c>
      <c r="I31" s="1419">
        <f t="shared" si="10"/>
        <v>6</v>
      </c>
      <c r="J31" s="1419">
        <f t="shared" si="10"/>
        <v>7</v>
      </c>
      <c r="K31" s="1419">
        <f t="shared" si="10"/>
        <v>8</v>
      </c>
      <c r="L31" s="1419">
        <f t="shared" si="10"/>
        <v>9</v>
      </c>
      <c r="M31" s="1419">
        <f t="shared" si="10"/>
        <v>10</v>
      </c>
      <c r="N31" s="1419">
        <f t="shared" si="10"/>
        <v>11</v>
      </c>
      <c r="O31" s="2446" t="s">
        <v>9</v>
      </c>
    </row>
    <row r="32" spans="1:15" ht="15" customHeight="1" x14ac:dyDescent="0.15">
      <c r="D32" s="2447"/>
      <c r="E32" s="861" t="str">
        <f t="shared" si="10"/>
        <v>1年目</v>
      </c>
      <c r="F32" s="861" t="str">
        <f t="shared" si="10"/>
        <v>2年目</v>
      </c>
      <c r="G32" s="861" t="str">
        <f t="shared" si="10"/>
        <v>3年目</v>
      </c>
      <c r="H32" s="861" t="str">
        <f t="shared" si="10"/>
        <v>4年目</v>
      </c>
      <c r="I32" s="861" t="str">
        <f t="shared" si="10"/>
        <v>5年目</v>
      </c>
      <c r="J32" s="861" t="str">
        <f t="shared" si="10"/>
        <v>6年目</v>
      </c>
      <c r="K32" s="861" t="str">
        <f t="shared" si="10"/>
        <v>7年目</v>
      </c>
      <c r="L32" s="861" t="str">
        <f t="shared" si="10"/>
        <v>8年目</v>
      </c>
      <c r="M32" s="861" t="str">
        <f t="shared" si="10"/>
        <v>9年目</v>
      </c>
      <c r="N32" s="861" t="str">
        <f t="shared" si="10"/>
        <v>10年目</v>
      </c>
      <c r="O32" s="2447"/>
    </row>
    <row r="33" spans="4:15" ht="15" customHeight="1" x14ac:dyDescent="0.15">
      <c r="D33" s="862" t="s">
        <v>43</v>
      </c>
      <c r="E33" s="863"/>
      <c r="F33" s="863"/>
      <c r="G33" s="863"/>
      <c r="H33" s="863"/>
      <c r="I33" s="863"/>
      <c r="J33" s="863"/>
      <c r="K33" s="863"/>
      <c r="L33" s="863"/>
      <c r="M33" s="863"/>
      <c r="N33" s="863"/>
      <c r="O33" s="864"/>
    </row>
    <row r="34" spans="4:15" ht="15" customHeight="1" x14ac:dyDescent="0.15">
      <c r="D34" s="862" t="s">
        <v>501</v>
      </c>
      <c r="E34" s="863"/>
      <c r="F34" s="863"/>
      <c r="G34" s="863"/>
      <c r="H34" s="863"/>
      <c r="I34" s="863"/>
      <c r="J34" s="863"/>
      <c r="K34" s="863"/>
      <c r="L34" s="863"/>
      <c r="M34" s="863"/>
      <c r="N34" s="863"/>
      <c r="O34" s="864"/>
    </row>
    <row r="35" spans="4:15" ht="15" customHeight="1" x14ac:dyDescent="0.15">
      <c r="D35" s="862" t="s">
        <v>502</v>
      </c>
      <c r="E35" s="863"/>
      <c r="F35" s="863"/>
      <c r="G35" s="863"/>
      <c r="H35" s="863"/>
      <c r="I35" s="863"/>
      <c r="J35" s="863"/>
      <c r="K35" s="863"/>
      <c r="L35" s="863"/>
      <c r="M35" s="863"/>
      <c r="N35" s="863"/>
      <c r="O35" s="864"/>
    </row>
    <row r="36" spans="4:15" ht="15" customHeight="1" x14ac:dyDescent="0.15">
      <c r="D36" s="862" t="s">
        <v>503</v>
      </c>
      <c r="E36" s="1195"/>
      <c r="F36" s="1195"/>
      <c r="G36" s="1195"/>
      <c r="H36" s="1195"/>
      <c r="I36" s="1195"/>
      <c r="J36" s="1195"/>
      <c r="K36" s="1195"/>
      <c r="L36" s="1195"/>
      <c r="M36" s="1195"/>
      <c r="N36" s="1195"/>
      <c r="O36" s="866"/>
    </row>
    <row r="37" spans="4:15" ht="15" customHeight="1" x14ac:dyDescent="0.15">
      <c r="D37" s="862" t="s">
        <v>504</v>
      </c>
      <c r="E37" s="1195"/>
      <c r="F37" s="1195"/>
      <c r="G37" s="1195"/>
      <c r="H37" s="1195"/>
      <c r="I37" s="1195"/>
      <c r="J37" s="1195"/>
      <c r="K37" s="1195"/>
      <c r="L37" s="1195"/>
      <c r="M37" s="1195"/>
      <c r="N37" s="1195"/>
      <c r="O37" s="864"/>
    </row>
    <row r="38" spans="4:15" ht="15" customHeight="1" x14ac:dyDescent="0.15">
      <c r="D38" s="862" t="s">
        <v>64</v>
      </c>
      <c r="E38" s="1195"/>
      <c r="F38" s="1195"/>
      <c r="G38" s="1195"/>
      <c r="H38" s="1195"/>
      <c r="I38" s="1195"/>
      <c r="J38" s="1195"/>
      <c r="K38" s="1195"/>
      <c r="L38" s="1195"/>
      <c r="M38" s="1195"/>
      <c r="N38" s="1195"/>
      <c r="O38" s="864"/>
    </row>
    <row r="39" spans="4:15" ht="15" customHeight="1" x14ac:dyDescent="0.15">
      <c r="D39" s="862" t="s">
        <v>34</v>
      </c>
      <c r="E39" s="865">
        <f>SUM(E33:E38)</f>
        <v>0</v>
      </c>
      <c r="F39" s="865">
        <f t="shared" ref="F39:I39" si="11">SUM(F33:F38)</f>
        <v>0</v>
      </c>
      <c r="G39" s="865">
        <f t="shared" si="11"/>
        <v>0</v>
      </c>
      <c r="H39" s="865">
        <f t="shared" si="11"/>
        <v>0</v>
      </c>
      <c r="I39" s="865">
        <f t="shared" si="11"/>
        <v>0</v>
      </c>
      <c r="J39" s="865">
        <f>SUM(J33:J38)</f>
        <v>0</v>
      </c>
      <c r="K39" s="865">
        <f>SUM(K33:K38)</f>
        <v>0</v>
      </c>
      <c r="L39" s="865">
        <f>SUM(L33:L38)</f>
        <v>0</v>
      </c>
      <c r="M39" s="865">
        <f>SUM(M33:M38)</f>
        <v>0</v>
      </c>
      <c r="N39" s="865">
        <f>SUM(N33:N38)</f>
        <v>0</v>
      </c>
      <c r="O39" s="864"/>
    </row>
    <row r="40" spans="4:15" ht="15" customHeight="1" x14ac:dyDescent="0.15">
      <c r="D40" s="428"/>
      <c r="E40" s="867"/>
      <c r="F40" s="867"/>
      <c r="G40" s="867"/>
      <c r="H40" s="867"/>
      <c r="I40" s="867"/>
      <c r="J40" s="867"/>
      <c r="K40" s="867"/>
      <c r="L40" s="867"/>
      <c r="M40" s="867"/>
      <c r="N40" s="867"/>
      <c r="O40" s="860"/>
    </row>
    <row r="41" spans="4:15" ht="15" customHeight="1" x14ac:dyDescent="0.15">
      <c r="D41" s="1" t="s">
        <v>505</v>
      </c>
      <c r="E41" s="868"/>
      <c r="F41" s="868"/>
      <c r="G41" s="868"/>
      <c r="H41" s="868"/>
      <c r="I41" s="868"/>
      <c r="J41" s="868"/>
      <c r="K41" s="868"/>
      <c r="L41" s="868"/>
      <c r="M41" s="868"/>
      <c r="N41" s="868"/>
      <c r="O41" s="860"/>
    </row>
    <row r="42" spans="4:15" ht="15" customHeight="1" x14ac:dyDescent="0.15">
      <c r="D42" s="2446" t="s">
        <v>500</v>
      </c>
      <c r="E42" s="1419">
        <f t="shared" ref="E42:N43" si="12">E31</f>
        <v>2</v>
      </c>
      <c r="F42" s="1419">
        <f t="shared" si="12"/>
        <v>3</v>
      </c>
      <c r="G42" s="1419">
        <f t="shared" si="12"/>
        <v>4</v>
      </c>
      <c r="H42" s="1419">
        <f t="shared" si="12"/>
        <v>5</v>
      </c>
      <c r="I42" s="1419">
        <f t="shared" si="12"/>
        <v>6</v>
      </c>
      <c r="J42" s="1419">
        <f t="shared" si="12"/>
        <v>7</v>
      </c>
      <c r="K42" s="1419">
        <f t="shared" si="12"/>
        <v>8</v>
      </c>
      <c r="L42" s="1419">
        <f t="shared" si="12"/>
        <v>9</v>
      </c>
      <c r="M42" s="1419">
        <f t="shared" si="12"/>
        <v>10</v>
      </c>
      <c r="N42" s="1419">
        <f t="shared" si="12"/>
        <v>11</v>
      </c>
      <c r="O42" s="860"/>
    </row>
    <row r="43" spans="4:15" ht="15" customHeight="1" x14ac:dyDescent="0.15">
      <c r="D43" s="2447"/>
      <c r="E43" s="861" t="str">
        <f t="shared" si="12"/>
        <v>1年目</v>
      </c>
      <c r="F43" s="861" t="str">
        <f t="shared" si="12"/>
        <v>2年目</v>
      </c>
      <c r="G43" s="861" t="str">
        <f t="shared" si="12"/>
        <v>3年目</v>
      </c>
      <c r="H43" s="861" t="str">
        <f t="shared" si="12"/>
        <v>4年目</v>
      </c>
      <c r="I43" s="861" t="str">
        <f t="shared" si="12"/>
        <v>5年目</v>
      </c>
      <c r="J43" s="861" t="str">
        <f t="shared" si="12"/>
        <v>6年目</v>
      </c>
      <c r="K43" s="861" t="str">
        <f t="shared" si="12"/>
        <v>7年目</v>
      </c>
      <c r="L43" s="861" t="str">
        <f t="shared" si="12"/>
        <v>8年目</v>
      </c>
      <c r="M43" s="861" t="str">
        <f t="shared" si="12"/>
        <v>9年目</v>
      </c>
      <c r="N43" s="861" t="str">
        <f t="shared" si="12"/>
        <v>10年目</v>
      </c>
      <c r="O43" s="860"/>
    </row>
    <row r="44" spans="4:15" ht="15" customHeight="1" x14ac:dyDescent="0.15">
      <c r="D44" s="862" t="s">
        <v>530</v>
      </c>
      <c r="E44" s="1195"/>
      <c r="F44" s="1195"/>
      <c r="G44" s="1195"/>
      <c r="H44" s="1195"/>
      <c r="I44" s="1195"/>
      <c r="J44" s="1195"/>
      <c r="K44" s="1195"/>
      <c r="L44" s="1195"/>
      <c r="M44" s="1195"/>
      <c r="N44" s="1195"/>
      <c r="O44" s="860"/>
    </row>
    <row r="45" spans="4:15" ht="15" customHeight="1" x14ac:dyDescent="0.15">
      <c r="D45" s="862" t="s">
        <v>531</v>
      </c>
      <c r="E45" s="1195"/>
      <c r="F45" s="1195"/>
      <c r="G45" s="1195"/>
      <c r="H45" s="1195"/>
      <c r="I45" s="1195"/>
      <c r="J45" s="1195"/>
      <c r="K45" s="1195"/>
      <c r="L45" s="1195"/>
      <c r="M45" s="1195"/>
      <c r="N45" s="1195"/>
      <c r="O45" s="860"/>
    </row>
    <row r="46" spans="4:15" ht="15" customHeight="1" x14ac:dyDescent="0.15">
      <c r="D46" s="869" t="s">
        <v>34</v>
      </c>
      <c r="E46" s="870">
        <f t="shared" ref="E46:N46" si="13">SUM(E44:E45)</f>
        <v>0</v>
      </c>
      <c r="F46" s="870">
        <f t="shared" si="13"/>
        <v>0</v>
      </c>
      <c r="G46" s="870">
        <f>SUM(G44:G45)</f>
        <v>0</v>
      </c>
      <c r="H46" s="870">
        <f t="shared" si="13"/>
        <v>0</v>
      </c>
      <c r="I46" s="870">
        <f t="shared" si="13"/>
        <v>0</v>
      </c>
      <c r="J46" s="870">
        <f t="shared" si="13"/>
        <v>0</v>
      </c>
      <c r="K46" s="870">
        <f t="shared" si="13"/>
        <v>0</v>
      </c>
      <c r="L46" s="870">
        <f t="shared" si="13"/>
        <v>0</v>
      </c>
      <c r="M46" s="870">
        <f t="shared" si="13"/>
        <v>0</v>
      </c>
      <c r="N46" s="870">
        <f t="shared" si="13"/>
        <v>0</v>
      </c>
      <c r="O46" s="860"/>
    </row>
    <row r="47" spans="4:15" ht="20.100000000000001" customHeight="1" x14ac:dyDescent="0.15"/>
    <row r="48" spans="4:15" ht="20.100000000000001" customHeight="1" x14ac:dyDescent="0.15"/>
    <row r="49" spans="4:4" ht="20.100000000000001" customHeight="1" x14ac:dyDescent="0.15">
      <c r="D49" s="871"/>
    </row>
    <row r="50" spans="4:4" ht="20.100000000000001" customHeight="1" x14ac:dyDescent="0.15">
      <c r="D50" s="872"/>
    </row>
    <row r="51" spans="4:4" ht="20.100000000000001" customHeight="1" x14ac:dyDescent="0.15"/>
    <row r="52" spans="4:4" ht="20.100000000000001" customHeight="1" x14ac:dyDescent="0.15"/>
    <row r="53" spans="4:4" ht="20.100000000000001" customHeight="1" x14ac:dyDescent="0.15"/>
    <row r="54" spans="4:4" ht="20.100000000000001" customHeight="1" x14ac:dyDescent="0.15"/>
    <row r="55" spans="4:4" ht="20.100000000000001" customHeight="1" x14ac:dyDescent="0.15"/>
    <row r="56" spans="4:4" ht="20.100000000000001" customHeight="1" x14ac:dyDescent="0.15"/>
    <row r="57" spans="4:4" ht="20.100000000000001" customHeight="1" x14ac:dyDescent="0.15"/>
    <row r="58" spans="4:4" ht="20.100000000000001" customHeight="1" x14ac:dyDescent="0.15"/>
    <row r="59" spans="4:4" ht="20.100000000000001" customHeight="1" x14ac:dyDescent="0.15"/>
    <row r="60" spans="4:4" ht="20.100000000000001" customHeight="1" x14ac:dyDescent="0.15"/>
    <row r="61" spans="4:4" ht="20.100000000000001" customHeight="1" x14ac:dyDescent="0.15"/>
    <row r="62" spans="4:4" ht="20.100000000000001" customHeight="1" x14ac:dyDescent="0.15"/>
    <row r="63" spans="4:4" ht="20.100000000000001" customHeight="1" x14ac:dyDescent="0.15"/>
    <row r="64" spans="4:4" ht="20.100000000000001" customHeight="1" x14ac:dyDescent="0.15"/>
    <row r="65" ht="20.100000000000001" customHeight="1" x14ac:dyDescent="0.15"/>
  </sheetData>
  <mergeCells count="28">
    <mergeCell ref="D31:D32"/>
    <mergeCell ref="O31:O32"/>
    <mergeCell ref="D42:D43"/>
    <mergeCell ref="C22:D22"/>
    <mergeCell ref="C23:C24"/>
    <mergeCell ref="C25:D25"/>
    <mergeCell ref="C26:D26"/>
    <mergeCell ref="C27:D27"/>
    <mergeCell ref="B28:D28"/>
    <mergeCell ref="B18:B27"/>
    <mergeCell ref="C18:D18"/>
    <mergeCell ref="C19:D19"/>
    <mergeCell ref="C20:D20"/>
    <mergeCell ref="C21:D21"/>
    <mergeCell ref="B4:D5"/>
    <mergeCell ref="O4:O5"/>
    <mergeCell ref="B6:B17"/>
    <mergeCell ref="C6:D6"/>
    <mergeCell ref="C7:D7"/>
    <mergeCell ref="C8:D8"/>
    <mergeCell ref="C9:D9"/>
    <mergeCell ref="C10:D10"/>
    <mergeCell ref="C11:D11"/>
    <mergeCell ref="C12:D12"/>
    <mergeCell ref="C13:C14"/>
    <mergeCell ref="C15:D15"/>
    <mergeCell ref="C16:D16"/>
    <mergeCell ref="C17:D17"/>
  </mergeCells>
  <phoneticPr fontId="3"/>
  <pageMargins left="0.26" right="0.24" top="0.54" bottom="0" header="0" footer="0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04"/>
  <sheetViews>
    <sheetView showGridLines="0" view="pageBreakPreview" zoomScaleNormal="75" zoomScaleSheetLayoutView="100" workbookViewId="0">
      <selection activeCell="S6" sqref="S6:U6"/>
    </sheetView>
  </sheetViews>
  <sheetFormatPr defaultRowHeight="12" x14ac:dyDescent="0.15"/>
  <cols>
    <col min="1" max="2" width="3.7109375" style="1" customWidth="1"/>
    <col min="3" max="3" width="6.7109375" style="1" customWidth="1"/>
    <col min="4" max="4" width="8.7109375" style="1" customWidth="1"/>
    <col min="5" max="11" width="4.7109375" style="1" customWidth="1"/>
    <col min="12" max="12" width="4.5703125" style="1" customWidth="1"/>
    <col min="13" max="15" width="4.7109375" style="1" customWidth="1"/>
    <col min="16" max="16" width="3.7109375" style="1" customWidth="1"/>
    <col min="17" max="18" width="4.7109375" style="1" customWidth="1"/>
    <col min="19" max="19" width="6.7109375" style="1" customWidth="1"/>
    <col min="20" max="25" width="4.7109375" style="1" customWidth="1"/>
    <col min="26" max="26" width="3.7109375" style="1" customWidth="1"/>
    <col min="27" max="27" width="4.7109375" style="1" customWidth="1"/>
    <col min="28" max="28" width="6.7109375" style="1" customWidth="1"/>
    <col min="29" max="29" width="4.7109375" style="1" customWidth="1"/>
    <col min="30" max="39" width="5.7109375" style="1" customWidth="1"/>
    <col min="40" max="16384" width="9.140625" style="1"/>
  </cols>
  <sheetData>
    <row r="1" spans="1:31" ht="18.75" x14ac:dyDescent="0.15">
      <c r="A1" s="1822" t="s">
        <v>208</v>
      </c>
      <c r="B1" s="1823"/>
      <c r="C1" s="1823"/>
      <c r="D1" s="1823"/>
      <c r="E1" s="1823"/>
      <c r="F1" s="906"/>
      <c r="G1" s="906"/>
      <c r="H1" s="906"/>
      <c r="I1" s="906"/>
      <c r="J1" s="906"/>
      <c r="K1" s="906"/>
      <c r="L1" s="906"/>
      <c r="M1" s="906"/>
      <c r="N1" s="906"/>
      <c r="O1" s="906"/>
      <c r="P1" s="906"/>
      <c r="Q1" s="906"/>
      <c r="R1" s="906"/>
      <c r="S1" s="906"/>
      <c r="T1" s="906"/>
      <c r="U1" s="906"/>
      <c r="V1" s="906"/>
      <c r="W1" s="906"/>
      <c r="X1" s="906"/>
      <c r="Y1" s="906"/>
      <c r="Z1" s="906"/>
      <c r="AA1" s="906"/>
      <c r="AB1" s="906"/>
      <c r="AC1" s="906"/>
      <c r="AD1" s="906"/>
      <c r="AE1" s="906"/>
    </row>
    <row r="2" spans="1:31" ht="12" customHeight="1" x14ac:dyDescent="0.15">
      <c r="A2" s="906"/>
      <c r="B2" s="906"/>
      <c r="C2" s="906"/>
      <c r="D2" s="906"/>
      <c r="E2" s="906"/>
      <c r="F2" s="906"/>
      <c r="G2" s="906"/>
      <c r="H2" s="906"/>
      <c r="I2" s="906"/>
      <c r="J2" s="906"/>
      <c r="K2" s="906"/>
      <c r="L2" s="906"/>
      <c r="M2" s="906"/>
      <c r="N2" s="906"/>
      <c r="O2" s="906"/>
      <c r="P2" s="906"/>
      <c r="Q2" s="906"/>
      <c r="R2" s="906"/>
      <c r="S2" s="906"/>
      <c r="T2" s="906"/>
      <c r="U2" s="906"/>
      <c r="V2" s="906"/>
      <c r="W2" s="906"/>
      <c r="X2" s="906"/>
      <c r="Y2" s="1825" t="s">
        <v>68</v>
      </c>
      <c r="Z2" s="1825"/>
      <c r="AA2" s="1824">
        <f ca="1">表紙!B3</f>
        <v>44004.779521064818</v>
      </c>
      <c r="AB2" s="1824"/>
      <c r="AC2" s="1824"/>
      <c r="AD2" s="1824"/>
      <c r="AE2" s="336"/>
    </row>
    <row r="3" spans="1:31" ht="14.1" customHeight="1" thickBot="1" x14ac:dyDescent="0.2">
      <c r="A3" s="889" t="s">
        <v>1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  <c r="O3" s="889"/>
      <c r="P3" s="889"/>
      <c r="Q3" s="889"/>
      <c r="R3" s="889"/>
      <c r="S3" s="889"/>
      <c r="T3" s="889"/>
      <c r="U3" s="889"/>
      <c r="V3" s="889"/>
      <c r="W3" s="889"/>
      <c r="X3" s="889"/>
      <c r="Y3" s="889"/>
      <c r="Z3" s="889"/>
      <c r="AA3" s="889"/>
      <c r="AB3" s="889"/>
      <c r="AC3" s="889"/>
      <c r="AD3" s="889"/>
      <c r="AE3" s="889"/>
    </row>
    <row r="4" spans="1:31" ht="14.1" customHeight="1" x14ac:dyDescent="0.15">
      <c r="A4" s="1584" t="s">
        <v>2</v>
      </c>
      <c r="B4" s="1545"/>
      <c r="C4" s="1545"/>
      <c r="D4" s="1545"/>
      <c r="E4" s="1544" t="s">
        <v>3</v>
      </c>
      <c r="F4" s="1545"/>
      <c r="G4" s="1545"/>
      <c r="H4" s="1546"/>
      <c r="I4" s="1544" t="s">
        <v>4</v>
      </c>
      <c r="J4" s="1546"/>
      <c r="K4" s="1544" t="s">
        <v>5</v>
      </c>
      <c r="L4" s="1546"/>
      <c r="M4" s="1547" t="s">
        <v>6</v>
      </c>
      <c r="N4" s="1562"/>
      <c r="O4" s="1573" t="s">
        <v>7</v>
      </c>
      <c r="P4" s="1574"/>
      <c r="Q4" s="1574"/>
      <c r="R4" s="1575"/>
      <c r="S4" s="1544" t="s">
        <v>8</v>
      </c>
      <c r="T4" s="1545"/>
      <c r="U4" s="1546"/>
      <c r="V4" s="1547" t="s">
        <v>209</v>
      </c>
      <c r="W4" s="1548"/>
      <c r="X4" s="1562"/>
      <c r="Y4" s="1547" t="s">
        <v>9</v>
      </c>
      <c r="Z4" s="1548"/>
      <c r="AA4" s="1548"/>
      <c r="AB4" s="1548"/>
      <c r="AC4" s="1548"/>
      <c r="AD4" s="1549"/>
    </row>
    <row r="5" spans="1:31" ht="14.1" customHeight="1" thickBot="1" x14ac:dyDescent="0.2">
      <c r="A5" s="1585"/>
      <c r="B5" s="1586"/>
      <c r="C5" s="1586"/>
      <c r="D5" s="1586"/>
      <c r="E5" s="1587"/>
      <c r="F5" s="1586"/>
      <c r="G5" s="1586"/>
      <c r="H5" s="1588"/>
      <c r="I5" s="1587"/>
      <c r="J5" s="1588"/>
      <c r="K5" s="1587"/>
      <c r="L5" s="1588"/>
      <c r="M5" s="1550" t="s">
        <v>10</v>
      </c>
      <c r="N5" s="1593"/>
      <c r="O5" s="1579" t="s">
        <v>11</v>
      </c>
      <c r="P5" s="1580"/>
      <c r="Q5" s="1581"/>
      <c r="R5" s="2" t="s">
        <v>12</v>
      </c>
      <c r="S5" s="1563" t="s">
        <v>13</v>
      </c>
      <c r="T5" s="1563"/>
      <c r="U5" s="1563"/>
      <c r="V5" s="1559" t="s">
        <v>210</v>
      </c>
      <c r="W5" s="1560"/>
      <c r="X5" s="1561"/>
      <c r="Y5" s="1550"/>
      <c r="Z5" s="1551"/>
      <c r="AA5" s="1551"/>
      <c r="AB5" s="1551"/>
      <c r="AC5" s="1551"/>
      <c r="AD5" s="1552"/>
    </row>
    <row r="6" spans="1:31" ht="20.100000000000001" customHeight="1" x14ac:dyDescent="0.15">
      <c r="A6" s="1591" t="s">
        <v>14</v>
      </c>
      <c r="B6" s="1829">
        <f>表紙!C19</f>
        <v>0</v>
      </c>
      <c r="C6" s="1830"/>
      <c r="D6" s="1831"/>
      <c r="E6" s="890"/>
      <c r="F6" s="891"/>
      <c r="G6" s="891"/>
      <c r="H6" s="892"/>
      <c r="I6" s="1589"/>
      <c r="J6" s="1590"/>
      <c r="K6" s="1589"/>
      <c r="L6" s="1590"/>
      <c r="M6" s="1589"/>
      <c r="N6" s="1590"/>
      <c r="O6" s="1643"/>
      <c r="P6" s="1644"/>
      <c r="Q6" s="1645"/>
      <c r="R6" s="893"/>
      <c r="S6" s="1572"/>
      <c r="T6" s="1572"/>
      <c r="U6" s="1572"/>
      <c r="V6" s="1553"/>
      <c r="W6" s="1554"/>
      <c r="X6" s="1555"/>
      <c r="Y6" s="1061" t="s">
        <v>592</v>
      </c>
      <c r="Z6" s="1062"/>
      <c r="AA6" s="1062"/>
      <c r="AB6" s="1062"/>
      <c r="AC6" s="1062"/>
      <c r="AD6" s="1063"/>
    </row>
    <row r="7" spans="1:31" ht="20.100000000000001" customHeight="1" x14ac:dyDescent="0.15">
      <c r="A7" s="1591"/>
      <c r="B7" s="1469"/>
      <c r="C7" s="1582"/>
      <c r="D7" s="1564"/>
      <c r="E7" s="894"/>
      <c r="F7" s="895"/>
      <c r="G7" s="895"/>
      <c r="H7" s="896"/>
      <c r="I7" s="1577"/>
      <c r="J7" s="1578"/>
      <c r="K7" s="1577"/>
      <c r="L7" s="1578"/>
      <c r="M7" s="1469"/>
      <c r="N7" s="1564"/>
      <c r="O7" s="1469"/>
      <c r="P7" s="1582"/>
      <c r="Q7" s="1583"/>
      <c r="R7" s="897"/>
      <c r="S7" s="1571"/>
      <c r="T7" s="1571"/>
      <c r="U7" s="1571"/>
      <c r="V7" s="1556"/>
      <c r="W7" s="1557"/>
      <c r="X7" s="1558"/>
      <c r="Y7" s="1064"/>
      <c r="Z7" s="1065"/>
      <c r="AA7" s="1065"/>
      <c r="AB7" s="1065"/>
      <c r="AC7" s="1065"/>
      <c r="AD7" s="1066"/>
    </row>
    <row r="8" spans="1:31" ht="20.100000000000001" customHeight="1" x14ac:dyDescent="0.15">
      <c r="A8" s="1591"/>
      <c r="B8" s="1469"/>
      <c r="C8" s="1582"/>
      <c r="D8" s="1564"/>
      <c r="E8" s="894"/>
      <c r="F8" s="895"/>
      <c r="G8" s="895"/>
      <c r="H8" s="896"/>
      <c r="I8" s="1469"/>
      <c r="J8" s="1564"/>
      <c r="K8" s="1469"/>
      <c r="L8" s="1564"/>
      <c r="M8" s="1469"/>
      <c r="N8" s="1564"/>
      <c r="O8" s="1469"/>
      <c r="P8" s="1582"/>
      <c r="Q8" s="1583"/>
      <c r="R8" s="897"/>
      <c r="S8" s="1571"/>
      <c r="T8" s="1571"/>
      <c r="U8" s="1571"/>
      <c r="V8" s="1556"/>
      <c r="W8" s="1557"/>
      <c r="X8" s="1558"/>
      <c r="Y8" s="1064"/>
      <c r="Z8" s="1065"/>
      <c r="AA8" s="1065"/>
      <c r="AB8" s="1065"/>
      <c r="AC8" s="1065"/>
      <c r="AD8" s="1066"/>
    </row>
    <row r="9" spans="1:31" ht="20.100000000000001" customHeight="1" x14ac:dyDescent="0.15">
      <c r="A9" s="1591"/>
      <c r="B9" s="1469"/>
      <c r="C9" s="1582"/>
      <c r="D9" s="1564"/>
      <c r="E9" s="894"/>
      <c r="F9" s="895"/>
      <c r="G9" s="895"/>
      <c r="H9" s="896"/>
      <c r="I9" s="1469"/>
      <c r="J9" s="1564"/>
      <c r="K9" s="1469"/>
      <c r="L9" s="1564"/>
      <c r="M9" s="1469"/>
      <c r="N9" s="1564"/>
      <c r="O9" s="1469"/>
      <c r="P9" s="1582"/>
      <c r="Q9" s="1583"/>
      <c r="R9" s="897"/>
      <c r="S9" s="1571"/>
      <c r="T9" s="1571"/>
      <c r="U9" s="1571"/>
      <c r="V9" s="1556"/>
      <c r="W9" s="1557"/>
      <c r="X9" s="1558"/>
      <c r="Y9" s="1064"/>
      <c r="Z9" s="1065"/>
      <c r="AA9" s="1065"/>
      <c r="AB9" s="1065"/>
      <c r="AC9" s="1065"/>
      <c r="AD9" s="1066"/>
    </row>
    <row r="10" spans="1:31" ht="20.100000000000001" customHeight="1" x14ac:dyDescent="0.15">
      <c r="A10" s="1591"/>
      <c r="B10" s="1469"/>
      <c r="C10" s="1582"/>
      <c r="D10" s="1564"/>
      <c r="E10" s="898"/>
      <c r="F10" s="895"/>
      <c r="G10" s="895"/>
      <c r="H10" s="896"/>
      <c r="I10" s="1469"/>
      <c r="J10" s="1564"/>
      <c r="K10" s="1469"/>
      <c r="L10" s="1564"/>
      <c r="M10" s="1469"/>
      <c r="N10" s="1564"/>
      <c r="O10" s="1469"/>
      <c r="P10" s="1582"/>
      <c r="Q10" s="1583"/>
      <c r="R10" s="897"/>
      <c r="S10" s="1571"/>
      <c r="T10" s="1571"/>
      <c r="U10" s="1571"/>
      <c r="V10" s="1556"/>
      <c r="W10" s="1557"/>
      <c r="X10" s="1558"/>
      <c r="Y10" s="1064"/>
      <c r="Z10" s="1065"/>
      <c r="AA10" s="1065"/>
      <c r="AB10" s="1065"/>
      <c r="AC10" s="1065"/>
      <c r="AD10" s="1066"/>
    </row>
    <row r="11" spans="1:31" ht="20.100000000000001" customHeight="1" x14ac:dyDescent="0.15">
      <c r="A11" s="1591"/>
      <c r="B11" s="1469"/>
      <c r="C11" s="1582"/>
      <c r="D11" s="1564"/>
      <c r="E11" s="898"/>
      <c r="F11" s="895"/>
      <c r="G11" s="895"/>
      <c r="H11" s="896"/>
      <c r="I11" s="1469"/>
      <c r="J11" s="1564"/>
      <c r="K11" s="1469"/>
      <c r="L11" s="1564"/>
      <c r="M11" s="1469"/>
      <c r="N11" s="1564"/>
      <c r="O11" s="1469"/>
      <c r="P11" s="1582"/>
      <c r="Q11" s="1583"/>
      <c r="R11" s="897"/>
      <c r="S11" s="1571"/>
      <c r="T11" s="1571"/>
      <c r="U11" s="1571"/>
      <c r="V11" s="1556"/>
      <c r="W11" s="1557"/>
      <c r="X11" s="1558"/>
      <c r="Y11" s="1064"/>
      <c r="Z11" s="1065"/>
      <c r="AA11" s="1065"/>
      <c r="AB11" s="1065"/>
      <c r="AC11" s="1065"/>
      <c r="AD11" s="1066"/>
    </row>
    <row r="12" spans="1:31" ht="20.100000000000001" customHeight="1" x14ac:dyDescent="0.15">
      <c r="A12" s="1591"/>
      <c r="B12" s="1469"/>
      <c r="C12" s="1582"/>
      <c r="D12" s="1564"/>
      <c r="E12" s="898"/>
      <c r="F12" s="895"/>
      <c r="G12" s="895"/>
      <c r="H12" s="896"/>
      <c r="I12" s="1577"/>
      <c r="J12" s="1578"/>
      <c r="K12" s="1577"/>
      <c r="L12" s="1578"/>
      <c r="M12" s="1469"/>
      <c r="N12" s="1564"/>
      <c r="O12" s="1469"/>
      <c r="P12" s="1582"/>
      <c r="Q12" s="1583"/>
      <c r="R12" s="897"/>
      <c r="S12" s="1571"/>
      <c r="T12" s="1571"/>
      <c r="U12" s="1571"/>
      <c r="V12" s="1556"/>
      <c r="W12" s="1557"/>
      <c r="X12" s="1558"/>
      <c r="Y12" s="1064"/>
      <c r="Z12" s="1065"/>
      <c r="AA12" s="1065"/>
      <c r="AB12" s="1065"/>
      <c r="AC12" s="1065"/>
      <c r="AD12" s="1066"/>
    </row>
    <row r="13" spans="1:31" ht="20.100000000000001" customHeight="1" x14ac:dyDescent="0.15">
      <c r="A13" s="1591"/>
      <c r="B13" s="1469"/>
      <c r="C13" s="1582"/>
      <c r="D13" s="1564"/>
      <c r="E13" s="898"/>
      <c r="F13" s="895"/>
      <c r="G13" s="895"/>
      <c r="H13" s="896"/>
      <c r="I13" s="1576"/>
      <c r="J13" s="1576"/>
      <c r="K13" s="1469"/>
      <c r="L13" s="1564"/>
      <c r="M13" s="1469"/>
      <c r="N13" s="1564"/>
      <c r="O13" s="1469"/>
      <c r="P13" s="1582"/>
      <c r="Q13" s="1583"/>
      <c r="R13" s="897"/>
      <c r="S13" s="1571"/>
      <c r="T13" s="1571"/>
      <c r="U13" s="1571"/>
      <c r="V13" s="1556"/>
      <c r="W13" s="1557"/>
      <c r="X13" s="1558"/>
      <c r="Y13" s="1064"/>
      <c r="Z13" s="1065"/>
      <c r="AA13" s="1065"/>
      <c r="AB13" s="1065"/>
      <c r="AC13" s="1065"/>
      <c r="AD13" s="1066"/>
    </row>
    <row r="14" spans="1:31" ht="20.100000000000001" customHeight="1" x14ac:dyDescent="0.15">
      <c r="A14" s="1591"/>
      <c r="B14" s="1469"/>
      <c r="C14" s="1582"/>
      <c r="D14" s="1564"/>
      <c r="E14" s="898"/>
      <c r="F14" s="899"/>
      <c r="G14" s="899"/>
      <c r="H14" s="900"/>
      <c r="I14" s="1576"/>
      <c r="J14" s="1576"/>
      <c r="K14" s="1576"/>
      <c r="L14" s="1576"/>
      <c r="M14" s="1469"/>
      <c r="N14" s="1564"/>
      <c r="O14" s="1469"/>
      <c r="P14" s="1582"/>
      <c r="Q14" s="1583"/>
      <c r="R14" s="897"/>
      <c r="S14" s="1571"/>
      <c r="T14" s="1571"/>
      <c r="U14" s="1571"/>
      <c r="V14" s="1556"/>
      <c r="W14" s="1557"/>
      <c r="X14" s="1558"/>
      <c r="Y14" s="1064"/>
      <c r="Z14" s="1065"/>
      <c r="AA14" s="1065"/>
      <c r="AB14" s="1065"/>
      <c r="AC14" s="1065"/>
      <c r="AD14" s="1066"/>
    </row>
    <row r="15" spans="1:31" ht="20.100000000000001" customHeight="1" thickBot="1" x14ac:dyDescent="0.2">
      <c r="A15" s="1592"/>
      <c r="B15" s="1646"/>
      <c r="C15" s="1648"/>
      <c r="D15" s="1647"/>
      <c r="E15" s="901"/>
      <c r="F15" s="902"/>
      <c r="G15" s="902"/>
      <c r="H15" s="903"/>
      <c r="I15" s="1642"/>
      <c r="J15" s="1642"/>
      <c r="K15" s="1642"/>
      <c r="L15" s="1642"/>
      <c r="M15" s="1646"/>
      <c r="N15" s="1647"/>
      <c r="O15" s="1646"/>
      <c r="P15" s="1648"/>
      <c r="Q15" s="1649"/>
      <c r="R15" s="904"/>
      <c r="S15" s="1664"/>
      <c r="T15" s="1664"/>
      <c r="U15" s="1664"/>
      <c r="V15" s="1655"/>
      <c r="W15" s="1656"/>
      <c r="X15" s="1657"/>
      <c r="Y15" s="1067"/>
      <c r="Z15" s="1068"/>
      <c r="AA15" s="1068"/>
      <c r="AB15" s="1068"/>
      <c r="AC15" s="1068"/>
      <c r="AD15" s="1069"/>
    </row>
    <row r="16" spans="1:31" ht="20.100000000000001" customHeight="1" x14ac:dyDescent="0.15">
      <c r="A16" s="1691" t="s">
        <v>15</v>
      </c>
      <c r="B16" s="1693" t="s">
        <v>16</v>
      </c>
      <c r="C16" s="1694"/>
      <c r="D16" s="1695"/>
      <c r="E16" s="1701" t="s">
        <v>17</v>
      </c>
      <c r="F16" s="1701"/>
      <c r="G16" s="1618"/>
      <c r="H16" s="1619"/>
      <c r="I16" s="1619"/>
      <c r="J16" s="3" t="s">
        <v>18</v>
      </c>
      <c r="K16" s="1544" t="s">
        <v>19</v>
      </c>
      <c r="L16" s="1545"/>
      <c r="M16" s="1546"/>
      <c r="N16" s="1610" t="s">
        <v>17</v>
      </c>
      <c r="O16" s="1611"/>
      <c r="P16" s="1612"/>
      <c r="Q16" s="1618"/>
      <c r="R16" s="1619"/>
      <c r="S16" s="1619"/>
      <c r="T16" s="1827" t="s">
        <v>238</v>
      </c>
      <c r="U16" s="1828"/>
      <c r="V16" s="428"/>
      <c r="W16" s="428"/>
      <c r="X16" s="428"/>
      <c r="Y16" s="428"/>
      <c r="Z16" s="428"/>
      <c r="AA16" s="428"/>
      <c r="AB16" s="428"/>
      <c r="AC16" s="428"/>
      <c r="AD16" s="428"/>
      <c r="AE16" s="428"/>
    </row>
    <row r="17" spans="1:32" ht="20.100000000000001" customHeight="1" thickBot="1" x14ac:dyDescent="0.2">
      <c r="A17" s="1692"/>
      <c r="B17" s="1696"/>
      <c r="C17" s="1697"/>
      <c r="D17" s="1698"/>
      <c r="E17" s="1702" t="s">
        <v>20</v>
      </c>
      <c r="F17" s="1702"/>
      <c r="G17" s="1750"/>
      <c r="H17" s="1751"/>
      <c r="I17" s="1751"/>
      <c r="J17" s="4" t="s">
        <v>21</v>
      </c>
      <c r="K17" s="1587"/>
      <c r="L17" s="1586"/>
      <c r="M17" s="1588"/>
      <c r="N17" s="1579" t="s">
        <v>20</v>
      </c>
      <c r="O17" s="1580"/>
      <c r="P17" s="1703"/>
      <c r="Q17" s="1616"/>
      <c r="R17" s="1617"/>
      <c r="S17" s="1617"/>
      <c r="T17" s="1580" t="s">
        <v>21</v>
      </c>
      <c r="U17" s="1826"/>
      <c r="V17" s="428"/>
      <c r="W17" s="428"/>
      <c r="X17" s="428"/>
      <c r="Y17" s="428"/>
      <c r="Z17" s="428"/>
      <c r="AA17" s="428"/>
      <c r="AB17" s="428"/>
      <c r="AC17" s="428"/>
      <c r="AD17" s="428"/>
      <c r="AE17" s="428"/>
    </row>
    <row r="18" spans="1:32" ht="9.9499999999999993" customHeight="1" x14ac:dyDescent="0.15">
      <c r="A18" s="1700"/>
      <c r="B18" s="1700"/>
      <c r="C18" s="1700"/>
      <c r="D18" s="1700"/>
      <c r="E18" s="1700"/>
      <c r="F18" s="1700"/>
      <c r="G18" s="1700"/>
      <c r="H18" s="1700"/>
      <c r="I18" s="1700"/>
      <c r="J18" s="1700"/>
      <c r="K18" s="1700"/>
      <c r="L18" s="1700"/>
      <c r="M18" s="1700"/>
      <c r="N18" s="1700"/>
      <c r="O18" s="1700"/>
      <c r="P18" s="1700"/>
      <c r="Q18" s="1700"/>
      <c r="R18" s="1700"/>
      <c r="S18" s="1700"/>
      <c r="T18" s="1700"/>
      <c r="U18" s="1700"/>
      <c r="V18" s="1700"/>
      <c r="W18" s="1700"/>
      <c r="X18" s="1700"/>
      <c r="Y18" s="1700"/>
      <c r="Z18" s="1700"/>
      <c r="AA18" s="1700"/>
      <c r="AB18" s="1700"/>
      <c r="AC18" s="1700"/>
      <c r="AD18" s="1700"/>
      <c r="AE18" s="1700"/>
    </row>
    <row r="19" spans="1:32" ht="14.1" customHeight="1" thickBot="1" x14ac:dyDescent="0.2">
      <c r="A19" s="1699" t="s">
        <v>303</v>
      </c>
      <c r="B19" s="1630"/>
      <c r="C19" s="1630"/>
      <c r="D19" s="1630"/>
      <c r="E19" s="1630"/>
      <c r="F19" s="1630"/>
      <c r="G19" s="1630"/>
      <c r="H19" s="1630"/>
      <c r="I19" s="1630"/>
      <c r="J19" s="1630"/>
      <c r="K19" s="1630"/>
      <c r="M19" s="1630" t="s">
        <v>65</v>
      </c>
      <c r="N19" s="1630"/>
      <c r="O19" s="1630"/>
      <c r="P19" s="1630"/>
      <c r="Q19" s="1630"/>
      <c r="R19" s="1630"/>
      <c r="S19" s="1630"/>
      <c r="T19" s="1630"/>
      <c r="U19" s="1630"/>
      <c r="V19" s="1630"/>
      <c r="W19" s="1630"/>
      <c r="X19" s="1630"/>
      <c r="Y19" s="1630"/>
      <c r="Z19" s="1630"/>
      <c r="AA19" s="1630"/>
      <c r="AB19" s="1630"/>
      <c r="AC19" s="1630"/>
      <c r="AD19" s="1630"/>
    </row>
    <row r="20" spans="1:32" ht="19.5" customHeight="1" thickBot="1" x14ac:dyDescent="0.2">
      <c r="A20" s="1752" t="s">
        <v>268</v>
      </c>
      <c r="B20" s="1694"/>
      <c r="C20" s="1695"/>
      <c r="D20" s="1627" t="s">
        <v>288</v>
      </c>
      <c r="E20" s="1628"/>
      <c r="F20" s="1628"/>
      <c r="G20" s="1628"/>
      <c r="H20" s="1629"/>
      <c r="I20" s="1756" t="s">
        <v>267</v>
      </c>
      <c r="J20" s="1694"/>
      <c r="K20" s="1757"/>
      <c r="M20" s="1613" t="s">
        <v>23</v>
      </c>
      <c r="N20" s="1614"/>
      <c r="O20" s="1615"/>
      <c r="P20" s="1733" t="s">
        <v>24</v>
      </c>
      <c r="Q20" s="1734"/>
      <c r="R20" s="1734"/>
      <c r="S20" s="1734"/>
      <c r="T20" s="1735"/>
      <c r="U20" s="1668" t="s">
        <v>60</v>
      </c>
      <c r="V20" s="1669"/>
      <c r="W20" s="1669"/>
      <c r="X20" s="1669"/>
      <c r="Y20" s="905"/>
      <c r="Z20" s="5" t="s">
        <v>25</v>
      </c>
      <c r="AA20" s="1650"/>
      <c r="AB20" s="1651"/>
      <c r="AC20" s="1651"/>
      <c r="AD20" s="6" t="s">
        <v>21</v>
      </c>
    </row>
    <row r="21" spans="1:32" ht="20.100000000000001" customHeight="1" thickBot="1" x14ac:dyDescent="0.2">
      <c r="A21" s="1753"/>
      <c r="B21" s="1754"/>
      <c r="C21" s="1755"/>
      <c r="D21" s="443"/>
      <c r="E21" s="1746" t="s">
        <v>302</v>
      </c>
      <c r="F21" s="1747"/>
      <c r="G21" s="1748" t="s">
        <v>304</v>
      </c>
      <c r="H21" s="1749"/>
      <c r="I21" s="1758"/>
      <c r="J21" s="1754"/>
      <c r="K21" s="1759"/>
      <c r="M21" s="1613"/>
      <c r="N21" s="1615"/>
      <c r="O21" s="1615" t="s">
        <v>27</v>
      </c>
      <c r="P21" s="1615"/>
      <c r="Q21" s="1745"/>
      <c r="R21" s="1665" t="s">
        <v>28</v>
      </c>
      <c r="S21" s="1666"/>
      <c r="T21" s="1667"/>
      <c r="U21" s="1668" t="s">
        <v>29</v>
      </c>
      <c r="V21" s="1669"/>
      <c r="W21" s="1713"/>
      <c r="X21" s="1711" t="s">
        <v>30</v>
      </c>
      <c r="Y21" s="1614"/>
      <c r="Z21" s="1615"/>
      <c r="AA21" s="1714" t="s">
        <v>239</v>
      </c>
      <c r="AB21" s="1548"/>
      <c r="AC21" s="1548"/>
      <c r="AD21" s="1549"/>
    </row>
    <row r="22" spans="1:32" ht="20.100000000000001" customHeight="1" x14ac:dyDescent="0.15">
      <c r="A22" s="1466" t="s">
        <v>460</v>
      </c>
      <c r="B22" s="1467"/>
      <c r="C22" s="1468"/>
      <c r="D22" s="448">
        <f>SUM(E22:H22)</f>
        <v>0</v>
      </c>
      <c r="E22" s="1462"/>
      <c r="F22" s="1463"/>
      <c r="G22" s="1464"/>
      <c r="H22" s="1464"/>
      <c r="I22" s="444"/>
      <c r="J22" s="255"/>
      <c r="K22" s="256"/>
      <c r="M22" s="1639" t="s">
        <v>31</v>
      </c>
      <c r="N22" s="1626"/>
      <c r="O22" s="1625"/>
      <c r="P22" s="1625"/>
      <c r="Q22" s="1626"/>
      <c r="R22" s="1742"/>
      <c r="S22" s="1743"/>
      <c r="T22" s="1744"/>
      <c r="U22" s="1705"/>
      <c r="V22" s="1706"/>
      <c r="W22" s="1707"/>
      <c r="X22" s="1705"/>
      <c r="Y22" s="1706"/>
      <c r="Z22" s="1707"/>
      <c r="AA22" s="1705"/>
      <c r="AB22" s="1706"/>
      <c r="AC22" s="1706"/>
      <c r="AD22" s="1715"/>
    </row>
    <row r="23" spans="1:32" ht="20.100000000000001" customHeight="1" x14ac:dyDescent="0.15">
      <c r="A23" s="1466"/>
      <c r="B23" s="1467"/>
      <c r="C23" s="1468"/>
      <c r="D23" s="1346"/>
      <c r="E23" s="1462"/>
      <c r="F23" s="1463"/>
      <c r="G23" s="1464"/>
      <c r="H23" s="1464"/>
      <c r="I23" s="444"/>
      <c r="J23" s="255"/>
      <c r="K23" s="256"/>
      <c r="M23" s="1637" t="s">
        <v>32</v>
      </c>
      <c r="N23" s="1638"/>
      <c r="O23" s="1660"/>
      <c r="P23" s="1660"/>
      <c r="Q23" s="1638"/>
      <c r="R23" s="1658"/>
      <c r="S23" s="1659"/>
      <c r="T23" s="1660"/>
      <c r="U23" s="1661"/>
      <c r="V23" s="1662"/>
      <c r="W23" s="1663"/>
      <c r="X23" s="1661"/>
      <c r="Y23" s="1662"/>
      <c r="Z23" s="1663"/>
      <c r="AA23" s="1661"/>
      <c r="AB23" s="1662"/>
      <c r="AC23" s="1662"/>
      <c r="AD23" s="1716"/>
    </row>
    <row r="24" spans="1:32" ht="20.100000000000001" customHeight="1" x14ac:dyDescent="0.15">
      <c r="A24" s="1739"/>
      <c r="B24" s="1740"/>
      <c r="C24" s="1741"/>
      <c r="D24" s="1346"/>
      <c r="E24" s="1462"/>
      <c r="F24" s="1463"/>
      <c r="G24" s="1464"/>
      <c r="H24" s="1464"/>
      <c r="I24" s="444"/>
      <c r="J24" s="255"/>
      <c r="K24" s="256"/>
      <c r="M24" s="1635" t="s">
        <v>33</v>
      </c>
      <c r="N24" s="1636"/>
      <c r="O24" s="1654"/>
      <c r="P24" s="1654"/>
      <c r="Q24" s="1732"/>
      <c r="R24" s="1652"/>
      <c r="S24" s="1653"/>
      <c r="T24" s="1654"/>
      <c r="U24" s="1708"/>
      <c r="V24" s="1709"/>
      <c r="W24" s="1710"/>
      <c r="X24" s="1708"/>
      <c r="Y24" s="1709"/>
      <c r="Z24" s="1710"/>
      <c r="AA24" s="1708"/>
      <c r="AB24" s="1709"/>
      <c r="AC24" s="1709"/>
      <c r="AD24" s="1717"/>
    </row>
    <row r="25" spans="1:32" ht="20.100000000000001" customHeight="1" thickBot="1" x14ac:dyDescent="0.2">
      <c r="A25" s="1466"/>
      <c r="B25" s="1467"/>
      <c r="C25" s="1468"/>
      <c r="D25" s="1346"/>
      <c r="E25" s="1462"/>
      <c r="F25" s="1463"/>
      <c r="G25" s="1464"/>
      <c r="H25" s="1464"/>
      <c r="I25" s="1469"/>
      <c r="J25" s="1467"/>
      <c r="K25" s="1470"/>
      <c r="M25" s="1639" t="s">
        <v>22</v>
      </c>
      <c r="N25" s="1626"/>
      <c r="O25" s="1625"/>
      <c r="P25" s="1625"/>
      <c r="Q25" s="1626"/>
      <c r="R25" s="1736"/>
      <c r="S25" s="1737"/>
      <c r="T25" s="1738"/>
      <c r="U25" s="1688"/>
      <c r="V25" s="1689"/>
      <c r="W25" s="1712"/>
      <c r="X25" s="1688"/>
      <c r="Y25" s="1689"/>
      <c r="Z25" s="1712"/>
      <c r="AA25" s="1688"/>
      <c r="AB25" s="1689"/>
      <c r="AC25" s="1689"/>
      <c r="AD25" s="1690"/>
    </row>
    <row r="26" spans="1:32" ht="20.100000000000001" customHeight="1" thickTop="1" thickBot="1" x14ac:dyDescent="0.2">
      <c r="A26" s="1466"/>
      <c r="B26" s="1467"/>
      <c r="C26" s="1468"/>
      <c r="D26" s="1346"/>
      <c r="E26" s="1462"/>
      <c r="F26" s="1463"/>
      <c r="G26" s="1464"/>
      <c r="H26" s="1464"/>
      <c r="I26" s="1469"/>
      <c r="J26" s="1467"/>
      <c r="K26" s="1470"/>
      <c r="M26" s="1679" t="s">
        <v>34</v>
      </c>
      <c r="N26" s="1680"/>
      <c r="O26" s="1684">
        <f>SUM(O22:Q23)</f>
        <v>0</v>
      </c>
      <c r="P26" s="1684"/>
      <c r="Q26" s="1704"/>
      <c r="R26" s="1673">
        <f>SUM(R22:S23)</f>
        <v>0</v>
      </c>
      <c r="S26" s="1674"/>
      <c r="T26" s="1684"/>
      <c r="U26" s="1673">
        <f>SUM(U22:W23)</f>
        <v>0</v>
      </c>
      <c r="V26" s="1674"/>
      <c r="W26" s="1684"/>
      <c r="X26" s="1673">
        <f>SUM(X22:X23)</f>
        <v>0</v>
      </c>
      <c r="Y26" s="1674"/>
      <c r="Z26" s="1684"/>
      <c r="AA26" s="1673">
        <f>SUM(AA22:AA23)</f>
        <v>0</v>
      </c>
      <c r="AB26" s="1674"/>
      <c r="AC26" s="1674"/>
      <c r="AD26" s="1675"/>
    </row>
    <row r="27" spans="1:32" ht="20.100000000000001" customHeight="1" x14ac:dyDescent="0.15">
      <c r="A27" s="1466"/>
      <c r="B27" s="1467"/>
      <c r="C27" s="1468"/>
      <c r="D27" s="1346"/>
      <c r="E27" s="1462"/>
      <c r="F27" s="1463"/>
      <c r="G27" s="1464"/>
      <c r="H27" s="1464"/>
      <c r="I27" s="1469"/>
      <c r="J27" s="1467"/>
      <c r="K27" s="1470"/>
      <c r="M27" s="459"/>
      <c r="N27" s="459"/>
      <c r="O27" s="459"/>
      <c r="P27" s="459"/>
      <c r="Q27" s="459"/>
      <c r="R27" s="459"/>
      <c r="S27" s="459"/>
      <c r="T27" s="459"/>
      <c r="U27" s="459"/>
      <c r="V27" s="459"/>
      <c r="W27" s="459"/>
      <c r="X27" s="459"/>
      <c r="Y27" s="459"/>
      <c r="Z27" s="459"/>
      <c r="AA27" s="459"/>
      <c r="AB27" s="459"/>
      <c r="AC27" s="459"/>
      <c r="AD27" s="459"/>
    </row>
    <row r="28" spans="1:32" ht="20.100000000000001" customHeight="1" thickBot="1" x14ac:dyDescent="0.2">
      <c r="A28" s="1800"/>
      <c r="B28" s="1682"/>
      <c r="C28" s="1801"/>
      <c r="D28" s="1350"/>
      <c r="E28" s="1802"/>
      <c r="F28" s="1803"/>
      <c r="G28" s="1678"/>
      <c r="H28" s="1678"/>
      <c r="I28" s="1681"/>
      <c r="J28" s="1682"/>
      <c r="K28" s="1683"/>
      <c r="M28" s="462"/>
      <c r="N28" s="462"/>
      <c r="O28" s="462"/>
      <c r="P28" s="462"/>
      <c r="Q28" s="462"/>
      <c r="R28" s="462"/>
      <c r="S28" s="462"/>
      <c r="T28" s="462"/>
      <c r="U28" s="462"/>
      <c r="V28" s="462"/>
      <c r="W28" s="462"/>
      <c r="X28" s="462"/>
      <c r="Y28" s="462"/>
      <c r="Z28" s="462"/>
      <c r="AA28" s="462"/>
      <c r="AB28" s="462"/>
      <c r="AC28" s="462"/>
      <c r="AD28" s="462"/>
    </row>
    <row r="29" spans="1:32" ht="20.100000000000001" customHeight="1" thickTop="1" thickBot="1" x14ac:dyDescent="0.2">
      <c r="A29" s="1797" t="s">
        <v>26</v>
      </c>
      <c r="B29" s="1798"/>
      <c r="C29" s="1799"/>
      <c r="D29" s="1351">
        <f>SUM(D22:D28)</f>
        <v>0</v>
      </c>
      <c r="E29" s="1460">
        <f>SUM(E21:E28)</f>
        <v>0</v>
      </c>
      <c r="F29" s="1461"/>
      <c r="G29" s="1460">
        <f>SUM(G21:G28)</f>
        <v>0</v>
      </c>
      <c r="H29" s="1461"/>
      <c r="I29" s="1550"/>
      <c r="J29" s="1551"/>
      <c r="K29" s="1552"/>
      <c r="M29" s="462"/>
      <c r="N29" s="462"/>
      <c r="O29" s="462"/>
      <c r="P29" s="462"/>
      <c r="Q29" s="462"/>
      <c r="R29" s="462"/>
      <c r="S29" s="462"/>
      <c r="T29" s="462"/>
      <c r="U29" s="462"/>
      <c r="V29" s="462"/>
      <c r="W29" s="462"/>
      <c r="X29" s="462"/>
      <c r="Y29" s="462"/>
      <c r="Z29" s="462"/>
      <c r="AA29" s="462"/>
      <c r="AB29" s="462"/>
      <c r="AC29" s="462"/>
      <c r="AD29" s="462"/>
    </row>
    <row r="30" spans="1:32" ht="6" customHeight="1" x14ac:dyDescent="0.15">
      <c r="A30" s="1474"/>
      <c r="B30" s="1474"/>
      <c r="C30" s="1474"/>
      <c r="D30" s="1474"/>
      <c r="E30" s="1474"/>
      <c r="F30" s="1474"/>
      <c r="G30" s="1474"/>
      <c r="H30" s="1474"/>
      <c r="I30" s="1474"/>
      <c r="J30" s="1474"/>
      <c r="K30" s="1474"/>
      <c r="L30" s="1474"/>
      <c r="M30" s="1474"/>
      <c r="N30" s="1474"/>
      <c r="O30" s="1474"/>
      <c r="P30" s="1474"/>
      <c r="Q30" s="1474"/>
      <c r="R30" s="1474"/>
      <c r="S30" s="1474"/>
      <c r="T30" s="1474"/>
      <c r="U30" s="1474"/>
      <c r="V30" s="1474"/>
      <c r="W30" s="1474"/>
      <c r="X30" s="1474"/>
      <c r="Y30" s="1474"/>
      <c r="Z30" s="1474"/>
      <c r="AA30" s="1474"/>
      <c r="AB30" s="1474"/>
      <c r="AC30" s="1474"/>
      <c r="AD30" s="1474"/>
      <c r="AE30" s="1474"/>
    </row>
    <row r="31" spans="1:32" ht="14.1" customHeight="1" thickBot="1" x14ac:dyDescent="0.2">
      <c r="A31" s="1630" t="s">
        <v>66</v>
      </c>
      <c r="B31" s="1630"/>
      <c r="C31" s="1630"/>
      <c r="D31" s="1630"/>
      <c r="E31" s="1630"/>
      <c r="F31" s="1630"/>
      <c r="G31" s="1630"/>
      <c r="H31" s="1630"/>
      <c r="I31" s="1630"/>
      <c r="J31" s="1630"/>
      <c r="K31" s="1630"/>
      <c r="L31" s="1630"/>
      <c r="M31" s="1630"/>
      <c r="N31" s="1630"/>
      <c r="O31" s="1630"/>
      <c r="S31" s="432" t="s">
        <v>67</v>
      </c>
      <c r="T31" s="1566">
        <f>表紙!C19</f>
        <v>0</v>
      </c>
      <c r="U31" s="1566"/>
      <c r="V31" s="1566"/>
      <c r="W31" s="1566"/>
      <c r="X31" s="432"/>
      <c r="Y31" s="1726" t="s">
        <v>68</v>
      </c>
      <c r="Z31" s="1726"/>
      <c r="AA31" s="1565">
        <f ca="1">①経営概況!AA2</f>
        <v>44004.779521064818</v>
      </c>
      <c r="AB31" s="1566"/>
      <c r="AC31" s="1566"/>
      <c r="AD31" s="1566"/>
    </row>
    <row r="32" spans="1:32" ht="15.95" customHeight="1" thickBot="1" x14ac:dyDescent="0.2">
      <c r="A32" s="1676" t="s">
        <v>35</v>
      </c>
      <c r="B32" s="1677"/>
      <c r="C32" s="1677"/>
      <c r="D32" s="1677"/>
      <c r="E32" s="1687" t="s">
        <v>61</v>
      </c>
      <c r="F32" s="1608"/>
      <c r="G32" s="1609"/>
      <c r="H32" s="1670" t="s">
        <v>36</v>
      </c>
      <c r="I32" s="1665"/>
      <c r="J32" s="12" t="s">
        <v>37</v>
      </c>
      <c r="K32" s="1670" t="s">
        <v>62</v>
      </c>
      <c r="L32" s="1670"/>
      <c r="M32" s="13" t="s">
        <v>63</v>
      </c>
      <c r="N32" s="1685" t="s">
        <v>42</v>
      </c>
      <c r="O32" s="1686"/>
      <c r="P32" s="9"/>
      <c r="Q32" s="1671" t="s">
        <v>35</v>
      </c>
      <c r="R32" s="1672"/>
      <c r="S32" s="1672"/>
      <c r="T32" s="1672"/>
      <c r="U32" s="1544" t="s">
        <v>61</v>
      </c>
      <c r="V32" s="1545"/>
      <c r="W32" s="1546"/>
      <c r="X32" s="1670" t="s">
        <v>36</v>
      </c>
      <c r="Y32" s="1665"/>
      <c r="Z32" s="12" t="s">
        <v>37</v>
      </c>
      <c r="AA32" s="1670" t="s">
        <v>62</v>
      </c>
      <c r="AB32" s="1670"/>
      <c r="AC32" s="438" t="s">
        <v>63</v>
      </c>
      <c r="AD32" s="1685" t="s">
        <v>42</v>
      </c>
      <c r="AE32" s="1686"/>
      <c r="AF32" s="8"/>
    </row>
    <row r="33" spans="1:32" ht="15.95" customHeight="1" x14ac:dyDescent="0.15">
      <c r="A33" s="1837" t="s">
        <v>43</v>
      </c>
      <c r="B33" s="1808" t="s">
        <v>44</v>
      </c>
      <c r="C33" s="1809"/>
      <c r="D33" s="1810"/>
      <c r="E33" s="1807"/>
      <c r="F33" s="1807"/>
      <c r="G33" s="1807"/>
      <c r="H33" s="1526"/>
      <c r="I33" s="1640"/>
      <c r="J33" s="485"/>
      <c r="K33" s="1526"/>
      <c r="L33" s="1526"/>
      <c r="M33" s="1219"/>
      <c r="N33" s="1526"/>
      <c r="O33" s="1527"/>
      <c r="P33" s="9"/>
      <c r="Q33" s="1569" t="s">
        <v>43</v>
      </c>
      <c r="R33" s="1819" t="s">
        <v>48</v>
      </c>
      <c r="S33" s="1806"/>
      <c r="T33" s="1807"/>
      <c r="U33" s="1807"/>
      <c r="V33" s="1807"/>
      <c r="W33" s="1807"/>
      <c r="X33" s="1528"/>
      <c r="Y33" s="1529"/>
      <c r="Z33" s="485"/>
      <c r="AA33" s="1526"/>
      <c r="AB33" s="1526"/>
      <c r="AC33" s="1219"/>
      <c r="AD33" s="1526"/>
      <c r="AE33" s="1527"/>
      <c r="AF33" s="8"/>
    </row>
    <row r="34" spans="1:32" ht="15.95" customHeight="1" x14ac:dyDescent="0.15">
      <c r="A34" s="1838"/>
      <c r="B34" s="1811"/>
      <c r="C34" s="1812"/>
      <c r="D34" s="1813"/>
      <c r="E34" s="1475"/>
      <c r="F34" s="1475"/>
      <c r="G34" s="1475"/>
      <c r="H34" s="1483"/>
      <c r="I34" s="1481"/>
      <c r="J34" s="486"/>
      <c r="K34" s="1465"/>
      <c r="L34" s="1465"/>
      <c r="M34" s="1210"/>
      <c r="N34" s="1465"/>
      <c r="O34" s="1478"/>
      <c r="P34" s="9"/>
      <c r="Q34" s="1570"/>
      <c r="R34" s="1820"/>
      <c r="S34" s="1473"/>
      <c r="T34" s="1475"/>
      <c r="U34" s="1475"/>
      <c r="V34" s="1475"/>
      <c r="W34" s="1475"/>
      <c r="X34" s="1483"/>
      <c r="Y34" s="1481"/>
      <c r="Z34" s="486"/>
      <c r="AA34" s="1465"/>
      <c r="AB34" s="1465"/>
      <c r="AC34" s="1210"/>
      <c r="AD34" s="1465"/>
      <c r="AE34" s="1478"/>
      <c r="AF34" s="8"/>
    </row>
    <row r="35" spans="1:32" ht="15.95" customHeight="1" x14ac:dyDescent="0.15">
      <c r="A35" s="1838"/>
      <c r="B35" s="1811"/>
      <c r="C35" s="1812"/>
      <c r="D35" s="1813"/>
      <c r="E35" s="1475"/>
      <c r="F35" s="1475"/>
      <c r="G35" s="1475"/>
      <c r="H35" s="1483"/>
      <c r="I35" s="1481"/>
      <c r="J35" s="486"/>
      <c r="K35" s="1465"/>
      <c r="L35" s="1465"/>
      <c r="M35" s="1210"/>
      <c r="N35" s="1465"/>
      <c r="O35" s="1478"/>
      <c r="P35" s="9"/>
      <c r="Q35" s="1570"/>
      <c r="R35" s="1820"/>
      <c r="S35" s="1473"/>
      <c r="T35" s="1475"/>
      <c r="U35" s="1475"/>
      <c r="V35" s="1475"/>
      <c r="W35" s="1475"/>
      <c r="X35" s="1483"/>
      <c r="Y35" s="1481"/>
      <c r="Z35" s="486"/>
      <c r="AA35" s="1465"/>
      <c r="AB35" s="1465"/>
      <c r="AC35" s="1210"/>
      <c r="AD35" s="1465"/>
      <c r="AE35" s="1478"/>
      <c r="AF35" s="8"/>
    </row>
    <row r="36" spans="1:32" ht="15.95" customHeight="1" x14ac:dyDescent="0.15">
      <c r="A36" s="1838"/>
      <c r="B36" s="1811"/>
      <c r="C36" s="1812"/>
      <c r="D36" s="1813"/>
      <c r="E36" s="1475"/>
      <c r="F36" s="1475"/>
      <c r="G36" s="1475"/>
      <c r="H36" s="1483"/>
      <c r="I36" s="1481"/>
      <c r="J36" s="486"/>
      <c r="K36" s="1465"/>
      <c r="L36" s="1465"/>
      <c r="M36" s="1210"/>
      <c r="N36" s="1465"/>
      <c r="O36" s="1478"/>
      <c r="P36" s="9"/>
      <c r="Q36" s="1570"/>
      <c r="R36" s="1820"/>
      <c r="S36" s="1473"/>
      <c r="T36" s="1475"/>
      <c r="U36" s="1475"/>
      <c r="V36" s="1475"/>
      <c r="W36" s="1475"/>
      <c r="X36" s="1483"/>
      <c r="Y36" s="1481"/>
      <c r="Z36" s="486"/>
      <c r="AA36" s="1465"/>
      <c r="AB36" s="1465"/>
      <c r="AC36" s="1210"/>
      <c r="AD36" s="1465"/>
      <c r="AE36" s="1478"/>
      <c r="AF36" s="8"/>
    </row>
    <row r="37" spans="1:32" ht="15.95" customHeight="1" x14ac:dyDescent="0.15">
      <c r="A37" s="1838"/>
      <c r="B37" s="1811"/>
      <c r="C37" s="1812"/>
      <c r="D37" s="1813"/>
      <c r="E37" s="1475"/>
      <c r="F37" s="1475"/>
      <c r="G37" s="1475"/>
      <c r="H37" s="1483"/>
      <c r="I37" s="1481"/>
      <c r="J37" s="486"/>
      <c r="K37" s="1465"/>
      <c r="L37" s="1465"/>
      <c r="M37" s="1210"/>
      <c r="N37" s="1465"/>
      <c r="O37" s="1478"/>
      <c r="P37" s="9"/>
      <c r="Q37" s="1570"/>
      <c r="R37" s="1820"/>
      <c r="S37" s="1473"/>
      <c r="T37" s="1475"/>
      <c r="U37" s="1475"/>
      <c r="V37" s="1475"/>
      <c r="W37" s="1475"/>
      <c r="X37" s="1483"/>
      <c r="Y37" s="1481"/>
      <c r="Z37" s="486"/>
      <c r="AA37" s="1465"/>
      <c r="AB37" s="1465"/>
      <c r="AC37" s="1210"/>
      <c r="AD37" s="1465"/>
      <c r="AE37" s="1478"/>
      <c r="AF37" s="8"/>
    </row>
    <row r="38" spans="1:32" ht="15.95" customHeight="1" x14ac:dyDescent="0.15">
      <c r="A38" s="1838"/>
      <c r="B38" s="1814"/>
      <c r="C38" s="1815"/>
      <c r="D38" s="1816"/>
      <c r="E38" s="1521"/>
      <c r="F38" s="1521"/>
      <c r="G38" s="1521"/>
      <c r="H38" s="1489"/>
      <c r="I38" s="1490"/>
      <c r="J38" s="487"/>
      <c r="K38" s="1484"/>
      <c r="L38" s="1484"/>
      <c r="M38" s="1218"/>
      <c r="N38" s="1484"/>
      <c r="O38" s="1485"/>
      <c r="P38" s="10"/>
      <c r="Q38" s="1570"/>
      <c r="R38" s="1820"/>
      <c r="S38" s="1473"/>
      <c r="T38" s="1475"/>
      <c r="U38" s="1475"/>
      <c r="V38" s="1475"/>
      <c r="W38" s="1475"/>
      <c r="X38" s="1483"/>
      <c r="Y38" s="1481"/>
      <c r="Z38" s="486"/>
      <c r="AA38" s="1465"/>
      <c r="AB38" s="1465"/>
      <c r="AC38" s="1210"/>
      <c r="AD38" s="1465"/>
      <c r="AE38" s="1478"/>
    </row>
    <row r="39" spans="1:32" ht="15.95" customHeight="1" x14ac:dyDescent="0.15">
      <c r="A39" s="1838"/>
      <c r="B39" s="1839" t="s">
        <v>45</v>
      </c>
      <c r="C39" s="1817"/>
      <c r="D39" s="1817"/>
      <c r="E39" s="1817"/>
      <c r="F39" s="1817"/>
      <c r="G39" s="1817"/>
      <c r="H39" s="1804"/>
      <c r="I39" s="1818"/>
      <c r="J39" s="488" t="s">
        <v>589</v>
      </c>
      <c r="K39" s="1804">
        <v>0</v>
      </c>
      <c r="L39" s="1804"/>
      <c r="M39" s="1211"/>
      <c r="N39" s="1804"/>
      <c r="O39" s="1805"/>
      <c r="P39" s="10"/>
      <c r="Q39" s="1570"/>
      <c r="R39" s="1820"/>
      <c r="S39" s="1473"/>
      <c r="T39" s="1475"/>
      <c r="U39" s="1475"/>
      <c r="V39" s="1475"/>
      <c r="W39" s="1475"/>
      <c r="X39" s="1483"/>
      <c r="Y39" s="1481"/>
      <c r="Z39" s="486"/>
      <c r="AA39" s="1465"/>
      <c r="AB39" s="1465"/>
      <c r="AC39" s="1210"/>
      <c r="AD39" s="1465"/>
      <c r="AE39" s="1478"/>
    </row>
    <row r="40" spans="1:32" ht="15.95" customHeight="1" x14ac:dyDescent="0.15">
      <c r="A40" s="1838"/>
      <c r="B40" s="1820"/>
      <c r="C40" s="1475"/>
      <c r="D40" s="1475"/>
      <c r="E40" s="1475"/>
      <c r="F40" s="1475"/>
      <c r="G40" s="1475"/>
      <c r="H40" s="1465"/>
      <c r="I40" s="1567"/>
      <c r="J40" s="486"/>
      <c r="K40" s="1465"/>
      <c r="L40" s="1465"/>
      <c r="M40" s="1210"/>
      <c r="N40" s="1465"/>
      <c r="O40" s="1478"/>
      <c r="P40" s="10"/>
      <c r="Q40" s="1570"/>
      <c r="R40" s="1820"/>
      <c r="S40" s="1473"/>
      <c r="T40" s="1475"/>
      <c r="U40" s="1475"/>
      <c r="V40" s="1475"/>
      <c r="W40" s="1475"/>
      <c r="X40" s="1483"/>
      <c r="Y40" s="1481"/>
      <c r="Z40" s="486"/>
      <c r="AA40" s="1465"/>
      <c r="AB40" s="1465"/>
      <c r="AC40" s="1210"/>
      <c r="AD40" s="1465"/>
      <c r="AE40" s="1478"/>
    </row>
    <row r="41" spans="1:32" ht="15.95" customHeight="1" x14ac:dyDescent="0.15">
      <c r="A41" s="1838"/>
      <c r="B41" s="1820"/>
      <c r="C41" s="1475"/>
      <c r="D41" s="1475"/>
      <c r="E41" s="1475"/>
      <c r="F41" s="1475"/>
      <c r="G41" s="1475"/>
      <c r="H41" s="1465"/>
      <c r="I41" s="1567"/>
      <c r="J41" s="486"/>
      <c r="K41" s="1465"/>
      <c r="L41" s="1465"/>
      <c r="M41" s="1210"/>
      <c r="N41" s="1465"/>
      <c r="O41" s="1478"/>
      <c r="P41" s="10"/>
      <c r="Q41" s="1570"/>
      <c r="R41" s="1820"/>
      <c r="S41" s="1525"/>
      <c r="T41" s="1521"/>
      <c r="U41" s="1521"/>
      <c r="V41" s="1521"/>
      <c r="W41" s="1521"/>
      <c r="X41" s="1489"/>
      <c r="Y41" s="1490"/>
      <c r="Z41" s="487"/>
      <c r="AA41" s="1484"/>
      <c r="AB41" s="1484"/>
      <c r="AC41" s="1218"/>
      <c r="AD41" s="1484"/>
      <c r="AE41" s="1485"/>
    </row>
    <row r="42" spans="1:32" ht="15.95" customHeight="1" x14ac:dyDescent="0.15">
      <c r="A42" s="1838"/>
      <c r="B42" s="1820"/>
      <c r="C42" s="1475"/>
      <c r="D42" s="1475"/>
      <c r="E42" s="1475"/>
      <c r="F42" s="1475"/>
      <c r="G42" s="1475"/>
      <c r="H42" s="1465"/>
      <c r="I42" s="1567"/>
      <c r="J42" s="486"/>
      <c r="K42" s="1465"/>
      <c r="L42" s="1465"/>
      <c r="M42" s="1210"/>
      <c r="N42" s="1465"/>
      <c r="O42" s="1478"/>
      <c r="P42" s="10"/>
      <c r="Q42" s="1570"/>
      <c r="R42" s="1821"/>
      <c r="S42" s="1486" t="s">
        <v>46</v>
      </c>
      <c r="T42" s="1487"/>
      <c r="U42" s="1486"/>
      <c r="V42" s="1488"/>
      <c r="W42" s="1487"/>
      <c r="X42" s="1727">
        <f>SUM(X33:X41)</f>
        <v>0</v>
      </c>
      <c r="Y42" s="1728"/>
      <c r="Z42" s="434" t="s">
        <v>37</v>
      </c>
      <c r="AA42" s="1502">
        <f>SUM(AA33:AA41)</f>
        <v>0</v>
      </c>
      <c r="AB42" s="1507"/>
      <c r="AC42" s="435"/>
      <c r="AD42" s="1502">
        <f>SUM(AD33:AD41)</f>
        <v>0</v>
      </c>
      <c r="AE42" s="1503"/>
    </row>
    <row r="43" spans="1:32" ht="15.95" customHeight="1" x14ac:dyDescent="0.15">
      <c r="A43" s="1838"/>
      <c r="B43" s="1820"/>
      <c r="C43" s="1475"/>
      <c r="D43" s="1475"/>
      <c r="E43" s="1475"/>
      <c r="F43" s="1475"/>
      <c r="G43" s="1475"/>
      <c r="H43" s="1483"/>
      <c r="I43" s="1481"/>
      <c r="J43" s="486"/>
      <c r="K43" s="1465"/>
      <c r="L43" s="1465"/>
      <c r="M43" s="1210"/>
      <c r="N43" s="1465"/>
      <c r="O43" s="1478"/>
      <c r="P43" s="10"/>
      <c r="Q43" s="1570"/>
      <c r="R43" s="1530" t="s">
        <v>64</v>
      </c>
      <c r="S43" s="1729"/>
      <c r="T43" s="1480"/>
      <c r="U43" s="1480"/>
      <c r="V43" s="1480"/>
      <c r="W43" s="1480"/>
      <c r="X43" s="1476"/>
      <c r="Y43" s="1477"/>
      <c r="Z43" s="489"/>
      <c r="AA43" s="1479"/>
      <c r="AB43" s="1479"/>
      <c r="AC43" s="1215"/>
      <c r="AD43" s="1479"/>
      <c r="AE43" s="1501"/>
    </row>
    <row r="44" spans="1:32" ht="15.95" customHeight="1" x14ac:dyDescent="0.15">
      <c r="A44" s="1838"/>
      <c r="B44" s="909"/>
      <c r="C44" s="1471"/>
      <c r="D44" s="1473"/>
      <c r="E44" s="1471"/>
      <c r="F44" s="1472"/>
      <c r="G44" s="1473"/>
      <c r="H44" s="1481"/>
      <c r="I44" s="1482"/>
      <c r="J44" s="486"/>
      <c r="K44" s="1567"/>
      <c r="L44" s="1641"/>
      <c r="M44" s="1210"/>
      <c r="N44" s="1567"/>
      <c r="O44" s="1568"/>
      <c r="P44" s="10"/>
      <c r="Q44" s="1570"/>
      <c r="R44" s="1531"/>
      <c r="S44" s="1473"/>
      <c r="T44" s="1475"/>
      <c r="U44" s="1475"/>
      <c r="V44" s="1475"/>
      <c r="W44" s="1475"/>
      <c r="X44" s="1483"/>
      <c r="Y44" s="1481"/>
      <c r="Z44" s="486"/>
      <c r="AA44" s="1465"/>
      <c r="AB44" s="1465"/>
      <c r="AC44" s="1210"/>
      <c r="AD44" s="1465"/>
      <c r="AE44" s="1478"/>
    </row>
    <row r="45" spans="1:32" ht="15.95" customHeight="1" x14ac:dyDescent="0.15">
      <c r="A45" s="907"/>
      <c r="B45" s="909"/>
      <c r="C45" s="1475"/>
      <c r="D45" s="1475"/>
      <c r="E45" s="1475"/>
      <c r="F45" s="1475"/>
      <c r="G45" s="1475"/>
      <c r="H45" s="1483"/>
      <c r="I45" s="1481"/>
      <c r="J45" s="486"/>
      <c r="K45" s="1465"/>
      <c r="L45" s="1465"/>
      <c r="M45" s="1210"/>
      <c r="N45" s="1465"/>
      <c r="O45" s="1478"/>
      <c r="P45" s="10"/>
      <c r="Q45" s="1570"/>
      <c r="R45" s="1531"/>
      <c r="S45" s="1473"/>
      <c r="T45" s="1475"/>
      <c r="U45" s="1475"/>
      <c r="V45" s="1475"/>
      <c r="W45" s="1475"/>
      <c r="X45" s="1483"/>
      <c r="Y45" s="1481"/>
      <c r="Z45" s="486"/>
      <c r="AA45" s="1465"/>
      <c r="AB45" s="1465"/>
      <c r="AC45" s="1210"/>
      <c r="AD45" s="1465"/>
      <c r="AE45" s="1478"/>
    </row>
    <row r="46" spans="1:32" ht="15.95" customHeight="1" x14ac:dyDescent="0.15">
      <c r="A46" s="907"/>
      <c r="B46" s="909"/>
      <c r="C46" s="1475"/>
      <c r="D46" s="1475"/>
      <c r="E46" s="1475"/>
      <c r="F46" s="1475"/>
      <c r="G46" s="1475"/>
      <c r="H46" s="1483"/>
      <c r="I46" s="1481"/>
      <c r="J46" s="486"/>
      <c r="K46" s="1465"/>
      <c r="L46" s="1465"/>
      <c r="M46" s="1210"/>
      <c r="N46" s="1465"/>
      <c r="O46" s="1478"/>
      <c r="P46" s="10"/>
      <c r="Q46" s="1570"/>
      <c r="R46" s="1531"/>
      <c r="S46" s="1473"/>
      <c r="T46" s="1475"/>
      <c r="U46" s="1475"/>
      <c r="V46" s="1475"/>
      <c r="W46" s="1475"/>
      <c r="X46" s="1483"/>
      <c r="Y46" s="1481"/>
      <c r="Z46" s="486"/>
      <c r="AA46" s="1465"/>
      <c r="AB46" s="1465"/>
      <c r="AC46" s="1210"/>
      <c r="AD46" s="1465"/>
      <c r="AE46" s="1478"/>
    </row>
    <row r="47" spans="1:32" ht="15.95" customHeight="1" x14ac:dyDescent="0.15">
      <c r="A47" s="907"/>
      <c r="B47" s="909"/>
      <c r="C47" s="1475"/>
      <c r="D47" s="1475"/>
      <c r="E47" s="1475"/>
      <c r="F47" s="1475"/>
      <c r="G47" s="1475"/>
      <c r="H47" s="1483"/>
      <c r="I47" s="1481"/>
      <c r="J47" s="486"/>
      <c r="K47" s="1465"/>
      <c r="L47" s="1465"/>
      <c r="M47" s="1210"/>
      <c r="N47" s="1465"/>
      <c r="O47" s="1478"/>
      <c r="P47" s="10"/>
      <c r="Q47" s="1570"/>
      <c r="R47" s="1531"/>
      <c r="S47" s="1473"/>
      <c r="T47" s="1475"/>
      <c r="U47" s="1475"/>
      <c r="V47" s="1475"/>
      <c r="W47" s="1475"/>
      <c r="X47" s="1483"/>
      <c r="Y47" s="1481"/>
      <c r="Z47" s="486"/>
      <c r="AA47" s="1465"/>
      <c r="AB47" s="1465"/>
      <c r="AC47" s="1210"/>
      <c r="AD47" s="1465"/>
      <c r="AE47" s="1478"/>
    </row>
    <row r="48" spans="1:32" ht="15.95" customHeight="1" x14ac:dyDescent="0.15">
      <c r="A48" s="907"/>
      <c r="B48" s="909"/>
      <c r="C48" s="1475"/>
      <c r="D48" s="1475"/>
      <c r="E48" s="1475"/>
      <c r="F48" s="1475"/>
      <c r="G48" s="1475"/>
      <c r="H48" s="1483"/>
      <c r="I48" s="1481"/>
      <c r="J48" s="486"/>
      <c r="K48" s="1465"/>
      <c r="L48" s="1465"/>
      <c r="M48" s="1210"/>
      <c r="N48" s="1465"/>
      <c r="O48" s="1478"/>
      <c r="P48" s="10"/>
      <c r="Q48" s="1570"/>
      <c r="R48" s="1531"/>
      <c r="S48" s="1730"/>
      <c r="T48" s="1731"/>
      <c r="U48" s="1731"/>
      <c r="V48" s="1731"/>
      <c r="W48" s="1731"/>
      <c r="X48" s="1775"/>
      <c r="Y48" s="1776"/>
      <c r="Z48" s="1216"/>
      <c r="AA48" s="1532"/>
      <c r="AB48" s="1532"/>
      <c r="AC48" s="1217"/>
      <c r="AD48" s="1532"/>
      <c r="AE48" s="1774"/>
    </row>
    <row r="49" spans="1:31" ht="15.95" customHeight="1" x14ac:dyDescent="0.15">
      <c r="A49" s="907"/>
      <c r="B49" s="909"/>
      <c r="C49" s="1475"/>
      <c r="D49" s="1475"/>
      <c r="E49" s="1475"/>
      <c r="F49" s="1475"/>
      <c r="G49" s="1475"/>
      <c r="H49" s="1483"/>
      <c r="I49" s="1481"/>
      <c r="J49" s="486"/>
      <c r="K49" s="1465"/>
      <c r="L49" s="1465"/>
      <c r="M49" s="1210"/>
      <c r="N49" s="1465"/>
      <c r="O49" s="1478"/>
      <c r="P49" s="10"/>
      <c r="Q49" s="1570"/>
      <c r="R49" s="1531"/>
      <c r="S49" s="1525"/>
      <c r="T49" s="1521"/>
      <c r="U49" s="1521"/>
      <c r="V49" s="1521"/>
      <c r="W49" s="1521"/>
      <c r="X49" s="1489"/>
      <c r="Y49" s="1490"/>
      <c r="Z49" s="487"/>
      <c r="AA49" s="1484"/>
      <c r="AB49" s="1484"/>
      <c r="AC49" s="1218"/>
      <c r="AD49" s="1484"/>
      <c r="AE49" s="1485"/>
    </row>
    <row r="50" spans="1:31" ht="15.95" customHeight="1" thickBot="1" x14ac:dyDescent="0.2">
      <c r="A50" s="907"/>
      <c r="B50" s="909"/>
      <c r="C50" s="1475"/>
      <c r="D50" s="1475"/>
      <c r="E50" s="1475"/>
      <c r="F50" s="1475"/>
      <c r="G50" s="1475"/>
      <c r="H50" s="1483"/>
      <c r="I50" s="1481"/>
      <c r="J50" s="486"/>
      <c r="K50" s="1465"/>
      <c r="L50" s="1465"/>
      <c r="M50" s="1210"/>
      <c r="N50" s="1465"/>
      <c r="O50" s="1478"/>
      <c r="P50" s="10"/>
      <c r="Q50" s="1570"/>
      <c r="R50" s="1531"/>
      <c r="S50" s="1725" t="s">
        <v>46</v>
      </c>
      <c r="T50" s="1535"/>
      <c r="U50" s="1535"/>
      <c r="V50" s="1535"/>
      <c r="W50" s="1535"/>
      <c r="X50" s="1723">
        <f>SUM(X43:Y49)</f>
        <v>0</v>
      </c>
      <c r="Y50" s="1724"/>
      <c r="Z50" s="127" t="s">
        <v>37</v>
      </c>
      <c r="AA50" s="1718">
        <f>SUM(AA46:AB48)</f>
        <v>0</v>
      </c>
      <c r="AB50" s="1718"/>
      <c r="AC50" s="126"/>
      <c r="AD50" s="1718">
        <f>SUM(AD43:AE49)</f>
        <v>0</v>
      </c>
      <c r="AE50" s="1719"/>
    </row>
    <row r="51" spans="1:31" ht="15.95" customHeight="1" x14ac:dyDescent="0.15">
      <c r="A51" s="907"/>
      <c r="B51" s="909"/>
      <c r="C51" s="1475"/>
      <c r="D51" s="1475"/>
      <c r="E51" s="1475"/>
      <c r="F51" s="1475"/>
      <c r="G51" s="1475"/>
      <c r="H51" s="1483"/>
      <c r="I51" s="1481"/>
      <c r="J51" s="486"/>
      <c r="K51" s="1465"/>
      <c r="L51" s="1465"/>
      <c r="M51" s="1210"/>
      <c r="N51" s="1465"/>
      <c r="O51" s="1478"/>
      <c r="P51" s="10"/>
      <c r="Q51" s="459"/>
      <c r="R51" s="459"/>
      <c r="S51" s="459"/>
      <c r="T51" s="459"/>
      <c r="U51" s="459"/>
      <c r="V51" s="459"/>
      <c r="W51" s="459"/>
      <c r="X51" s="459"/>
      <c r="Y51" s="459"/>
      <c r="Z51" s="459"/>
      <c r="AA51" s="459"/>
      <c r="AB51" s="459"/>
      <c r="AC51" s="459"/>
      <c r="AD51" s="459"/>
      <c r="AE51" s="459"/>
    </row>
    <row r="52" spans="1:31" ht="15.95" customHeight="1" x14ac:dyDescent="0.15">
      <c r="A52" s="907"/>
      <c r="B52" s="909"/>
      <c r="C52" s="1475"/>
      <c r="D52" s="1475"/>
      <c r="E52" s="1475"/>
      <c r="F52" s="1475"/>
      <c r="G52" s="1475"/>
      <c r="H52" s="1483"/>
      <c r="I52" s="1481"/>
      <c r="J52" s="486"/>
      <c r="K52" s="1465"/>
      <c r="L52" s="1465"/>
      <c r="M52" s="1210"/>
      <c r="N52" s="1465"/>
      <c r="O52" s="1478"/>
      <c r="P52" s="10"/>
      <c r="Q52" s="462"/>
      <c r="R52" s="462"/>
      <c r="S52" s="462"/>
      <c r="T52" s="462"/>
      <c r="U52" s="462"/>
      <c r="V52" s="462"/>
      <c r="W52" s="462"/>
      <c r="X52" s="462"/>
      <c r="Y52" s="462"/>
      <c r="Z52" s="462"/>
      <c r="AA52" s="462"/>
      <c r="AB52" s="462"/>
      <c r="AC52" s="462"/>
      <c r="AD52" s="462"/>
      <c r="AE52" s="462"/>
    </row>
    <row r="53" spans="1:31" ht="15.95" customHeight="1" x14ac:dyDescent="0.15">
      <c r="A53" s="907"/>
      <c r="B53" s="909"/>
      <c r="C53" s="1475"/>
      <c r="D53" s="1475"/>
      <c r="E53" s="1475"/>
      <c r="F53" s="1475"/>
      <c r="G53" s="1475"/>
      <c r="H53" s="1483"/>
      <c r="I53" s="1481"/>
      <c r="J53" s="486"/>
      <c r="K53" s="1465"/>
      <c r="L53" s="1465"/>
      <c r="M53" s="1210"/>
      <c r="N53" s="1465"/>
      <c r="O53" s="1478"/>
      <c r="P53" s="10"/>
      <c r="Q53" s="462"/>
      <c r="R53" s="462"/>
      <c r="S53" s="462"/>
      <c r="T53" s="462"/>
      <c r="U53" s="462"/>
      <c r="V53" s="462"/>
      <c r="W53" s="462"/>
      <c r="X53" s="462"/>
      <c r="Y53" s="462"/>
      <c r="Z53" s="462"/>
      <c r="AA53" s="462"/>
      <c r="AB53" s="462"/>
      <c r="AC53" s="462"/>
      <c r="AD53" s="462"/>
      <c r="AE53" s="462"/>
    </row>
    <row r="54" spans="1:31" ht="15.95" customHeight="1" x14ac:dyDescent="0.15">
      <c r="A54" s="907"/>
      <c r="B54" s="909"/>
      <c r="C54" s="1480"/>
      <c r="D54" s="1480"/>
      <c r="E54" s="1480"/>
      <c r="F54" s="1480"/>
      <c r="G54" s="1480"/>
      <c r="H54" s="1476"/>
      <c r="I54" s="1477"/>
      <c r="J54" s="489"/>
      <c r="K54" s="1479"/>
      <c r="L54" s="1479"/>
      <c r="M54" s="1215"/>
      <c r="N54" s="1479"/>
      <c r="O54" s="1501"/>
      <c r="P54" s="10"/>
      <c r="Q54" s="462"/>
      <c r="R54" s="462"/>
      <c r="S54" s="462"/>
      <c r="T54" s="462"/>
      <c r="U54" s="462"/>
      <c r="V54" s="462"/>
      <c r="W54" s="462"/>
      <c r="X54" s="462"/>
      <c r="Y54" s="462"/>
      <c r="Z54" s="462"/>
      <c r="AA54" s="462"/>
      <c r="AB54" s="462"/>
      <c r="AC54" s="462"/>
      <c r="AD54" s="462"/>
      <c r="AE54" s="462"/>
    </row>
    <row r="55" spans="1:31" ht="15.95" customHeight="1" x14ac:dyDescent="0.15">
      <c r="A55" s="907"/>
      <c r="B55" s="909"/>
      <c r="C55" s="1475"/>
      <c r="D55" s="1475"/>
      <c r="E55" s="1475"/>
      <c r="F55" s="1475"/>
      <c r="G55" s="1475"/>
      <c r="H55" s="1483"/>
      <c r="I55" s="1481"/>
      <c r="J55" s="486"/>
      <c r="K55" s="1465"/>
      <c r="L55" s="1465"/>
      <c r="M55" s="1210"/>
      <c r="N55" s="1465"/>
      <c r="O55" s="1478"/>
      <c r="P55" s="10"/>
      <c r="Q55" s="462"/>
      <c r="R55" s="462"/>
      <c r="S55" s="462"/>
      <c r="T55" s="462"/>
      <c r="U55" s="462"/>
      <c r="V55" s="462"/>
      <c r="W55" s="462"/>
      <c r="X55" s="462"/>
      <c r="Y55" s="462"/>
      <c r="Z55" s="462"/>
      <c r="AA55" s="462"/>
      <c r="AB55" s="462"/>
      <c r="AC55" s="462"/>
      <c r="AD55" s="462"/>
      <c r="AE55" s="462"/>
    </row>
    <row r="56" spans="1:31" ht="15.95" customHeight="1" x14ac:dyDescent="0.15">
      <c r="A56" s="907"/>
      <c r="B56" s="909"/>
      <c r="C56" s="1475"/>
      <c r="D56" s="1475"/>
      <c r="E56" s="1475"/>
      <c r="F56" s="1475"/>
      <c r="G56" s="1475"/>
      <c r="H56" s="1483"/>
      <c r="I56" s="1481"/>
      <c r="J56" s="486"/>
      <c r="K56" s="1465"/>
      <c r="L56" s="1465"/>
      <c r="M56" s="1210"/>
      <c r="N56" s="1465"/>
      <c r="O56" s="1478"/>
      <c r="P56" s="10"/>
      <c r="Q56" s="462"/>
      <c r="R56" s="462"/>
      <c r="S56" s="462"/>
      <c r="T56" s="462"/>
      <c r="U56" s="462"/>
      <c r="V56" s="462"/>
      <c r="W56" s="462"/>
      <c r="X56" s="462"/>
      <c r="Y56" s="462"/>
      <c r="Z56" s="462"/>
      <c r="AA56" s="462"/>
      <c r="AB56" s="462"/>
      <c r="AC56" s="462"/>
      <c r="AD56" s="462"/>
      <c r="AE56" s="462"/>
    </row>
    <row r="57" spans="1:31" ht="15.95" customHeight="1" x14ac:dyDescent="0.15">
      <c r="A57" s="907"/>
      <c r="B57" s="909"/>
      <c r="C57" s="1475"/>
      <c r="D57" s="1475"/>
      <c r="E57" s="1475"/>
      <c r="F57" s="1475"/>
      <c r="G57" s="1475"/>
      <c r="H57" s="1483"/>
      <c r="I57" s="1481"/>
      <c r="J57" s="486"/>
      <c r="K57" s="1465"/>
      <c r="L57" s="1465"/>
      <c r="M57" s="1210"/>
      <c r="N57" s="1465"/>
      <c r="O57" s="1478"/>
      <c r="P57" s="10"/>
      <c r="Q57" s="462"/>
      <c r="R57" s="462"/>
      <c r="S57" s="462"/>
      <c r="T57" s="462"/>
      <c r="U57" s="462"/>
      <c r="V57" s="462"/>
      <c r="W57" s="462"/>
      <c r="X57" s="462"/>
      <c r="Y57" s="462"/>
      <c r="Z57" s="462"/>
      <c r="AA57" s="462"/>
      <c r="AB57" s="462"/>
      <c r="AC57" s="462"/>
      <c r="AD57" s="462"/>
      <c r="AE57" s="462"/>
    </row>
    <row r="58" spans="1:31" ht="15.95" customHeight="1" x14ac:dyDescent="0.15">
      <c r="A58" s="907"/>
      <c r="B58" s="909"/>
      <c r="C58" s="1521"/>
      <c r="D58" s="1521"/>
      <c r="E58" s="1521"/>
      <c r="F58" s="1521"/>
      <c r="G58" s="1521"/>
      <c r="H58" s="1489"/>
      <c r="I58" s="1490"/>
      <c r="J58" s="487"/>
      <c r="K58" s="1484"/>
      <c r="L58" s="1484"/>
      <c r="M58" s="1218"/>
      <c r="N58" s="1484"/>
      <c r="O58" s="1485"/>
      <c r="P58" s="10"/>
      <c r="Q58" s="462"/>
      <c r="R58" s="462"/>
      <c r="S58" s="462"/>
      <c r="T58" s="462"/>
      <c r="U58" s="462"/>
      <c r="V58" s="462"/>
      <c r="W58" s="462"/>
      <c r="X58" s="462"/>
      <c r="Y58" s="462"/>
      <c r="Z58" s="462"/>
      <c r="AA58" s="462"/>
      <c r="AB58" s="462"/>
      <c r="AC58" s="462"/>
      <c r="AD58" s="462"/>
      <c r="AE58" s="462"/>
    </row>
    <row r="59" spans="1:31" ht="15.95" customHeight="1" x14ac:dyDescent="0.15">
      <c r="A59" s="907"/>
      <c r="B59" s="910"/>
      <c r="C59" s="1486" t="s">
        <v>46</v>
      </c>
      <c r="D59" s="1487"/>
      <c r="E59" s="1486"/>
      <c r="F59" s="1488"/>
      <c r="G59" s="1487"/>
      <c r="H59" s="1512">
        <f>SUM(H33:I58)</f>
        <v>0</v>
      </c>
      <c r="I59" s="1513"/>
      <c r="J59" s="490" t="s">
        <v>37</v>
      </c>
      <c r="K59" s="1502">
        <f>SUM(K33:L56)</f>
        <v>0</v>
      </c>
      <c r="L59" s="1507"/>
      <c r="M59" s="126"/>
      <c r="N59" s="1502">
        <f>SUM(N33:O58)</f>
        <v>0</v>
      </c>
      <c r="O59" s="1503"/>
      <c r="Q59" s="462"/>
      <c r="R59" s="462"/>
      <c r="S59" s="462"/>
      <c r="T59" s="462"/>
      <c r="U59" s="462"/>
      <c r="V59" s="462"/>
      <c r="W59" s="462"/>
      <c r="X59" s="462"/>
      <c r="Y59" s="462"/>
      <c r="Z59" s="462"/>
      <c r="AA59" s="462"/>
      <c r="AB59" s="462"/>
      <c r="AC59" s="462"/>
      <c r="AD59" s="462"/>
      <c r="AE59" s="462"/>
    </row>
    <row r="60" spans="1:31" ht="15.95" customHeight="1" x14ac:dyDescent="0.15">
      <c r="A60" s="907"/>
      <c r="B60" s="1600" t="s">
        <v>47</v>
      </c>
      <c r="C60" s="1514"/>
      <c r="D60" s="1516"/>
      <c r="E60" s="1514"/>
      <c r="F60" s="1515"/>
      <c r="G60" s="1516"/>
      <c r="H60" s="1504"/>
      <c r="I60" s="1505"/>
      <c r="J60" s="1506"/>
      <c r="K60" s="1494"/>
      <c r="L60" s="1495"/>
      <c r="M60" s="1220"/>
      <c r="N60" s="1494"/>
      <c r="O60" s="1517"/>
      <c r="Q60" s="462"/>
      <c r="R60" s="462"/>
      <c r="S60" s="462"/>
      <c r="T60" s="462"/>
      <c r="U60" s="462"/>
      <c r="V60" s="462"/>
      <c r="W60" s="462"/>
      <c r="X60" s="462"/>
      <c r="Y60" s="462"/>
      <c r="Z60" s="462"/>
      <c r="AA60" s="462"/>
      <c r="AB60" s="462"/>
      <c r="AC60" s="462"/>
      <c r="AD60" s="462"/>
      <c r="AE60" s="462"/>
    </row>
    <row r="61" spans="1:31" ht="15.95" customHeight="1" x14ac:dyDescent="0.15">
      <c r="A61" s="907"/>
      <c r="B61" s="1531"/>
      <c r="C61" s="1471"/>
      <c r="D61" s="1473"/>
      <c r="E61" s="1475"/>
      <c r="F61" s="1475"/>
      <c r="G61" s="1475"/>
      <c r="H61" s="1483"/>
      <c r="I61" s="1481"/>
      <c r="J61" s="486"/>
      <c r="K61" s="1465"/>
      <c r="L61" s="1465"/>
      <c r="M61" s="1217"/>
      <c r="N61" s="1465"/>
      <c r="O61" s="1478"/>
      <c r="Q61" s="462"/>
      <c r="R61" s="462"/>
      <c r="S61" s="462"/>
      <c r="T61" s="462"/>
      <c r="U61" s="462"/>
      <c r="V61" s="462"/>
      <c r="W61" s="462"/>
      <c r="X61" s="462"/>
      <c r="Y61" s="462"/>
      <c r="Z61" s="462"/>
      <c r="AA61" s="462"/>
      <c r="AB61" s="462"/>
      <c r="AC61" s="462"/>
      <c r="AD61" s="462"/>
      <c r="AE61" s="462"/>
    </row>
    <row r="62" spans="1:31" ht="15.95" customHeight="1" x14ac:dyDescent="0.15">
      <c r="A62" s="907"/>
      <c r="B62" s="1531"/>
      <c r="C62" s="1471"/>
      <c r="D62" s="1473"/>
      <c r="E62" s="1475"/>
      <c r="F62" s="1475"/>
      <c r="G62" s="1475"/>
      <c r="H62" s="1483"/>
      <c r="I62" s="1481"/>
      <c r="J62" s="486"/>
      <c r="K62" s="1465"/>
      <c r="L62" s="1465"/>
      <c r="M62" s="1210"/>
      <c r="N62" s="1465"/>
      <c r="O62" s="1478"/>
      <c r="Q62" s="462"/>
      <c r="R62" s="462"/>
      <c r="S62" s="462"/>
      <c r="T62" s="462"/>
      <c r="U62" s="462"/>
      <c r="V62" s="462"/>
      <c r="W62" s="462"/>
      <c r="X62" s="462"/>
      <c r="Y62" s="462"/>
      <c r="Z62" s="462"/>
      <c r="AA62" s="462"/>
      <c r="AB62" s="462"/>
      <c r="AC62" s="462"/>
      <c r="AD62" s="462"/>
      <c r="AE62" s="462"/>
    </row>
    <row r="63" spans="1:31" ht="15.95" customHeight="1" x14ac:dyDescent="0.15">
      <c r="A63" s="907"/>
      <c r="B63" s="1531"/>
      <c r="C63" s="1471"/>
      <c r="D63" s="1473"/>
      <c r="E63" s="1475"/>
      <c r="F63" s="1475"/>
      <c r="G63" s="1475"/>
      <c r="H63" s="1483"/>
      <c r="I63" s="1481"/>
      <c r="J63" s="486"/>
      <c r="K63" s="1465"/>
      <c r="L63" s="1465"/>
      <c r="M63" s="1217"/>
      <c r="N63" s="1465"/>
      <c r="O63" s="1478"/>
      <c r="Q63" s="462"/>
      <c r="R63" s="462"/>
      <c r="S63" s="462"/>
      <c r="T63" s="462"/>
      <c r="U63" s="462"/>
      <c r="V63" s="462"/>
      <c r="W63" s="462"/>
      <c r="X63" s="462"/>
      <c r="Y63" s="462"/>
      <c r="Z63" s="462"/>
      <c r="AA63" s="462"/>
      <c r="AB63" s="462"/>
      <c r="AC63" s="462"/>
      <c r="AD63" s="462"/>
      <c r="AE63" s="462"/>
    </row>
    <row r="64" spans="1:31" ht="15.95" customHeight="1" x14ac:dyDescent="0.15">
      <c r="A64" s="907"/>
      <c r="B64" s="1531"/>
      <c r="C64" s="1524"/>
      <c r="D64" s="1525"/>
      <c r="E64" s="1521"/>
      <c r="F64" s="1521"/>
      <c r="G64" s="1521"/>
      <c r="H64" s="1489"/>
      <c r="I64" s="1490"/>
      <c r="J64" s="487"/>
      <c r="K64" s="1484"/>
      <c r="L64" s="1484"/>
      <c r="M64" s="1218"/>
      <c r="N64" s="1484"/>
      <c r="O64" s="1485"/>
      <c r="Q64" s="462"/>
      <c r="R64" s="462"/>
      <c r="S64" s="462"/>
      <c r="T64" s="462"/>
      <c r="U64" s="462"/>
      <c r="V64" s="462"/>
      <c r="W64" s="462"/>
      <c r="X64" s="462"/>
      <c r="Y64" s="462"/>
      <c r="Z64" s="462"/>
      <c r="AA64" s="462"/>
      <c r="AB64" s="462"/>
      <c r="AC64" s="462"/>
      <c r="AD64" s="462"/>
      <c r="AE64" s="462"/>
    </row>
    <row r="65" spans="1:31" ht="15.95" customHeight="1" thickBot="1" x14ac:dyDescent="0.2">
      <c r="A65" s="908"/>
      <c r="B65" s="1601"/>
      <c r="C65" s="1491" t="s">
        <v>46</v>
      </c>
      <c r="D65" s="1493"/>
      <c r="E65" s="1491"/>
      <c r="F65" s="1492"/>
      <c r="G65" s="1493"/>
      <c r="H65" s="1510">
        <f>SUM(H60:H64)</f>
        <v>0</v>
      </c>
      <c r="I65" s="1511"/>
      <c r="J65" s="491" t="s">
        <v>37</v>
      </c>
      <c r="K65" s="1499">
        <f>SUM(K60:K64)</f>
        <v>0</v>
      </c>
      <c r="L65" s="1500"/>
      <c r="M65" s="436"/>
      <c r="N65" s="1499">
        <f>SUM(N60:N64)</f>
        <v>0</v>
      </c>
      <c r="O65" s="1518"/>
      <c r="Q65" s="462"/>
      <c r="R65" s="462"/>
      <c r="S65" s="462"/>
      <c r="T65" s="462"/>
      <c r="U65" s="462"/>
      <c r="V65" s="462"/>
      <c r="W65" s="462"/>
      <c r="X65" s="462"/>
      <c r="Y65" s="462"/>
      <c r="Z65" s="462"/>
      <c r="AA65" s="462"/>
      <c r="AB65" s="462"/>
      <c r="AC65" s="462"/>
      <c r="AD65" s="462"/>
      <c r="AE65" s="462"/>
    </row>
    <row r="66" spans="1:31" ht="8.1" customHeight="1" x14ac:dyDescent="0.15"/>
    <row r="67" spans="1:31" ht="12.75" thickBot="1" x14ac:dyDescent="0.2">
      <c r="A67" s="257" t="s">
        <v>305</v>
      </c>
      <c r="S67" s="432" t="s">
        <v>67</v>
      </c>
      <c r="T67" s="1566">
        <f>表紙!C19</f>
        <v>0</v>
      </c>
      <c r="U67" s="1566"/>
      <c r="V67" s="1566"/>
      <c r="W67" s="1566"/>
      <c r="X67" s="432"/>
      <c r="Y67" s="1726" t="s">
        <v>68</v>
      </c>
      <c r="Z67" s="1726"/>
      <c r="AA67" s="1565">
        <f ca="1">①経営概況!AA2</f>
        <v>44004.779521064818</v>
      </c>
      <c r="AB67" s="1566"/>
      <c r="AC67" s="1566"/>
      <c r="AD67" s="1566"/>
    </row>
    <row r="68" spans="1:31" ht="18.75" customHeight="1" thickBot="1" x14ac:dyDescent="0.2">
      <c r="A68" s="1607" t="s">
        <v>38</v>
      </c>
      <c r="B68" s="1608"/>
      <c r="C68" s="1608"/>
      <c r="D68" s="1609"/>
      <c r="E68" s="1544" t="s">
        <v>61</v>
      </c>
      <c r="F68" s="1545"/>
      <c r="G68" s="1546"/>
      <c r="H68" s="1621" t="s">
        <v>49</v>
      </c>
      <c r="I68" s="1621"/>
      <c r="J68" s="14" t="s">
        <v>37</v>
      </c>
      <c r="K68" s="1633" t="s">
        <v>40</v>
      </c>
      <c r="L68" s="1634"/>
      <c r="M68" s="13" t="s">
        <v>63</v>
      </c>
      <c r="N68" s="1519" t="s">
        <v>42</v>
      </c>
      <c r="O68" s="1520"/>
      <c r="Q68" s="1720" t="s">
        <v>38</v>
      </c>
      <c r="R68" s="1721"/>
      <c r="S68" s="1721"/>
      <c r="T68" s="1721"/>
      <c r="U68" s="1722"/>
      <c r="V68" s="1536" t="s">
        <v>71</v>
      </c>
      <c r="W68" s="1537"/>
      <c r="X68" s="1538"/>
      <c r="Y68" s="1769" t="s">
        <v>39</v>
      </c>
      <c r="Z68" s="1722"/>
      <c r="AA68" s="1711" t="s">
        <v>40</v>
      </c>
      <c r="AB68" s="1615"/>
      <c r="AC68" s="11" t="s">
        <v>41</v>
      </c>
      <c r="AD68" s="1777" t="s">
        <v>42</v>
      </c>
      <c r="AE68" s="1778"/>
    </row>
    <row r="69" spans="1:31" ht="15.95" customHeight="1" x14ac:dyDescent="0.15">
      <c r="A69" s="1597" t="s">
        <v>50</v>
      </c>
      <c r="B69" s="1522" t="str">
        <f>IF(⑥固定資産償却!C44=0,"-",⑥固定資産償却!C44)</f>
        <v>-</v>
      </c>
      <c r="C69" s="1523"/>
      <c r="D69" s="1523"/>
      <c r="E69" s="1496"/>
      <c r="F69" s="1497"/>
      <c r="G69" s="1498"/>
      <c r="H69" s="1622"/>
      <c r="I69" s="1622"/>
      <c r="J69" s="141"/>
      <c r="K69" s="1508" t="str">
        <f>IF(⑥固定資産償却!F44=0,"-",⑥固定資産償却!F44)</f>
        <v>-</v>
      </c>
      <c r="L69" s="1509"/>
      <c r="M69" s="1349"/>
      <c r="N69" s="1631"/>
      <c r="O69" s="1632"/>
      <c r="Q69" s="1770" t="s">
        <v>289</v>
      </c>
      <c r="R69" s="1542" t="str">
        <f>IF(⑥固定資産償却!C5=0,"-",⑥固定資産償却!C5)</f>
        <v>-</v>
      </c>
      <c r="S69" s="1773"/>
      <c r="T69" s="1773"/>
      <c r="U69" s="1773"/>
      <c r="V69" s="1539" t="str">
        <f>IF(⑥固定資産償却!E5=0,"-",⑥固定資産償却!E5)</f>
        <v>-</v>
      </c>
      <c r="W69" s="1540"/>
      <c r="X69" s="1541"/>
      <c r="Y69" s="1542" t="str">
        <f>IF(⑥固定資産償却!D5=0,"-",⑥固定資産償却!D5)</f>
        <v>-</v>
      </c>
      <c r="Z69" s="1543"/>
      <c r="AA69" s="1533" t="str">
        <f>IF(⑥固定資産償却!F5=0,"-",⑥固定資産償却!F5)</f>
        <v>-</v>
      </c>
      <c r="AB69" s="1534"/>
      <c r="AC69" s="359" t="str">
        <f>IF(⑥固定資産償却!G5=0,"-",(⑨農家収支計画!$G$4+1988)-⑥固定資産償却!G5)</f>
        <v>-</v>
      </c>
      <c r="AD69" s="1631"/>
      <c r="AE69" s="1632"/>
    </row>
    <row r="70" spans="1:31" ht="15.95" customHeight="1" x14ac:dyDescent="0.15">
      <c r="A70" s="1598"/>
      <c r="B70" s="1452" t="str">
        <f>IF(⑥固定資産償却!C45=0,"-",⑥固定資産償却!C45)</f>
        <v>-</v>
      </c>
      <c r="C70" s="1453"/>
      <c r="D70" s="1453"/>
      <c r="E70" s="1454"/>
      <c r="F70" s="1455"/>
      <c r="G70" s="1456"/>
      <c r="H70" s="1457"/>
      <c r="I70" s="1457"/>
      <c r="J70" s="128"/>
      <c r="K70" s="1458" t="str">
        <f>IF(⑥固定資産償却!F45=0,"-",⑥固定資産償却!F45)</f>
        <v>-</v>
      </c>
      <c r="L70" s="1459"/>
      <c r="M70" s="1347"/>
      <c r="N70" s="1447"/>
      <c r="O70" s="1448"/>
      <c r="Q70" s="1771"/>
      <c r="R70" s="1444" t="str">
        <f>IF(⑥固定資産償却!C6=0,"-",⑥固定資産償却!C6)</f>
        <v>-</v>
      </c>
      <c r="S70" s="1446"/>
      <c r="T70" s="1446"/>
      <c r="U70" s="1446"/>
      <c r="V70" s="1449" t="str">
        <f>IF(⑥固定資産償却!E6=0,"-",⑥固定資産償却!E6)</f>
        <v>-</v>
      </c>
      <c r="W70" s="1450"/>
      <c r="X70" s="1451"/>
      <c r="Y70" s="1444" t="str">
        <f>IF(⑥固定資産償却!D6=0,"-",⑥固定資産償却!D6)</f>
        <v>-</v>
      </c>
      <c r="Z70" s="1445"/>
      <c r="AA70" s="1442" t="str">
        <f>IF(⑥固定資産償却!F6=0,"-",⑥固定資産償却!F6)</f>
        <v>-</v>
      </c>
      <c r="AB70" s="1443"/>
      <c r="AC70" s="360" t="str">
        <f>IF(⑥固定資産償却!G6=0,"-",(⑨農家収支計画!$G$4+1988)-⑥固定資産償却!G6)</f>
        <v>-</v>
      </c>
      <c r="AD70" s="1447"/>
      <c r="AE70" s="1448"/>
    </row>
    <row r="71" spans="1:31" ht="15.95" customHeight="1" x14ac:dyDescent="0.15">
      <c r="A71" s="1598"/>
      <c r="B71" s="1452" t="str">
        <f>IF(⑥固定資産償却!C46=0,"-",⑥固定資産償却!C46)</f>
        <v>-</v>
      </c>
      <c r="C71" s="1453"/>
      <c r="D71" s="1453"/>
      <c r="E71" s="1454"/>
      <c r="F71" s="1455"/>
      <c r="G71" s="1456"/>
      <c r="H71" s="1457"/>
      <c r="I71" s="1457"/>
      <c r="J71" s="128"/>
      <c r="K71" s="1458" t="str">
        <f>IF(⑥固定資産償却!F46=0,"-",⑥固定資産償却!F46)</f>
        <v>-</v>
      </c>
      <c r="L71" s="1459"/>
      <c r="M71" s="1347"/>
      <c r="N71" s="1447"/>
      <c r="O71" s="1448"/>
      <c r="Q71" s="1771"/>
      <c r="R71" s="1444" t="str">
        <f>IF(⑥固定資産償却!C7=0,"-",⑥固定資産償却!C7)</f>
        <v>-</v>
      </c>
      <c r="S71" s="1446"/>
      <c r="T71" s="1446"/>
      <c r="U71" s="1446"/>
      <c r="V71" s="1449" t="str">
        <f>IF(⑥固定資産償却!E7=0,"-",⑥固定資産償却!E7)</f>
        <v>-</v>
      </c>
      <c r="W71" s="1450"/>
      <c r="X71" s="1451"/>
      <c r="Y71" s="1444" t="str">
        <f>IF(⑥固定資産償却!D7=0,"-",⑥固定資産償却!D7)</f>
        <v>-</v>
      </c>
      <c r="Z71" s="1445"/>
      <c r="AA71" s="1442" t="str">
        <f>IF(⑥固定資産償却!F7=0,"-",⑥固定資産償却!F7)</f>
        <v>-</v>
      </c>
      <c r="AB71" s="1443"/>
      <c r="AC71" s="360" t="str">
        <f>IF(⑥固定資産償却!G7=0,"-",(⑨農家収支計画!$G$4+1988)-⑥固定資産償却!G7)</f>
        <v>-</v>
      </c>
      <c r="AD71" s="1447"/>
      <c r="AE71" s="1448"/>
    </row>
    <row r="72" spans="1:31" ht="15.95" customHeight="1" x14ac:dyDescent="0.15">
      <c r="A72" s="1598"/>
      <c r="B72" s="1452" t="str">
        <f>IF(⑥固定資産償却!C47=0,"-",⑥固定資産償却!C47)</f>
        <v>-</v>
      </c>
      <c r="C72" s="1453"/>
      <c r="D72" s="1453"/>
      <c r="E72" s="1454"/>
      <c r="F72" s="1455"/>
      <c r="G72" s="1456"/>
      <c r="H72" s="1457"/>
      <c r="I72" s="1457"/>
      <c r="J72" s="128"/>
      <c r="K72" s="1458" t="str">
        <f>IF(⑥固定資産償却!F47=0,"-",⑥固定資産償却!F47)</f>
        <v>-</v>
      </c>
      <c r="L72" s="1459"/>
      <c r="M72" s="1347"/>
      <c r="N72" s="1447"/>
      <c r="O72" s="1448"/>
      <c r="Q72" s="1771"/>
      <c r="R72" s="1444" t="str">
        <f>IF(⑥固定資産償却!C8=0,"-",⑥固定資産償却!C8)</f>
        <v>-</v>
      </c>
      <c r="S72" s="1446"/>
      <c r="T72" s="1446"/>
      <c r="U72" s="1446"/>
      <c r="V72" s="1449" t="str">
        <f>IF(⑥固定資産償却!E8=0,"-",⑥固定資産償却!E8)</f>
        <v>-</v>
      </c>
      <c r="W72" s="1450"/>
      <c r="X72" s="1451"/>
      <c r="Y72" s="1444" t="str">
        <f>IF(⑥固定資産償却!D8=0,"-",⑥固定資産償却!D8)</f>
        <v>-</v>
      </c>
      <c r="Z72" s="1445"/>
      <c r="AA72" s="1442" t="str">
        <f>IF(⑥固定資産償却!F8=0,"-",⑥固定資産償却!F8)</f>
        <v>-</v>
      </c>
      <c r="AB72" s="1443"/>
      <c r="AC72" s="360" t="str">
        <f>IF(⑥固定資産償却!G8=0,"-",(⑨農家収支計画!$G$4+1988)-⑥固定資産償却!G8)</f>
        <v>-</v>
      </c>
      <c r="AD72" s="1447"/>
      <c r="AE72" s="1448"/>
    </row>
    <row r="73" spans="1:31" ht="15.95" customHeight="1" x14ac:dyDescent="0.15">
      <c r="A73" s="1598"/>
      <c r="B73" s="1452" t="str">
        <f>IF(⑥固定資産償却!C48=0,"-",⑥固定資産償却!C48)</f>
        <v>-</v>
      </c>
      <c r="C73" s="1453"/>
      <c r="D73" s="1453"/>
      <c r="E73" s="1454"/>
      <c r="F73" s="1455"/>
      <c r="G73" s="1456"/>
      <c r="H73" s="1457"/>
      <c r="I73" s="1457"/>
      <c r="J73" s="128"/>
      <c r="K73" s="1458" t="str">
        <f>IF(⑥固定資産償却!F48=0,"-",⑥固定資産償却!F48)</f>
        <v>-</v>
      </c>
      <c r="L73" s="1459"/>
      <c r="M73" s="1347"/>
      <c r="N73" s="1447"/>
      <c r="O73" s="1448"/>
      <c r="Q73" s="1771"/>
      <c r="R73" s="1444" t="str">
        <f>IF(⑥固定資産償却!C9=0,"-",⑥固定資産償却!C9)</f>
        <v>-</v>
      </c>
      <c r="S73" s="1446"/>
      <c r="T73" s="1446"/>
      <c r="U73" s="1446"/>
      <c r="V73" s="1449" t="str">
        <f>IF(⑥固定資産償却!E9=0,"-",⑥固定資産償却!E9)</f>
        <v>-</v>
      </c>
      <c r="W73" s="1450"/>
      <c r="X73" s="1451"/>
      <c r="Y73" s="1444" t="str">
        <f>IF(⑥固定資産償却!D9=0,"-",⑥固定資産償却!D9)</f>
        <v>-</v>
      </c>
      <c r="Z73" s="1445"/>
      <c r="AA73" s="1442" t="str">
        <f>IF(⑥固定資産償却!F9=0,"-",⑥固定資産償却!F9)</f>
        <v>-</v>
      </c>
      <c r="AB73" s="1443"/>
      <c r="AC73" s="360" t="str">
        <f>IF(⑥固定資産償却!G9=0,"-",(⑨農家収支計画!$G$4+1988)-⑥固定資産償却!G9)</f>
        <v>-</v>
      </c>
      <c r="AD73" s="1447"/>
      <c r="AE73" s="1448"/>
    </row>
    <row r="74" spans="1:31" ht="15.95" customHeight="1" x14ac:dyDescent="0.15">
      <c r="A74" s="1598"/>
      <c r="B74" s="1452" t="str">
        <f>IF(⑥固定資産償却!C49=0,"-",⑥固定資産償却!C49)</f>
        <v>-</v>
      </c>
      <c r="C74" s="1453"/>
      <c r="D74" s="1453"/>
      <c r="E74" s="1454"/>
      <c r="F74" s="1455"/>
      <c r="G74" s="1456"/>
      <c r="H74" s="1457"/>
      <c r="I74" s="1457"/>
      <c r="J74" s="128"/>
      <c r="K74" s="1458" t="str">
        <f>IF(⑥固定資産償却!F49=0,"-",⑥固定資産償却!F49)</f>
        <v>-</v>
      </c>
      <c r="L74" s="1459"/>
      <c r="M74" s="1347"/>
      <c r="N74" s="1447"/>
      <c r="O74" s="1448"/>
      <c r="Q74" s="1771"/>
      <c r="R74" s="1444" t="str">
        <f>IF(⑥固定資産償却!C10=0,"-",⑥固定資産償却!C10)</f>
        <v>-</v>
      </c>
      <c r="S74" s="1446"/>
      <c r="T74" s="1446"/>
      <c r="U74" s="1446"/>
      <c r="V74" s="1449" t="str">
        <f>IF(⑥固定資産償却!E10=0,"-",⑥固定資産償却!E10)</f>
        <v>-</v>
      </c>
      <c r="W74" s="1450"/>
      <c r="X74" s="1451"/>
      <c r="Y74" s="1444" t="str">
        <f>IF(⑥固定資産償却!D10=0,"-",⑥固定資産償却!D10)</f>
        <v>-</v>
      </c>
      <c r="Z74" s="1445"/>
      <c r="AA74" s="1442" t="str">
        <f>IF(⑥固定資産償却!F10=0,"-",⑥固定資産償却!F10)</f>
        <v>-</v>
      </c>
      <c r="AB74" s="1443"/>
      <c r="AC74" s="360" t="str">
        <f>IF(⑥固定資産償却!G10=0,"-",(⑨農家収支計画!$G$4+1988)-⑥固定資産償却!G10)</f>
        <v>-</v>
      </c>
      <c r="AD74" s="1447"/>
      <c r="AE74" s="1448"/>
    </row>
    <row r="75" spans="1:31" ht="15.95" customHeight="1" x14ac:dyDescent="0.15">
      <c r="A75" s="1598"/>
      <c r="B75" s="1452" t="str">
        <f>IF(⑥固定資産償却!C50=0,"-",⑥固定資産償却!C50)</f>
        <v>-</v>
      </c>
      <c r="C75" s="1453"/>
      <c r="D75" s="1453"/>
      <c r="E75" s="1454"/>
      <c r="F75" s="1455"/>
      <c r="G75" s="1456"/>
      <c r="H75" s="1457"/>
      <c r="I75" s="1457"/>
      <c r="J75" s="128"/>
      <c r="K75" s="1458" t="str">
        <f>IF(⑥固定資産償却!F50=0,"-",⑥固定資産償却!F50)</f>
        <v>-</v>
      </c>
      <c r="L75" s="1459"/>
      <c r="M75" s="1347"/>
      <c r="N75" s="1447"/>
      <c r="O75" s="1448"/>
      <c r="Q75" s="1771"/>
      <c r="R75" s="1444" t="str">
        <f>IF(⑥固定資産償却!C11=0,"-",⑥固定資産償却!C11)</f>
        <v>-</v>
      </c>
      <c r="S75" s="1446"/>
      <c r="T75" s="1446"/>
      <c r="U75" s="1446"/>
      <c r="V75" s="1449" t="str">
        <f>IF(⑥固定資産償却!E11=0,"-",⑥固定資産償却!E11)</f>
        <v>-</v>
      </c>
      <c r="W75" s="1450"/>
      <c r="X75" s="1451"/>
      <c r="Y75" s="1444" t="str">
        <f>IF(⑥固定資産償却!D11=0,"-",⑥固定資産償却!D11)</f>
        <v>-</v>
      </c>
      <c r="Z75" s="1445"/>
      <c r="AA75" s="1442" t="str">
        <f>IF(⑥固定資産償却!F11=0,"-",⑥固定資産償却!F11)</f>
        <v>-</v>
      </c>
      <c r="AB75" s="1443"/>
      <c r="AC75" s="360" t="str">
        <f>IF(⑥固定資産償却!G11=0,"-",(⑨農家収支計画!$G$4+1988)-⑥固定資産償却!G11)</f>
        <v>-</v>
      </c>
      <c r="AD75" s="1447"/>
      <c r="AE75" s="1448"/>
    </row>
    <row r="76" spans="1:31" ht="15.95" customHeight="1" x14ac:dyDescent="0.15">
      <c r="A76" s="1598"/>
      <c r="B76" s="1452" t="str">
        <f>IF(⑥固定資産償却!C51=0,"-",⑥固定資産償却!C51)</f>
        <v>-</v>
      </c>
      <c r="C76" s="1453"/>
      <c r="D76" s="1453"/>
      <c r="E76" s="1454"/>
      <c r="F76" s="1455"/>
      <c r="G76" s="1456"/>
      <c r="H76" s="1457"/>
      <c r="I76" s="1457"/>
      <c r="J76" s="128"/>
      <c r="K76" s="1458" t="str">
        <f>IF(⑥固定資産償却!F51=0,"-",⑥固定資産償却!F51)</f>
        <v>-</v>
      </c>
      <c r="L76" s="1459"/>
      <c r="M76" s="1347"/>
      <c r="N76" s="1447"/>
      <c r="O76" s="1448"/>
      <c r="Q76" s="1771"/>
      <c r="R76" s="1444" t="str">
        <f>IF(⑥固定資産償却!C12=0,"-",⑥固定資産償却!C12)</f>
        <v>-</v>
      </c>
      <c r="S76" s="1446"/>
      <c r="T76" s="1446"/>
      <c r="U76" s="1446"/>
      <c r="V76" s="1449" t="str">
        <f>IF(⑥固定資産償却!E12=0,"-",⑥固定資産償却!E12)</f>
        <v>-</v>
      </c>
      <c r="W76" s="1450"/>
      <c r="X76" s="1451"/>
      <c r="Y76" s="1444" t="str">
        <f>IF(⑥固定資産償却!D12=0,"-",⑥固定資産償却!D12)</f>
        <v>-</v>
      </c>
      <c r="Z76" s="1445"/>
      <c r="AA76" s="1442" t="str">
        <f>IF(⑥固定資産償却!F12=0,"-",⑥固定資産償却!F12)</f>
        <v>-</v>
      </c>
      <c r="AB76" s="1443"/>
      <c r="AC76" s="360" t="str">
        <f>IF(⑥固定資産償却!G12=0,"-",(⑨農家収支計画!$G$4+1988)-⑥固定資産償却!G12)</f>
        <v>-</v>
      </c>
      <c r="AD76" s="1447"/>
      <c r="AE76" s="1448"/>
    </row>
    <row r="77" spans="1:31" ht="15.95" customHeight="1" x14ac:dyDescent="0.15">
      <c r="A77" s="1598"/>
      <c r="B77" s="1452" t="str">
        <f>IF(⑥固定資産償却!C52=0,"-",⑥固定資産償却!C52)</f>
        <v>-</v>
      </c>
      <c r="C77" s="1453"/>
      <c r="D77" s="1453"/>
      <c r="E77" s="1454"/>
      <c r="F77" s="1455"/>
      <c r="G77" s="1456"/>
      <c r="H77" s="1457"/>
      <c r="I77" s="1457"/>
      <c r="J77" s="128"/>
      <c r="K77" s="1458" t="str">
        <f>IF(⑥固定資産償却!F52=0,"-",⑥固定資産償却!F52)</f>
        <v>-</v>
      </c>
      <c r="L77" s="1459"/>
      <c r="M77" s="1347"/>
      <c r="N77" s="1447"/>
      <c r="O77" s="1448"/>
      <c r="Q77" s="1771"/>
      <c r="R77" s="1444" t="str">
        <f>IF(⑥固定資産償却!C13=0,"-",⑥固定資産償却!C13)</f>
        <v>-</v>
      </c>
      <c r="S77" s="1446"/>
      <c r="T77" s="1446"/>
      <c r="U77" s="1446"/>
      <c r="V77" s="1449" t="str">
        <f>IF(⑥固定資産償却!E13=0,"-",⑥固定資産償却!E13)</f>
        <v>-</v>
      </c>
      <c r="W77" s="1450"/>
      <c r="X77" s="1451"/>
      <c r="Y77" s="1444" t="str">
        <f>IF(⑥固定資産償却!D13=0,"-",⑥固定資産償却!D13)</f>
        <v>-</v>
      </c>
      <c r="Z77" s="1445"/>
      <c r="AA77" s="1442" t="str">
        <f>IF(⑥固定資産償却!F13=0,"-",⑥固定資産償却!F13)</f>
        <v>-</v>
      </c>
      <c r="AB77" s="1443"/>
      <c r="AC77" s="360" t="str">
        <f>IF(⑥固定資産償却!G13=0,"-",(⑨農家収支計画!$G$4+1988)-⑥固定資産償却!G13)</f>
        <v>-</v>
      </c>
      <c r="AD77" s="1447"/>
      <c r="AE77" s="1448"/>
    </row>
    <row r="78" spans="1:31" ht="15.95" customHeight="1" x14ac:dyDescent="0.15">
      <c r="A78" s="1598"/>
      <c r="B78" s="1452" t="str">
        <f>IF(⑥固定資産償却!C53=0,"-",⑥固定資産償却!C53)</f>
        <v>-</v>
      </c>
      <c r="C78" s="1453"/>
      <c r="D78" s="1453"/>
      <c r="E78" s="1454"/>
      <c r="F78" s="1455"/>
      <c r="G78" s="1456"/>
      <c r="H78" s="1457"/>
      <c r="I78" s="1457"/>
      <c r="J78" s="128"/>
      <c r="K78" s="1458" t="str">
        <f>IF(⑥固定資産償却!F53=0,"-",⑥固定資産償却!F53)</f>
        <v>-</v>
      </c>
      <c r="L78" s="1459"/>
      <c r="M78" s="1347"/>
      <c r="N78" s="1447"/>
      <c r="O78" s="1448"/>
      <c r="Q78" s="1771"/>
      <c r="R78" s="1444" t="str">
        <f>IF(⑥固定資産償却!C14=0,"-",⑥固定資産償却!C14)</f>
        <v>-</v>
      </c>
      <c r="S78" s="1446"/>
      <c r="T78" s="1446"/>
      <c r="U78" s="1446"/>
      <c r="V78" s="1449" t="str">
        <f>IF(⑥固定資産償却!E14=0,"-",⑥固定資産償却!E14)</f>
        <v>-</v>
      </c>
      <c r="W78" s="1450"/>
      <c r="X78" s="1451"/>
      <c r="Y78" s="1444" t="str">
        <f>IF(⑥固定資産償却!D14=0,"-",⑥固定資産償却!D14)</f>
        <v>-</v>
      </c>
      <c r="Z78" s="1445"/>
      <c r="AA78" s="1442" t="str">
        <f>IF(⑥固定資産償却!F14=0,"-",⑥固定資産償却!F14)</f>
        <v>-</v>
      </c>
      <c r="AB78" s="1443"/>
      <c r="AC78" s="360" t="str">
        <f>IF(⑥固定資産償却!G14=0,"-",(⑨農家収支計画!$G$4+1988)-⑥固定資産償却!G14)</f>
        <v>-</v>
      </c>
      <c r="AD78" s="1447"/>
      <c r="AE78" s="1448"/>
    </row>
    <row r="79" spans="1:31" ht="15.95" customHeight="1" x14ac:dyDescent="0.15">
      <c r="A79" s="1598"/>
      <c r="B79" s="1452" t="str">
        <f>IF(⑥固定資産償却!C54=0,"-",⑥固定資産償却!C54)</f>
        <v>-</v>
      </c>
      <c r="C79" s="1453"/>
      <c r="D79" s="1453"/>
      <c r="E79" s="1454"/>
      <c r="F79" s="1455"/>
      <c r="G79" s="1456"/>
      <c r="H79" s="1457"/>
      <c r="I79" s="1457"/>
      <c r="J79" s="128"/>
      <c r="K79" s="1458" t="str">
        <f>IF(⑥固定資産償却!F54=0,"-",⑥固定資産償却!F54)</f>
        <v>-</v>
      </c>
      <c r="L79" s="1459"/>
      <c r="M79" s="1347"/>
      <c r="N79" s="1447"/>
      <c r="O79" s="1448"/>
      <c r="Q79" s="1771"/>
      <c r="R79" s="1444" t="str">
        <f>IF(⑥固定資産償却!C15=0,"-",⑥固定資産償却!C15)</f>
        <v>-</v>
      </c>
      <c r="S79" s="1446"/>
      <c r="T79" s="1446"/>
      <c r="U79" s="1446"/>
      <c r="V79" s="1449" t="str">
        <f>IF(⑥固定資産償却!E15=0,"-",⑥固定資産償却!E15)</f>
        <v>-</v>
      </c>
      <c r="W79" s="1450"/>
      <c r="X79" s="1451"/>
      <c r="Y79" s="1444" t="str">
        <f>IF(⑥固定資産償却!D15=0,"-",⑥固定資産償却!D15)</f>
        <v>-</v>
      </c>
      <c r="Z79" s="1445"/>
      <c r="AA79" s="1442" t="str">
        <f>IF(⑥固定資産償却!F15=0,"-",⑥固定資産償却!F15)</f>
        <v>-</v>
      </c>
      <c r="AB79" s="1443"/>
      <c r="AC79" s="360" t="str">
        <f>IF(⑥固定資産償却!G15=0,"-",(⑨農家収支計画!$G$4+1988)-⑥固定資産償却!G15)</f>
        <v>-</v>
      </c>
      <c r="AD79" s="1447"/>
      <c r="AE79" s="1448"/>
    </row>
    <row r="80" spans="1:31" ht="15.95" customHeight="1" x14ac:dyDescent="0.15">
      <c r="A80" s="1598"/>
      <c r="B80" s="1452" t="str">
        <f>IF(⑥固定資産償却!C55=0,"-",⑥固定資産償却!C55)</f>
        <v>-</v>
      </c>
      <c r="C80" s="1453"/>
      <c r="D80" s="1453"/>
      <c r="E80" s="1454"/>
      <c r="F80" s="1455"/>
      <c r="G80" s="1456"/>
      <c r="H80" s="1457"/>
      <c r="I80" s="1457"/>
      <c r="J80" s="128"/>
      <c r="K80" s="1458" t="str">
        <f>IF(⑥固定資産償却!F55=0,"-",⑥固定資産償却!F55)</f>
        <v>-</v>
      </c>
      <c r="L80" s="1459"/>
      <c r="M80" s="1347"/>
      <c r="N80" s="1447"/>
      <c r="O80" s="1448"/>
      <c r="Q80" s="1771"/>
      <c r="R80" s="1444" t="str">
        <f>IF(⑥固定資産償却!C16=0,"-",⑥固定資産償却!C16)</f>
        <v>-</v>
      </c>
      <c r="S80" s="1446"/>
      <c r="T80" s="1446"/>
      <c r="U80" s="1446"/>
      <c r="V80" s="1449" t="str">
        <f>IF(⑥固定資産償却!E16=0,"-",⑥固定資産償却!E16)</f>
        <v>-</v>
      </c>
      <c r="W80" s="1450"/>
      <c r="X80" s="1451"/>
      <c r="Y80" s="1444" t="str">
        <f>IF(⑥固定資産償却!D16=0,"-",⑥固定資産償却!D16)</f>
        <v>-</v>
      </c>
      <c r="Z80" s="1445"/>
      <c r="AA80" s="1442" t="str">
        <f>IF(⑥固定資産償却!F16=0,"-",⑥固定資産償却!F16)</f>
        <v>-</v>
      </c>
      <c r="AB80" s="1443"/>
      <c r="AC80" s="360" t="str">
        <f>IF(⑥固定資産償却!G16=0,"-",(⑨農家収支計画!$G$4+1988)-⑥固定資産償却!G16)</f>
        <v>-</v>
      </c>
      <c r="AD80" s="1447"/>
      <c r="AE80" s="1448"/>
    </row>
    <row r="81" spans="1:31" ht="15.95" customHeight="1" x14ac:dyDescent="0.15">
      <c r="A81" s="1598"/>
      <c r="B81" s="1452" t="str">
        <f>IF(⑥固定資産償却!C56=0,"-",⑥固定資産償却!C56)</f>
        <v>-</v>
      </c>
      <c r="C81" s="1453"/>
      <c r="D81" s="1453"/>
      <c r="E81" s="1454"/>
      <c r="F81" s="1455"/>
      <c r="G81" s="1456"/>
      <c r="H81" s="1457"/>
      <c r="I81" s="1457"/>
      <c r="J81" s="128"/>
      <c r="K81" s="1458" t="str">
        <f>IF(⑥固定資産償却!F56=0,"-",⑥固定資産償却!F56)</f>
        <v>-</v>
      </c>
      <c r="L81" s="1459"/>
      <c r="M81" s="1347"/>
      <c r="N81" s="1447"/>
      <c r="O81" s="1448"/>
      <c r="Q81" s="1771"/>
      <c r="R81" s="1444" t="str">
        <f>IF(⑥固定資産償却!C17=0,"-",⑥固定資産償却!C17)</f>
        <v>-</v>
      </c>
      <c r="S81" s="1446"/>
      <c r="T81" s="1446"/>
      <c r="U81" s="1446"/>
      <c r="V81" s="1449" t="str">
        <f>IF(⑥固定資産償却!E17=0,"-",⑥固定資産償却!E17)</f>
        <v>-</v>
      </c>
      <c r="W81" s="1450"/>
      <c r="X81" s="1451"/>
      <c r="Y81" s="1444" t="str">
        <f>IF(⑥固定資産償却!D17=0,"-",⑥固定資産償却!D17)</f>
        <v>-</v>
      </c>
      <c r="Z81" s="1445"/>
      <c r="AA81" s="1442" t="str">
        <f>IF(⑥固定資産償却!F17=0,"-",⑥固定資産償却!F17)</f>
        <v>-</v>
      </c>
      <c r="AB81" s="1443"/>
      <c r="AC81" s="360" t="str">
        <f>IF(⑥固定資産償却!G17=0,"-",(⑨農家収支計画!$G$4+1988)-⑥固定資産償却!G17)</f>
        <v>-</v>
      </c>
      <c r="AD81" s="1447"/>
      <c r="AE81" s="1448"/>
    </row>
    <row r="82" spans="1:31" ht="15.95" customHeight="1" x14ac:dyDescent="0.15">
      <c r="A82" s="1598"/>
      <c r="B82" s="1452" t="str">
        <f>IF(⑥固定資産償却!C57=0,"-",⑥固定資産償却!C57)</f>
        <v>-</v>
      </c>
      <c r="C82" s="1453"/>
      <c r="D82" s="1453"/>
      <c r="E82" s="1454"/>
      <c r="F82" s="1455"/>
      <c r="G82" s="1456"/>
      <c r="H82" s="1457"/>
      <c r="I82" s="1457"/>
      <c r="J82" s="128"/>
      <c r="K82" s="1458" t="str">
        <f>IF(⑥固定資産償却!F57=0,"-",⑥固定資産償却!F57)</f>
        <v>-</v>
      </c>
      <c r="L82" s="1459"/>
      <c r="M82" s="1347"/>
      <c r="N82" s="1447"/>
      <c r="O82" s="1448"/>
      <c r="Q82" s="1771"/>
      <c r="R82" s="1444" t="str">
        <f>IF(⑥固定資産償却!C18=0,"-",⑥固定資産償却!C18)</f>
        <v>-</v>
      </c>
      <c r="S82" s="1446"/>
      <c r="T82" s="1446"/>
      <c r="U82" s="1446"/>
      <c r="V82" s="1449" t="str">
        <f>IF(⑥固定資産償却!E18=0,"-",⑥固定資産償却!E18)</f>
        <v>-</v>
      </c>
      <c r="W82" s="1450"/>
      <c r="X82" s="1451"/>
      <c r="Y82" s="1444" t="str">
        <f>IF(⑥固定資産償却!D18=0,"-",⑥固定資産償却!D18)</f>
        <v>-</v>
      </c>
      <c r="Z82" s="1445"/>
      <c r="AA82" s="1442" t="str">
        <f>IF(⑥固定資産償却!F18=0,"-",⑥固定資産償却!F18)</f>
        <v>-</v>
      </c>
      <c r="AB82" s="1443"/>
      <c r="AC82" s="360" t="str">
        <f>IF(⑥固定資産償却!G18=0,"-",(⑨農家収支計画!$G$4+1988)-⑥固定資産償却!G18)</f>
        <v>-</v>
      </c>
      <c r="AD82" s="1447"/>
      <c r="AE82" s="1448"/>
    </row>
    <row r="83" spans="1:31" ht="15.95" customHeight="1" x14ac:dyDescent="0.15">
      <c r="A83" s="1598"/>
      <c r="B83" s="1452" t="str">
        <f>IF(⑥固定資産償却!C58=0,"-",⑥固定資産償却!C58)</f>
        <v>-</v>
      </c>
      <c r="C83" s="1453"/>
      <c r="D83" s="1453"/>
      <c r="E83" s="1454"/>
      <c r="F83" s="1455"/>
      <c r="G83" s="1456"/>
      <c r="H83" s="1457"/>
      <c r="I83" s="1457"/>
      <c r="J83" s="128"/>
      <c r="K83" s="1458" t="str">
        <f>IF(⑥固定資産償却!F58=0,"-",⑥固定資産償却!F58)</f>
        <v>-</v>
      </c>
      <c r="L83" s="1459"/>
      <c r="M83" s="1347"/>
      <c r="N83" s="1447"/>
      <c r="O83" s="1448"/>
      <c r="Q83" s="1771"/>
      <c r="R83" s="1444" t="str">
        <f>IF(⑥固定資産償却!C19=0,"-",⑥固定資産償却!C19)</f>
        <v>-</v>
      </c>
      <c r="S83" s="1446"/>
      <c r="T83" s="1446"/>
      <c r="U83" s="1446"/>
      <c r="V83" s="1449" t="str">
        <f>IF(⑥固定資産償却!E19=0,"-",⑥固定資産償却!E19)</f>
        <v>-</v>
      </c>
      <c r="W83" s="1450"/>
      <c r="X83" s="1451"/>
      <c r="Y83" s="1444" t="str">
        <f>IF(⑥固定資産償却!D19=0,"-",⑥固定資産償却!D19)</f>
        <v>-</v>
      </c>
      <c r="Z83" s="1445"/>
      <c r="AA83" s="1442" t="str">
        <f>IF(⑥固定資産償却!F19=0,"-",⑥固定資産償却!F19)</f>
        <v>-</v>
      </c>
      <c r="AB83" s="1443"/>
      <c r="AC83" s="360" t="str">
        <f>IF(⑥固定資産償却!G19=0,"-",(⑨農家収支計画!$G$4+1988)-⑥固定資産償却!G19)</f>
        <v>-</v>
      </c>
      <c r="AD83" s="1447"/>
      <c r="AE83" s="1448"/>
    </row>
    <row r="84" spans="1:31" ht="15.95" customHeight="1" x14ac:dyDescent="0.15">
      <c r="A84" s="1598"/>
      <c r="B84" s="1452" t="str">
        <f>IF(⑥固定資産償却!C59=0,"-",⑥固定資産償却!C59)</f>
        <v>-</v>
      </c>
      <c r="C84" s="1453"/>
      <c r="D84" s="1453"/>
      <c r="E84" s="1454"/>
      <c r="F84" s="1455"/>
      <c r="G84" s="1456"/>
      <c r="H84" s="1457"/>
      <c r="I84" s="1457"/>
      <c r="J84" s="128"/>
      <c r="K84" s="1458" t="str">
        <f>IF(⑥固定資産償却!F59=0,"-",⑥固定資産償却!F59)</f>
        <v>-</v>
      </c>
      <c r="L84" s="1459"/>
      <c r="M84" s="1347"/>
      <c r="N84" s="1447"/>
      <c r="O84" s="1448"/>
      <c r="Q84" s="1771"/>
      <c r="R84" s="1444" t="str">
        <f>IF(⑥固定資産償却!C20=0,"-",⑥固定資産償却!C20)</f>
        <v>-</v>
      </c>
      <c r="S84" s="1446"/>
      <c r="T84" s="1446"/>
      <c r="U84" s="1446"/>
      <c r="V84" s="1449" t="str">
        <f>IF(⑥固定資産償却!E20=0,"-",⑥固定資産償却!E20)</f>
        <v>-</v>
      </c>
      <c r="W84" s="1450"/>
      <c r="X84" s="1451"/>
      <c r="Y84" s="1444" t="str">
        <f>IF(⑥固定資産償却!D20=0,"-",⑥固定資産償却!D20)</f>
        <v>-</v>
      </c>
      <c r="Z84" s="1445"/>
      <c r="AA84" s="1442" t="str">
        <f>IF(⑥固定資産償却!F20=0,"-",⑥固定資産償却!F20)</f>
        <v>-</v>
      </c>
      <c r="AB84" s="1443"/>
      <c r="AC84" s="360" t="str">
        <f>IF(⑥固定資産償却!G20=0,"-",(⑨農家収支計画!$G$4+1988)-⑥固定資産償却!G20)</f>
        <v>-</v>
      </c>
      <c r="AD84" s="1447"/>
      <c r="AE84" s="1448"/>
    </row>
    <row r="85" spans="1:31" ht="15.95" customHeight="1" x14ac:dyDescent="0.15">
      <c r="A85" s="1598"/>
      <c r="B85" s="1452" t="str">
        <f>IF(⑥固定資産償却!C60=0,"-",⑥固定資産償却!C60)</f>
        <v>-</v>
      </c>
      <c r="C85" s="1453"/>
      <c r="D85" s="1453"/>
      <c r="E85" s="1454"/>
      <c r="F85" s="1455"/>
      <c r="G85" s="1456"/>
      <c r="H85" s="1457"/>
      <c r="I85" s="1457"/>
      <c r="J85" s="128"/>
      <c r="K85" s="1458" t="str">
        <f>IF(⑥固定資産償却!F60=0,"-",⑥固定資産償却!F60)</f>
        <v>-</v>
      </c>
      <c r="L85" s="1459"/>
      <c r="M85" s="1347"/>
      <c r="N85" s="1447"/>
      <c r="O85" s="1448"/>
      <c r="Q85" s="1771"/>
      <c r="R85" s="1444" t="str">
        <f>IF(⑥固定資産償却!C21=0,"-",⑥固定資産償却!C21)</f>
        <v>-</v>
      </c>
      <c r="S85" s="1446"/>
      <c r="T85" s="1446"/>
      <c r="U85" s="1446"/>
      <c r="V85" s="1449" t="str">
        <f>IF(⑥固定資産償却!E21=0,"-",⑥固定資産償却!E21)</f>
        <v>-</v>
      </c>
      <c r="W85" s="1450"/>
      <c r="X85" s="1451"/>
      <c r="Y85" s="1444" t="str">
        <f>IF(⑥固定資産償却!D21=0,"-",⑥固定資産償却!D21)</f>
        <v>-</v>
      </c>
      <c r="Z85" s="1445"/>
      <c r="AA85" s="1442" t="str">
        <f>IF(⑥固定資産償却!F21=0,"-",⑥固定資産償却!F21)</f>
        <v>-</v>
      </c>
      <c r="AB85" s="1443"/>
      <c r="AC85" s="360" t="str">
        <f>IF(⑥固定資産償却!G21=0,"-",(⑨農家収支計画!$G$4+1988)-⑥固定資産償却!G21)</f>
        <v>-</v>
      </c>
      <c r="AD85" s="1447"/>
      <c r="AE85" s="1448"/>
    </row>
    <row r="86" spans="1:31" ht="15.95" customHeight="1" x14ac:dyDescent="0.15">
      <c r="A86" s="1598"/>
      <c r="B86" s="1452" t="str">
        <f>IF(⑥固定資産償却!C61=0,"-",⑥固定資産償却!C61)</f>
        <v>-</v>
      </c>
      <c r="C86" s="1453"/>
      <c r="D86" s="1453"/>
      <c r="E86" s="1454"/>
      <c r="F86" s="1455"/>
      <c r="G86" s="1456"/>
      <c r="H86" s="1457"/>
      <c r="I86" s="1457"/>
      <c r="J86" s="128"/>
      <c r="K86" s="1458" t="str">
        <f>IF(⑥固定資産償却!F61=0,"-",⑥固定資産償却!F61)</f>
        <v>-</v>
      </c>
      <c r="L86" s="1459"/>
      <c r="M86" s="1347"/>
      <c r="N86" s="1447"/>
      <c r="O86" s="1448"/>
      <c r="Q86" s="1771"/>
      <c r="R86" s="1444" t="str">
        <f>IF(⑥固定資産償却!C22=0,"-",⑥固定資産償却!C22)</f>
        <v>-</v>
      </c>
      <c r="S86" s="1446"/>
      <c r="T86" s="1446"/>
      <c r="U86" s="1446"/>
      <c r="V86" s="1449" t="str">
        <f>IF(⑥固定資産償却!E22=0,"-",⑥固定資産償却!E22)</f>
        <v>-</v>
      </c>
      <c r="W86" s="1450"/>
      <c r="X86" s="1451"/>
      <c r="Y86" s="1444" t="str">
        <f>IF(⑥固定資産償却!D22=0,"-",⑥固定資産償却!D22)</f>
        <v>-</v>
      </c>
      <c r="Z86" s="1445"/>
      <c r="AA86" s="1442" t="str">
        <f>IF(⑥固定資産償却!F22=0,"-",⑥固定資産償却!F22)</f>
        <v>-</v>
      </c>
      <c r="AB86" s="1443"/>
      <c r="AC86" s="360" t="str">
        <f>IF(⑥固定資産償却!G22=0,"-",(⑨農家収支計画!$G$4+1988)-⑥固定資産償却!G22)</f>
        <v>-</v>
      </c>
      <c r="AD86" s="1447"/>
      <c r="AE86" s="1448"/>
    </row>
    <row r="87" spans="1:31" ht="15.95" customHeight="1" x14ac:dyDescent="0.15">
      <c r="A87" s="1598"/>
      <c r="B87" s="1452" t="str">
        <f>IF(⑥固定資産償却!C62=0,"-",⑥固定資産償却!C62)</f>
        <v>-</v>
      </c>
      <c r="C87" s="1453"/>
      <c r="D87" s="1453"/>
      <c r="E87" s="1454"/>
      <c r="F87" s="1455"/>
      <c r="G87" s="1456"/>
      <c r="H87" s="1457"/>
      <c r="I87" s="1457"/>
      <c r="J87" s="128"/>
      <c r="K87" s="1458" t="str">
        <f>IF(⑥固定資産償却!F62=0,"-",⑥固定資産償却!F62)</f>
        <v>-</v>
      </c>
      <c r="L87" s="1459"/>
      <c r="M87" s="1347"/>
      <c r="N87" s="1447"/>
      <c r="O87" s="1448"/>
      <c r="Q87" s="1771"/>
      <c r="R87" s="1444" t="str">
        <f>IF(⑥固定資産償却!C23=0,"-",⑥固定資産償却!C23)</f>
        <v>-</v>
      </c>
      <c r="S87" s="1446"/>
      <c r="T87" s="1446"/>
      <c r="U87" s="1446"/>
      <c r="V87" s="1449" t="str">
        <f>IF(⑥固定資産償却!E23=0,"-",⑥固定資産償却!E23)</f>
        <v>-</v>
      </c>
      <c r="W87" s="1450"/>
      <c r="X87" s="1451"/>
      <c r="Y87" s="1444" t="str">
        <f>IF(⑥固定資産償却!D23=0,"-",⑥固定資産償却!D23)</f>
        <v>-</v>
      </c>
      <c r="Z87" s="1445"/>
      <c r="AA87" s="1442" t="str">
        <f>IF(⑥固定資産償却!F23=0,"-",⑥固定資産償却!F23)</f>
        <v>-</v>
      </c>
      <c r="AB87" s="1443"/>
      <c r="AC87" s="360" t="str">
        <f>IF(⑥固定資産償却!G23=0,"-",(⑨農家収支計画!$G$4+1988)-⑥固定資産償却!G23)</f>
        <v>-</v>
      </c>
      <c r="AD87" s="1447"/>
      <c r="AE87" s="1448"/>
    </row>
    <row r="88" spans="1:31" ht="15.95" customHeight="1" x14ac:dyDescent="0.15">
      <c r="A88" s="1598"/>
      <c r="B88" s="1452" t="str">
        <f>IF(⑥固定資産償却!C63=0,"-",⑥固定資産償却!C63)</f>
        <v>-</v>
      </c>
      <c r="C88" s="1453"/>
      <c r="D88" s="1453"/>
      <c r="E88" s="1454"/>
      <c r="F88" s="1455"/>
      <c r="G88" s="1456"/>
      <c r="H88" s="1457"/>
      <c r="I88" s="1457"/>
      <c r="J88" s="128"/>
      <c r="K88" s="1458" t="str">
        <f>IF(⑥固定資産償却!F63=0,"-",⑥固定資産償却!F63)</f>
        <v>-</v>
      </c>
      <c r="L88" s="1459"/>
      <c r="M88" s="1347"/>
      <c r="N88" s="1447"/>
      <c r="O88" s="1448"/>
      <c r="Q88" s="1771"/>
      <c r="R88" s="1444" t="str">
        <f>IF(⑥固定資産償却!C24=0,"-",⑥固定資産償却!C24)</f>
        <v>-</v>
      </c>
      <c r="S88" s="1446"/>
      <c r="T88" s="1446"/>
      <c r="U88" s="1446"/>
      <c r="V88" s="1449" t="str">
        <f>IF(⑥固定資産償却!E24=0,"-",⑥固定資産償却!E24)</f>
        <v>-</v>
      </c>
      <c r="W88" s="1450"/>
      <c r="X88" s="1451"/>
      <c r="Y88" s="1444" t="str">
        <f>IF(⑥固定資産償却!D24=0,"-",⑥固定資産償却!D24)</f>
        <v>-</v>
      </c>
      <c r="Z88" s="1445"/>
      <c r="AA88" s="1442" t="str">
        <f>IF(⑥固定資産償却!F24=0,"-",⑥固定資産償却!F24)</f>
        <v>-</v>
      </c>
      <c r="AB88" s="1443"/>
      <c r="AC88" s="360" t="str">
        <f>IF(⑥固定資産償却!G24=0,"-",(⑨農家収支計画!$G$4+1988)-⑥固定資産償却!G24)</f>
        <v>-</v>
      </c>
      <c r="AD88" s="1447"/>
      <c r="AE88" s="1448"/>
    </row>
    <row r="89" spans="1:31" ht="15.95" customHeight="1" x14ac:dyDescent="0.15">
      <c r="A89" s="1598"/>
      <c r="B89" s="1452" t="str">
        <f>IF(⑥固定資産償却!C64=0,"-",⑥固定資産償却!C64)</f>
        <v>-</v>
      </c>
      <c r="C89" s="1453"/>
      <c r="D89" s="1453"/>
      <c r="E89" s="1454"/>
      <c r="F89" s="1455"/>
      <c r="G89" s="1456"/>
      <c r="H89" s="1457"/>
      <c r="I89" s="1457"/>
      <c r="J89" s="128"/>
      <c r="K89" s="1458" t="str">
        <f>IF(⑥固定資産償却!F64=0,"-",⑥固定資産償却!F64)</f>
        <v>-</v>
      </c>
      <c r="L89" s="1459"/>
      <c r="M89" s="1347"/>
      <c r="N89" s="1447"/>
      <c r="O89" s="1448"/>
      <c r="Q89" s="1771"/>
      <c r="R89" s="1444" t="str">
        <f>IF(⑥固定資産償却!C25=0,"-",⑥固定資産償却!C25)</f>
        <v>-</v>
      </c>
      <c r="S89" s="1446"/>
      <c r="T89" s="1446"/>
      <c r="U89" s="1446"/>
      <c r="V89" s="1449" t="str">
        <f>IF(⑥固定資産償却!E25=0,"-",⑥固定資産償却!E25)</f>
        <v>-</v>
      </c>
      <c r="W89" s="1450"/>
      <c r="X89" s="1451"/>
      <c r="Y89" s="1444" t="str">
        <f>IF(⑥固定資産償却!D25=0,"-",⑥固定資産償却!D25)</f>
        <v>-</v>
      </c>
      <c r="Z89" s="1445"/>
      <c r="AA89" s="1442" t="str">
        <f>IF(⑥固定資産償却!F25=0,"-",⑥固定資産償却!F25)</f>
        <v>-</v>
      </c>
      <c r="AB89" s="1443"/>
      <c r="AC89" s="360" t="str">
        <f>IF(⑥固定資産償却!G25=0,"-",(⑨農家収支計画!$G$4+1988)-⑥固定資産償却!G25)</f>
        <v>-</v>
      </c>
      <c r="AD89" s="1447"/>
      <c r="AE89" s="1448"/>
    </row>
    <row r="90" spans="1:31" ht="15.95" customHeight="1" x14ac:dyDescent="0.15">
      <c r="A90" s="1598"/>
      <c r="B90" s="1452" t="str">
        <f>IF(⑥固定資産償却!C65=0,"-",⑥固定資産償却!C65)</f>
        <v>-</v>
      </c>
      <c r="C90" s="1453"/>
      <c r="D90" s="1453"/>
      <c r="E90" s="1454"/>
      <c r="F90" s="1455"/>
      <c r="G90" s="1456"/>
      <c r="H90" s="1457"/>
      <c r="I90" s="1457"/>
      <c r="J90" s="128"/>
      <c r="K90" s="1458" t="str">
        <f>IF(⑥固定資産償却!F65=0,"-",⑥固定資産償却!F65)</f>
        <v>-</v>
      </c>
      <c r="L90" s="1459"/>
      <c r="M90" s="1347"/>
      <c r="N90" s="1447"/>
      <c r="O90" s="1448"/>
      <c r="Q90" s="1771"/>
      <c r="R90" s="1444" t="str">
        <f>IF(⑥固定資産償却!C26=0,"-",⑥固定資産償却!C26)</f>
        <v>-</v>
      </c>
      <c r="S90" s="1446"/>
      <c r="T90" s="1446"/>
      <c r="U90" s="1446"/>
      <c r="V90" s="1449" t="str">
        <f>IF(⑥固定資産償却!E26=0,"-",⑥固定資産償却!E26)</f>
        <v>-</v>
      </c>
      <c r="W90" s="1450"/>
      <c r="X90" s="1451"/>
      <c r="Y90" s="1444" t="str">
        <f>IF(⑥固定資産償却!D26=0,"-",⑥固定資産償却!D26)</f>
        <v>-</v>
      </c>
      <c r="Z90" s="1445"/>
      <c r="AA90" s="1442" t="str">
        <f>IF(⑥固定資産償却!F26=0,"-",⑥固定資産償却!F26)</f>
        <v>-</v>
      </c>
      <c r="AB90" s="1443"/>
      <c r="AC90" s="360" t="str">
        <f>IF(⑥固定資産償却!G26=0,"-",(⑨農家収支計画!$G$4+1988)-⑥固定資産償却!G26)</f>
        <v>-</v>
      </c>
      <c r="AD90" s="1447"/>
      <c r="AE90" s="1448"/>
    </row>
    <row r="91" spans="1:31" ht="15.95" customHeight="1" x14ac:dyDescent="0.15">
      <c r="A91" s="1598"/>
      <c r="B91" s="1452" t="str">
        <f>IF(⑥固定資産償却!C66=0,"-",⑥固定資産償却!C66)</f>
        <v>-</v>
      </c>
      <c r="C91" s="1453"/>
      <c r="D91" s="1453"/>
      <c r="E91" s="1454"/>
      <c r="F91" s="1455"/>
      <c r="G91" s="1456"/>
      <c r="H91" s="1457"/>
      <c r="I91" s="1457"/>
      <c r="J91" s="128"/>
      <c r="K91" s="1458" t="str">
        <f>IF(⑥固定資産償却!F66=0,"-",⑥固定資産償却!F66)</f>
        <v>-</v>
      </c>
      <c r="L91" s="1459"/>
      <c r="M91" s="1347"/>
      <c r="N91" s="1447"/>
      <c r="O91" s="1448"/>
      <c r="Q91" s="1771"/>
      <c r="R91" s="1444" t="str">
        <f>IF(⑥固定資産償却!C27=0,"-",⑥固定資産償却!C27)</f>
        <v>-</v>
      </c>
      <c r="S91" s="1446"/>
      <c r="T91" s="1446"/>
      <c r="U91" s="1446"/>
      <c r="V91" s="1449" t="str">
        <f>IF(⑥固定資産償却!E27=0,"-",⑥固定資産償却!E27)</f>
        <v>-</v>
      </c>
      <c r="W91" s="1450"/>
      <c r="X91" s="1451"/>
      <c r="Y91" s="1444" t="str">
        <f>IF(⑥固定資産償却!D27=0,"-",⑥固定資産償却!D27)</f>
        <v>-</v>
      </c>
      <c r="Z91" s="1445"/>
      <c r="AA91" s="1442" t="str">
        <f>IF(⑥固定資産償却!F27=0,"-",⑥固定資産償却!F27)</f>
        <v>-</v>
      </c>
      <c r="AB91" s="1443"/>
      <c r="AC91" s="360" t="str">
        <f>IF(⑥固定資産償却!G27=0,"-",(⑨農家収支計画!$G$4+1988)-⑥固定資産償却!G27)</f>
        <v>-</v>
      </c>
      <c r="AD91" s="1447"/>
      <c r="AE91" s="1448"/>
    </row>
    <row r="92" spans="1:31" ht="15.95" customHeight="1" x14ac:dyDescent="0.15">
      <c r="A92" s="1598"/>
      <c r="B92" s="1452" t="str">
        <f>IF(⑥固定資産償却!C67=0,"-",⑥固定資産償却!C67)</f>
        <v>-</v>
      </c>
      <c r="C92" s="1453"/>
      <c r="D92" s="1453"/>
      <c r="E92" s="1454"/>
      <c r="F92" s="1455"/>
      <c r="G92" s="1456"/>
      <c r="H92" s="1457"/>
      <c r="I92" s="1457"/>
      <c r="J92" s="128"/>
      <c r="K92" s="1458" t="str">
        <f>IF(⑥固定資産償却!F67=0,"-",⑥固定資産償却!F67)</f>
        <v>-</v>
      </c>
      <c r="L92" s="1459"/>
      <c r="M92" s="1347"/>
      <c r="N92" s="1447"/>
      <c r="O92" s="1448"/>
      <c r="Q92" s="1771"/>
      <c r="R92" s="1444" t="str">
        <f>IF(⑥固定資産償却!C28=0,"-",⑥固定資産償却!C28)</f>
        <v>-</v>
      </c>
      <c r="S92" s="1446"/>
      <c r="T92" s="1446"/>
      <c r="U92" s="1446"/>
      <c r="V92" s="1449" t="str">
        <f>IF(⑥固定資産償却!E28=0,"-",⑥固定資産償却!E28)</f>
        <v>-</v>
      </c>
      <c r="W92" s="1450"/>
      <c r="X92" s="1451"/>
      <c r="Y92" s="1444" t="str">
        <f>IF(⑥固定資産償却!D28=0,"-",⑥固定資産償却!D28)</f>
        <v>-</v>
      </c>
      <c r="Z92" s="1445"/>
      <c r="AA92" s="1442" t="str">
        <f>IF(⑥固定資産償却!F28=0,"-",⑥固定資産償却!F28)</f>
        <v>-</v>
      </c>
      <c r="AB92" s="1443"/>
      <c r="AC92" s="360" t="str">
        <f>IF(⑥固定資産償却!G28=0,"-",(⑨農家収支計画!$G$4+1988)-⑥固定資産償却!G28)</f>
        <v>-</v>
      </c>
      <c r="AD92" s="1447"/>
      <c r="AE92" s="1448"/>
    </row>
    <row r="93" spans="1:31" ht="15.95" customHeight="1" x14ac:dyDescent="0.15">
      <c r="A93" s="1598"/>
      <c r="B93" s="1452" t="str">
        <f>IF(⑥固定資産償却!C68=0,"-",⑥固定資産償却!C68)</f>
        <v>-</v>
      </c>
      <c r="C93" s="1453"/>
      <c r="D93" s="1453"/>
      <c r="E93" s="1454"/>
      <c r="F93" s="1455"/>
      <c r="G93" s="1456"/>
      <c r="H93" s="1457"/>
      <c r="I93" s="1457"/>
      <c r="J93" s="128"/>
      <c r="K93" s="1458" t="str">
        <f>IF(⑥固定資産償却!F68=0,"-",⑥固定資産償却!F68)</f>
        <v>-</v>
      </c>
      <c r="L93" s="1459"/>
      <c r="M93" s="1347"/>
      <c r="N93" s="1447"/>
      <c r="O93" s="1448"/>
      <c r="Q93" s="1771"/>
      <c r="R93" s="1444" t="str">
        <f>IF(⑥固定資産償却!C29=0,"-",⑥固定資産償却!C29)</f>
        <v>-</v>
      </c>
      <c r="S93" s="1446"/>
      <c r="T93" s="1446"/>
      <c r="U93" s="1446"/>
      <c r="V93" s="1449" t="str">
        <f>IF(⑥固定資産償却!E29=0,"-",⑥固定資産償却!E29)</f>
        <v>-</v>
      </c>
      <c r="W93" s="1450"/>
      <c r="X93" s="1451"/>
      <c r="Y93" s="1444" t="str">
        <f>IF(⑥固定資産償却!D29=0,"-",⑥固定資産償却!D29)</f>
        <v>-</v>
      </c>
      <c r="Z93" s="1445"/>
      <c r="AA93" s="1442" t="str">
        <f>IF(⑥固定資産償却!F29=0,"-",⑥固定資産償却!F29)</f>
        <v>-</v>
      </c>
      <c r="AB93" s="1443"/>
      <c r="AC93" s="360" t="str">
        <f>IF(⑥固定資産償却!G29=0,"-",(⑨農家収支計画!$G$4+1988)-⑥固定資産償却!G29)</f>
        <v>-</v>
      </c>
      <c r="AD93" s="1447"/>
      <c r="AE93" s="1448"/>
    </row>
    <row r="94" spans="1:31" ht="15.95" customHeight="1" x14ac:dyDescent="0.15">
      <c r="A94" s="1598"/>
      <c r="B94" s="1452" t="str">
        <f>IF(⑥固定資産償却!C69=0,"-",⑥固定資産償却!C69)</f>
        <v>-</v>
      </c>
      <c r="C94" s="1453"/>
      <c r="D94" s="1453"/>
      <c r="E94" s="1454"/>
      <c r="F94" s="1455"/>
      <c r="G94" s="1456"/>
      <c r="H94" s="1457"/>
      <c r="I94" s="1457"/>
      <c r="J94" s="128"/>
      <c r="K94" s="1458" t="str">
        <f>IF(⑥固定資産償却!F69=0,"-",⑥固定資産償却!F69)</f>
        <v>-</v>
      </c>
      <c r="L94" s="1459"/>
      <c r="M94" s="1347"/>
      <c r="N94" s="1447"/>
      <c r="O94" s="1448"/>
      <c r="Q94" s="1771"/>
      <c r="R94" s="1444" t="str">
        <f>IF(⑥固定資産償却!C30=0,"-",⑥固定資産償却!C30)</f>
        <v>-</v>
      </c>
      <c r="S94" s="1446"/>
      <c r="T94" s="1446"/>
      <c r="U94" s="1446"/>
      <c r="V94" s="1449" t="str">
        <f>IF(⑥固定資産償却!E30=0,"-",⑥固定資産償却!E30)</f>
        <v>-</v>
      </c>
      <c r="W94" s="1450"/>
      <c r="X94" s="1451"/>
      <c r="Y94" s="1444" t="str">
        <f>IF(⑥固定資産償却!D30=0,"-",⑥固定資産償却!D30)</f>
        <v>-</v>
      </c>
      <c r="Z94" s="1445"/>
      <c r="AA94" s="1442" t="str">
        <f>IF(⑥固定資産償却!F30=0,"-",⑥固定資産償却!F30)</f>
        <v>-</v>
      </c>
      <c r="AB94" s="1443"/>
      <c r="AC94" s="360" t="str">
        <f>IF(⑥固定資産償却!G30=0,"-",(⑨農家収支計画!$G$4+1988)-⑥固定資産償却!G30)</f>
        <v>-</v>
      </c>
      <c r="AD94" s="1447"/>
      <c r="AE94" s="1448"/>
    </row>
    <row r="95" spans="1:31" ht="15.95" customHeight="1" x14ac:dyDescent="0.15">
      <c r="A95" s="1598"/>
      <c r="B95" s="1452" t="str">
        <f>IF(⑥固定資産償却!C70=0,"-",⑥固定資産償却!C70)</f>
        <v>-</v>
      </c>
      <c r="C95" s="1453"/>
      <c r="D95" s="1453"/>
      <c r="E95" s="251"/>
      <c r="F95" s="252"/>
      <c r="G95" s="253"/>
      <c r="H95" s="1457"/>
      <c r="I95" s="1457"/>
      <c r="J95" s="128"/>
      <c r="K95" s="1458" t="str">
        <f>IF(⑥固定資産償却!F70=0,"-",⑥固定資産償却!F70)</f>
        <v>-</v>
      </c>
      <c r="L95" s="1459"/>
      <c r="M95" s="1347"/>
      <c r="N95" s="1447"/>
      <c r="O95" s="1448"/>
      <c r="Q95" s="1771"/>
      <c r="R95" s="1444" t="str">
        <f>IF(⑥固定資産償却!C31=0,"-",⑥固定資産償却!C31)</f>
        <v>-</v>
      </c>
      <c r="S95" s="1446"/>
      <c r="T95" s="1446"/>
      <c r="U95" s="1446"/>
      <c r="V95" s="1449" t="str">
        <f>IF(⑥固定資産償却!E31=0,"-",⑥固定資産償却!E31)</f>
        <v>-</v>
      </c>
      <c r="W95" s="1450"/>
      <c r="X95" s="1451"/>
      <c r="Y95" s="1444" t="str">
        <f>IF(⑥固定資産償却!D31=0,"-",⑥固定資産償却!D31)</f>
        <v>-</v>
      </c>
      <c r="Z95" s="1445"/>
      <c r="AA95" s="1442" t="str">
        <f>IF(⑥固定資産償却!F31=0,"-",⑥固定資産償却!F31)</f>
        <v>-</v>
      </c>
      <c r="AB95" s="1443"/>
      <c r="AC95" s="360" t="str">
        <f>IF(⑥固定資産償却!G31=0,"-",(⑨農家収支計画!$G$4+1988)-⑥固定資産償却!G31)</f>
        <v>-</v>
      </c>
      <c r="AD95" s="1447"/>
      <c r="AE95" s="1448"/>
    </row>
    <row r="96" spans="1:31" ht="15.95" customHeight="1" x14ac:dyDescent="0.15">
      <c r="A96" s="1598"/>
      <c r="B96" s="1452" t="str">
        <f>IF(⑥固定資産償却!C71=0,"-",⑥固定資産償却!C71)</f>
        <v>-</v>
      </c>
      <c r="C96" s="1453"/>
      <c r="D96" s="1453"/>
      <c r="E96" s="251"/>
      <c r="F96" s="252"/>
      <c r="G96" s="253"/>
      <c r="H96" s="1457"/>
      <c r="I96" s="1457"/>
      <c r="J96" s="128"/>
      <c r="K96" s="1458" t="str">
        <f>IF(⑥固定資産償却!F71=0,"-",⑥固定資産償却!F71)</f>
        <v>-</v>
      </c>
      <c r="L96" s="1459"/>
      <c r="M96" s="1347"/>
      <c r="N96" s="1447"/>
      <c r="O96" s="1448"/>
      <c r="Q96" s="1771"/>
      <c r="R96" s="1444" t="str">
        <f>IF(⑥固定資産償却!C32=0,"-",⑥固定資産償却!C32)</f>
        <v>-</v>
      </c>
      <c r="S96" s="1446"/>
      <c r="T96" s="1446"/>
      <c r="U96" s="1446"/>
      <c r="V96" s="1449" t="str">
        <f>IF(⑥固定資産償却!E32=0,"-",⑥固定資産償却!E32)</f>
        <v>-</v>
      </c>
      <c r="W96" s="1450"/>
      <c r="X96" s="1451"/>
      <c r="Y96" s="1444" t="str">
        <f>IF(⑥固定資産償却!D32=0,"-",⑥固定資産償却!D32)</f>
        <v>-</v>
      </c>
      <c r="Z96" s="1445"/>
      <c r="AA96" s="1442" t="str">
        <f>IF(⑥固定資産償却!F32=0,"-",⑥固定資産償却!F32)</f>
        <v>-</v>
      </c>
      <c r="AB96" s="1443"/>
      <c r="AC96" s="360" t="str">
        <f>IF(⑥固定資産償却!G32=0,"-",(⑨農家収支計画!$G$4+1988)-⑥固定資産償却!G32)</f>
        <v>-</v>
      </c>
      <c r="AD96" s="1447"/>
      <c r="AE96" s="1448"/>
    </row>
    <row r="97" spans="1:31" ht="15.95" customHeight="1" x14ac:dyDescent="0.15">
      <c r="A97" s="1598"/>
      <c r="B97" s="1452" t="str">
        <f>IF(⑥固定資産償却!C72=0,"-",⑥固定資産償却!C72)</f>
        <v>-</v>
      </c>
      <c r="C97" s="1453"/>
      <c r="D97" s="1453"/>
      <c r="E97" s="251"/>
      <c r="F97" s="252"/>
      <c r="G97" s="253"/>
      <c r="H97" s="1457"/>
      <c r="I97" s="1457"/>
      <c r="J97" s="128"/>
      <c r="K97" s="1458" t="str">
        <f>IF(⑥固定資産償却!F72=0,"-",⑥固定資産償却!F72)</f>
        <v>-</v>
      </c>
      <c r="L97" s="1459"/>
      <c r="M97" s="1347"/>
      <c r="N97" s="1447"/>
      <c r="O97" s="1448"/>
      <c r="Q97" s="1771"/>
      <c r="R97" s="1444" t="str">
        <f>IF(⑥固定資産償却!C33=0,"-",⑥固定資産償却!C33)</f>
        <v>-</v>
      </c>
      <c r="S97" s="1446"/>
      <c r="T97" s="1446"/>
      <c r="U97" s="1446"/>
      <c r="V97" s="1449" t="str">
        <f>IF(⑥固定資産償却!E33=0,"-",⑥固定資産償却!E33)</f>
        <v>-</v>
      </c>
      <c r="W97" s="1450"/>
      <c r="X97" s="1451"/>
      <c r="Y97" s="1444" t="str">
        <f>IF(⑥固定資産償却!D33=0,"-",⑥固定資産償却!D33)</f>
        <v>-</v>
      </c>
      <c r="Z97" s="1445"/>
      <c r="AA97" s="1442" t="str">
        <f>IF(⑥固定資産償却!F33=0,"-",⑥固定資産償却!F33)</f>
        <v>-</v>
      </c>
      <c r="AB97" s="1443"/>
      <c r="AC97" s="360" t="str">
        <f>IF(⑥固定資産償却!G33=0,"-",(⑨農家収支計画!$G$4+1988)-⑥固定資産償却!G33)</f>
        <v>-</v>
      </c>
      <c r="AD97" s="1447"/>
      <c r="AE97" s="1448"/>
    </row>
    <row r="98" spans="1:31" ht="15.95" customHeight="1" x14ac:dyDescent="0.15">
      <c r="A98" s="1598"/>
      <c r="B98" s="1452" t="str">
        <f>IF(⑥固定資産償却!C73=0,"-",⑥固定資産償却!C73)</f>
        <v>-</v>
      </c>
      <c r="C98" s="1453"/>
      <c r="D98" s="1453"/>
      <c r="E98" s="1454"/>
      <c r="F98" s="1455"/>
      <c r="G98" s="1456"/>
      <c r="H98" s="1457"/>
      <c r="I98" s="1457"/>
      <c r="J98" s="128"/>
      <c r="K98" s="1458" t="str">
        <f>IF(⑥固定資産償却!F73=0,"-",⑥固定資産償却!F73)</f>
        <v>-</v>
      </c>
      <c r="L98" s="1459"/>
      <c r="M98" s="1347"/>
      <c r="N98" s="1447"/>
      <c r="O98" s="1448"/>
      <c r="Q98" s="1771"/>
      <c r="R98" s="1444" t="str">
        <f>IF(⑥固定資産償却!C34=0,"-",⑥固定資産償却!C34)</f>
        <v>-</v>
      </c>
      <c r="S98" s="1446"/>
      <c r="T98" s="1446"/>
      <c r="U98" s="1446"/>
      <c r="V98" s="1449" t="str">
        <f>IF(⑥固定資産償却!E34=0,"-",⑥固定資産償却!E34)</f>
        <v>-</v>
      </c>
      <c r="W98" s="1450"/>
      <c r="X98" s="1451"/>
      <c r="Y98" s="1444" t="str">
        <f>IF(⑥固定資産償却!D34=0,"-",⑥固定資産償却!D34)</f>
        <v>-</v>
      </c>
      <c r="Z98" s="1445"/>
      <c r="AA98" s="1442" t="str">
        <f>IF(⑥固定資産償却!F34=0,"-",⑥固定資産償却!F34)</f>
        <v>-</v>
      </c>
      <c r="AB98" s="1443"/>
      <c r="AC98" s="360" t="str">
        <f>IF(⑥固定資産償却!G34=0,"-",(⑨農家収支計画!$G$4+1988)-⑥固定資産償却!G34)</f>
        <v>-</v>
      </c>
      <c r="AD98" s="1447"/>
      <c r="AE98" s="1448"/>
    </row>
    <row r="99" spans="1:31" ht="15.95" customHeight="1" x14ac:dyDescent="0.15">
      <c r="A99" s="1598"/>
      <c r="B99" s="1452" t="str">
        <f>IF(⑥固定資産償却!C74=0,"-",⑥固定資産償却!C74)</f>
        <v>-</v>
      </c>
      <c r="C99" s="1453"/>
      <c r="D99" s="1453"/>
      <c r="E99" s="1454"/>
      <c r="F99" s="1455"/>
      <c r="G99" s="1456"/>
      <c r="H99" s="1457"/>
      <c r="I99" s="1457"/>
      <c r="J99" s="128"/>
      <c r="K99" s="1458" t="str">
        <f>IF(⑥固定資産償却!F74=0,"-",⑥固定資産償却!F74)</f>
        <v>-</v>
      </c>
      <c r="L99" s="1459"/>
      <c r="M99" s="1347"/>
      <c r="N99" s="1447"/>
      <c r="O99" s="1448"/>
      <c r="Q99" s="1771"/>
      <c r="R99" s="1444" t="str">
        <f>IF(⑥固定資産償却!C35=0,"-",⑥固定資産償却!C35)</f>
        <v>-</v>
      </c>
      <c r="S99" s="1446"/>
      <c r="T99" s="1446"/>
      <c r="U99" s="1446"/>
      <c r="V99" s="1449" t="str">
        <f>IF(⑥固定資産償却!E35=0,"-",⑥固定資産償却!E35)</f>
        <v>-</v>
      </c>
      <c r="W99" s="1450"/>
      <c r="X99" s="1451"/>
      <c r="Y99" s="1444" t="str">
        <f>IF(⑥固定資産償却!D35=0,"-",⑥固定資産償却!D35)</f>
        <v>-</v>
      </c>
      <c r="Z99" s="1445"/>
      <c r="AA99" s="1442" t="str">
        <f>IF(⑥固定資産償却!F35=0,"-",⑥固定資産償却!F35)</f>
        <v>-</v>
      </c>
      <c r="AB99" s="1443"/>
      <c r="AC99" s="360" t="str">
        <f>IF(⑥固定資産償却!G35=0,"-",(⑨農家収支計画!$G$4+1988)-⑥固定資産償却!G35)</f>
        <v>-</v>
      </c>
      <c r="AD99" s="1447"/>
      <c r="AE99" s="1448"/>
    </row>
    <row r="100" spans="1:31" ht="15.95" customHeight="1" x14ac:dyDescent="0.15">
      <c r="A100" s="1598"/>
      <c r="B100" s="1605"/>
      <c r="C100" s="1606"/>
      <c r="D100" s="1606"/>
      <c r="E100" s="1454"/>
      <c r="F100" s="1455"/>
      <c r="G100" s="1456"/>
      <c r="H100" s="1457"/>
      <c r="I100" s="1457"/>
      <c r="J100" s="128"/>
      <c r="K100" s="1835"/>
      <c r="L100" s="1836"/>
      <c r="M100" s="1347"/>
      <c r="N100" s="1447"/>
      <c r="O100" s="1448"/>
      <c r="Q100" s="1771"/>
      <c r="R100" s="1444" t="str">
        <f>IF(⑥固定資産償却!C36=0,"-",⑥固定資産償却!C36)</f>
        <v>-</v>
      </c>
      <c r="S100" s="1446"/>
      <c r="T100" s="1446"/>
      <c r="U100" s="1446"/>
      <c r="V100" s="1449" t="str">
        <f>IF(⑥固定資産償却!E36=0,"-",⑥固定資産償却!E36)</f>
        <v>-</v>
      </c>
      <c r="W100" s="1450"/>
      <c r="X100" s="1451"/>
      <c r="Y100" s="1444" t="str">
        <f>IF(⑥固定資産償却!D36=0,"-",⑥固定資産償却!D36)</f>
        <v>-</v>
      </c>
      <c r="Z100" s="1445"/>
      <c r="AA100" s="1442" t="str">
        <f>IF(⑥固定資産償却!F36=0,"-",⑥固定資産償却!F36)</f>
        <v>-</v>
      </c>
      <c r="AB100" s="1443"/>
      <c r="AC100" s="360" t="str">
        <f>IF(⑥固定資産償却!G36=0,"-",(⑨農家収支計画!$G$4+1988)-⑥固定資産償却!G36)</f>
        <v>-</v>
      </c>
      <c r="AD100" s="1447"/>
      <c r="AE100" s="1448"/>
    </row>
    <row r="101" spans="1:31" ht="15.95" customHeight="1" x14ac:dyDescent="0.15">
      <c r="A101" s="1598"/>
      <c r="B101" s="1605"/>
      <c r="C101" s="1606"/>
      <c r="D101" s="1606"/>
      <c r="E101" s="1454"/>
      <c r="F101" s="1455"/>
      <c r="G101" s="1456"/>
      <c r="H101" s="1457"/>
      <c r="I101" s="1457"/>
      <c r="J101" s="128"/>
      <c r="K101" s="1835"/>
      <c r="L101" s="1836"/>
      <c r="M101" s="1347"/>
      <c r="N101" s="1447"/>
      <c r="O101" s="1448"/>
      <c r="Q101" s="1771"/>
      <c r="R101" s="1444" t="str">
        <f>IF(⑥固定資産償却!C37=0,"-",⑥固定資産償却!C37)</f>
        <v>-</v>
      </c>
      <c r="S101" s="1446"/>
      <c r="T101" s="1446"/>
      <c r="U101" s="1446"/>
      <c r="V101" s="1449" t="str">
        <f>IF(⑥固定資産償却!E37=0,"-",⑥固定資産償却!E37)</f>
        <v>-</v>
      </c>
      <c r="W101" s="1450"/>
      <c r="X101" s="1451"/>
      <c r="Y101" s="1444" t="str">
        <f>IF(⑥固定資産償却!D37=0,"-",⑥固定資産償却!D37)</f>
        <v>-</v>
      </c>
      <c r="Z101" s="1445"/>
      <c r="AA101" s="1442" t="str">
        <f>IF(⑥固定資産償却!F37=0,"-",⑥固定資産償却!F37)</f>
        <v>-</v>
      </c>
      <c r="AB101" s="1443"/>
      <c r="AC101" s="360" t="str">
        <f>IF(⑥固定資産償却!G37=0,"-",(⑨農家収支計画!$G$4+1988)-⑥固定資産償却!G37)</f>
        <v>-</v>
      </c>
      <c r="AD101" s="1447"/>
      <c r="AE101" s="1448"/>
    </row>
    <row r="102" spans="1:31" ht="15.95" customHeight="1" x14ac:dyDescent="0.15">
      <c r="A102" s="1598"/>
      <c r="B102" s="1605"/>
      <c r="C102" s="1606"/>
      <c r="D102" s="1606"/>
      <c r="E102" s="1454"/>
      <c r="F102" s="1455"/>
      <c r="G102" s="1456"/>
      <c r="H102" s="1457"/>
      <c r="I102" s="1457"/>
      <c r="J102" s="128"/>
      <c r="K102" s="1835"/>
      <c r="L102" s="1836"/>
      <c r="M102" s="1347"/>
      <c r="N102" s="1447"/>
      <c r="O102" s="1448"/>
      <c r="Q102" s="1771"/>
      <c r="R102" s="1779" t="str">
        <f>IF(⑥固定資産償却!C38=0,"-",⑥固定資産償却!C38)</f>
        <v>-</v>
      </c>
      <c r="S102" s="1780"/>
      <c r="T102" s="1780"/>
      <c r="U102" s="1780"/>
      <c r="V102" s="1832" t="str">
        <f>IF(⑥固定資産償却!E38=0,"-",⑥固定資産償却!E38)</f>
        <v>-</v>
      </c>
      <c r="W102" s="1833"/>
      <c r="X102" s="1834"/>
      <c r="Y102" s="1779" t="str">
        <f>IF(⑥固定資産償却!D38=0,"-",⑥固定資産償却!D38)</f>
        <v>-</v>
      </c>
      <c r="Z102" s="1781"/>
      <c r="AA102" s="1795" t="str">
        <f>IF(⑥固定資産償却!F38=0,"-",⑥固定資産償却!F38)</f>
        <v>-</v>
      </c>
      <c r="AB102" s="1796"/>
      <c r="AC102" s="449" t="str">
        <f>IF(⑥固定資産償却!G38=0,"-",(⑨農家収支計画!$G$4+1988)-⑥固定資産償却!G38)</f>
        <v>-</v>
      </c>
      <c r="AD102" s="1787"/>
      <c r="AE102" s="1788"/>
    </row>
    <row r="103" spans="1:31" ht="15.95" customHeight="1" thickBot="1" x14ac:dyDescent="0.2">
      <c r="A103" s="1598"/>
      <c r="B103" s="1602"/>
      <c r="C103" s="1603"/>
      <c r="D103" s="1603"/>
      <c r="E103" s="1602"/>
      <c r="F103" s="1603"/>
      <c r="G103" s="1604"/>
      <c r="H103" s="1620"/>
      <c r="I103" s="1620"/>
      <c r="J103" s="129"/>
      <c r="K103" s="1623"/>
      <c r="L103" s="1624"/>
      <c r="M103" s="1348"/>
      <c r="N103" s="1787"/>
      <c r="O103" s="1788"/>
      <c r="Q103" s="1772"/>
      <c r="R103" s="1789" t="s">
        <v>46</v>
      </c>
      <c r="S103" s="1790"/>
      <c r="T103" s="1790"/>
      <c r="U103" s="1791"/>
      <c r="V103" s="1760"/>
      <c r="W103" s="1761"/>
      <c r="X103" s="1762"/>
      <c r="Y103" s="1785">
        <f>SUM(Y69:Z102)</f>
        <v>0</v>
      </c>
      <c r="Z103" s="1794"/>
      <c r="AA103" s="1792">
        <f>SUM(AA69:AB102)</f>
        <v>0</v>
      </c>
      <c r="AB103" s="1793"/>
      <c r="AC103" s="126"/>
      <c r="AD103" s="1785">
        <f>SUM(AD69:AE102)</f>
        <v>0</v>
      </c>
      <c r="AE103" s="1786"/>
    </row>
    <row r="104" spans="1:31" ht="19.5" customHeight="1" thickBot="1" x14ac:dyDescent="0.2">
      <c r="A104" s="1599"/>
      <c r="B104" s="1491" t="s">
        <v>46</v>
      </c>
      <c r="C104" s="1492"/>
      <c r="D104" s="1493"/>
      <c r="E104" s="1760"/>
      <c r="F104" s="1761"/>
      <c r="G104" s="1762"/>
      <c r="H104" s="1596">
        <f>SUM(H69:H103)</f>
        <v>0</v>
      </c>
      <c r="I104" s="1596"/>
      <c r="J104" s="130" t="s">
        <v>590</v>
      </c>
      <c r="K104" s="1594">
        <f>SUM(K69:K103)</f>
        <v>0</v>
      </c>
      <c r="L104" s="1595"/>
      <c r="M104" s="1352"/>
      <c r="N104" s="1785">
        <f>SUM(N69:N103)</f>
        <v>0</v>
      </c>
      <c r="O104" s="1786"/>
      <c r="Q104" s="1763" t="s">
        <v>34</v>
      </c>
      <c r="R104" s="1764"/>
      <c r="S104" s="1764"/>
      <c r="T104" s="1764"/>
      <c r="U104" s="1765"/>
      <c r="V104" s="1766"/>
      <c r="W104" s="1767"/>
      <c r="X104" s="1768"/>
      <c r="Y104" s="1767"/>
      <c r="Z104" s="1768"/>
      <c r="AA104" s="1782">
        <f>SUM(K104,AA103)</f>
        <v>0</v>
      </c>
      <c r="AB104" s="1783"/>
      <c r="AC104" s="131"/>
      <c r="AD104" s="1782">
        <f>SUM(N38,N59,N65,AD42,AD50,N104,AD103)</f>
        <v>0</v>
      </c>
      <c r="AE104" s="1784"/>
    </row>
  </sheetData>
  <mergeCells count="820">
    <mergeCell ref="V102:X102"/>
    <mergeCell ref="R101:U101"/>
    <mergeCell ref="R100:U100"/>
    <mergeCell ref="K101:L101"/>
    <mergeCell ref="A33:A44"/>
    <mergeCell ref="B39:B43"/>
    <mergeCell ref="H102:I102"/>
    <mergeCell ref="K102:L102"/>
    <mergeCell ref="N102:O102"/>
    <mergeCell ref="H100:I100"/>
    <mergeCell ref="B101:D101"/>
    <mergeCell ref="H101:I101"/>
    <mergeCell ref="E101:G101"/>
    <mergeCell ref="B102:D102"/>
    <mergeCell ref="K100:L100"/>
    <mergeCell ref="H49:I49"/>
    <mergeCell ref="K49:L49"/>
    <mergeCell ref="C52:D52"/>
    <mergeCell ref="K57:L57"/>
    <mergeCell ref="C41:D41"/>
    <mergeCell ref="K53:L53"/>
    <mergeCell ref="E38:G38"/>
    <mergeCell ref="K47:L47"/>
    <mergeCell ref="C43:D43"/>
    <mergeCell ref="A1:E1"/>
    <mergeCell ref="AA2:AD2"/>
    <mergeCell ref="Y2:Z2"/>
    <mergeCell ref="T17:U17"/>
    <mergeCell ref="T16:U16"/>
    <mergeCell ref="B15:D15"/>
    <mergeCell ref="I26:K26"/>
    <mergeCell ref="B98:D98"/>
    <mergeCell ref="B99:D99"/>
    <mergeCell ref="B6:D6"/>
    <mergeCell ref="R97:U97"/>
    <mergeCell ref="V97:X97"/>
    <mergeCell ref="Y97:Z97"/>
    <mergeCell ref="T31:W31"/>
    <mergeCell ref="Y31:Z31"/>
    <mergeCell ref="Y91:Z91"/>
    <mergeCell ref="S44:T44"/>
    <mergeCell ref="X47:Y47"/>
    <mergeCell ref="E98:G98"/>
    <mergeCell ref="H98:I98"/>
    <mergeCell ref="K98:L98"/>
    <mergeCell ref="K58:L58"/>
    <mergeCell ref="AA99:AB99"/>
    <mergeCell ref="R99:U99"/>
    <mergeCell ref="N53:O53"/>
    <mergeCell ref="AA38:AB38"/>
    <mergeCell ref="AA41:AB41"/>
    <mergeCell ref="AA34:AB34"/>
    <mergeCell ref="AA39:AB39"/>
    <mergeCell ref="AA40:AB40"/>
    <mergeCell ref="E35:G35"/>
    <mergeCell ref="E36:G36"/>
    <mergeCell ref="E33:G33"/>
    <mergeCell ref="E34:G34"/>
    <mergeCell ref="U36:W36"/>
    <mergeCell ref="N40:O40"/>
    <mergeCell ref="H41:I41"/>
    <mergeCell ref="S35:T35"/>
    <mergeCell ref="S36:T36"/>
    <mergeCell ref="S34:T34"/>
    <mergeCell ref="N38:O38"/>
    <mergeCell ref="K38:L38"/>
    <mergeCell ref="K41:L41"/>
    <mergeCell ref="X38:Y38"/>
    <mergeCell ref="X36:Y36"/>
    <mergeCell ref="X41:Y41"/>
    <mergeCell ref="R33:R42"/>
    <mergeCell ref="U38:W38"/>
    <mergeCell ref="U40:W40"/>
    <mergeCell ref="H40:I40"/>
    <mergeCell ref="N41:O41"/>
    <mergeCell ref="N42:O42"/>
    <mergeCell ref="C42:D42"/>
    <mergeCell ref="U47:W47"/>
    <mergeCell ref="S40:T40"/>
    <mergeCell ref="U41:W41"/>
    <mergeCell ref="U48:W48"/>
    <mergeCell ref="K39:L39"/>
    <mergeCell ref="K40:L40"/>
    <mergeCell ref="N48:O48"/>
    <mergeCell ref="K45:L45"/>
    <mergeCell ref="C39:D39"/>
    <mergeCell ref="C49:D49"/>
    <mergeCell ref="C40:D40"/>
    <mergeCell ref="E40:G40"/>
    <mergeCell ref="K42:L42"/>
    <mergeCell ref="N49:O49"/>
    <mergeCell ref="H43:I43"/>
    <mergeCell ref="AA32:AB32"/>
    <mergeCell ref="R26:T26"/>
    <mergeCell ref="A31:O31"/>
    <mergeCell ref="G26:H26"/>
    <mergeCell ref="A29:C29"/>
    <mergeCell ref="H37:I37"/>
    <mergeCell ref="K37:L37"/>
    <mergeCell ref="E41:G41"/>
    <mergeCell ref="A28:C28"/>
    <mergeCell ref="E28:F28"/>
    <mergeCell ref="N39:O39"/>
    <mergeCell ref="S33:T33"/>
    <mergeCell ref="B33:D38"/>
    <mergeCell ref="E37:G37"/>
    <mergeCell ref="E39:G39"/>
    <mergeCell ref="H39:I39"/>
    <mergeCell ref="U33:W33"/>
    <mergeCell ref="AA37:AB37"/>
    <mergeCell ref="N34:O34"/>
    <mergeCell ref="H35:I35"/>
    <mergeCell ref="U34:W34"/>
    <mergeCell ref="U39:W39"/>
    <mergeCell ref="AA33:AB33"/>
    <mergeCell ref="X40:Y40"/>
    <mergeCell ref="H32:I32"/>
    <mergeCell ref="N46:O46"/>
    <mergeCell ref="H42:I42"/>
    <mergeCell ref="AD89:AE89"/>
    <mergeCell ref="AD92:AE92"/>
    <mergeCell ref="AD103:AE103"/>
    <mergeCell ref="AA103:AB103"/>
    <mergeCell ref="AA101:AB101"/>
    <mergeCell ref="V103:X103"/>
    <mergeCell ref="V96:X96"/>
    <mergeCell ref="Y94:Z94"/>
    <mergeCell ref="Y95:Z95"/>
    <mergeCell ref="Y103:Z103"/>
    <mergeCell ref="AD97:AE97"/>
    <mergeCell ref="AD99:AE99"/>
    <mergeCell ref="AA102:AB102"/>
    <mergeCell ref="AD102:AE102"/>
    <mergeCell ref="Y100:Z100"/>
    <mergeCell ref="AA98:AB98"/>
    <mergeCell ref="Y101:Z101"/>
    <mergeCell ref="AD101:AE101"/>
    <mergeCell ref="AD100:AE100"/>
    <mergeCell ref="V99:X99"/>
    <mergeCell ref="AA42:AB42"/>
    <mergeCell ref="R102:U102"/>
    <mergeCell ref="Y99:Z99"/>
    <mergeCell ref="AA100:AB100"/>
    <mergeCell ref="Y102:Z102"/>
    <mergeCell ref="AA104:AB104"/>
    <mergeCell ref="N86:O86"/>
    <mergeCell ref="AD104:AE104"/>
    <mergeCell ref="N101:O101"/>
    <mergeCell ref="N100:O100"/>
    <mergeCell ref="N104:O104"/>
    <mergeCell ref="N103:O103"/>
    <mergeCell ref="V92:X92"/>
    <mergeCell ref="V93:X93"/>
    <mergeCell ref="V94:X94"/>
    <mergeCell ref="N89:O89"/>
    <mergeCell ref="R103:U103"/>
    <mergeCell ref="AD93:AE93"/>
    <mergeCell ref="AD94:AE94"/>
    <mergeCell ref="AD95:AE95"/>
    <mergeCell ref="AD96:AE96"/>
    <mergeCell ref="AA95:AB95"/>
    <mergeCell ref="Y92:Z92"/>
    <mergeCell ref="V100:X100"/>
    <mergeCell ref="V101:X101"/>
    <mergeCell ref="AD48:AE48"/>
    <mergeCell ref="S47:T47"/>
    <mergeCell ref="R71:U71"/>
    <mergeCell ref="R70:U70"/>
    <mergeCell ref="AD98:AE98"/>
    <mergeCell ref="AD90:AE90"/>
    <mergeCell ref="AD46:AE46"/>
    <mergeCell ref="Y70:Z70"/>
    <mergeCell ref="AA47:AB47"/>
    <mergeCell ref="AA49:AB49"/>
    <mergeCell ref="X48:Y48"/>
    <mergeCell ref="AD68:AE68"/>
    <mergeCell ref="AD69:AE69"/>
    <mergeCell ref="AD70:AE70"/>
    <mergeCell ref="AD71:AE71"/>
    <mergeCell ref="AD72:AE72"/>
    <mergeCell ref="AD73:AE73"/>
    <mergeCell ref="AA97:AB97"/>
    <mergeCell ref="R89:U89"/>
    <mergeCell ref="Y89:Z89"/>
    <mergeCell ref="V91:X91"/>
    <mergeCell ref="R90:U90"/>
    <mergeCell ref="AA70:AB70"/>
    <mergeCell ref="Y73:Z73"/>
    <mergeCell ref="B104:D104"/>
    <mergeCell ref="N57:O57"/>
    <mergeCell ref="V73:X73"/>
    <mergeCell ref="V88:X88"/>
    <mergeCell ref="R91:U91"/>
    <mergeCell ref="Y88:Z88"/>
    <mergeCell ref="Y90:Z90"/>
    <mergeCell ref="R94:U94"/>
    <mergeCell ref="R95:U95"/>
    <mergeCell ref="V90:X90"/>
    <mergeCell ref="Q104:U104"/>
    <mergeCell ref="V104:X104"/>
    <mergeCell ref="Y104:Z104"/>
    <mergeCell ref="Y68:Z68"/>
    <mergeCell ref="K70:L70"/>
    <mergeCell ref="Y98:Z98"/>
    <mergeCell ref="R98:U98"/>
    <mergeCell ref="V98:X98"/>
    <mergeCell ref="K99:L99"/>
    <mergeCell ref="Q69:Q103"/>
    <mergeCell ref="N70:O70"/>
    <mergeCell ref="R69:U69"/>
    <mergeCell ref="K62:L62"/>
    <mergeCell ref="V95:X95"/>
    <mergeCell ref="E104:G104"/>
    <mergeCell ref="E99:G99"/>
    <mergeCell ref="H99:I99"/>
    <mergeCell ref="N96:O96"/>
    <mergeCell ref="K94:L94"/>
    <mergeCell ref="N76:O76"/>
    <mergeCell ref="N77:O77"/>
    <mergeCell ref="N78:O78"/>
    <mergeCell ref="K93:L93"/>
    <mergeCell ref="K86:L86"/>
    <mergeCell ref="N79:O79"/>
    <mergeCell ref="H97:I97"/>
    <mergeCell ref="N99:O99"/>
    <mergeCell ref="E76:G76"/>
    <mergeCell ref="K80:L80"/>
    <mergeCell ref="H84:I84"/>
    <mergeCell ref="K84:L84"/>
    <mergeCell ref="H83:I83"/>
    <mergeCell ref="K83:L83"/>
    <mergeCell ref="N85:O85"/>
    <mergeCell ref="N87:O87"/>
    <mergeCell ref="N82:O82"/>
    <mergeCell ref="H92:I92"/>
    <mergeCell ref="K92:L92"/>
    <mergeCell ref="N92:O92"/>
    <mergeCell ref="B7:D7"/>
    <mergeCell ref="B11:D11"/>
    <mergeCell ref="B12:D12"/>
    <mergeCell ref="B9:D9"/>
    <mergeCell ref="B10:D10"/>
    <mergeCell ref="B8:D8"/>
    <mergeCell ref="O24:Q24"/>
    <mergeCell ref="P20:T20"/>
    <mergeCell ref="R25:T25"/>
    <mergeCell ref="O23:Q23"/>
    <mergeCell ref="A24:C24"/>
    <mergeCell ref="R22:T22"/>
    <mergeCell ref="O21:Q21"/>
    <mergeCell ref="E21:F21"/>
    <mergeCell ref="G21:H21"/>
    <mergeCell ref="G25:H25"/>
    <mergeCell ref="B13:D13"/>
    <mergeCell ref="B14:D14"/>
    <mergeCell ref="G16:I16"/>
    <mergeCell ref="G17:I17"/>
    <mergeCell ref="A20:C21"/>
    <mergeCell ref="A22:C22"/>
    <mergeCell ref="I20:K21"/>
    <mergeCell ref="AD35:AE35"/>
    <mergeCell ref="AD50:AE50"/>
    <mergeCell ref="AA50:AB50"/>
    <mergeCell ref="X49:Y49"/>
    <mergeCell ref="Q68:U68"/>
    <mergeCell ref="AA68:AB68"/>
    <mergeCell ref="S49:T49"/>
    <mergeCell ref="U49:W49"/>
    <mergeCell ref="T67:W67"/>
    <mergeCell ref="X50:Y50"/>
    <mergeCell ref="S50:T50"/>
    <mergeCell ref="Y67:Z67"/>
    <mergeCell ref="X43:Y43"/>
    <mergeCell ref="X42:Y42"/>
    <mergeCell ref="X39:Y39"/>
    <mergeCell ref="AD41:AE41"/>
    <mergeCell ref="AD39:AE39"/>
    <mergeCell ref="AD40:AE40"/>
    <mergeCell ref="S43:T43"/>
    <mergeCell ref="AD36:AE36"/>
    <mergeCell ref="S37:T37"/>
    <mergeCell ref="U37:W37"/>
    <mergeCell ref="S48:T48"/>
    <mergeCell ref="AD47:AE47"/>
    <mergeCell ref="A16:A17"/>
    <mergeCell ref="B16:D17"/>
    <mergeCell ref="A19:K19"/>
    <mergeCell ref="A18:AE18"/>
    <mergeCell ref="E16:F16"/>
    <mergeCell ref="E17:F17"/>
    <mergeCell ref="K16:M17"/>
    <mergeCell ref="N17:P17"/>
    <mergeCell ref="O26:Q26"/>
    <mergeCell ref="X22:Z22"/>
    <mergeCell ref="X24:Z24"/>
    <mergeCell ref="X21:Z21"/>
    <mergeCell ref="X25:Z25"/>
    <mergeCell ref="U22:W22"/>
    <mergeCell ref="U23:W23"/>
    <mergeCell ref="U21:W21"/>
    <mergeCell ref="U24:W24"/>
    <mergeCell ref="U25:W25"/>
    <mergeCell ref="X26:Z26"/>
    <mergeCell ref="AA21:AD21"/>
    <mergeCell ref="AA22:AD22"/>
    <mergeCell ref="AA23:AD23"/>
    <mergeCell ref="AA24:AD24"/>
    <mergeCell ref="M21:N21"/>
    <mergeCell ref="E22:F22"/>
    <mergeCell ref="X32:Y32"/>
    <mergeCell ref="Q32:T32"/>
    <mergeCell ref="AA26:AD26"/>
    <mergeCell ref="A25:C25"/>
    <mergeCell ref="A26:C26"/>
    <mergeCell ref="E27:F27"/>
    <mergeCell ref="A32:D32"/>
    <mergeCell ref="G28:H28"/>
    <mergeCell ref="G29:H29"/>
    <mergeCell ref="U32:W32"/>
    <mergeCell ref="M26:N26"/>
    <mergeCell ref="I25:K25"/>
    <mergeCell ref="I28:K28"/>
    <mergeCell ref="M25:N25"/>
    <mergeCell ref="U26:W26"/>
    <mergeCell ref="N32:O32"/>
    <mergeCell ref="E32:G32"/>
    <mergeCell ref="AA31:AD31"/>
    <mergeCell ref="AD32:AE32"/>
    <mergeCell ref="K32:L32"/>
    <mergeCell ref="I29:K29"/>
    <mergeCell ref="AA25:AD25"/>
    <mergeCell ref="A23:C23"/>
    <mergeCell ref="AA20:AC20"/>
    <mergeCell ref="R24:T24"/>
    <mergeCell ref="V14:X14"/>
    <mergeCell ref="V15:X15"/>
    <mergeCell ref="R23:T23"/>
    <mergeCell ref="X23:Z23"/>
    <mergeCell ref="S15:U15"/>
    <mergeCell ref="S14:U14"/>
    <mergeCell ref="R21:T21"/>
    <mergeCell ref="U20:X20"/>
    <mergeCell ref="K7:L7"/>
    <mergeCell ref="K11:L11"/>
    <mergeCell ref="K9:L9"/>
    <mergeCell ref="K8:L8"/>
    <mergeCell ref="I10:J10"/>
    <mergeCell ref="I15:J15"/>
    <mergeCell ref="K15:L15"/>
    <mergeCell ref="O6:Q6"/>
    <mergeCell ref="O7:Q7"/>
    <mergeCell ref="K10:L10"/>
    <mergeCell ref="K13:L13"/>
    <mergeCell ref="M14:N14"/>
    <mergeCell ref="M15:N15"/>
    <mergeCell ref="O15:Q15"/>
    <mergeCell ref="O14:Q14"/>
    <mergeCell ref="O10:Q10"/>
    <mergeCell ref="O8:Q8"/>
    <mergeCell ref="O9:Q9"/>
    <mergeCell ref="M10:N10"/>
    <mergeCell ref="M11:N11"/>
    <mergeCell ref="M12:N12"/>
    <mergeCell ref="M8:N8"/>
    <mergeCell ref="O12:Q12"/>
    <mergeCell ref="O13:Q13"/>
    <mergeCell ref="H93:I93"/>
    <mergeCell ref="N47:O47"/>
    <mergeCell ref="N69:O69"/>
    <mergeCell ref="K68:L68"/>
    <mergeCell ref="M24:N24"/>
    <mergeCell ref="M23:N23"/>
    <mergeCell ref="M22:N22"/>
    <mergeCell ref="H33:I33"/>
    <mergeCell ref="H38:I38"/>
    <mergeCell ref="H36:I36"/>
    <mergeCell ref="H34:I34"/>
    <mergeCell ref="K35:L35"/>
    <mergeCell ref="K36:L36"/>
    <mergeCell ref="K34:L34"/>
    <mergeCell ref="K33:L33"/>
    <mergeCell ref="K44:L44"/>
    <mergeCell ref="H52:I52"/>
    <mergeCell ref="K56:L56"/>
    <mergeCell ref="H51:I51"/>
    <mergeCell ref="K50:L50"/>
    <mergeCell ref="K54:L54"/>
    <mergeCell ref="K51:L51"/>
    <mergeCell ref="G27:H27"/>
    <mergeCell ref="O25:Q25"/>
    <mergeCell ref="N16:P16"/>
    <mergeCell ref="M20:O20"/>
    <mergeCell ref="Q17:S17"/>
    <mergeCell ref="Q16:S16"/>
    <mergeCell ref="H103:I103"/>
    <mergeCell ref="H68:I68"/>
    <mergeCell ref="H69:I69"/>
    <mergeCell ref="K63:L63"/>
    <mergeCell ref="H62:I62"/>
    <mergeCell ref="N97:O97"/>
    <mergeCell ref="N93:O93"/>
    <mergeCell ref="K103:L103"/>
    <mergeCell ref="N94:O94"/>
    <mergeCell ref="N95:O95"/>
    <mergeCell ref="K96:L96"/>
    <mergeCell ref="N98:O98"/>
    <mergeCell ref="N80:O80"/>
    <mergeCell ref="N91:O91"/>
    <mergeCell ref="G22:H22"/>
    <mergeCell ref="O22:Q22"/>
    <mergeCell ref="D20:H20"/>
    <mergeCell ref="M19:AD19"/>
    <mergeCell ref="AD91:AE91"/>
    <mergeCell ref="AD88:AE88"/>
    <mergeCell ref="B97:D97"/>
    <mergeCell ref="B70:D70"/>
    <mergeCell ref="K97:L97"/>
    <mergeCell ref="A68:D68"/>
    <mergeCell ref="B93:D93"/>
    <mergeCell ref="E93:G93"/>
    <mergeCell ref="B86:D86"/>
    <mergeCell ref="C62:D62"/>
    <mergeCell ref="B76:D76"/>
    <mergeCell ref="B75:D75"/>
    <mergeCell ref="E75:G75"/>
    <mergeCell ref="B74:D74"/>
    <mergeCell ref="E74:G74"/>
    <mergeCell ref="B78:D78"/>
    <mergeCell ref="E78:G78"/>
    <mergeCell ref="E92:G92"/>
    <mergeCell ref="B91:D91"/>
    <mergeCell ref="E91:G91"/>
    <mergeCell ref="B77:D77"/>
    <mergeCell ref="E77:G77"/>
    <mergeCell ref="B82:D82"/>
    <mergeCell ref="E82:G82"/>
    <mergeCell ref="K95:L95"/>
    <mergeCell ref="H96:I96"/>
    <mergeCell ref="B103:D103"/>
    <mergeCell ref="E70:G70"/>
    <mergeCell ref="B95:D95"/>
    <mergeCell ref="B96:D96"/>
    <mergeCell ref="B94:D94"/>
    <mergeCell ref="E86:G86"/>
    <mergeCell ref="E103:G103"/>
    <mergeCell ref="E102:G102"/>
    <mergeCell ref="B100:D100"/>
    <mergeCell ref="E100:G100"/>
    <mergeCell ref="B79:D79"/>
    <mergeCell ref="E79:G79"/>
    <mergeCell ref="B81:D81"/>
    <mergeCell ref="E81:G81"/>
    <mergeCell ref="B80:D80"/>
    <mergeCell ref="E80:G80"/>
    <mergeCell ref="B84:D84"/>
    <mergeCell ref="E84:G84"/>
    <mergeCell ref="B83:D83"/>
    <mergeCell ref="E83:G83"/>
    <mergeCell ref="E94:G94"/>
    <mergeCell ref="B87:D87"/>
    <mergeCell ref="B85:D85"/>
    <mergeCell ref="B92:D92"/>
    <mergeCell ref="A69:A104"/>
    <mergeCell ref="E43:G43"/>
    <mergeCell ref="C47:D47"/>
    <mergeCell ref="C46:D46"/>
    <mergeCell ref="E46:G46"/>
    <mergeCell ref="C44:D44"/>
    <mergeCell ref="E68:G68"/>
    <mergeCell ref="C56:D56"/>
    <mergeCell ref="C58:D58"/>
    <mergeCell ref="C57:D57"/>
    <mergeCell ref="B60:B65"/>
    <mergeCell ref="C61:D61"/>
    <mergeCell ref="E56:G56"/>
    <mergeCell ref="E45:G45"/>
    <mergeCell ref="C48:D48"/>
    <mergeCell ref="E48:G48"/>
    <mergeCell ref="E47:G47"/>
    <mergeCell ref="E51:G51"/>
    <mergeCell ref="E55:G55"/>
    <mergeCell ref="E57:G57"/>
    <mergeCell ref="E49:G49"/>
    <mergeCell ref="B73:D73"/>
    <mergeCell ref="E73:G73"/>
    <mergeCell ref="E58:G58"/>
    <mergeCell ref="K104:L104"/>
    <mergeCell ref="H104:I104"/>
    <mergeCell ref="H71:I71"/>
    <mergeCell ref="H75:I75"/>
    <mergeCell ref="K75:L75"/>
    <mergeCell ref="H74:I74"/>
    <mergeCell ref="K74:L74"/>
    <mergeCell ref="H78:I78"/>
    <mergeCell ref="K78:L78"/>
    <mergeCell ref="H79:I79"/>
    <mergeCell ref="K79:L79"/>
    <mergeCell ref="H77:I77"/>
    <mergeCell ref="K77:L77"/>
    <mergeCell ref="H82:I82"/>
    <mergeCell ref="K82:L82"/>
    <mergeCell ref="H76:I76"/>
    <mergeCell ref="K76:L76"/>
    <mergeCell ref="H73:I73"/>
    <mergeCell ref="K73:L73"/>
    <mergeCell ref="H94:I94"/>
    <mergeCell ref="H86:I86"/>
    <mergeCell ref="H91:I91"/>
    <mergeCell ref="K91:L91"/>
    <mergeCell ref="H95:I95"/>
    <mergeCell ref="O4:R4"/>
    <mergeCell ref="K14:L14"/>
    <mergeCell ref="I11:J11"/>
    <mergeCell ref="I12:J12"/>
    <mergeCell ref="M9:N9"/>
    <mergeCell ref="O5:Q5"/>
    <mergeCell ref="O11:Q11"/>
    <mergeCell ref="A4:D5"/>
    <mergeCell ref="E4:H5"/>
    <mergeCell ref="I4:J5"/>
    <mergeCell ref="I6:J6"/>
    <mergeCell ref="A6:A15"/>
    <mergeCell ref="I7:J7"/>
    <mergeCell ref="I13:J13"/>
    <mergeCell ref="I14:J14"/>
    <mergeCell ref="I9:J9"/>
    <mergeCell ref="I8:J8"/>
    <mergeCell ref="K6:L6"/>
    <mergeCell ref="K12:L12"/>
    <mergeCell ref="K4:L5"/>
    <mergeCell ref="M4:N4"/>
    <mergeCell ref="M5:N5"/>
    <mergeCell ref="M6:N6"/>
    <mergeCell ref="M7:N7"/>
    <mergeCell ref="V11:X11"/>
    <mergeCell ref="V12:X12"/>
    <mergeCell ref="V13:X13"/>
    <mergeCell ref="S9:U9"/>
    <mergeCell ref="S6:U6"/>
    <mergeCell ref="S10:U10"/>
    <mergeCell ref="V9:X9"/>
    <mergeCell ref="V10:X10"/>
    <mergeCell ref="S11:U11"/>
    <mergeCell ref="S8:U8"/>
    <mergeCell ref="S7:U7"/>
    <mergeCell ref="V8:X8"/>
    <mergeCell ref="S13:U13"/>
    <mergeCell ref="S12:U12"/>
    <mergeCell ref="S4:U4"/>
    <mergeCell ref="Y4:AD5"/>
    <mergeCell ref="V6:X6"/>
    <mergeCell ref="V7:X7"/>
    <mergeCell ref="V5:X5"/>
    <mergeCell ref="V4:X4"/>
    <mergeCell ref="S5:U5"/>
    <mergeCell ref="M13:N13"/>
    <mergeCell ref="AA67:AD67"/>
    <mergeCell ref="X46:Y46"/>
    <mergeCell ref="N37:O37"/>
    <mergeCell ref="N35:O35"/>
    <mergeCell ref="N36:O36"/>
    <mergeCell ref="N33:O33"/>
    <mergeCell ref="X35:Y35"/>
    <mergeCell ref="AA35:AB35"/>
    <mergeCell ref="N44:O44"/>
    <mergeCell ref="Q33:Q50"/>
    <mergeCell ref="N43:O43"/>
    <mergeCell ref="N58:O58"/>
    <mergeCell ref="N56:O56"/>
    <mergeCell ref="N55:O55"/>
    <mergeCell ref="N52:O52"/>
    <mergeCell ref="N51:O51"/>
    <mergeCell ref="AA71:AB71"/>
    <mergeCell ref="AA72:AB72"/>
    <mergeCell ref="AA73:AB73"/>
    <mergeCell ref="V72:X72"/>
    <mergeCell ref="Y71:Z71"/>
    <mergeCell ref="Y72:Z72"/>
    <mergeCell ref="R73:U73"/>
    <mergeCell ref="Y69:Z69"/>
    <mergeCell ref="AA46:AB46"/>
    <mergeCell ref="AA45:AB45"/>
    <mergeCell ref="U44:W44"/>
    <mergeCell ref="AA69:AB69"/>
    <mergeCell ref="X44:Y44"/>
    <mergeCell ref="S46:T46"/>
    <mergeCell ref="U50:W50"/>
    <mergeCell ref="V68:X68"/>
    <mergeCell ref="V69:X69"/>
    <mergeCell ref="V70:X70"/>
    <mergeCell ref="R88:U88"/>
    <mergeCell ref="R72:U72"/>
    <mergeCell ref="V71:X71"/>
    <mergeCell ref="AA76:AB76"/>
    <mergeCell ref="AD33:AE33"/>
    <mergeCell ref="AD34:AE34"/>
    <mergeCell ref="X34:Y34"/>
    <mergeCell ref="X33:Y33"/>
    <mergeCell ref="AD44:AE44"/>
    <mergeCell ref="R43:R50"/>
    <mergeCell ref="S42:T42"/>
    <mergeCell ref="U42:W42"/>
    <mergeCell ref="U45:W45"/>
    <mergeCell ref="U35:W35"/>
    <mergeCell ref="AD42:AE42"/>
    <mergeCell ref="S45:T45"/>
    <mergeCell ref="AD38:AE38"/>
    <mergeCell ref="AA36:AB36"/>
    <mergeCell ref="AD43:AE43"/>
    <mergeCell ref="S38:T38"/>
    <mergeCell ref="S41:T41"/>
    <mergeCell ref="S39:T39"/>
    <mergeCell ref="AA48:AB48"/>
    <mergeCell ref="U46:W46"/>
    <mergeCell ref="N72:O72"/>
    <mergeCell ref="N73:O73"/>
    <mergeCell ref="B72:D72"/>
    <mergeCell ref="C65:D65"/>
    <mergeCell ref="E60:G60"/>
    <mergeCell ref="E61:G61"/>
    <mergeCell ref="N60:O60"/>
    <mergeCell ref="N65:O65"/>
    <mergeCell ref="N68:O68"/>
    <mergeCell ref="K64:L64"/>
    <mergeCell ref="E62:G62"/>
    <mergeCell ref="E63:G63"/>
    <mergeCell ref="E64:G64"/>
    <mergeCell ref="B69:D69"/>
    <mergeCell ref="C60:D60"/>
    <mergeCell ref="E72:G72"/>
    <mergeCell ref="B71:D71"/>
    <mergeCell ref="E71:G71"/>
    <mergeCell ref="H70:I70"/>
    <mergeCell ref="K71:L71"/>
    <mergeCell ref="N71:O71"/>
    <mergeCell ref="C64:D64"/>
    <mergeCell ref="C63:D63"/>
    <mergeCell ref="H81:I81"/>
    <mergeCell ref="K81:L81"/>
    <mergeCell ref="N81:O81"/>
    <mergeCell ref="H80:I80"/>
    <mergeCell ref="E69:G69"/>
    <mergeCell ref="N74:O74"/>
    <mergeCell ref="N75:O75"/>
    <mergeCell ref="K65:L65"/>
    <mergeCell ref="N54:O54"/>
    <mergeCell ref="K72:L72"/>
    <mergeCell ref="N62:O62"/>
    <mergeCell ref="N63:O63"/>
    <mergeCell ref="N64:O64"/>
    <mergeCell ref="N59:O59"/>
    <mergeCell ref="H60:J60"/>
    <mergeCell ref="N61:O61"/>
    <mergeCell ref="K59:L59"/>
    <mergeCell ref="H55:I55"/>
    <mergeCell ref="H63:I63"/>
    <mergeCell ref="K69:L69"/>
    <mergeCell ref="H64:I64"/>
    <mergeCell ref="H65:I65"/>
    <mergeCell ref="H72:I72"/>
    <mergeCell ref="H59:I59"/>
    <mergeCell ref="N88:O88"/>
    <mergeCell ref="E87:G87"/>
    <mergeCell ref="H87:I87"/>
    <mergeCell ref="K87:L87"/>
    <mergeCell ref="E85:G85"/>
    <mergeCell ref="H85:I85"/>
    <mergeCell ref="K85:L85"/>
    <mergeCell ref="X37:Y37"/>
    <mergeCell ref="AD37:AE37"/>
    <mergeCell ref="N84:O84"/>
    <mergeCell ref="E65:G65"/>
    <mergeCell ref="K60:L60"/>
    <mergeCell ref="K61:L61"/>
    <mergeCell ref="H61:I61"/>
    <mergeCell ref="AD78:AE78"/>
    <mergeCell ref="R79:U79"/>
    <mergeCell ref="V79:X79"/>
    <mergeCell ref="Y79:Z79"/>
    <mergeCell ref="AA79:AB79"/>
    <mergeCell ref="AD79:AE79"/>
    <mergeCell ref="R78:U78"/>
    <mergeCell ref="V78:X78"/>
    <mergeCell ref="Y78:Z78"/>
    <mergeCell ref="AA78:AB78"/>
    <mergeCell ref="E53:G53"/>
    <mergeCell ref="C51:D51"/>
    <mergeCell ref="K48:L48"/>
    <mergeCell ref="H46:I46"/>
    <mergeCell ref="K46:L46"/>
    <mergeCell ref="E50:G50"/>
    <mergeCell ref="H50:I50"/>
    <mergeCell ref="H45:I45"/>
    <mergeCell ref="C59:D59"/>
    <mergeCell ref="E59:G59"/>
    <mergeCell ref="E52:G52"/>
    <mergeCell ref="C50:D50"/>
    <mergeCell ref="H47:I47"/>
    <mergeCell ref="H48:I48"/>
    <mergeCell ref="E54:G54"/>
    <mergeCell ref="H56:I56"/>
    <mergeCell ref="H58:I58"/>
    <mergeCell ref="C54:D54"/>
    <mergeCell ref="K52:L52"/>
    <mergeCell ref="H53:I53"/>
    <mergeCell ref="H57:I57"/>
    <mergeCell ref="C45:D45"/>
    <mergeCell ref="C53:D53"/>
    <mergeCell ref="C55:D55"/>
    <mergeCell ref="E29:F29"/>
    <mergeCell ref="E23:F23"/>
    <mergeCell ref="G23:H23"/>
    <mergeCell ref="E24:F24"/>
    <mergeCell ref="G24:H24"/>
    <mergeCell ref="K55:L55"/>
    <mergeCell ref="A27:C27"/>
    <mergeCell ref="I27:K27"/>
    <mergeCell ref="E44:G44"/>
    <mergeCell ref="E25:F25"/>
    <mergeCell ref="E26:F26"/>
    <mergeCell ref="A30:AE30"/>
    <mergeCell ref="E42:G42"/>
    <mergeCell ref="H54:I54"/>
    <mergeCell ref="AD45:AE45"/>
    <mergeCell ref="AA43:AB43"/>
    <mergeCell ref="AA44:AB44"/>
    <mergeCell ref="U43:W43"/>
    <mergeCell ref="N45:O45"/>
    <mergeCell ref="K43:L43"/>
    <mergeCell ref="H44:I44"/>
    <mergeCell ref="N50:O50"/>
    <mergeCell ref="X45:Y45"/>
    <mergeCell ref="AD49:AE49"/>
    <mergeCell ref="B90:D90"/>
    <mergeCell ref="E90:G90"/>
    <mergeCell ref="H90:I90"/>
    <mergeCell ref="K90:L90"/>
    <mergeCell ref="N90:O90"/>
    <mergeCell ref="B89:D89"/>
    <mergeCell ref="E89:G89"/>
    <mergeCell ref="H89:I89"/>
    <mergeCell ref="K89:L89"/>
    <mergeCell ref="B88:D88"/>
    <mergeCell ref="E88:G88"/>
    <mergeCell ref="N83:O83"/>
    <mergeCell ref="H88:I88"/>
    <mergeCell ref="K88:L88"/>
    <mergeCell ref="AD74:AE74"/>
    <mergeCell ref="R75:U75"/>
    <mergeCell ref="V75:X75"/>
    <mergeCell ref="Y75:Z75"/>
    <mergeCell ref="AA75:AB75"/>
    <mergeCell ref="AD75:AE75"/>
    <mergeCell ref="R74:U74"/>
    <mergeCell ref="V74:X74"/>
    <mergeCell ref="Y74:Z74"/>
    <mergeCell ref="AA74:AB74"/>
    <mergeCell ref="AD76:AE76"/>
    <mergeCell ref="R77:U77"/>
    <mergeCell ref="V77:X77"/>
    <mergeCell ref="Y77:Z77"/>
    <mergeCell ref="AA77:AB77"/>
    <mergeCell ref="AD77:AE77"/>
    <mergeCell ref="R76:U76"/>
    <mergeCell ref="V76:X76"/>
    <mergeCell ref="Y76:Z76"/>
    <mergeCell ref="AD80:AE80"/>
    <mergeCell ref="R81:U81"/>
    <mergeCell ref="V81:X81"/>
    <mergeCell ref="Y81:Z81"/>
    <mergeCell ref="AA81:AB81"/>
    <mergeCell ref="AD81:AE81"/>
    <mergeCell ref="R80:U80"/>
    <mergeCell ref="V80:X80"/>
    <mergeCell ref="Y80:Z80"/>
    <mergeCell ref="AA80:AB80"/>
    <mergeCell ref="AD82:AE82"/>
    <mergeCell ref="R83:U83"/>
    <mergeCell ref="V83:X83"/>
    <mergeCell ref="Y83:Z83"/>
    <mergeCell ref="AA83:AB83"/>
    <mergeCell ref="AD83:AE83"/>
    <mergeCell ref="R82:U82"/>
    <mergeCell ref="V82:X82"/>
    <mergeCell ref="Y82:Z82"/>
    <mergeCell ref="AA82:AB82"/>
    <mergeCell ref="AD84:AE84"/>
    <mergeCell ref="R85:U85"/>
    <mergeCell ref="V85:X85"/>
    <mergeCell ref="Y85:Z85"/>
    <mergeCell ref="AA85:AB85"/>
    <mergeCell ref="AD85:AE85"/>
    <mergeCell ref="R84:U84"/>
    <mergeCell ref="V84:X84"/>
    <mergeCell ref="Y84:Z84"/>
    <mergeCell ref="AA84:AB84"/>
    <mergeCell ref="AA93:AB93"/>
    <mergeCell ref="Y93:Z93"/>
    <mergeCell ref="AA92:AB92"/>
    <mergeCell ref="R96:U96"/>
    <mergeCell ref="AA94:AB94"/>
    <mergeCell ref="Y96:Z96"/>
    <mergeCell ref="AA96:AB96"/>
    <mergeCell ref="AD86:AE86"/>
    <mergeCell ref="R87:U87"/>
    <mergeCell ref="V87:X87"/>
    <mergeCell ref="Y87:Z87"/>
    <mergeCell ref="AD87:AE87"/>
    <mergeCell ref="R86:U86"/>
    <mergeCell ref="V86:X86"/>
    <mergeCell ref="Y86:Z86"/>
    <mergeCell ref="AA86:AB86"/>
    <mergeCell ref="AA87:AB87"/>
    <mergeCell ref="AA88:AB88"/>
    <mergeCell ref="AA89:AB89"/>
    <mergeCell ref="AA91:AB91"/>
    <mergeCell ref="V89:X89"/>
    <mergeCell ref="AA90:AB90"/>
    <mergeCell ref="R93:U93"/>
    <mergeCell ref="R92:U92"/>
  </mergeCells>
  <phoneticPr fontId="3"/>
  <printOptions horizontalCentered="1"/>
  <pageMargins left="0.19685039370078741" right="0.19685039370078741" top="0.59055118110236227" bottom="0" header="0.39370078740157483" footer="0"/>
  <pageSetup paperSize="9" scale="92" orientation="landscape" horizontalDpi="300" verticalDpi="300" r:id="rId1"/>
  <headerFooter alignWithMargins="0">
    <oddHeader>&amp;R&amp;"ＭＳ 明朝,標準"１．経営概況その&amp;P</oddHeader>
  </headerFooter>
  <rowBreaks count="2" manualBreakCount="2">
    <brk id="30" max="32" man="1"/>
    <brk id="66" max="3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G90"/>
  <sheetViews>
    <sheetView showGridLines="0" view="pageBreakPreview" zoomScale="85" zoomScaleNormal="75" zoomScaleSheetLayoutView="85" workbookViewId="0">
      <pane xSplit="5" ySplit="4" topLeftCell="F5" activePane="bottomRight" state="frozen"/>
      <selection activeCell="E28" sqref="E28"/>
      <selection pane="topRight" activeCell="E28" sqref="E28"/>
      <selection pane="bottomLeft" activeCell="E28" sqref="E28"/>
      <selection pane="bottomRight" activeCell="I5" sqref="I5"/>
    </sheetView>
  </sheetViews>
  <sheetFormatPr defaultRowHeight="12" x14ac:dyDescent="0.15"/>
  <cols>
    <col min="1" max="1" width="3.7109375" style="466" customWidth="1"/>
    <col min="2" max="2" width="1.7109375" style="466" customWidth="1"/>
    <col min="3" max="3" width="16.7109375" style="466" customWidth="1"/>
    <col min="4" max="5" width="6.7109375" style="466" customWidth="1"/>
    <col min="6" max="18" width="10.7109375" style="466" customWidth="1"/>
    <col min="19" max="19" width="9.140625" style="1"/>
    <col min="20" max="20" width="8.42578125" style="1" customWidth="1"/>
    <col min="21" max="21" width="17.85546875" style="1" customWidth="1"/>
    <col min="22" max="25" width="9.140625" style="880"/>
    <col min="26" max="16384" width="9.140625" style="1"/>
  </cols>
  <sheetData>
    <row r="1" spans="1:59" ht="20.100000000000001" customHeight="1" x14ac:dyDescent="0.15">
      <c r="A1" s="465" t="s">
        <v>307</v>
      </c>
    </row>
    <row r="2" spans="1:59" ht="18" customHeight="1" thickBot="1" x14ac:dyDescent="0.2">
      <c r="A2" s="468" t="s">
        <v>418</v>
      </c>
      <c r="I2" s="429" t="s">
        <v>67</v>
      </c>
      <c r="J2" s="1840">
        <f>表紙!C19</f>
        <v>0</v>
      </c>
      <c r="K2" s="1840"/>
      <c r="L2" s="429" t="s">
        <v>68</v>
      </c>
      <c r="M2" s="1841">
        <f ca="1">①経営概況!AA2</f>
        <v>44004.779521064818</v>
      </c>
      <c r="N2" s="1841"/>
      <c r="R2" s="469" t="s">
        <v>273</v>
      </c>
    </row>
    <row r="3" spans="1:59" ht="15.95" customHeight="1" x14ac:dyDescent="0.15">
      <c r="A3" s="1845" t="s">
        <v>315</v>
      </c>
      <c r="B3" s="1846"/>
      <c r="C3" s="1846"/>
      <c r="D3" s="1846"/>
      <c r="E3" s="1847"/>
      <c r="F3" s="475" t="s">
        <v>195</v>
      </c>
      <c r="G3" s="476" t="s">
        <v>194</v>
      </c>
      <c r="H3" s="477" t="s">
        <v>52</v>
      </c>
      <c r="I3" s="479" t="s">
        <v>191</v>
      </c>
      <c r="J3" s="1280" t="s">
        <v>53</v>
      </c>
      <c r="K3" s="1281" t="s">
        <v>54</v>
      </c>
      <c r="L3" s="476" t="s">
        <v>55</v>
      </c>
      <c r="M3" s="476" t="s">
        <v>56</v>
      </c>
      <c r="N3" s="1281" t="s">
        <v>57</v>
      </c>
      <c r="O3" s="476" t="s">
        <v>58</v>
      </c>
      <c r="P3" s="476" t="s">
        <v>59</v>
      </c>
      <c r="Q3" s="476" t="s">
        <v>192</v>
      </c>
      <c r="R3" s="478" t="s">
        <v>193</v>
      </c>
    </row>
    <row r="4" spans="1:59" ht="15.95" customHeight="1" thickBot="1" x14ac:dyDescent="0.2">
      <c r="A4" s="1848" t="s">
        <v>314</v>
      </c>
      <c r="B4" s="1849"/>
      <c r="C4" s="1849"/>
      <c r="D4" s="1849"/>
      <c r="E4" s="1850"/>
      <c r="F4" s="1371">
        <f>G4-1</f>
        <v>-1</v>
      </c>
      <c r="G4" s="1372">
        <f>H4-1</f>
        <v>0</v>
      </c>
      <c r="H4" s="1373">
        <f>I4-1</f>
        <v>1</v>
      </c>
      <c r="I4" s="1374">
        <v>2</v>
      </c>
      <c r="J4" s="1375">
        <f>I4+1</f>
        <v>3</v>
      </c>
      <c r="K4" s="1376">
        <f t="shared" ref="K4:R4" si="0">J4+1</f>
        <v>4</v>
      </c>
      <c r="L4" s="1376">
        <f t="shared" si="0"/>
        <v>5</v>
      </c>
      <c r="M4" s="1376">
        <f t="shared" si="0"/>
        <v>6</v>
      </c>
      <c r="N4" s="1376">
        <f t="shared" si="0"/>
        <v>7</v>
      </c>
      <c r="O4" s="1376">
        <f t="shared" si="0"/>
        <v>8</v>
      </c>
      <c r="P4" s="1376">
        <f t="shared" si="0"/>
        <v>9</v>
      </c>
      <c r="Q4" s="1376">
        <f t="shared" si="0"/>
        <v>10</v>
      </c>
      <c r="R4" s="1377">
        <f t="shared" si="0"/>
        <v>11</v>
      </c>
      <c r="AW4" s="467"/>
      <c r="AX4" s="467"/>
      <c r="AY4" s="467"/>
      <c r="AZ4" s="467"/>
      <c r="BA4" s="467"/>
      <c r="BB4" s="467"/>
      <c r="BC4" s="467"/>
      <c r="BD4" s="467"/>
      <c r="BE4" s="467"/>
      <c r="BF4" s="467"/>
      <c r="BG4" s="467"/>
    </row>
    <row r="5" spans="1:59" ht="18" customHeight="1" x14ac:dyDescent="0.15">
      <c r="A5" s="1861" t="s">
        <v>286</v>
      </c>
      <c r="B5" s="1851" t="s">
        <v>547</v>
      </c>
      <c r="C5" s="1852"/>
      <c r="D5" s="1852"/>
      <c r="E5" s="1853"/>
      <c r="F5" s="922"/>
      <c r="G5" s="553">
        <f>F10</f>
        <v>0</v>
      </c>
      <c r="H5" s="554">
        <f>G10</f>
        <v>0</v>
      </c>
      <c r="I5" s="730">
        <f t="shared" ref="I5:R5" si="1">H10</f>
        <v>0</v>
      </c>
      <c r="J5" s="552">
        <f t="shared" si="1"/>
        <v>0</v>
      </c>
      <c r="K5" s="553">
        <f t="shared" si="1"/>
        <v>0</v>
      </c>
      <c r="L5" s="553">
        <f t="shared" si="1"/>
        <v>0</v>
      </c>
      <c r="M5" s="553">
        <f t="shared" si="1"/>
        <v>0</v>
      </c>
      <c r="N5" s="553">
        <f t="shared" si="1"/>
        <v>0</v>
      </c>
      <c r="O5" s="553">
        <f t="shared" si="1"/>
        <v>0</v>
      </c>
      <c r="P5" s="553">
        <f t="shared" si="1"/>
        <v>0</v>
      </c>
      <c r="Q5" s="553">
        <f t="shared" si="1"/>
        <v>0</v>
      </c>
      <c r="R5" s="554">
        <f t="shared" si="1"/>
        <v>0</v>
      </c>
    </row>
    <row r="6" spans="1:59" ht="18" customHeight="1" x14ac:dyDescent="0.15">
      <c r="A6" s="1862"/>
      <c r="B6" s="1842" t="s">
        <v>548</v>
      </c>
      <c r="C6" s="1843"/>
      <c r="D6" s="1843"/>
      <c r="E6" s="1844"/>
      <c r="F6" s="725"/>
      <c r="G6" s="556"/>
      <c r="H6" s="557"/>
      <c r="I6" s="725"/>
      <c r="J6" s="555"/>
      <c r="K6" s="556"/>
      <c r="L6" s="556"/>
      <c r="M6" s="556"/>
      <c r="N6" s="556"/>
      <c r="O6" s="556"/>
      <c r="P6" s="556"/>
      <c r="Q6" s="556"/>
      <c r="R6" s="557"/>
      <c r="T6" s="1" t="s">
        <v>512</v>
      </c>
    </row>
    <row r="7" spans="1:59" ht="18" customHeight="1" x14ac:dyDescent="0.15">
      <c r="A7" s="1862"/>
      <c r="B7" s="1842" t="s">
        <v>549</v>
      </c>
      <c r="C7" s="1843"/>
      <c r="D7" s="1843"/>
      <c r="E7" s="1844"/>
      <c r="F7" s="726">
        <f>F28</f>
        <v>0</v>
      </c>
      <c r="G7" s="559">
        <f>G28</f>
        <v>0</v>
      </c>
      <c r="H7" s="560">
        <f>H28</f>
        <v>0</v>
      </c>
      <c r="I7" s="726">
        <f t="shared" ref="I7:R7" si="2">I28</f>
        <v>0</v>
      </c>
      <c r="J7" s="558">
        <f t="shared" si="2"/>
        <v>0</v>
      </c>
      <c r="K7" s="559">
        <f t="shared" si="2"/>
        <v>0</v>
      </c>
      <c r="L7" s="559">
        <f t="shared" si="2"/>
        <v>0</v>
      </c>
      <c r="M7" s="559">
        <f t="shared" si="2"/>
        <v>0</v>
      </c>
      <c r="N7" s="559">
        <f t="shared" si="2"/>
        <v>0</v>
      </c>
      <c r="O7" s="559">
        <f t="shared" si="2"/>
        <v>0</v>
      </c>
      <c r="P7" s="559">
        <f t="shared" si="2"/>
        <v>0</v>
      </c>
      <c r="Q7" s="559">
        <f t="shared" si="2"/>
        <v>0</v>
      </c>
      <c r="R7" s="560">
        <f t="shared" si="2"/>
        <v>0</v>
      </c>
    </row>
    <row r="8" spans="1:59" ht="18" customHeight="1" thickBot="1" x14ac:dyDescent="0.2">
      <c r="A8" s="1862"/>
      <c r="B8" s="1854" t="s">
        <v>550</v>
      </c>
      <c r="C8" s="1855"/>
      <c r="D8" s="1855"/>
      <c r="E8" s="1856"/>
      <c r="F8" s="726">
        <f>ROUNDDOWN(F5*F9,0)</f>
        <v>0</v>
      </c>
      <c r="G8" s="559">
        <f>ROUNDDOWN(G5*G9,0)</f>
        <v>0</v>
      </c>
      <c r="H8" s="560">
        <f>ROUNDDOWN(H5*H9,0)</f>
        <v>0</v>
      </c>
      <c r="I8" s="726">
        <f>ROUNDDOWN(I5*I9,0)</f>
        <v>0</v>
      </c>
      <c r="J8" s="558">
        <f t="shared" ref="J8:R8" si="3">ROUNDDOWN(J5*J9,0)</f>
        <v>0</v>
      </c>
      <c r="K8" s="559">
        <f t="shared" si="3"/>
        <v>0</v>
      </c>
      <c r="L8" s="559">
        <f t="shared" si="3"/>
        <v>0</v>
      </c>
      <c r="M8" s="559">
        <f t="shared" si="3"/>
        <v>0</v>
      </c>
      <c r="N8" s="559">
        <f t="shared" si="3"/>
        <v>0</v>
      </c>
      <c r="O8" s="559">
        <f t="shared" si="3"/>
        <v>0</v>
      </c>
      <c r="P8" s="559">
        <f t="shared" si="3"/>
        <v>0</v>
      </c>
      <c r="Q8" s="559">
        <f t="shared" si="3"/>
        <v>0</v>
      </c>
      <c r="R8" s="560">
        <f t="shared" si="3"/>
        <v>0</v>
      </c>
      <c r="T8" s="1869" t="s">
        <v>315</v>
      </c>
      <c r="U8" s="1870"/>
      <c r="V8" s="915" t="s">
        <v>508</v>
      </c>
      <c r="W8" s="916" t="s">
        <v>509</v>
      </c>
      <c r="X8" s="916" t="s">
        <v>52</v>
      </c>
      <c r="Y8" s="916" t="s">
        <v>514</v>
      </c>
    </row>
    <row r="9" spans="1:59" ht="18" customHeight="1" x14ac:dyDescent="0.15">
      <c r="A9" s="1862"/>
      <c r="B9" s="473"/>
      <c r="C9" s="1842" t="s">
        <v>316</v>
      </c>
      <c r="D9" s="1843"/>
      <c r="E9" s="1844"/>
      <c r="F9" s="727">
        <v>0.1</v>
      </c>
      <c r="G9" s="482">
        <v>0.1</v>
      </c>
      <c r="H9" s="483">
        <v>0.1</v>
      </c>
      <c r="I9" s="1192">
        <v>0.1</v>
      </c>
      <c r="J9" s="484">
        <v>0.1</v>
      </c>
      <c r="K9" s="482">
        <v>0.1</v>
      </c>
      <c r="L9" s="482">
        <v>0.1</v>
      </c>
      <c r="M9" s="482">
        <v>0.1</v>
      </c>
      <c r="N9" s="482">
        <v>0.1</v>
      </c>
      <c r="O9" s="482">
        <v>0.1</v>
      </c>
      <c r="P9" s="482">
        <v>0.1</v>
      </c>
      <c r="Q9" s="482">
        <v>0.1</v>
      </c>
      <c r="R9" s="483">
        <v>0.1</v>
      </c>
      <c r="T9" s="1874" t="s">
        <v>521</v>
      </c>
      <c r="U9" s="917" t="s">
        <v>519</v>
      </c>
      <c r="V9" s="881"/>
      <c r="W9" s="882"/>
      <c r="X9" s="882"/>
      <c r="Y9" s="1871"/>
    </row>
    <row r="10" spans="1:59" ht="18" customHeight="1" thickBot="1" x14ac:dyDescent="0.2">
      <c r="A10" s="1863"/>
      <c r="B10" s="1864" t="s">
        <v>551</v>
      </c>
      <c r="C10" s="1865"/>
      <c r="D10" s="1865"/>
      <c r="E10" s="1866"/>
      <c r="F10" s="728">
        <f>SUM(F5,F6,F7)-F8</f>
        <v>0</v>
      </c>
      <c r="G10" s="572">
        <f>SUM(G5,G6,G7)-G8</f>
        <v>0</v>
      </c>
      <c r="H10" s="573">
        <f>SUM(H5,H6,H7)-H8</f>
        <v>0</v>
      </c>
      <c r="I10" s="728">
        <f>SUM(I5,I6,I7)-I8</f>
        <v>0</v>
      </c>
      <c r="J10" s="571">
        <f t="shared" ref="J10:R10" si="4">SUM(J5,J6,J7)-J8</f>
        <v>0</v>
      </c>
      <c r="K10" s="572">
        <f t="shared" si="4"/>
        <v>0</v>
      </c>
      <c r="L10" s="572">
        <f t="shared" si="4"/>
        <v>0</v>
      </c>
      <c r="M10" s="572">
        <f t="shared" si="4"/>
        <v>0</v>
      </c>
      <c r="N10" s="572">
        <f t="shared" si="4"/>
        <v>0</v>
      </c>
      <c r="O10" s="572">
        <f t="shared" si="4"/>
        <v>0</v>
      </c>
      <c r="P10" s="572">
        <f t="shared" si="4"/>
        <v>0</v>
      </c>
      <c r="Q10" s="572">
        <f t="shared" si="4"/>
        <v>0</v>
      </c>
      <c r="R10" s="573">
        <f t="shared" si="4"/>
        <v>0</v>
      </c>
      <c r="T10" s="1875"/>
      <c r="U10" s="918" t="s">
        <v>520</v>
      </c>
      <c r="V10" s="883"/>
      <c r="W10" s="884"/>
      <c r="X10" s="884"/>
      <c r="Y10" s="1872"/>
    </row>
    <row r="11" spans="1:59" ht="18" customHeight="1" x14ac:dyDescent="0.15">
      <c r="A11" s="1861" t="s">
        <v>311</v>
      </c>
      <c r="B11" s="1851" t="s">
        <v>547</v>
      </c>
      <c r="C11" s="1852"/>
      <c r="D11" s="1852"/>
      <c r="E11" s="1853"/>
      <c r="F11" s="922"/>
      <c r="G11" s="553">
        <f>F20</f>
        <v>0</v>
      </c>
      <c r="H11" s="554">
        <f>G20</f>
        <v>0</v>
      </c>
      <c r="I11" s="730">
        <f>H20</f>
        <v>0</v>
      </c>
      <c r="J11" s="552">
        <f t="shared" ref="J11:R11" si="5">I20</f>
        <v>0</v>
      </c>
      <c r="K11" s="553">
        <f t="shared" si="5"/>
        <v>0</v>
      </c>
      <c r="L11" s="553">
        <f t="shared" si="5"/>
        <v>0</v>
      </c>
      <c r="M11" s="553">
        <f t="shared" si="5"/>
        <v>0</v>
      </c>
      <c r="N11" s="553">
        <f t="shared" si="5"/>
        <v>0</v>
      </c>
      <c r="O11" s="553">
        <f t="shared" si="5"/>
        <v>0</v>
      </c>
      <c r="P11" s="553">
        <f t="shared" si="5"/>
        <v>0</v>
      </c>
      <c r="Q11" s="553">
        <f t="shared" si="5"/>
        <v>0</v>
      </c>
      <c r="R11" s="554">
        <f t="shared" si="5"/>
        <v>0</v>
      </c>
      <c r="T11" s="1874" t="s">
        <v>332</v>
      </c>
      <c r="U11" s="919" t="s">
        <v>522</v>
      </c>
      <c r="V11" s="911"/>
      <c r="W11" s="912"/>
      <c r="X11" s="912"/>
      <c r="Y11" s="1872"/>
    </row>
    <row r="12" spans="1:59" ht="18" customHeight="1" x14ac:dyDescent="0.15">
      <c r="A12" s="1862"/>
      <c r="B12" s="1842" t="s">
        <v>548</v>
      </c>
      <c r="C12" s="1843"/>
      <c r="D12" s="1843"/>
      <c r="E12" s="1844"/>
      <c r="F12" s="725"/>
      <c r="G12" s="556"/>
      <c r="H12" s="557"/>
      <c r="I12" s="725"/>
      <c r="J12" s="555"/>
      <c r="K12" s="556"/>
      <c r="L12" s="556"/>
      <c r="M12" s="556"/>
      <c r="N12" s="556"/>
      <c r="O12" s="556"/>
      <c r="P12" s="556"/>
      <c r="Q12" s="556"/>
      <c r="R12" s="557"/>
      <c r="T12" s="1876"/>
      <c r="U12" s="919" t="s">
        <v>523</v>
      </c>
      <c r="V12" s="911"/>
      <c r="W12" s="912"/>
      <c r="X12" s="912"/>
      <c r="Y12" s="1872"/>
    </row>
    <row r="13" spans="1:59" ht="18" customHeight="1" x14ac:dyDescent="0.15">
      <c r="A13" s="1862"/>
      <c r="B13" s="1854" t="s">
        <v>552</v>
      </c>
      <c r="C13" s="1855"/>
      <c r="D13" s="1855"/>
      <c r="E13" s="1856"/>
      <c r="F13" s="726">
        <f>ROUNDDOWN(F5*F14,0)</f>
        <v>0</v>
      </c>
      <c r="G13" s="559">
        <f>ROUNDDOWN(G5*G14,0)</f>
        <v>0</v>
      </c>
      <c r="H13" s="560">
        <f>ROUNDDOWN(H5*H14,0)</f>
        <v>0</v>
      </c>
      <c r="I13" s="726">
        <f>ROUNDDOWN(I5*I14,0)</f>
        <v>0</v>
      </c>
      <c r="J13" s="558">
        <f t="shared" ref="J13:R13" si="6">ROUNDDOWN(J5*J14,0)</f>
        <v>0</v>
      </c>
      <c r="K13" s="559">
        <f t="shared" si="6"/>
        <v>0</v>
      </c>
      <c r="L13" s="559">
        <f t="shared" si="6"/>
        <v>0</v>
      </c>
      <c r="M13" s="559">
        <f t="shared" si="6"/>
        <v>0</v>
      </c>
      <c r="N13" s="559">
        <f t="shared" si="6"/>
        <v>0</v>
      </c>
      <c r="O13" s="559">
        <f t="shared" si="6"/>
        <v>0</v>
      </c>
      <c r="P13" s="559">
        <f t="shared" si="6"/>
        <v>0</v>
      </c>
      <c r="Q13" s="559">
        <f t="shared" si="6"/>
        <v>0</v>
      </c>
      <c r="R13" s="560">
        <f t="shared" si="6"/>
        <v>0</v>
      </c>
      <c r="T13" s="1876"/>
      <c r="U13" s="920" t="s">
        <v>524</v>
      </c>
      <c r="V13" s="913"/>
      <c r="W13" s="914"/>
      <c r="X13" s="914"/>
      <c r="Y13" s="1872"/>
    </row>
    <row r="14" spans="1:59" ht="18" customHeight="1" thickBot="1" x14ac:dyDescent="0.2">
      <c r="A14" s="1862"/>
      <c r="B14" s="473"/>
      <c r="C14" s="1842" t="s">
        <v>553</v>
      </c>
      <c r="D14" s="1843"/>
      <c r="E14" s="1844"/>
      <c r="F14" s="727">
        <v>0.85</v>
      </c>
      <c r="G14" s="482">
        <v>0.85</v>
      </c>
      <c r="H14" s="483">
        <v>0.85</v>
      </c>
      <c r="I14" s="727">
        <v>0.85</v>
      </c>
      <c r="J14" s="484">
        <v>0.85</v>
      </c>
      <c r="K14" s="482">
        <v>0.85</v>
      </c>
      <c r="L14" s="482">
        <v>0.85</v>
      </c>
      <c r="M14" s="482">
        <v>0.85</v>
      </c>
      <c r="N14" s="482">
        <v>0.85</v>
      </c>
      <c r="O14" s="482">
        <v>0.85</v>
      </c>
      <c r="P14" s="482">
        <v>0.85</v>
      </c>
      <c r="Q14" s="482">
        <v>0.85</v>
      </c>
      <c r="R14" s="508">
        <v>0.85</v>
      </c>
      <c r="T14" s="1875"/>
      <c r="U14" s="918" t="s">
        <v>525</v>
      </c>
      <c r="V14" s="883"/>
      <c r="W14" s="884"/>
      <c r="X14" s="884"/>
      <c r="Y14" s="1873"/>
    </row>
    <row r="15" spans="1:59" ht="18" customHeight="1" x14ac:dyDescent="0.15">
      <c r="A15" s="1862"/>
      <c r="B15" s="1854" t="s">
        <v>554</v>
      </c>
      <c r="C15" s="1855"/>
      <c r="D15" s="1855"/>
      <c r="E15" s="1856"/>
      <c r="F15" s="726">
        <f>ROUNDUP(F13*F16,0)</f>
        <v>0</v>
      </c>
      <c r="G15" s="559">
        <f>ROUNDUP(G13*G16,0)</f>
        <v>0</v>
      </c>
      <c r="H15" s="560">
        <f>ROUNDUP(H13*H16,0)</f>
        <v>0</v>
      </c>
      <c r="I15" s="726">
        <f>ROUNDUP(I13*I16,0)</f>
        <v>0</v>
      </c>
      <c r="J15" s="558">
        <f>ROUNDUP(J13*J16,0)</f>
        <v>0</v>
      </c>
      <c r="K15" s="559">
        <f t="shared" ref="K15:R15" si="7">ROUNDUP(K13*K16,0)</f>
        <v>0</v>
      </c>
      <c r="L15" s="559">
        <f t="shared" si="7"/>
        <v>0</v>
      </c>
      <c r="M15" s="559">
        <f t="shared" si="7"/>
        <v>0</v>
      </c>
      <c r="N15" s="559">
        <f t="shared" si="7"/>
        <v>0</v>
      </c>
      <c r="O15" s="559">
        <f t="shared" si="7"/>
        <v>0</v>
      </c>
      <c r="P15" s="559">
        <f t="shared" si="7"/>
        <v>0</v>
      </c>
      <c r="Q15" s="559">
        <f t="shared" si="7"/>
        <v>0</v>
      </c>
      <c r="R15" s="559">
        <f t="shared" si="7"/>
        <v>0</v>
      </c>
      <c r="T15" s="1877" t="s">
        <v>510</v>
      </c>
      <c r="U15" s="1878"/>
      <c r="V15" s="885" t="e">
        <f>(V10/V9)*100</f>
        <v>#DIV/0!</v>
      </c>
      <c r="W15" s="885" t="e">
        <f>(W10/W9)*100</f>
        <v>#DIV/0!</v>
      </c>
      <c r="X15" s="885" t="e">
        <f>(X10/X9)*100</f>
        <v>#DIV/0!</v>
      </c>
      <c r="Y15" s="921" t="e">
        <f>AVERAGE(V15:X15)</f>
        <v>#DIV/0!</v>
      </c>
    </row>
    <row r="16" spans="1:59" ht="18" customHeight="1" x14ac:dyDescent="0.15">
      <c r="A16" s="1862"/>
      <c r="B16" s="473"/>
      <c r="C16" s="1842" t="s">
        <v>317</v>
      </c>
      <c r="D16" s="1843"/>
      <c r="E16" s="1844"/>
      <c r="F16" s="727">
        <v>0.03</v>
      </c>
      <c r="G16" s="482">
        <v>0.03</v>
      </c>
      <c r="H16" s="483">
        <v>0.03</v>
      </c>
      <c r="I16" s="727">
        <v>0.03</v>
      </c>
      <c r="J16" s="484">
        <v>0.03</v>
      </c>
      <c r="K16" s="482">
        <v>0.03</v>
      </c>
      <c r="L16" s="482">
        <v>0.03</v>
      </c>
      <c r="M16" s="482">
        <v>0.03</v>
      </c>
      <c r="N16" s="482">
        <v>0.03</v>
      </c>
      <c r="O16" s="482">
        <v>0.03</v>
      </c>
      <c r="P16" s="482">
        <v>0.03</v>
      </c>
      <c r="Q16" s="482">
        <v>0.03</v>
      </c>
      <c r="R16" s="508">
        <v>0.03</v>
      </c>
      <c r="T16" s="1867" t="s">
        <v>511</v>
      </c>
      <c r="U16" s="1868"/>
      <c r="V16" s="886" t="e">
        <f>(V11/V9)*100</f>
        <v>#DIV/0!</v>
      </c>
      <c r="W16" s="886" t="e">
        <f>(W11/W9)*100</f>
        <v>#DIV/0!</v>
      </c>
      <c r="X16" s="886" t="e">
        <f>(X11/X9)*100</f>
        <v>#DIV/0!</v>
      </c>
      <c r="Y16" s="921" t="e">
        <f>AVERAGE(V16:X16)</f>
        <v>#DIV/0!</v>
      </c>
    </row>
    <row r="17" spans="1:25" ht="18" customHeight="1" x14ac:dyDescent="0.15">
      <c r="A17" s="1862"/>
      <c r="B17" s="1842" t="s">
        <v>555</v>
      </c>
      <c r="C17" s="1843"/>
      <c r="D17" s="1843"/>
      <c r="E17" s="1844"/>
      <c r="F17" s="726">
        <f>SUM(F11:F13)-SUM(F15,F18,F20)</f>
        <v>0</v>
      </c>
      <c r="G17" s="559">
        <f>SUM(G11:G13)-SUM(G15,G18,G20)</f>
        <v>0</v>
      </c>
      <c r="H17" s="560">
        <f>SUM(H11:H13)-SUM(H15,H18,H20)</f>
        <v>0</v>
      </c>
      <c r="I17" s="726">
        <f>SUM(I11:I13)-SUM(I15,I18,I20)</f>
        <v>0</v>
      </c>
      <c r="J17" s="558">
        <f t="shared" ref="J17:R17" si="8">SUM(J11:J13)-SUM(J15,J18,J20)</f>
        <v>0</v>
      </c>
      <c r="K17" s="559">
        <f t="shared" si="8"/>
        <v>0</v>
      </c>
      <c r="L17" s="559">
        <f t="shared" si="8"/>
        <v>0</v>
      </c>
      <c r="M17" s="559">
        <f t="shared" si="8"/>
        <v>0</v>
      </c>
      <c r="N17" s="559">
        <f t="shared" si="8"/>
        <v>0</v>
      </c>
      <c r="O17" s="559">
        <f t="shared" si="8"/>
        <v>0</v>
      </c>
      <c r="P17" s="559">
        <f t="shared" si="8"/>
        <v>0</v>
      </c>
      <c r="Q17" s="559">
        <f t="shared" si="8"/>
        <v>0</v>
      </c>
      <c r="R17" s="561">
        <f t="shared" si="8"/>
        <v>0</v>
      </c>
      <c r="T17" s="1867" t="s">
        <v>513</v>
      </c>
      <c r="U17" s="1868"/>
      <c r="V17" s="886" t="e">
        <f>(V13/V11)*100</f>
        <v>#DIV/0!</v>
      </c>
      <c r="W17" s="886" t="e">
        <f>(W13/W11)*100</f>
        <v>#DIV/0!</v>
      </c>
      <c r="X17" s="886" t="e">
        <f>(X13/X11)*100</f>
        <v>#DIV/0!</v>
      </c>
      <c r="Y17" s="921" t="e">
        <f>AVERAGE(V17:X17)</f>
        <v>#DIV/0!</v>
      </c>
    </row>
    <row r="18" spans="1:25" ht="18" customHeight="1" x14ac:dyDescent="0.15">
      <c r="A18" s="1862"/>
      <c r="B18" s="1854" t="s">
        <v>308</v>
      </c>
      <c r="C18" s="1855"/>
      <c r="D18" s="1855"/>
      <c r="E18" s="1856"/>
      <c r="F18" s="726">
        <f>ROUNDDOWN(F5*F19,0)</f>
        <v>0</v>
      </c>
      <c r="G18" s="559">
        <f>ROUNDDOWN(G5*G19,0)</f>
        <v>0</v>
      </c>
      <c r="H18" s="560">
        <f>ROUNDDOWN(H5*H19,0)</f>
        <v>0</v>
      </c>
      <c r="I18" s="726">
        <f>ROUNDDOWN(I5*I19,0)</f>
        <v>0</v>
      </c>
      <c r="J18" s="558">
        <f t="shared" ref="J18:R18" si="9">ROUNDDOWN(J5*J19,0)</f>
        <v>0</v>
      </c>
      <c r="K18" s="559">
        <f t="shared" si="9"/>
        <v>0</v>
      </c>
      <c r="L18" s="559">
        <f t="shared" si="9"/>
        <v>0</v>
      </c>
      <c r="M18" s="559">
        <f t="shared" si="9"/>
        <v>0</v>
      </c>
      <c r="N18" s="559">
        <f t="shared" si="9"/>
        <v>0</v>
      </c>
      <c r="O18" s="559">
        <f t="shared" si="9"/>
        <v>0</v>
      </c>
      <c r="P18" s="559">
        <f t="shared" si="9"/>
        <v>0</v>
      </c>
      <c r="Q18" s="559">
        <f t="shared" si="9"/>
        <v>0</v>
      </c>
      <c r="R18" s="561">
        <f t="shared" si="9"/>
        <v>0</v>
      </c>
      <c r="T18" s="1867" t="s">
        <v>515</v>
      </c>
      <c r="U18" s="1868"/>
      <c r="V18" s="886" t="e">
        <f>(V14/V9)*100</f>
        <v>#DIV/0!</v>
      </c>
      <c r="W18" s="886" t="e">
        <f>(W14/W9)*100</f>
        <v>#DIV/0!</v>
      </c>
      <c r="X18" s="886" t="e">
        <f>(X14/X9)*100</f>
        <v>#DIV/0!</v>
      </c>
      <c r="Y18" s="921" t="e">
        <f>AVERAGE(V18:X18)</f>
        <v>#DIV/0!</v>
      </c>
    </row>
    <row r="19" spans="1:25" ht="18" customHeight="1" x14ac:dyDescent="0.15">
      <c r="A19" s="1862"/>
      <c r="B19" s="473"/>
      <c r="C19" s="1842" t="s">
        <v>556</v>
      </c>
      <c r="D19" s="1843"/>
      <c r="E19" s="1844"/>
      <c r="F19" s="727">
        <v>0.2</v>
      </c>
      <c r="G19" s="482">
        <v>0.2</v>
      </c>
      <c r="H19" s="483">
        <v>0.2</v>
      </c>
      <c r="I19" s="1192">
        <v>0.2</v>
      </c>
      <c r="J19" s="484">
        <v>0.2</v>
      </c>
      <c r="K19" s="482">
        <v>0.2</v>
      </c>
      <c r="L19" s="482">
        <v>0.2</v>
      </c>
      <c r="M19" s="482">
        <v>0.2</v>
      </c>
      <c r="N19" s="482">
        <v>0.2</v>
      </c>
      <c r="O19" s="482">
        <v>0.2</v>
      </c>
      <c r="P19" s="482">
        <v>0.2</v>
      </c>
      <c r="Q19" s="482">
        <v>0.2</v>
      </c>
      <c r="R19" s="1300">
        <v>0.2</v>
      </c>
    </row>
    <row r="20" spans="1:25" ht="18" customHeight="1" x14ac:dyDescent="0.15">
      <c r="A20" s="1862"/>
      <c r="B20" s="1854" t="s">
        <v>551</v>
      </c>
      <c r="C20" s="1855"/>
      <c r="D20" s="1855"/>
      <c r="E20" s="1856"/>
      <c r="F20" s="726">
        <f>ROUNDDOWN(F13*F21,0)</f>
        <v>0</v>
      </c>
      <c r="G20" s="559">
        <f>ROUNDDOWN(G13*G21,0)</f>
        <v>0</v>
      </c>
      <c r="H20" s="560">
        <f>ROUNDDOWN(H13*H21,0)</f>
        <v>0</v>
      </c>
      <c r="I20" s="1193">
        <f>ROUNDDOWN(I13*I21,0)</f>
        <v>0</v>
      </c>
      <c r="J20" s="562">
        <f t="shared" ref="J20:R20" si="10">ROUNDDOWN(J13*J21,0)</f>
        <v>0</v>
      </c>
      <c r="K20" s="563">
        <f t="shared" si="10"/>
        <v>0</v>
      </c>
      <c r="L20" s="563">
        <f t="shared" si="10"/>
        <v>0</v>
      </c>
      <c r="M20" s="563">
        <f t="shared" si="10"/>
        <v>0</v>
      </c>
      <c r="N20" s="563">
        <f t="shared" si="10"/>
        <v>0</v>
      </c>
      <c r="O20" s="563">
        <f t="shared" si="10"/>
        <v>0</v>
      </c>
      <c r="P20" s="563">
        <f t="shared" si="10"/>
        <v>0</v>
      </c>
      <c r="Q20" s="563">
        <f t="shared" si="10"/>
        <v>0</v>
      </c>
      <c r="R20" s="564">
        <f t="shared" si="10"/>
        <v>0</v>
      </c>
    </row>
    <row r="21" spans="1:25" ht="18" customHeight="1" thickBot="1" x14ac:dyDescent="0.2">
      <c r="A21" s="1863"/>
      <c r="B21" s="474"/>
      <c r="C21" s="1070" t="s">
        <v>557</v>
      </c>
      <c r="D21" s="622" t="s">
        <v>403</v>
      </c>
      <c r="E21" s="664">
        <v>9</v>
      </c>
      <c r="F21" s="480">
        <f>$E$21/12</f>
        <v>0.75</v>
      </c>
      <c r="G21" s="481">
        <f>$E$21/12</f>
        <v>0.75</v>
      </c>
      <c r="H21" s="729">
        <f>$E$21/12</f>
        <v>0.75</v>
      </c>
      <c r="I21" s="480">
        <f>$E$21/12</f>
        <v>0.75</v>
      </c>
      <c r="J21" s="1186">
        <f t="shared" ref="J21:R21" si="11">$E$21/12</f>
        <v>0.75</v>
      </c>
      <c r="K21" s="1274">
        <f t="shared" si="11"/>
        <v>0.75</v>
      </c>
      <c r="L21" s="481">
        <f t="shared" si="11"/>
        <v>0.75</v>
      </c>
      <c r="M21" s="481">
        <f t="shared" si="11"/>
        <v>0.75</v>
      </c>
      <c r="N21" s="481">
        <f t="shared" si="11"/>
        <v>0.75</v>
      </c>
      <c r="O21" s="481">
        <f t="shared" si="11"/>
        <v>0.75</v>
      </c>
      <c r="P21" s="481">
        <f t="shared" si="11"/>
        <v>0.75</v>
      </c>
      <c r="Q21" s="481">
        <f t="shared" si="11"/>
        <v>0.75</v>
      </c>
      <c r="R21" s="509">
        <f t="shared" si="11"/>
        <v>0.75</v>
      </c>
    </row>
    <row r="22" spans="1:25" ht="18" customHeight="1" x14ac:dyDescent="0.15">
      <c r="A22" s="1857" t="s">
        <v>312</v>
      </c>
      <c r="B22" s="1851" t="s">
        <v>547</v>
      </c>
      <c r="C22" s="1852"/>
      <c r="D22" s="1852"/>
      <c r="E22" s="1853"/>
      <c r="F22" s="922"/>
      <c r="G22" s="553">
        <f>F29</f>
        <v>0</v>
      </c>
      <c r="H22" s="554">
        <f>G29</f>
        <v>0</v>
      </c>
      <c r="I22" s="1194">
        <f>H29</f>
        <v>0</v>
      </c>
      <c r="J22" s="565">
        <f t="shared" ref="J22:R22" si="12">I29</f>
        <v>0</v>
      </c>
      <c r="K22" s="566">
        <f t="shared" si="12"/>
        <v>0</v>
      </c>
      <c r="L22" s="566">
        <f t="shared" si="12"/>
        <v>0</v>
      </c>
      <c r="M22" s="566">
        <f t="shared" si="12"/>
        <v>0</v>
      </c>
      <c r="N22" s="566">
        <f t="shared" si="12"/>
        <v>0</v>
      </c>
      <c r="O22" s="566">
        <f t="shared" si="12"/>
        <v>0</v>
      </c>
      <c r="P22" s="566">
        <f t="shared" si="12"/>
        <v>0</v>
      </c>
      <c r="Q22" s="566">
        <f t="shared" si="12"/>
        <v>0</v>
      </c>
      <c r="R22" s="567">
        <f t="shared" si="12"/>
        <v>0</v>
      </c>
    </row>
    <row r="23" spans="1:25" ht="18" customHeight="1" x14ac:dyDescent="0.15">
      <c r="A23" s="1858"/>
      <c r="B23" s="1842" t="s">
        <v>548</v>
      </c>
      <c r="C23" s="1843"/>
      <c r="D23" s="1843"/>
      <c r="E23" s="1844"/>
      <c r="F23" s="725"/>
      <c r="G23" s="556"/>
      <c r="H23" s="557"/>
      <c r="I23" s="725"/>
      <c r="J23" s="1187"/>
      <c r="K23" s="556"/>
      <c r="L23" s="556"/>
      <c r="M23" s="556"/>
      <c r="N23" s="556"/>
      <c r="O23" s="556"/>
      <c r="P23" s="556"/>
      <c r="Q23" s="556"/>
      <c r="R23" s="568"/>
    </row>
    <row r="24" spans="1:25" ht="18" customHeight="1" x14ac:dyDescent="0.15">
      <c r="A24" s="1858"/>
      <c r="B24" s="1842" t="s">
        <v>558</v>
      </c>
      <c r="C24" s="1843"/>
      <c r="D24" s="1843"/>
      <c r="E24" s="1844"/>
      <c r="F24" s="726">
        <f>F18</f>
        <v>0</v>
      </c>
      <c r="G24" s="559">
        <f>G18</f>
        <v>0</v>
      </c>
      <c r="H24" s="560">
        <f>H18</f>
        <v>0</v>
      </c>
      <c r="I24" s="726">
        <f t="shared" ref="I24:R24" si="13">I18</f>
        <v>0</v>
      </c>
      <c r="J24" s="558">
        <f t="shared" si="13"/>
        <v>0</v>
      </c>
      <c r="K24" s="559">
        <f t="shared" si="13"/>
        <v>0</v>
      </c>
      <c r="L24" s="559">
        <f t="shared" si="13"/>
        <v>0</v>
      </c>
      <c r="M24" s="559">
        <f t="shared" si="13"/>
        <v>0</v>
      </c>
      <c r="N24" s="559">
        <f t="shared" si="13"/>
        <v>0</v>
      </c>
      <c r="O24" s="559">
        <f t="shared" si="13"/>
        <v>0</v>
      </c>
      <c r="P24" s="559">
        <f t="shared" si="13"/>
        <v>0</v>
      </c>
      <c r="Q24" s="559">
        <f t="shared" si="13"/>
        <v>0</v>
      </c>
      <c r="R24" s="560">
        <f t="shared" si="13"/>
        <v>0</v>
      </c>
    </row>
    <row r="25" spans="1:25" ht="18" customHeight="1" x14ac:dyDescent="0.15">
      <c r="A25" s="1858"/>
      <c r="B25" s="1854" t="s">
        <v>554</v>
      </c>
      <c r="C25" s="1855"/>
      <c r="D25" s="1855"/>
      <c r="E25" s="1856"/>
      <c r="F25" s="726">
        <f>ROUNDDOWN((F23+F24)*F26,0)</f>
        <v>0</v>
      </c>
      <c r="G25" s="559">
        <f>ROUNDDOWN((G23+G24)*G26,0)</f>
        <v>0</v>
      </c>
      <c r="H25" s="560">
        <f>ROUNDDOWN((H23+H24)*H26,0)</f>
        <v>0</v>
      </c>
      <c r="I25" s="726">
        <f>ROUNDDOWN((I23+I24)*I26,0)</f>
        <v>0</v>
      </c>
      <c r="J25" s="558">
        <f t="shared" ref="J25:R25" si="14">ROUNDDOWN((J23+J24)*J26,0)</f>
        <v>0</v>
      </c>
      <c r="K25" s="559">
        <f t="shared" si="14"/>
        <v>0</v>
      </c>
      <c r="L25" s="559">
        <f t="shared" si="14"/>
        <v>0</v>
      </c>
      <c r="M25" s="559">
        <f t="shared" si="14"/>
        <v>0</v>
      </c>
      <c r="N25" s="559">
        <f t="shared" si="14"/>
        <v>0</v>
      </c>
      <c r="O25" s="559">
        <f t="shared" si="14"/>
        <v>0</v>
      </c>
      <c r="P25" s="559">
        <f t="shared" si="14"/>
        <v>0</v>
      </c>
      <c r="Q25" s="559">
        <f t="shared" si="14"/>
        <v>0</v>
      </c>
      <c r="R25" s="560">
        <f t="shared" si="14"/>
        <v>0</v>
      </c>
    </row>
    <row r="26" spans="1:25" ht="18" customHeight="1" x14ac:dyDescent="0.15">
      <c r="A26" s="1858"/>
      <c r="B26" s="473"/>
      <c r="C26" s="1842" t="s">
        <v>317</v>
      </c>
      <c r="D26" s="1843"/>
      <c r="E26" s="1844"/>
      <c r="F26" s="727">
        <v>0.01</v>
      </c>
      <c r="G26" s="482">
        <v>0.01</v>
      </c>
      <c r="H26" s="483">
        <v>0.01</v>
      </c>
      <c r="I26" s="727">
        <v>0.01</v>
      </c>
      <c r="J26" s="484">
        <v>0.01</v>
      </c>
      <c r="K26" s="482">
        <v>0.01</v>
      </c>
      <c r="L26" s="482">
        <v>0.01</v>
      </c>
      <c r="M26" s="482">
        <v>0.01</v>
      </c>
      <c r="N26" s="482">
        <v>0.01</v>
      </c>
      <c r="O26" s="482">
        <v>0.01</v>
      </c>
      <c r="P26" s="482">
        <v>0.01</v>
      </c>
      <c r="Q26" s="482">
        <v>0.01</v>
      </c>
      <c r="R26" s="483">
        <v>0.01</v>
      </c>
    </row>
    <row r="27" spans="1:25" ht="18" customHeight="1" x14ac:dyDescent="0.15">
      <c r="A27" s="1858"/>
      <c r="B27" s="1842" t="s">
        <v>555</v>
      </c>
      <c r="C27" s="1843"/>
      <c r="D27" s="1843"/>
      <c r="E27" s="1844"/>
      <c r="F27" s="725"/>
      <c r="G27" s="556"/>
      <c r="H27" s="557"/>
      <c r="I27" s="725"/>
      <c r="J27" s="555"/>
      <c r="K27" s="556"/>
      <c r="L27" s="556"/>
      <c r="M27" s="556"/>
      <c r="N27" s="556"/>
      <c r="O27" s="556"/>
      <c r="P27" s="556"/>
      <c r="Q27" s="556"/>
      <c r="R27" s="557"/>
    </row>
    <row r="28" spans="1:25" ht="18" customHeight="1" x14ac:dyDescent="0.15">
      <c r="A28" s="1858"/>
      <c r="B28" s="1842" t="s">
        <v>309</v>
      </c>
      <c r="C28" s="1843"/>
      <c r="D28" s="1843"/>
      <c r="E28" s="1844"/>
      <c r="F28" s="726">
        <f>SUM(F22:F24)-SUM(F25,F27,F29)</f>
        <v>0</v>
      </c>
      <c r="G28" s="559">
        <f>SUM(G22:G24)-SUM(G25,G27,G29)</f>
        <v>0</v>
      </c>
      <c r="H28" s="560">
        <f>SUM(H22:H24)-SUM(H25,H27,H29)</f>
        <v>0</v>
      </c>
      <c r="I28" s="726">
        <f>SUM(I22:I24)-SUM(I25,I27,I29)</f>
        <v>0</v>
      </c>
      <c r="J28" s="1188">
        <f t="shared" ref="J28:R28" si="15">SUM(J22:J24)-SUM(J25,J27,J29)</f>
        <v>0</v>
      </c>
      <c r="K28" s="559">
        <f t="shared" si="15"/>
        <v>0</v>
      </c>
      <c r="L28" s="559">
        <f t="shared" si="15"/>
        <v>0</v>
      </c>
      <c r="M28" s="559">
        <f t="shared" si="15"/>
        <v>0</v>
      </c>
      <c r="N28" s="559">
        <f t="shared" si="15"/>
        <v>0</v>
      </c>
      <c r="O28" s="559">
        <f t="shared" si="15"/>
        <v>0</v>
      </c>
      <c r="P28" s="559">
        <f t="shared" si="15"/>
        <v>0</v>
      </c>
      <c r="Q28" s="559">
        <f t="shared" si="15"/>
        <v>0</v>
      </c>
      <c r="R28" s="561">
        <f t="shared" si="15"/>
        <v>0</v>
      </c>
    </row>
    <row r="29" spans="1:25" ht="18" customHeight="1" x14ac:dyDescent="0.15">
      <c r="A29" s="1859"/>
      <c r="B29" s="1854" t="s">
        <v>551</v>
      </c>
      <c r="C29" s="1855"/>
      <c r="D29" s="1855"/>
      <c r="E29" s="1856"/>
      <c r="F29" s="726">
        <f>ROUNDDOWN((F23+F24)*F30,0)</f>
        <v>0</v>
      </c>
      <c r="G29" s="559">
        <f>ROUNDDOWN((G23+G24)*G30,0)</f>
        <v>0</v>
      </c>
      <c r="H29" s="560">
        <f>ROUNDDOWN((H23+H24)*H30,0)</f>
        <v>0</v>
      </c>
      <c r="I29" s="1193">
        <f>ROUNDDOWN((I23+I24)*I30,0)</f>
        <v>0</v>
      </c>
      <c r="J29" s="562">
        <f t="shared" ref="J29:R29" si="16">ROUNDDOWN((J23+J24)*J30,0)</f>
        <v>0</v>
      </c>
      <c r="K29" s="563">
        <f t="shared" si="16"/>
        <v>0</v>
      </c>
      <c r="L29" s="563">
        <f t="shared" si="16"/>
        <v>0</v>
      </c>
      <c r="M29" s="563">
        <f t="shared" si="16"/>
        <v>0</v>
      </c>
      <c r="N29" s="563">
        <f t="shared" si="16"/>
        <v>0</v>
      </c>
      <c r="O29" s="563">
        <f t="shared" si="16"/>
        <v>0</v>
      </c>
      <c r="P29" s="563">
        <f t="shared" si="16"/>
        <v>0</v>
      </c>
      <c r="Q29" s="563">
        <f t="shared" si="16"/>
        <v>0</v>
      </c>
      <c r="R29" s="564">
        <f t="shared" si="16"/>
        <v>0</v>
      </c>
    </row>
    <row r="30" spans="1:25" ht="18" customHeight="1" thickBot="1" x14ac:dyDescent="0.2">
      <c r="A30" s="1860"/>
      <c r="B30" s="474"/>
      <c r="C30" s="1071" t="s">
        <v>557</v>
      </c>
      <c r="D30" s="622" t="s">
        <v>404</v>
      </c>
      <c r="E30" s="664">
        <v>5</v>
      </c>
      <c r="F30" s="480">
        <f>$E$30/12</f>
        <v>0.41666666666666669</v>
      </c>
      <c r="G30" s="481">
        <f>$E$30/12</f>
        <v>0.41666666666666669</v>
      </c>
      <c r="H30" s="729">
        <f>$E$30/12</f>
        <v>0.41666666666666669</v>
      </c>
      <c r="I30" s="480">
        <f>$E$30/12</f>
        <v>0.41666666666666669</v>
      </c>
      <c r="J30" s="1274">
        <f t="shared" ref="J30:R30" si="17">$E$30/12</f>
        <v>0.41666666666666669</v>
      </c>
      <c r="K30" s="481">
        <f t="shared" si="17"/>
        <v>0.41666666666666669</v>
      </c>
      <c r="L30" s="481">
        <f t="shared" si="17"/>
        <v>0.41666666666666669</v>
      </c>
      <c r="M30" s="481">
        <f t="shared" si="17"/>
        <v>0.41666666666666669</v>
      </c>
      <c r="N30" s="481">
        <f t="shared" si="17"/>
        <v>0.41666666666666669</v>
      </c>
      <c r="O30" s="481">
        <f t="shared" si="17"/>
        <v>0.41666666666666669</v>
      </c>
      <c r="P30" s="481">
        <f t="shared" si="17"/>
        <v>0.41666666666666669</v>
      </c>
      <c r="Q30" s="481">
        <f t="shared" si="17"/>
        <v>0.41666666666666669</v>
      </c>
      <c r="R30" s="509">
        <f t="shared" si="17"/>
        <v>0.41666666666666669</v>
      </c>
    </row>
    <row r="31" spans="1:25" ht="18" customHeight="1" x14ac:dyDescent="0.15">
      <c r="A31" s="1857" t="s">
        <v>313</v>
      </c>
      <c r="B31" s="1851" t="s">
        <v>547</v>
      </c>
      <c r="C31" s="1852"/>
      <c r="D31" s="1852"/>
      <c r="E31" s="1853"/>
      <c r="F31" s="730">
        <f>E37</f>
        <v>0</v>
      </c>
      <c r="G31" s="553">
        <f>F37</f>
        <v>0</v>
      </c>
      <c r="H31" s="554">
        <f>G37</f>
        <v>0</v>
      </c>
      <c r="I31" s="1194">
        <f t="shared" ref="I31:R31" si="18">H37</f>
        <v>0</v>
      </c>
      <c r="J31" s="565">
        <f t="shared" si="18"/>
        <v>0</v>
      </c>
      <c r="K31" s="566">
        <f t="shared" si="18"/>
        <v>0</v>
      </c>
      <c r="L31" s="566">
        <f t="shared" si="18"/>
        <v>0</v>
      </c>
      <c r="M31" s="566">
        <f t="shared" si="18"/>
        <v>0</v>
      </c>
      <c r="N31" s="566">
        <f t="shared" si="18"/>
        <v>0</v>
      </c>
      <c r="O31" s="566">
        <f t="shared" si="18"/>
        <v>0</v>
      </c>
      <c r="P31" s="566">
        <f t="shared" si="18"/>
        <v>0</v>
      </c>
      <c r="Q31" s="566">
        <f t="shared" si="18"/>
        <v>0</v>
      </c>
      <c r="R31" s="567">
        <f t="shared" si="18"/>
        <v>0</v>
      </c>
    </row>
    <row r="32" spans="1:25" ht="18" customHeight="1" x14ac:dyDescent="0.15">
      <c r="A32" s="1858"/>
      <c r="B32" s="1842" t="s">
        <v>548</v>
      </c>
      <c r="C32" s="1843"/>
      <c r="D32" s="1843"/>
      <c r="E32" s="1844"/>
      <c r="F32" s="725"/>
      <c r="G32" s="556"/>
      <c r="H32" s="557"/>
      <c r="I32" s="725"/>
      <c r="J32" s="1187"/>
      <c r="K32" s="556"/>
      <c r="L32" s="556"/>
      <c r="M32" s="556"/>
      <c r="N32" s="556"/>
      <c r="O32" s="556"/>
      <c r="P32" s="556"/>
      <c r="Q32" s="556"/>
      <c r="R32" s="568"/>
    </row>
    <row r="33" spans="1:18" ht="18" customHeight="1" x14ac:dyDescent="0.15">
      <c r="A33" s="1858"/>
      <c r="B33" s="1842" t="s">
        <v>310</v>
      </c>
      <c r="C33" s="1843"/>
      <c r="D33" s="1843"/>
      <c r="E33" s="1844"/>
      <c r="F33" s="726">
        <f>F27</f>
        <v>0</v>
      </c>
      <c r="G33" s="559">
        <f>G27</f>
        <v>0</v>
      </c>
      <c r="H33" s="560">
        <f>H27</f>
        <v>0</v>
      </c>
      <c r="I33" s="726">
        <f t="shared" ref="I33:R33" si="19">I27</f>
        <v>0</v>
      </c>
      <c r="J33" s="558">
        <f t="shared" si="19"/>
        <v>0</v>
      </c>
      <c r="K33" s="559">
        <f t="shared" si="19"/>
        <v>0</v>
      </c>
      <c r="L33" s="559">
        <f t="shared" si="19"/>
        <v>0</v>
      </c>
      <c r="M33" s="559">
        <f t="shared" si="19"/>
        <v>0</v>
      </c>
      <c r="N33" s="559">
        <f t="shared" si="19"/>
        <v>0</v>
      </c>
      <c r="O33" s="559">
        <f t="shared" si="19"/>
        <v>0</v>
      </c>
      <c r="P33" s="559">
        <f t="shared" si="19"/>
        <v>0</v>
      </c>
      <c r="Q33" s="559">
        <f t="shared" si="19"/>
        <v>0</v>
      </c>
      <c r="R33" s="560">
        <f t="shared" si="19"/>
        <v>0</v>
      </c>
    </row>
    <row r="34" spans="1:18" ht="18" customHeight="1" x14ac:dyDescent="0.15">
      <c r="A34" s="1858"/>
      <c r="B34" s="1854" t="s">
        <v>554</v>
      </c>
      <c r="C34" s="1855"/>
      <c r="D34" s="1855"/>
      <c r="E34" s="1856"/>
      <c r="F34" s="726">
        <f>ROUNDDOWN((F32+F33)*F35,0)</f>
        <v>0</v>
      </c>
      <c r="G34" s="559">
        <f>ROUNDDOWN((G32+G33)*G35,0)</f>
        <v>0</v>
      </c>
      <c r="H34" s="560">
        <f>ROUNDDOWN((H32+H33)*H35,0)</f>
        <v>0</v>
      </c>
      <c r="I34" s="726">
        <f>ROUNDDOWN((I32+I33)*I35,0)</f>
        <v>0</v>
      </c>
      <c r="J34" s="558">
        <f t="shared" ref="J34:R34" si="20">ROUNDDOWN((J32+J33)*J35,0)</f>
        <v>0</v>
      </c>
      <c r="K34" s="559">
        <f t="shared" si="20"/>
        <v>0</v>
      </c>
      <c r="L34" s="559">
        <f t="shared" si="20"/>
        <v>0</v>
      </c>
      <c r="M34" s="559">
        <f t="shared" si="20"/>
        <v>0</v>
      </c>
      <c r="N34" s="559">
        <f t="shared" si="20"/>
        <v>0</v>
      </c>
      <c r="O34" s="559">
        <f t="shared" si="20"/>
        <v>0</v>
      </c>
      <c r="P34" s="559">
        <f t="shared" si="20"/>
        <v>0</v>
      </c>
      <c r="Q34" s="559">
        <f t="shared" si="20"/>
        <v>0</v>
      </c>
      <c r="R34" s="560">
        <f t="shared" si="20"/>
        <v>0</v>
      </c>
    </row>
    <row r="35" spans="1:18" ht="18" customHeight="1" x14ac:dyDescent="0.15">
      <c r="A35" s="1858"/>
      <c r="B35" s="473"/>
      <c r="C35" s="1842" t="s">
        <v>317</v>
      </c>
      <c r="D35" s="1843"/>
      <c r="E35" s="1844"/>
      <c r="F35" s="727">
        <v>0.02</v>
      </c>
      <c r="G35" s="482">
        <v>0.02</v>
      </c>
      <c r="H35" s="483">
        <v>0.02</v>
      </c>
      <c r="I35" s="727">
        <v>0.02</v>
      </c>
      <c r="J35" s="1189">
        <v>0.02</v>
      </c>
      <c r="K35" s="482">
        <v>0.02</v>
      </c>
      <c r="L35" s="482">
        <v>0.02</v>
      </c>
      <c r="M35" s="482">
        <v>0.02</v>
      </c>
      <c r="N35" s="482">
        <v>0.02</v>
      </c>
      <c r="O35" s="482">
        <v>0.02</v>
      </c>
      <c r="P35" s="482">
        <v>0.02</v>
      </c>
      <c r="Q35" s="482">
        <v>0.02</v>
      </c>
      <c r="R35" s="508">
        <v>0.02</v>
      </c>
    </row>
    <row r="36" spans="1:18" ht="18" customHeight="1" x14ac:dyDescent="0.15">
      <c r="A36" s="1858"/>
      <c r="B36" s="1842" t="s">
        <v>555</v>
      </c>
      <c r="C36" s="1843"/>
      <c r="D36" s="1843"/>
      <c r="E36" s="1844"/>
      <c r="F36" s="731">
        <f>ROUNDDOWN(F31*365/570*(1-F35),0)</f>
        <v>0</v>
      </c>
      <c r="G36" s="569">
        <f>ROUNDDOWN(G31*365/570*(1-G35),0)</f>
        <v>0</v>
      </c>
      <c r="H36" s="732">
        <f>ROUNDDOWN(H31*365/570*(1-H35),0)</f>
        <v>0</v>
      </c>
      <c r="I36" s="731">
        <f>ROUNDDOWN(I31*365/570*(1-I35),0)</f>
        <v>0</v>
      </c>
      <c r="J36" s="1190">
        <f t="shared" ref="J36:R36" si="21">ROUNDDOWN(J31*365/570*(1-J35),0)</f>
        <v>0</v>
      </c>
      <c r="K36" s="569">
        <f t="shared" si="21"/>
        <v>0</v>
      </c>
      <c r="L36" s="569">
        <f t="shared" si="21"/>
        <v>0</v>
      </c>
      <c r="M36" s="569">
        <f t="shared" si="21"/>
        <v>0</v>
      </c>
      <c r="N36" s="569">
        <f t="shared" si="21"/>
        <v>0</v>
      </c>
      <c r="O36" s="569">
        <f t="shared" si="21"/>
        <v>0</v>
      </c>
      <c r="P36" s="569">
        <f t="shared" si="21"/>
        <v>0</v>
      </c>
      <c r="Q36" s="569">
        <f t="shared" si="21"/>
        <v>0</v>
      </c>
      <c r="R36" s="570">
        <f t="shared" si="21"/>
        <v>0</v>
      </c>
    </row>
    <row r="37" spans="1:18" ht="18" customHeight="1" x14ac:dyDescent="0.15">
      <c r="A37" s="1859"/>
      <c r="B37" s="1854" t="s">
        <v>551</v>
      </c>
      <c r="C37" s="1855"/>
      <c r="D37" s="1855"/>
      <c r="E37" s="1856"/>
      <c r="F37" s="726">
        <f>ROUNDDOWN((F32+F33)*F38,0)</f>
        <v>0</v>
      </c>
      <c r="G37" s="559">
        <f>ROUNDDOWN((G32+G33)*G38,0)</f>
        <v>0</v>
      </c>
      <c r="H37" s="560">
        <f>ROUNDDOWN((H32+H33)*H38,0)</f>
        <v>0</v>
      </c>
      <c r="I37" s="1193">
        <f>ROUNDDOWN((I32+I33)*I38,0)</f>
        <v>0</v>
      </c>
      <c r="J37" s="562">
        <f t="shared" ref="J37:R37" si="22">ROUNDDOWN((J32+J33)*J38,0)</f>
        <v>0</v>
      </c>
      <c r="K37" s="563">
        <f t="shared" si="22"/>
        <v>0</v>
      </c>
      <c r="L37" s="563">
        <f t="shared" si="22"/>
        <v>0</v>
      </c>
      <c r="M37" s="563">
        <f t="shared" si="22"/>
        <v>0</v>
      </c>
      <c r="N37" s="563">
        <f t="shared" si="22"/>
        <v>0</v>
      </c>
      <c r="O37" s="563">
        <f t="shared" si="22"/>
        <v>0</v>
      </c>
      <c r="P37" s="563">
        <f t="shared" si="22"/>
        <v>0</v>
      </c>
      <c r="Q37" s="563">
        <f t="shared" si="22"/>
        <v>0</v>
      </c>
      <c r="R37" s="564">
        <f t="shared" si="22"/>
        <v>0</v>
      </c>
    </row>
    <row r="38" spans="1:18" ht="18" customHeight="1" thickBot="1" x14ac:dyDescent="0.2">
      <c r="A38" s="1860"/>
      <c r="B38" s="474"/>
      <c r="C38" s="1071" t="s">
        <v>557</v>
      </c>
      <c r="D38" s="623" t="s">
        <v>405</v>
      </c>
      <c r="E38" s="665">
        <v>570</v>
      </c>
      <c r="F38" s="733">
        <f>$E$38/365</f>
        <v>1.5616438356164384</v>
      </c>
      <c r="G38" s="624">
        <f>$E$38/365</f>
        <v>1.5616438356164384</v>
      </c>
      <c r="H38" s="734">
        <f>$E$38/365</f>
        <v>1.5616438356164384</v>
      </c>
      <c r="I38" s="733">
        <f>$E$38/365</f>
        <v>1.5616438356164384</v>
      </c>
      <c r="J38" s="1191">
        <f t="shared" ref="J38:R38" si="23">$E$38/365</f>
        <v>1.5616438356164384</v>
      </c>
      <c r="K38" s="624">
        <f t="shared" si="23"/>
        <v>1.5616438356164384</v>
      </c>
      <c r="L38" s="624">
        <f t="shared" si="23"/>
        <v>1.5616438356164384</v>
      </c>
      <c r="M38" s="624">
        <f t="shared" si="23"/>
        <v>1.5616438356164384</v>
      </c>
      <c r="N38" s="624">
        <f t="shared" si="23"/>
        <v>1.5616438356164384</v>
      </c>
      <c r="O38" s="624">
        <f t="shared" si="23"/>
        <v>1.5616438356164384</v>
      </c>
      <c r="P38" s="624">
        <f t="shared" si="23"/>
        <v>1.5616438356164384</v>
      </c>
      <c r="Q38" s="624">
        <f t="shared" si="23"/>
        <v>1.5616438356164384</v>
      </c>
      <c r="R38" s="625">
        <f t="shared" si="23"/>
        <v>1.5616438356164384</v>
      </c>
    </row>
    <row r="39" spans="1:18" x14ac:dyDescent="0.15">
      <c r="A39" s="466" t="s">
        <v>306</v>
      </c>
    </row>
    <row r="40" spans="1:18" x14ac:dyDescent="0.15">
      <c r="A40" s="466" t="s">
        <v>274</v>
      </c>
      <c r="C40" s="466" t="s">
        <v>275</v>
      </c>
    </row>
    <row r="41" spans="1:18" x14ac:dyDescent="0.15">
      <c r="A41" s="466" t="s">
        <v>276</v>
      </c>
      <c r="C41" s="466" t="s">
        <v>277</v>
      </c>
    </row>
    <row r="42" spans="1:18" x14ac:dyDescent="0.15">
      <c r="A42" s="466" t="s">
        <v>278</v>
      </c>
      <c r="C42" s="466" t="s">
        <v>279</v>
      </c>
    </row>
    <row r="43" spans="1:18" x14ac:dyDescent="0.15">
      <c r="A43" s="466" t="s">
        <v>280</v>
      </c>
      <c r="C43" s="466" t="s">
        <v>281</v>
      </c>
    </row>
    <row r="44" spans="1:18" x14ac:dyDescent="0.15">
      <c r="A44" s="466" t="s">
        <v>282</v>
      </c>
      <c r="C44" s="466" t="s">
        <v>283</v>
      </c>
    </row>
    <row r="45" spans="1:18" x14ac:dyDescent="0.15">
      <c r="A45" s="466" t="s">
        <v>284</v>
      </c>
      <c r="C45" s="466" t="s">
        <v>285</v>
      </c>
    </row>
    <row r="47" spans="1:18" x14ac:dyDescent="0.15">
      <c r="A47" s="470"/>
      <c r="B47" s="470"/>
      <c r="C47" s="470"/>
      <c r="D47" s="470"/>
      <c r="E47" s="470"/>
      <c r="F47" s="470"/>
      <c r="G47" s="470"/>
      <c r="H47" s="470"/>
      <c r="I47" s="959"/>
      <c r="J47" s="960"/>
      <c r="K47" s="471"/>
      <c r="L47" s="471"/>
      <c r="M47" s="471"/>
      <c r="N47" s="471"/>
      <c r="O47" s="471"/>
      <c r="P47" s="471"/>
      <c r="Q47" s="471"/>
      <c r="R47" s="471"/>
    </row>
    <row r="48" spans="1:18" x14ac:dyDescent="0.15">
      <c r="J48" s="469"/>
      <c r="K48" s="469"/>
      <c r="L48" s="469"/>
      <c r="M48" s="469"/>
      <c r="N48" s="469"/>
      <c r="O48" s="469"/>
      <c r="P48" s="469"/>
      <c r="Q48" s="469"/>
      <c r="R48" s="469"/>
    </row>
    <row r="56" spans="3:9" x14ac:dyDescent="0.15">
      <c r="C56" s="470"/>
      <c r="D56" s="470"/>
      <c r="E56" s="470"/>
      <c r="F56" s="470"/>
      <c r="G56" s="470"/>
      <c r="H56" s="470"/>
      <c r="I56" s="470"/>
    </row>
    <row r="58" spans="3:9" x14ac:dyDescent="0.15">
      <c r="C58" s="472"/>
      <c r="D58" s="472"/>
      <c r="E58" s="472"/>
      <c r="F58" s="472"/>
      <c r="G58" s="472"/>
    </row>
    <row r="59" spans="3:9" x14ac:dyDescent="0.15">
      <c r="C59" s="472"/>
      <c r="D59" s="472"/>
      <c r="E59" s="472"/>
      <c r="F59" s="472"/>
      <c r="G59" s="472"/>
    </row>
    <row r="60" spans="3:9" x14ac:dyDescent="0.15">
      <c r="C60" s="472"/>
      <c r="D60" s="472"/>
      <c r="E60" s="472"/>
      <c r="F60" s="472"/>
      <c r="G60" s="472"/>
    </row>
    <row r="61" spans="3:9" x14ac:dyDescent="0.15">
      <c r="C61" s="472"/>
      <c r="D61" s="472"/>
      <c r="E61" s="472"/>
      <c r="F61" s="472"/>
      <c r="G61" s="472"/>
    </row>
    <row r="62" spans="3:9" x14ac:dyDescent="0.15">
      <c r="C62" s="472"/>
      <c r="D62" s="472"/>
      <c r="E62" s="472"/>
      <c r="F62" s="472"/>
      <c r="G62" s="472"/>
    </row>
    <row r="63" spans="3:9" x14ac:dyDescent="0.15">
      <c r="C63" s="472"/>
      <c r="D63" s="472"/>
      <c r="E63" s="472"/>
      <c r="F63" s="472"/>
      <c r="G63" s="472"/>
    </row>
    <row r="64" spans="3:9" x14ac:dyDescent="0.15">
      <c r="C64" s="472"/>
      <c r="D64" s="472"/>
      <c r="E64" s="472"/>
      <c r="F64" s="472"/>
      <c r="G64" s="472"/>
    </row>
    <row r="65" spans="3:7" x14ac:dyDescent="0.15">
      <c r="C65" s="472"/>
      <c r="D65" s="472"/>
      <c r="E65" s="472"/>
      <c r="F65" s="472"/>
      <c r="G65" s="472"/>
    </row>
    <row r="66" spans="3:7" x14ac:dyDescent="0.15">
      <c r="C66" s="472"/>
      <c r="D66" s="472"/>
      <c r="E66" s="472"/>
      <c r="F66" s="472"/>
      <c r="G66" s="472"/>
    </row>
    <row r="67" spans="3:7" x14ac:dyDescent="0.15">
      <c r="C67" s="472"/>
      <c r="D67" s="472"/>
      <c r="E67" s="472"/>
      <c r="F67" s="472"/>
      <c r="G67" s="472"/>
    </row>
    <row r="68" spans="3:7" x14ac:dyDescent="0.15">
      <c r="C68" s="472"/>
      <c r="D68" s="472"/>
      <c r="E68" s="472"/>
      <c r="F68" s="472"/>
      <c r="G68" s="472"/>
    </row>
    <row r="69" spans="3:7" x14ac:dyDescent="0.15">
      <c r="C69" s="472"/>
      <c r="D69" s="472"/>
      <c r="E69" s="472"/>
      <c r="F69" s="472"/>
      <c r="G69" s="472"/>
    </row>
    <row r="70" spans="3:7" x14ac:dyDescent="0.15">
      <c r="C70" s="472"/>
      <c r="D70" s="472"/>
      <c r="E70" s="472"/>
      <c r="F70" s="472"/>
      <c r="G70" s="472"/>
    </row>
    <row r="71" spans="3:7" x14ac:dyDescent="0.15">
      <c r="C71" s="472"/>
      <c r="D71" s="472"/>
      <c r="E71" s="472"/>
      <c r="F71" s="472"/>
      <c r="G71" s="472"/>
    </row>
    <row r="72" spans="3:7" x14ac:dyDescent="0.15">
      <c r="C72" s="472"/>
      <c r="D72" s="472"/>
      <c r="E72" s="472"/>
      <c r="F72" s="472"/>
      <c r="G72" s="472"/>
    </row>
    <row r="73" spans="3:7" x14ac:dyDescent="0.15">
      <c r="C73" s="472"/>
      <c r="D73" s="472"/>
      <c r="E73" s="472"/>
      <c r="F73" s="472"/>
      <c r="G73" s="472"/>
    </row>
    <row r="74" spans="3:7" x14ac:dyDescent="0.15">
      <c r="C74" s="472"/>
      <c r="D74" s="472"/>
      <c r="E74" s="472"/>
      <c r="F74" s="472"/>
      <c r="G74" s="472"/>
    </row>
    <row r="75" spans="3:7" x14ac:dyDescent="0.15">
      <c r="C75" s="472"/>
      <c r="D75" s="472"/>
      <c r="E75" s="472"/>
      <c r="F75" s="472"/>
      <c r="G75" s="472"/>
    </row>
    <row r="76" spans="3:7" x14ac:dyDescent="0.15">
      <c r="C76" s="472"/>
      <c r="D76" s="472"/>
      <c r="E76" s="472"/>
      <c r="F76" s="472"/>
      <c r="G76" s="472"/>
    </row>
    <row r="77" spans="3:7" x14ac:dyDescent="0.15">
      <c r="C77" s="472"/>
      <c r="D77" s="472"/>
      <c r="E77" s="472"/>
      <c r="F77" s="472"/>
      <c r="G77" s="472"/>
    </row>
    <row r="81" spans="3:18" x14ac:dyDescent="0.15">
      <c r="J81" s="1"/>
      <c r="K81" s="1"/>
      <c r="L81" s="1"/>
      <c r="M81" s="1"/>
      <c r="N81" s="1"/>
      <c r="O81" s="1"/>
      <c r="P81" s="1"/>
      <c r="Q81" s="1"/>
      <c r="R81" s="1"/>
    </row>
    <row r="82" spans="3:18" x14ac:dyDescent="0.15">
      <c r="J82" s="469"/>
      <c r="K82" s="469"/>
      <c r="L82" s="469"/>
      <c r="M82" s="469"/>
      <c r="N82" s="469"/>
      <c r="O82" s="469"/>
      <c r="P82" s="469"/>
      <c r="Q82" s="469"/>
      <c r="R82" s="469"/>
    </row>
    <row r="83" spans="3:18" x14ac:dyDescent="0.15">
      <c r="J83" s="469"/>
      <c r="K83" s="469"/>
      <c r="L83" s="469"/>
      <c r="M83" s="469"/>
      <c r="N83" s="469"/>
      <c r="O83" s="469"/>
      <c r="P83" s="469"/>
      <c r="Q83" s="469"/>
      <c r="R83" s="469"/>
    </row>
    <row r="86" spans="3:18" x14ac:dyDescent="0.15">
      <c r="C86" s="470"/>
      <c r="D86" s="470"/>
      <c r="E86" s="470"/>
      <c r="F86" s="470"/>
      <c r="G86" s="470"/>
      <c r="H86" s="470"/>
      <c r="I86" s="470"/>
    </row>
    <row r="87" spans="3:18" x14ac:dyDescent="0.15">
      <c r="J87" s="469"/>
      <c r="K87" s="469"/>
      <c r="L87" s="469"/>
      <c r="M87" s="469"/>
      <c r="N87" s="469"/>
      <c r="O87" s="469"/>
      <c r="P87" s="469"/>
      <c r="Q87" s="469"/>
      <c r="R87" s="469"/>
    </row>
    <row r="88" spans="3:18" x14ac:dyDescent="0.15">
      <c r="J88" s="469"/>
      <c r="K88" s="469"/>
      <c r="L88" s="469"/>
      <c r="M88" s="469"/>
      <c r="N88" s="469"/>
      <c r="O88" s="469"/>
      <c r="P88" s="469"/>
      <c r="Q88" s="469"/>
      <c r="R88" s="469"/>
    </row>
    <row r="89" spans="3:18" x14ac:dyDescent="0.15">
      <c r="J89" s="469"/>
      <c r="K89" s="469"/>
      <c r="L89" s="469"/>
      <c r="M89" s="469"/>
      <c r="N89" s="469"/>
      <c r="O89" s="469"/>
      <c r="P89" s="469"/>
      <c r="Q89" s="469"/>
      <c r="R89" s="469"/>
    </row>
    <row r="90" spans="3:18" x14ac:dyDescent="0.15">
      <c r="J90" s="469"/>
      <c r="K90" s="469"/>
      <c r="L90" s="469"/>
      <c r="M90" s="469"/>
      <c r="N90" s="469"/>
      <c r="O90" s="469"/>
      <c r="P90" s="469"/>
      <c r="Q90" s="469"/>
      <c r="R90" s="469"/>
    </row>
  </sheetData>
  <mergeCells count="47">
    <mergeCell ref="T16:U16"/>
    <mergeCell ref="B23:E23"/>
    <mergeCell ref="T8:U8"/>
    <mergeCell ref="Y9:Y14"/>
    <mergeCell ref="T9:T10"/>
    <mergeCell ref="T11:T14"/>
    <mergeCell ref="T15:U15"/>
    <mergeCell ref="T17:U17"/>
    <mergeCell ref="T18:U18"/>
    <mergeCell ref="B20:E20"/>
    <mergeCell ref="B33:E33"/>
    <mergeCell ref="B34:E34"/>
    <mergeCell ref="B32:E32"/>
    <mergeCell ref="B18:E18"/>
    <mergeCell ref="C16:E16"/>
    <mergeCell ref="B22:E22"/>
    <mergeCell ref="B28:E28"/>
    <mergeCell ref="B29:E29"/>
    <mergeCell ref="B24:E24"/>
    <mergeCell ref="A31:A38"/>
    <mergeCell ref="A22:A30"/>
    <mergeCell ref="A5:A10"/>
    <mergeCell ref="A11:A21"/>
    <mergeCell ref="C26:E26"/>
    <mergeCell ref="B10:E10"/>
    <mergeCell ref="B11:E11"/>
    <mergeCell ref="B12:E12"/>
    <mergeCell ref="B27:E27"/>
    <mergeCell ref="B25:E25"/>
    <mergeCell ref="C35:E35"/>
    <mergeCell ref="B36:E36"/>
    <mergeCell ref="B37:E37"/>
    <mergeCell ref="C9:E9"/>
    <mergeCell ref="C19:E19"/>
    <mergeCell ref="B31:E31"/>
    <mergeCell ref="J2:K2"/>
    <mergeCell ref="M2:N2"/>
    <mergeCell ref="B17:E17"/>
    <mergeCell ref="A3:E3"/>
    <mergeCell ref="A4:E4"/>
    <mergeCell ref="B5:E5"/>
    <mergeCell ref="B15:E15"/>
    <mergeCell ref="B6:E6"/>
    <mergeCell ref="B7:E7"/>
    <mergeCell ref="B8:E8"/>
    <mergeCell ref="B13:E13"/>
    <mergeCell ref="C14:E14"/>
  </mergeCells>
  <phoneticPr fontId="3"/>
  <printOptions horizontalCentered="1"/>
  <pageMargins left="0.19685039370078741" right="0.19685039370078741" top="0.19685039370078741" bottom="0" header="0.19685039370078741" footer="0.51181102362204722"/>
  <pageSetup paperSize="9" scale="80" orientation="landscape" r:id="rId1"/>
  <headerFooter alignWithMargins="0">
    <oddHeader>&amp;R２．家畜飼養実績及び計画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9"/>
  <sheetViews>
    <sheetView showGridLines="0" view="pageBreakPreview" zoomScale="85" zoomScaleNormal="75" zoomScaleSheetLayoutView="85" workbookViewId="0">
      <pane xSplit="6" ySplit="4" topLeftCell="G29" activePane="bottomRight" state="frozen"/>
      <selection activeCell="E28" sqref="E28"/>
      <selection pane="topRight" activeCell="E28" sqref="E28"/>
      <selection pane="bottomLeft" activeCell="E28" sqref="E28"/>
      <selection pane="bottomRight" activeCell="A36" sqref="A36:R36"/>
    </sheetView>
  </sheetViews>
  <sheetFormatPr defaultColWidth="10.28515625" defaultRowHeight="12" x14ac:dyDescent="0.15"/>
  <cols>
    <col min="1" max="1" width="3.7109375" style="15" customWidth="1"/>
    <col min="2" max="2" width="2.7109375" style="15" customWidth="1"/>
    <col min="3" max="3" width="14.7109375" style="15" customWidth="1"/>
    <col min="4" max="4" width="10.7109375" style="15" hidden="1" customWidth="1"/>
    <col min="5" max="5" width="10.7109375" style="15" customWidth="1"/>
    <col min="6" max="16" width="10.7109375" style="117" customWidth="1"/>
    <col min="17" max="17" width="8.7109375" style="117" customWidth="1"/>
    <col min="18" max="18" width="8.7109375" style="15" customWidth="1"/>
    <col min="19" max="19" width="10.28515625" style="15"/>
    <col min="20" max="20" width="10.7109375" style="15" bestFit="1" customWidth="1"/>
    <col min="21" max="21" width="10.28515625" style="15"/>
    <col min="22" max="22" width="11" style="1060" bestFit="1" customWidth="1"/>
    <col min="23" max="23" width="10.28515625" style="15"/>
    <col min="24" max="24" width="10.42578125" style="15" bestFit="1" customWidth="1"/>
    <col min="25" max="25" width="10.28515625" style="15"/>
    <col min="26" max="26" width="11" style="15" bestFit="1" customWidth="1"/>
    <col min="27" max="16384" width="10.28515625" style="15"/>
  </cols>
  <sheetData>
    <row r="1" spans="1:24" ht="21" customHeight="1" x14ac:dyDescent="0.15">
      <c r="A1" s="1059" t="s">
        <v>324</v>
      </c>
      <c r="B1" s="776"/>
      <c r="C1" s="776"/>
      <c r="D1" s="776"/>
      <c r="E1" s="776"/>
      <c r="F1" s="776"/>
      <c r="G1" s="778"/>
      <c r="H1" s="429" t="s">
        <v>67</v>
      </c>
      <c r="I1" s="1906">
        <f>表紙!C19</f>
        <v>0</v>
      </c>
      <c r="J1" s="1906"/>
      <c r="K1" s="429" t="s">
        <v>68</v>
      </c>
      <c r="L1" s="1898">
        <f ca="1">①経営概況!AA2</f>
        <v>44004.779521064818</v>
      </c>
      <c r="M1" s="1898"/>
      <c r="Q1" s="121"/>
    </row>
    <row r="2" spans="1:24" ht="15.95" customHeight="1" thickBot="1" x14ac:dyDescent="0.2">
      <c r="A2" s="1918" t="s">
        <v>559</v>
      </c>
      <c r="B2" s="1918"/>
      <c r="C2" s="1918"/>
      <c r="D2" s="268" t="s">
        <v>375</v>
      </c>
      <c r="E2" s="1905"/>
      <c r="F2" s="1905"/>
      <c r="G2" s="1089"/>
      <c r="O2" s="1879" t="s">
        <v>69</v>
      </c>
      <c r="P2" s="1879"/>
    </row>
    <row r="3" spans="1:24" ht="15.95" customHeight="1" x14ac:dyDescent="0.15">
      <c r="A3" s="1907" t="s">
        <v>402</v>
      </c>
      <c r="B3" s="1908"/>
      <c r="C3" s="1909"/>
      <c r="D3" s="1222" t="s">
        <v>195</v>
      </c>
      <c r="E3" s="1090" t="s">
        <v>194</v>
      </c>
      <c r="F3" s="1238" t="s">
        <v>52</v>
      </c>
      <c r="G3" s="1091" t="s">
        <v>191</v>
      </c>
      <c r="H3" s="1058" t="s">
        <v>53</v>
      </c>
      <c r="I3" s="447" t="s">
        <v>54</v>
      </c>
      <c r="J3" s="447" t="s">
        <v>55</v>
      </c>
      <c r="K3" s="447" t="s">
        <v>56</v>
      </c>
      <c r="L3" s="447" t="s">
        <v>57</v>
      </c>
      <c r="M3" s="447" t="s">
        <v>58</v>
      </c>
      <c r="N3" s="447" t="s">
        <v>59</v>
      </c>
      <c r="O3" s="447" t="s">
        <v>192</v>
      </c>
      <c r="P3" s="1057" t="s">
        <v>193</v>
      </c>
      <c r="Q3" s="1880" t="s">
        <v>254</v>
      </c>
      <c r="R3" s="1881"/>
    </row>
    <row r="4" spans="1:24" ht="15.95" customHeight="1" thickBot="1" x14ac:dyDescent="0.2">
      <c r="A4" s="1910"/>
      <c r="B4" s="1911"/>
      <c r="C4" s="1912"/>
      <c r="D4" s="1223">
        <f>E4-1</f>
        <v>-1</v>
      </c>
      <c r="E4" s="1378">
        <f>F4-1</f>
        <v>0</v>
      </c>
      <c r="F4" s="1379">
        <f>G4-1</f>
        <v>1</v>
      </c>
      <c r="G4" s="1378">
        <f>⑤農経改善計画!H4</f>
        <v>2</v>
      </c>
      <c r="H4" s="1380">
        <f t="shared" ref="H4:P4" si="0">G4+1</f>
        <v>3</v>
      </c>
      <c r="I4" s="1381">
        <f t="shared" si="0"/>
        <v>4</v>
      </c>
      <c r="J4" s="1381">
        <f t="shared" si="0"/>
        <v>5</v>
      </c>
      <c r="K4" s="1381">
        <f t="shared" si="0"/>
        <v>6</v>
      </c>
      <c r="L4" s="1381">
        <f t="shared" si="0"/>
        <v>7</v>
      </c>
      <c r="M4" s="1381">
        <f t="shared" si="0"/>
        <v>8</v>
      </c>
      <c r="N4" s="1381">
        <f t="shared" si="0"/>
        <v>9</v>
      </c>
      <c r="O4" s="1381">
        <f t="shared" si="0"/>
        <v>10</v>
      </c>
      <c r="P4" s="1381">
        <f t="shared" si="0"/>
        <v>11</v>
      </c>
      <c r="Q4" s="547" t="s">
        <v>377</v>
      </c>
      <c r="R4" s="548" t="s">
        <v>378</v>
      </c>
    </row>
    <row r="5" spans="1:24" ht="18" customHeight="1" x14ac:dyDescent="0.15">
      <c r="A5" s="1913" t="s">
        <v>318</v>
      </c>
      <c r="B5" s="1916" t="s">
        <v>248</v>
      </c>
      <c r="C5" s="1917"/>
      <c r="D5" s="1224">
        <f>②飼養計画!F17*D6</f>
        <v>0</v>
      </c>
      <c r="E5" s="1092">
        <f>②飼養計画!G17*E6</f>
        <v>0</v>
      </c>
      <c r="F5" s="1239">
        <f>②飼養計画!H17*F6</f>
        <v>0</v>
      </c>
      <c r="G5" s="1093">
        <f>②飼養計画!I17*G6</f>
        <v>0</v>
      </c>
      <c r="H5" s="1094">
        <f>②飼養計画!J17*H6</f>
        <v>0</v>
      </c>
      <c r="I5" s="1095">
        <f>②飼養計画!K17*I6</f>
        <v>0</v>
      </c>
      <c r="J5" s="1095">
        <f>②飼養計画!L17*J6</f>
        <v>0</v>
      </c>
      <c r="K5" s="1095">
        <f>②飼養計画!M17*K6</f>
        <v>0</v>
      </c>
      <c r="L5" s="1095">
        <f>②飼養計画!N17*L6</f>
        <v>0</v>
      </c>
      <c r="M5" s="1095">
        <f>②飼養計画!O17*M6</f>
        <v>0</v>
      </c>
      <c r="N5" s="1095">
        <f>②飼養計画!P17*N6</f>
        <v>0</v>
      </c>
      <c r="O5" s="1095">
        <f>②飼養計画!Q17*O6</f>
        <v>0</v>
      </c>
      <c r="P5" s="1096">
        <f>②飼養計画!R17*P6</f>
        <v>0</v>
      </c>
      <c r="Q5" s="492"/>
      <c r="R5" s="497"/>
    </row>
    <row r="6" spans="1:24" ht="18" customHeight="1" x14ac:dyDescent="0.15">
      <c r="A6" s="1914"/>
      <c r="B6" s="1097"/>
      <c r="C6" s="652" t="s">
        <v>219</v>
      </c>
      <c r="D6" s="1225"/>
      <c r="E6" s="653"/>
      <c r="F6" s="1240"/>
      <c r="G6" s="653"/>
      <c r="H6" s="1082"/>
      <c r="I6" s="549"/>
      <c r="J6" s="549"/>
      <c r="K6" s="549"/>
      <c r="L6" s="549"/>
      <c r="M6" s="549"/>
      <c r="N6" s="549"/>
      <c r="O6" s="549"/>
      <c r="P6" s="654"/>
      <c r="Q6" s="493"/>
      <c r="R6" s="498"/>
      <c r="T6" s="1964" t="s">
        <v>320</v>
      </c>
      <c r="U6" s="1965"/>
      <c r="V6" s="873" t="s">
        <v>526</v>
      </c>
      <c r="W6" s="873"/>
      <c r="X6" s="873"/>
    </row>
    <row r="7" spans="1:24" ht="18" customHeight="1" x14ac:dyDescent="0.15">
      <c r="A7" s="1914"/>
      <c r="B7" s="1903" t="s">
        <v>249</v>
      </c>
      <c r="C7" s="1904"/>
      <c r="D7" s="1226">
        <f>②飼養計画!F27*D8</f>
        <v>0</v>
      </c>
      <c r="E7" s="1098">
        <f>②飼養計画!G27*E8</f>
        <v>0</v>
      </c>
      <c r="F7" s="1241">
        <f>②飼養計画!H27*F8</f>
        <v>0</v>
      </c>
      <c r="G7" s="1099">
        <f>②飼養計画!I27*G8</f>
        <v>0</v>
      </c>
      <c r="H7" s="1100">
        <f>②飼養計画!J27*H8</f>
        <v>0</v>
      </c>
      <c r="I7" s="1101">
        <f>②飼養計画!K27*I8</f>
        <v>0</v>
      </c>
      <c r="J7" s="1101">
        <f>②飼養計画!L27*J8</f>
        <v>0</v>
      </c>
      <c r="K7" s="1101">
        <f>②飼養計画!M27*K8</f>
        <v>0</v>
      </c>
      <c r="L7" s="1101">
        <f>②飼養計画!N27*L8</f>
        <v>0</v>
      </c>
      <c r="M7" s="1101">
        <f>②飼養計画!O27*M8</f>
        <v>0</v>
      </c>
      <c r="N7" s="1101">
        <f>②飼養計画!P27*N8</f>
        <v>0</v>
      </c>
      <c r="O7" s="1101">
        <f>②飼養計画!Q27*O8</f>
        <v>0</v>
      </c>
      <c r="P7" s="1102">
        <f>②飼養計画!R27*P8</f>
        <v>0</v>
      </c>
      <c r="Q7" s="494"/>
      <c r="R7" s="499"/>
      <c r="T7" s="1966" t="s">
        <v>527</v>
      </c>
      <c r="U7" s="1967"/>
      <c r="V7" s="874" t="s">
        <v>528</v>
      </c>
      <c r="W7" s="874"/>
      <c r="X7" s="874"/>
    </row>
    <row r="8" spans="1:24" ht="18" customHeight="1" x14ac:dyDescent="0.15">
      <c r="A8" s="1914"/>
      <c r="B8" s="1097"/>
      <c r="C8" s="652" t="s">
        <v>219</v>
      </c>
      <c r="D8" s="1225"/>
      <c r="E8" s="653"/>
      <c r="F8" s="1240"/>
      <c r="G8" s="653"/>
      <c r="H8" s="1082"/>
      <c r="I8" s="549"/>
      <c r="J8" s="549"/>
      <c r="K8" s="549"/>
      <c r="L8" s="549"/>
      <c r="M8" s="549"/>
      <c r="N8" s="549"/>
      <c r="O8" s="549"/>
      <c r="P8" s="654"/>
      <c r="Q8" s="493"/>
      <c r="R8" s="498"/>
      <c r="T8" s="1966" t="s">
        <v>242</v>
      </c>
      <c r="U8" s="1967"/>
      <c r="V8" s="874" t="s">
        <v>529</v>
      </c>
      <c r="W8" s="874"/>
      <c r="X8" s="874"/>
    </row>
    <row r="9" spans="1:24" ht="18" customHeight="1" x14ac:dyDescent="0.15">
      <c r="A9" s="1914"/>
      <c r="B9" s="1903" t="s">
        <v>290</v>
      </c>
      <c r="C9" s="1904"/>
      <c r="D9" s="1226">
        <f>②飼養計画!F36*D10</f>
        <v>0</v>
      </c>
      <c r="E9" s="1098">
        <f>②飼養計画!G36*E10</f>
        <v>0</v>
      </c>
      <c r="F9" s="1241">
        <f>②飼養計画!H36*F10</f>
        <v>0</v>
      </c>
      <c r="G9" s="1099">
        <f>②飼養計画!I36*G10</f>
        <v>0</v>
      </c>
      <c r="H9" s="1100">
        <f>②飼養計画!J36*H10</f>
        <v>0</v>
      </c>
      <c r="I9" s="1101">
        <f>②飼養計画!K36*I10</f>
        <v>0</v>
      </c>
      <c r="J9" s="1101">
        <f>②飼養計画!L36*J10</f>
        <v>0</v>
      </c>
      <c r="K9" s="1101">
        <f>②飼養計画!M36*K10</f>
        <v>0</v>
      </c>
      <c r="L9" s="1101">
        <f>②飼養計画!N36*L10</f>
        <v>0</v>
      </c>
      <c r="M9" s="1101">
        <f>②飼養計画!O36*M10</f>
        <v>0</v>
      </c>
      <c r="N9" s="1101">
        <f>②飼養計画!P36*N10</f>
        <v>0</v>
      </c>
      <c r="O9" s="1101">
        <f>②飼養計画!Q36*O10</f>
        <v>0</v>
      </c>
      <c r="P9" s="1102">
        <f>②飼養計画!R36*P10</f>
        <v>0</v>
      </c>
      <c r="Q9" s="494"/>
      <c r="R9" s="499"/>
      <c r="T9" s="1966" t="s">
        <v>241</v>
      </c>
      <c r="U9" s="1967"/>
      <c r="V9" s="874" t="s">
        <v>517</v>
      </c>
      <c r="W9" s="874"/>
      <c r="X9" s="874"/>
    </row>
    <row r="10" spans="1:24" ht="18" customHeight="1" x14ac:dyDescent="0.15">
      <c r="A10" s="1914"/>
      <c r="B10" s="1097"/>
      <c r="C10" s="652" t="s">
        <v>219</v>
      </c>
      <c r="D10" s="1225"/>
      <c r="E10" s="653"/>
      <c r="F10" s="1240"/>
      <c r="G10" s="653"/>
      <c r="H10" s="1082"/>
      <c r="I10" s="549"/>
      <c r="J10" s="549"/>
      <c r="K10" s="549"/>
      <c r="L10" s="549"/>
      <c r="M10" s="549"/>
      <c r="N10" s="549"/>
      <c r="O10" s="549"/>
      <c r="P10" s="654"/>
      <c r="Q10" s="493"/>
      <c r="R10" s="498"/>
      <c r="T10" s="1966" t="s">
        <v>270</v>
      </c>
      <c r="U10" s="1967"/>
      <c r="V10" s="874" t="s">
        <v>518</v>
      </c>
      <c r="W10" s="874"/>
      <c r="X10" s="874"/>
    </row>
    <row r="11" spans="1:24" ht="18" customHeight="1" x14ac:dyDescent="0.15">
      <c r="A11" s="1914"/>
      <c r="B11" s="1903" t="s">
        <v>250</v>
      </c>
      <c r="C11" s="1904"/>
      <c r="D11" s="1226">
        <f>②飼養計画!F8*D12</f>
        <v>0</v>
      </c>
      <c r="E11" s="1098">
        <f>②飼養計画!G8*E12</f>
        <v>0</v>
      </c>
      <c r="F11" s="1241">
        <f>②飼養計画!H8*F12</f>
        <v>0</v>
      </c>
      <c r="G11" s="1099">
        <f>②飼養計画!I8*G12</f>
        <v>0</v>
      </c>
      <c r="H11" s="1100">
        <f>②飼養計画!J8*H12</f>
        <v>0</v>
      </c>
      <c r="I11" s="1101">
        <f>②飼養計画!K8*I12</f>
        <v>0</v>
      </c>
      <c r="J11" s="1101">
        <f>②飼養計画!L8*J12</f>
        <v>0</v>
      </c>
      <c r="K11" s="1101">
        <f>②飼養計画!M8*K12</f>
        <v>0</v>
      </c>
      <c r="L11" s="1101">
        <f>②飼養計画!N8*L12</f>
        <v>0</v>
      </c>
      <c r="M11" s="1101">
        <f>②飼養計画!O8*M12</f>
        <v>0</v>
      </c>
      <c r="N11" s="1101">
        <f>②飼養計画!P8*N12</f>
        <v>0</v>
      </c>
      <c r="O11" s="1101">
        <f>②飼養計画!Q8*O12</f>
        <v>0</v>
      </c>
      <c r="P11" s="1102">
        <f>②飼養計画!R8*P12</f>
        <v>0</v>
      </c>
      <c r="Q11" s="494"/>
      <c r="R11" s="499"/>
      <c r="T11" s="1968" t="s">
        <v>243</v>
      </c>
      <c r="U11" s="1969"/>
      <c r="V11" s="874" t="s">
        <v>471</v>
      </c>
      <c r="W11" s="874"/>
      <c r="X11" s="874"/>
    </row>
    <row r="12" spans="1:24" ht="18" customHeight="1" x14ac:dyDescent="0.15">
      <c r="A12" s="1914"/>
      <c r="B12" s="1097"/>
      <c r="C12" s="652" t="s">
        <v>219</v>
      </c>
      <c r="D12" s="1225"/>
      <c r="E12" s="653"/>
      <c r="F12" s="1240"/>
      <c r="G12" s="653"/>
      <c r="H12" s="1082"/>
      <c r="I12" s="549"/>
      <c r="J12" s="549"/>
      <c r="K12" s="549"/>
      <c r="L12" s="549"/>
      <c r="M12" s="549"/>
      <c r="N12" s="549"/>
      <c r="O12" s="549"/>
      <c r="P12" s="654"/>
      <c r="Q12" s="493"/>
      <c r="R12" s="498"/>
      <c r="T12" s="1942" t="s">
        <v>321</v>
      </c>
      <c r="U12" s="1943"/>
      <c r="V12" s="1936" t="s">
        <v>581</v>
      </c>
      <c r="W12" s="1937"/>
      <c r="X12" s="1937"/>
    </row>
    <row r="13" spans="1:24" ht="18" customHeight="1" x14ac:dyDescent="0.15">
      <c r="A13" s="1914"/>
      <c r="B13" s="1901" t="s">
        <v>251</v>
      </c>
      <c r="C13" s="1902"/>
      <c r="D13" s="1227"/>
      <c r="E13" s="574"/>
      <c r="F13" s="1242"/>
      <c r="G13" s="574"/>
      <c r="H13" s="1083"/>
      <c r="I13" s="575"/>
      <c r="J13" s="575"/>
      <c r="K13" s="575"/>
      <c r="L13" s="575"/>
      <c r="M13" s="575"/>
      <c r="N13" s="575"/>
      <c r="O13" s="575"/>
      <c r="P13" s="735"/>
      <c r="Q13" s="650"/>
      <c r="R13" s="651"/>
      <c r="T13" s="1944"/>
      <c r="U13" s="1945"/>
      <c r="V13" s="1938"/>
      <c r="W13" s="1939"/>
      <c r="X13" s="1939"/>
    </row>
    <row r="14" spans="1:24" ht="18" customHeight="1" x14ac:dyDescent="0.15">
      <c r="A14" s="1914"/>
      <c r="C14" s="655" t="s">
        <v>408</v>
      </c>
      <c r="D14" s="1225"/>
      <c r="E14" s="653"/>
      <c r="F14" s="1240"/>
      <c r="G14" s="653"/>
      <c r="H14" s="1082"/>
      <c r="I14" s="549"/>
      <c r="J14" s="549"/>
      <c r="K14" s="549"/>
      <c r="L14" s="549"/>
      <c r="M14" s="549"/>
      <c r="N14" s="549"/>
      <c r="O14" s="549"/>
      <c r="P14" s="654"/>
      <c r="Q14" s="495"/>
      <c r="R14" s="500"/>
      <c r="T14" s="1946"/>
      <c r="U14" s="1947"/>
      <c r="V14" s="1940"/>
      <c r="W14" s="1941"/>
      <c r="X14" s="1941"/>
    </row>
    <row r="15" spans="1:24" ht="18" customHeight="1" x14ac:dyDescent="0.15">
      <c r="A15" s="1914"/>
      <c r="B15" s="1899" t="s">
        <v>407</v>
      </c>
      <c r="C15" s="1900"/>
      <c r="D15" s="1227"/>
      <c r="E15" s="574"/>
      <c r="F15" s="1242"/>
      <c r="G15" s="574"/>
      <c r="H15" s="1083"/>
      <c r="I15" s="575"/>
      <c r="J15" s="575"/>
      <c r="K15" s="575"/>
      <c r="L15" s="575"/>
      <c r="M15" s="575"/>
      <c r="N15" s="575"/>
      <c r="O15" s="575"/>
      <c r="P15" s="735"/>
      <c r="Q15" s="494"/>
      <c r="R15" s="501"/>
      <c r="T15" s="1954" t="s">
        <v>245</v>
      </c>
      <c r="U15" s="1955"/>
      <c r="V15" s="874" t="s">
        <v>580</v>
      </c>
      <c r="W15" s="874"/>
      <c r="X15" s="874"/>
    </row>
    <row r="16" spans="1:24" ht="18" customHeight="1" x14ac:dyDescent="0.15">
      <c r="A16" s="1914"/>
      <c r="C16" s="652" t="s">
        <v>408</v>
      </c>
      <c r="D16" s="1225"/>
      <c r="E16" s="653"/>
      <c r="F16" s="1240"/>
      <c r="G16" s="653"/>
      <c r="H16" s="1082"/>
      <c r="I16" s="549"/>
      <c r="J16" s="549"/>
      <c r="K16" s="549"/>
      <c r="L16" s="549"/>
      <c r="M16" s="549"/>
      <c r="N16" s="549"/>
      <c r="O16" s="549"/>
      <c r="P16" s="654"/>
      <c r="Q16" s="494"/>
      <c r="R16" s="501"/>
      <c r="T16" s="1954" t="s">
        <v>246</v>
      </c>
      <c r="U16" s="1955"/>
      <c r="V16" s="874" t="s">
        <v>573</v>
      </c>
      <c r="W16" s="874"/>
      <c r="X16" s="874"/>
    </row>
    <row r="17" spans="1:26" ht="18" customHeight="1" x14ac:dyDescent="0.15">
      <c r="A17" s="1914"/>
      <c r="B17" s="1903" t="s">
        <v>253</v>
      </c>
      <c r="C17" s="1904"/>
      <c r="D17" s="1228">
        <f>SUM(D18:D22)</f>
        <v>0</v>
      </c>
      <c r="E17" s="1099">
        <f t="shared" ref="E17:P17" si="1">SUM(E18:E22)</f>
        <v>0</v>
      </c>
      <c r="F17" s="1243">
        <f t="shared" si="1"/>
        <v>0</v>
      </c>
      <c r="G17" s="1099">
        <f t="shared" si="1"/>
        <v>0</v>
      </c>
      <c r="H17" s="1100">
        <f t="shared" si="1"/>
        <v>0</v>
      </c>
      <c r="I17" s="1101">
        <f t="shared" si="1"/>
        <v>0</v>
      </c>
      <c r="J17" s="1101">
        <f t="shared" si="1"/>
        <v>0</v>
      </c>
      <c r="K17" s="1101">
        <f t="shared" si="1"/>
        <v>0</v>
      </c>
      <c r="L17" s="1101">
        <f t="shared" si="1"/>
        <v>0</v>
      </c>
      <c r="M17" s="1101">
        <f t="shared" si="1"/>
        <v>0</v>
      </c>
      <c r="N17" s="1101">
        <f t="shared" si="1"/>
        <v>0</v>
      </c>
      <c r="O17" s="1101">
        <f t="shared" si="1"/>
        <v>0</v>
      </c>
      <c r="P17" s="1102">
        <f t="shared" si="1"/>
        <v>0</v>
      </c>
      <c r="Q17" s="494"/>
      <c r="R17" s="501"/>
      <c r="T17" s="1952" t="s">
        <v>322</v>
      </c>
      <c r="U17" s="1953"/>
      <c r="V17" s="875" t="s">
        <v>575</v>
      </c>
      <c r="W17" s="875"/>
      <c r="X17" s="875"/>
    </row>
    <row r="18" spans="1:26" ht="18" customHeight="1" x14ac:dyDescent="0.15">
      <c r="A18" s="1914"/>
      <c r="B18" s="1103"/>
      <c r="C18" s="1203"/>
      <c r="D18" s="1229"/>
      <c r="E18" s="923"/>
      <c r="F18" s="1244"/>
      <c r="G18" s="923"/>
      <c r="H18" s="1084"/>
      <c r="I18" s="924"/>
      <c r="J18" s="924"/>
      <c r="K18" s="924"/>
      <c r="L18" s="924"/>
      <c r="M18" s="924"/>
      <c r="N18" s="924"/>
      <c r="O18" s="924"/>
      <c r="P18" s="925"/>
      <c r="Q18" s="494"/>
      <c r="R18" s="501"/>
    </row>
    <row r="19" spans="1:26" ht="18" customHeight="1" x14ac:dyDescent="0.15">
      <c r="A19" s="1914"/>
      <c r="B19" s="20"/>
      <c r="C19" s="1276"/>
      <c r="D19" s="1230"/>
      <c r="E19" s="1196"/>
      <c r="F19" s="1245"/>
      <c r="G19" s="1196"/>
      <c r="H19" s="1197"/>
      <c r="I19" s="1198"/>
      <c r="J19" s="1198"/>
      <c r="K19" s="1198"/>
      <c r="L19" s="1198"/>
      <c r="M19" s="1198"/>
      <c r="N19" s="1198"/>
      <c r="O19" s="1198"/>
      <c r="P19" s="1198"/>
      <c r="Q19" s="494"/>
      <c r="R19" s="501"/>
    </row>
    <row r="20" spans="1:26" ht="18" customHeight="1" x14ac:dyDescent="0.15">
      <c r="A20" s="1914"/>
      <c r="B20" s="20"/>
      <c r="C20" s="1199"/>
      <c r="D20" s="1230">
        <f>'③-２農業経営の内訳'!E21</f>
        <v>0</v>
      </c>
      <c r="E20" s="1196"/>
      <c r="F20" s="1245"/>
      <c r="G20" s="1196"/>
      <c r="H20" s="1200"/>
      <c r="I20" s="1198"/>
      <c r="J20" s="1198"/>
      <c r="K20" s="1198"/>
      <c r="L20" s="1198"/>
      <c r="M20" s="1198"/>
      <c r="N20" s="1198"/>
      <c r="O20" s="1198"/>
      <c r="P20" s="1201"/>
      <c r="Q20" s="494"/>
      <c r="R20" s="501"/>
    </row>
    <row r="21" spans="1:26" ht="18" customHeight="1" x14ac:dyDescent="0.15">
      <c r="A21" s="1914"/>
      <c r="B21" s="20"/>
      <c r="C21" s="754"/>
      <c r="D21" s="1231">
        <f>'③-２農業経営の内訳'!E42</f>
        <v>0</v>
      </c>
      <c r="E21" s="1104">
        <f>'③-２農業経営の内訳'!F42</f>
        <v>0</v>
      </c>
      <c r="F21" s="1246">
        <f>'③-２農業経営の内訳'!G42</f>
        <v>0</v>
      </c>
      <c r="G21" s="1108">
        <f>'③-２農業経営の内訳'!H42</f>
        <v>0</v>
      </c>
      <c r="H21" s="1105">
        <f>'③-２農業経営の内訳'!I42</f>
        <v>0</v>
      </c>
      <c r="I21" s="1106">
        <f>'③-２農業経営の内訳'!J42</f>
        <v>0</v>
      </c>
      <c r="J21" s="1106">
        <f>'③-２農業経営の内訳'!K42</f>
        <v>0</v>
      </c>
      <c r="K21" s="1106">
        <f>'③-２農業経営の内訳'!L42</f>
        <v>0</v>
      </c>
      <c r="L21" s="1106">
        <f>'③-２農業経営の内訳'!M42</f>
        <v>0</v>
      </c>
      <c r="M21" s="1106">
        <f>'③-２農業経営の内訳'!N42</f>
        <v>0</v>
      </c>
      <c r="N21" s="1106">
        <f>'③-２農業経営の内訳'!O42</f>
        <v>0</v>
      </c>
      <c r="O21" s="1106">
        <f>'③-２農業経営の内訳'!P42</f>
        <v>0</v>
      </c>
      <c r="P21" s="1107">
        <f>'③-２農業経営の内訳'!Q42</f>
        <v>0</v>
      </c>
      <c r="Q21" s="494"/>
      <c r="R21" s="501"/>
    </row>
    <row r="22" spans="1:26" ht="18" customHeight="1" thickBot="1" x14ac:dyDescent="0.2">
      <c r="A22" s="1914"/>
      <c r="C22" s="1205" t="s">
        <v>516</v>
      </c>
      <c r="D22" s="1232"/>
      <c r="E22" s="1252">
        <v>0</v>
      </c>
      <c r="F22" s="1253">
        <v>0</v>
      </c>
      <c r="G22" s="1206">
        <f>②飼養計画!I15*100000</f>
        <v>0</v>
      </c>
      <c r="H22" s="1207">
        <f>②飼養計画!J15*100000</f>
        <v>0</v>
      </c>
      <c r="I22" s="1208">
        <f>②飼養計画!K15*100000</f>
        <v>0</v>
      </c>
      <c r="J22" s="1208">
        <f>②飼養計画!L15*100000</f>
        <v>0</v>
      </c>
      <c r="K22" s="1208">
        <f>②飼養計画!M15*100000</f>
        <v>0</v>
      </c>
      <c r="L22" s="1208">
        <f>②飼養計画!N15*100000</f>
        <v>0</v>
      </c>
      <c r="M22" s="1208">
        <f>②飼養計画!O15*100000</f>
        <v>0</v>
      </c>
      <c r="N22" s="1208">
        <f>②飼養計画!P15*100000</f>
        <v>0</v>
      </c>
      <c r="O22" s="1208">
        <f>②飼養計画!Q15*100000</f>
        <v>0</v>
      </c>
      <c r="P22" s="1209">
        <f>②飼養計画!R15*100000</f>
        <v>0</v>
      </c>
      <c r="Q22" s="494"/>
      <c r="R22" s="501"/>
    </row>
    <row r="23" spans="1:26" ht="18" customHeight="1" thickTop="1" thickBot="1" x14ac:dyDescent="0.2">
      <c r="A23" s="1915"/>
      <c r="B23" s="1882" t="s">
        <v>252</v>
      </c>
      <c r="C23" s="1883"/>
      <c r="D23" s="1233">
        <f>SUM(D5,D7,D9,D11,D13,D15,D17)</f>
        <v>0</v>
      </c>
      <c r="E23" s="1109">
        <f t="shared" ref="E23:P23" si="2">SUM(E5,E7,E9,E11,E13,E15,E17)</f>
        <v>0</v>
      </c>
      <c r="F23" s="1110">
        <f t="shared" si="2"/>
        <v>0</v>
      </c>
      <c r="G23" s="1111">
        <f t="shared" si="2"/>
        <v>0</v>
      </c>
      <c r="H23" s="1112">
        <f t="shared" si="2"/>
        <v>0</v>
      </c>
      <c r="I23" s="1113">
        <f t="shared" si="2"/>
        <v>0</v>
      </c>
      <c r="J23" s="1113">
        <f t="shared" si="2"/>
        <v>0</v>
      </c>
      <c r="K23" s="1113">
        <f t="shared" si="2"/>
        <v>0</v>
      </c>
      <c r="L23" s="1113">
        <f t="shared" si="2"/>
        <v>0</v>
      </c>
      <c r="M23" s="1113">
        <f t="shared" si="2"/>
        <v>0</v>
      </c>
      <c r="N23" s="1113">
        <f t="shared" si="2"/>
        <v>0</v>
      </c>
      <c r="O23" s="1113">
        <f t="shared" si="2"/>
        <v>0</v>
      </c>
      <c r="P23" s="1113">
        <f t="shared" si="2"/>
        <v>0</v>
      </c>
      <c r="Q23" s="496"/>
      <c r="R23" s="502"/>
      <c r="T23" s="1313" t="s">
        <v>578</v>
      </c>
      <c r="U23" s="1290"/>
      <c r="V23" s="1291"/>
      <c r="W23" s="1290"/>
      <c r="X23" s="1292"/>
    </row>
    <row r="24" spans="1:26" ht="18" customHeight="1" x14ac:dyDescent="0.15">
      <c r="A24" s="1913" t="s">
        <v>319</v>
      </c>
      <c r="B24" s="1891" t="s">
        <v>320</v>
      </c>
      <c r="C24" s="1892"/>
      <c r="D24" s="1234"/>
      <c r="E24" s="1303">
        <f>T24</f>
        <v>0</v>
      </c>
      <c r="F24" s="1304">
        <f>T36</f>
        <v>0</v>
      </c>
      <c r="G24" s="1212" t="e">
        <f>(②飼養計画!I5*$Q$24)+(②飼養計画!I31*$R$24)</f>
        <v>#DIV/0!</v>
      </c>
      <c r="H24" s="1114" t="e">
        <f>(②飼養計画!J5*$Q$24)+(②飼養計画!J31*$R$24)</f>
        <v>#DIV/0!</v>
      </c>
      <c r="I24" s="1115" t="e">
        <f>(②飼養計画!K5*$Q$24)+(②飼養計画!K31*$R$24)</f>
        <v>#DIV/0!</v>
      </c>
      <c r="J24" s="1115" t="e">
        <f>(②飼養計画!L5*$Q$24)+(②飼養計画!L31*$R$24)</f>
        <v>#DIV/0!</v>
      </c>
      <c r="K24" s="1115" t="e">
        <f>(②飼養計画!M5*$Q$24)+(②飼養計画!M31*$R$24)</f>
        <v>#DIV/0!</v>
      </c>
      <c r="L24" s="1115" t="e">
        <f>(②飼養計画!N5*$Q$24)+(②飼養計画!N31*$R$24)</f>
        <v>#DIV/0!</v>
      </c>
      <c r="M24" s="1115" t="e">
        <f>(②飼養計画!O5*$Q$24)+(②飼養計画!O31*$R$24)</f>
        <v>#DIV/0!</v>
      </c>
      <c r="N24" s="1115" t="e">
        <f>(②飼養計画!P5*$Q$24)+(②飼養計画!P31*$R$24)</f>
        <v>#DIV/0!</v>
      </c>
      <c r="O24" s="1115" t="e">
        <f>(②飼養計画!Q5*$Q$24)+(②飼養計画!Q31*$R$24)</f>
        <v>#DIV/0!</v>
      </c>
      <c r="P24" s="1115" t="e">
        <f>(②飼養計画!R5*$Q$24)+(②飼養計画!R31*$R$24)</f>
        <v>#DIV/0!</v>
      </c>
      <c r="Q24" s="1116" t="e">
        <f>④肉牛繁殖損益!C33</f>
        <v>#DIV/0!</v>
      </c>
      <c r="R24" s="606"/>
      <c r="T24" s="1294">
        <f>SUM(V24,X24,Z24)</f>
        <v>0</v>
      </c>
      <c r="U24" s="1309" t="s">
        <v>532</v>
      </c>
      <c r="V24" s="516"/>
      <c r="W24" s="534"/>
      <c r="X24" s="516"/>
      <c r="Y24" s="1311"/>
      <c r="Z24" s="516"/>
    </row>
    <row r="25" spans="1:26" ht="18" customHeight="1" x14ac:dyDescent="0.15">
      <c r="A25" s="1959"/>
      <c r="B25" s="1884" t="s">
        <v>456</v>
      </c>
      <c r="C25" s="1885"/>
      <c r="D25" s="1235"/>
      <c r="E25" s="1079"/>
      <c r="F25" s="1247"/>
      <c r="G25" s="1202">
        <v>0</v>
      </c>
      <c r="H25" s="1184">
        <v>0</v>
      </c>
      <c r="I25" s="1184">
        <v>0</v>
      </c>
      <c r="J25" s="1184"/>
      <c r="K25" s="1184"/>
      <c r="L25" s="1117">
        <f>((②飼養計画!I47+②飼養計画!J47)*$Q$25)/5+(②飼養計画!I32*$R$25)</f>
        <v>0</v>
      </c>
      <c r="M25" s="1117">
        <f>((②飼養計画!J12+②飼養計画!J23)*$Q$25)+(②飼養計画!J32*$R$25)</f>
        <v>0</v>
      </c>
      <c r="N25" s="1117">
        <f>((②飼養計画!K12+②飼養計画!K23)*$Q$25)+(②飼養計画!K32*$R$25)</f>
        <v>0</v>
      </c>
      <c r="O25" s="1117">
        <f>((②飼養計画!L12+②飼養計画!L23)*$Q$25)+(②飼養計画!L32*$R$25)</f>
        <v>0</v>
      </c>
      <c r="P25" s="1117">
        <f>((②飼養計画!M12+②飼養計画!M23)*$Q$25)+(②飼養計画!M32*$R$25)</f>
        <v>0</v>
      </c>
      <c r="Q25" s="926">
        <v>0</v>
      </c>
      <c r="R25" s="609">
        <v>0</v>
      </c>
      <c r="T25" s="1294">
        <f>SUM(V25,X25,Z25)</f>
        <v>0</v>
      </c>
      <c r="U25" s="1309" t="s">
        <v>533</v>
      </c>
      <c r="V25" s="516"/>
      <c r="W25" s="534"/>
      <c r="X25" s="516"/>
      <c r="Y25" s="1311"/>
      <c r="Z25" s="516"/>
    </row>
    <row r="26" spans="1:26" ht="18" customHeight="1" x14ac:dyDescent="0.15">
      <c r="A26" s="1959"/>
      <c r="B26" s="1896" t="s">
        <v>242</v>
      </c>
      <c r="C26" s="1897"/>
      <c r="D26" s="1236"/>
      <c r="E26" s="1305">
        <f>T25</f>
        <v>0</v>
      </c>
      <c r="F26" s="1306">
        <f>T37</f>
        <v>0</v>
      </c>
      <c r="G26" s="1213" t="e">
        <f>SUM((②飼養計画!I5+②飼養計画!I6)*③農経改善計画肉牛内訳!$Q$26,②飼養計画!I31*③農経改善計画肉牛内訳!$R$26)</f>
        <v>#DIV/0!</v>
      </c>
      <c r="H26" s="1118" t="e">
        <f>SUM((②飼養計画!J5+②飼養計画!J6)*③農経改善計画肉牛内訳!$Q$26,②飼養計画!J31*③農経改善計画肉牛内訳!$R$26)</f>
        <v>#DIV/0!</v>
      </c>
      <c r="I26" s="1119" t="e">
        <f>SUM((②飼養計画!K5*③農経改善計画肉牛内訳!$Q$26),(②飼養計画!K31*③農経改善計画肉牛内訳!$R$26))</f>
        <v>#DIV/0!</v>
      </c>
      <c r="J26" s="1119" t="e">
        <f>SUM((②飼養計画!L5*③農経改善計画肉牛内訳!$Q$26),(②飼養計画!L31*③農経改善計画肉牛内訳!$R$26))</f>
        <v>#DIV/0!</v>
      </c>
      <c r="K26" s="1119" t="e">
        <f>SUM((②飼養計画!M5*③農経改善計画肉牛内訳!$Q$26),(②飼養計画!M31*③農経改善計画肉牛内訳!$R$26))</f>
        <v>#DIV/0!</v>
      </c>
      <c r="L26" s="1119" t="e">
        <f>SUM((②飼養計画!N5*③農経改善計画肉牛内訳!$Q$26),(②飼養計画!N31*③農経改善計画肉牛内訳!$R$26))</f>
        <v>#DIV/0!</v>
      </c>
      <c r="M26" s="1119" t="e">
        <f>SUM((②飼養計画!O5*③農経改善計画肉牛内訳!$Q$26),(②飼養計画!O31*③農経改善計画肉牛内訳!$R$26))</f>
        <v>#DIV/0!</v>
      </c>
      <c r="N26" s="1119" t="e">
        <f>SUM((②飼養計画!P5*③農経改善計画肉牛内訳!$Q$26),(②飼養計画!P31*③農経改善計画肉牛内訳!$R$26))</f>
        <v>#DIV/0!</v>
      </c>
      <c r="O26" s="1119" t="e">
        <f>SUM((②飼養計画!Q5*③農経改善計画肉牛内訳!$Q$26),(②飼養計画!Q31*③農経改善計画肉牛内訳!$R$26))</f>
        <v>#DIV/0!</v>
      </c>
      <c r="P26" s="1118" t="e">
        <f>SUM((②飼養計画!R5*③農経改善計画肉牛内訳!$Q$26),(②飼養計画!R31*③農経改善計画肉牛内訳!$R$26))</f>
        <v>#DIV/0!</v>
      </c>
      <c r="Q26" s="1120" t="e">
        <f>SUM(④肉牛繁殖損益!C9:C12)</f>
        <v>#DIV/0!</v>
      </c>
      <c r="R26" s="1121">
        <f>SUM(④肉牛肥育損益!C12:C17)</f>
        <v>0</v>
      </c>
      <c r="T26" s="1294">
        <f>SUM(V26,X26,Z26)</f>
        <v>0</v>
      </c>
      <c r="U26" s="1309" t="s">
        <v>534</v>
      </c>
      <c r="V26" s="516"/>
      <c r="W26" s="534"/>
      <c r="X26" s="516"/>
      <c r="Y26" s="1311"/>
      <c r="Z26" s="516"/>
    </row>
    <row r="27" spans="1:26" ht="18" customHeight="1" x14ac:dyDescent="0.15">
      <c r="A27" s="1959"/>
      <c r="B27" s="1896" t="s">
        <v>241</v>
      </c>
      <c r="C27" s="1897"/>
      <c r="D27" s="1236"/>
      <c r="E27" s="1305">
        <f>T26</f>
        <v>0</v>
      </c>
      <c r="F27" s="1306">
        <f>T38</f>
        <v>0</v>
      </c>
      <c r="G27" s="1213" t="e">
        <f>SUM((②飼養計画!I5+②飼養計画!I6)*③農経改善計画肉牛内訳!$Q$27,②飼養計画!I31*③農経改善計画肉牛内訳!$R$27)</f>
        <v>#DIV/0!</v>
      </c>
      <c r="H27" s="1118" t="e">
        <f>SUM((②飼養計画!J5+②飼養計画!J6)*③農経改善計画肉牛内訳!$Q$27,②飼養計画!J31*③農経改善計画肉牛内訳!$R$27)</f>
        <v>#DIV/0!</v>
      </c>
      <c r="I27" s="1119" t="e">
        <f>SUM((②飼養計画!K5*$Q$27),(②飼養計画!K31*$R$27))</f>
        <v>#DIV/0!</v>
      </c>
      <c r="J27" s="1119" t="e">
        <f>SUM((②飼養計画!L5*$Q$27),(②飼養計画!L31*$R$27))</f>
        <v>#DIV/0!</v>
      </c>
      <c r="K27" s="1119" t="e">
        <f>SUM((②飼養計画!M5*$Q$27),(②飼養計画!M31*$R$27))</f>
        <v>#DIV/0!</v>
      </c>
      <c r="L27" s="1119" t="e">
        <f>SUM((②飼養計画!N5*$Q$27),(②飼養計画!N31*$R$27))</f>
        <v>#DIV/0!</v>
      </c>
      <c r="M27" s="1119" t="e">
        <f>SUM((②飼養計画!O5*$Q$27),(②飼養計画!O31*$R$27))</f>
        <v>#DIV/0!</v>
      </c>
      <c r="N27" s="1119" t="e">
        <f>SUM((②飼養計画!P5*$Q$27),(②飼養計画!P31*$R$27))</f>
        <v>#DIV/0!</v>
      </c>
      <c r="O27" s="1119" t="e">
        <f>SUM((②飼養計画!Q5*$Q$27),(②飼養計画!Q31*$R$27))</f>
        <v>#DIV/0!</v>
      </c>
      <c r="P27" s="1118" t="e">
        <f>SUM((②飼養計画!R5*$Q$27),(②飼養計画!R31*$R$27))</f>
        <v>#DIV/0!</v>
      </c>
      <c r="Q27" s="1120" t="e">
        <f>④肉牛繁殖損益!C24</f>
        <v>#DIV/0!</v>
      </c>
      <c r="R27" s="1121">
        <f>④肉牛肥育損益!C27</f>
        <v>0</v>
      </c>
      <c r="T27" s="1294">
        <f>SUM(V27,X27,Z27)</f>
        <v>0</v>
      </c>
      <c r="U27" s="1309" t="s">
        <v>535</v>
      </c>
      <c r="V27" s="516"/>
      <c r="W27" s="534" t="s">
        <v>571</v>
      </c>
      <c r="X27" s="516"/>
      <c r="Y27" s="1311" t="s">
        <v>586</v>
      </c>
      <c r="Z27" s="516"/>
    </row>
    <row r="28" spans="1:26" ht="18" customHeight="1" x14ac:dyDescent="0.15">
      <c r="A28" s="1959"/>
      <c r="B28" s="1896" t="s">
        <v>270</v>
      </c>
      <c r="C28" s="1897"/>
      <c r="D28" s="1236"/>
      <c r="E28" s="1305">
        <f>T27</f>
        <v>0</v>
      </c>
      <c r="F28" s="1306">
        <f>T39</f>
        <v>0</v>
      </c>
      <c r="G28" s="1213" t="e">
        <f>SUM((②飼養計画!I5+②飼養計画!I6)*③農経改善計画肉牛内訳!$Q$28,②飼養計画!I31*③農経改善計画肉牛内訳!$R$28)</f>
        <v>#DIV/0!</v>
      </c>
      <c r="H28" s="1118" t="e">
        <f>SUM((②飼養計画!J5+②飼養計画!J6)*③農経改善計画肉牛内訳!$Q$28,②飼養計画!J31*③農経改善計画肉牛内訳!$R$28)</f>
        <v>#DIV/0!</v>
      </c>
      <c r="I28" s="1119" t="e">
        <f>SUM((②飼養計画!K5*$Q$28),(②飼養計画!K31*$R$28))</f>
        <v>#DIV/0!</v>
      </c>
      <c r="J28" s="1119" t="e">
        <f>SUM((②飼養計画!L5*$Q$28),(②飼養計画!L31*$R$28))</f>
        <v>#DIV/0!</v>
      </c>
      <c r="K28" s="1119" t="e">
        <f>SUM((②飼養計画!M5*$Q$28),(②飼養計画!M31*$R$28))</f>
        <v>#DIV/0!</v>
      </c>
      <c r="L28" s="1119" t="e">
        <f>SUM((②飼養計画!N5*$Q$28),(②飼養計画!N31*$R$28))</f>
        <v>#DIV/0!</v>
      </c>
      <c r="M28" s="1119" t="e">
        <f>SUM((②飼養計画!O5*$Q$28),(②飼養計画!O31*$R$28))</f>
        <v>#DIV/0!</v>
      </c>
      <c r="N28" s="1119" t="e">
        <f>SUM((②飼養計画!P5*$Q$28),(②飼養計画!P31*$R$28))</f>
        <v>#DIV/0!</v>
      </c>
      <c r="O28" s="1119" t="e">
        <f>SUM((②飼養計画!Q5*$Q$28),(②飼養計画!Q31*$R$28))</f>
        <v>#DIV/0!</v>
      </c>
      <c r="P28" s="1118" t="e">
        <f>SUM((②飼養計画!R5*$Q$28),(②飼養計画!R31*$R$28))</f>
        <v>#DIV/0!</v>
      </c>
      <c r="Q28" s="1120" t="e">
        <f>④肉牛繁殖損益!C27</f>
        <v>#DIV/0!</v>
      </c>
      <c r="R28" s="1121">
        <f>④肉牛肥育損益!C30</f>
        <v>0</v>
      </c>
      <c r="T28" s="1294">
        <f>SUM(V28,X28,Z28)</f>
        <v>0</v>
      </c>
      <c r="U28" s="1309" t="s">
        <v>536</v>
      </c>
      <c r="V28" s="516"/>
      <c r="W28" s="534"/>
      <c r="X28" s="516"/>
      <c r="Y28" s="1311"/>
      <c r="Z28" s="516"/>
    </row>
    <row r="29" spans="1:26" ht="18" customHeight="1" x14ac:dyDescent="0.15">
      <c r="A29" s="1959"/>
      <c r="B29" s="1962" t="s">
        <v>243</v>
      </c>
      <c r="C29" s="1963"/>
      <c r="D29" s="1236"/>
      <c r="E29" s="1305">
        <f>T28</f>
        <v>0</v>
      </c>
      <c r="F29" s="1306">
        <f>T40</f>
        <v>0</v>
      </c>
      <c r="G29" s="1213" t="e">
        <f>SUM((②飼養計画!I5+②飼養計画!I6)*③農経改善計画肉牛内訳!$Q$29,②飼養計画!I31*③農経改善計画肉牛内訳!$R$29)</f>
        <v>#DIV/0!</v>
      </c>
      <c r="H29" s="1118" t="e">
        <f>SUM((②飼養計画!J5+②飼養計画!J6)*③農経改善計画肉牛内訳!$Q$29,②飼養計画!J31*③農経改善計画肉牛内訳!$R$29)</f>
        <v>#DIV/0!</v>
      </c>
      <c r="I29" s="1119" t="e">
        <f>SUM((②飼養計画!K5*$Q$29),(②飼養計画!K31*$R$29))</f>
        <v>#DIV/0!</v>
      </c>
      <c r="J29" s="1119" t="e">
        <f>SUM((②飼養計画!L5*$Q$29),(②飼養計画!L31*$R$29))</f>
        <v>#DIV/0!</v>
      </c>
      <c r="K29" s="1119" t="e">
        <f>SUM((②飼養計画!M5*$Q$29),(②飼養計画!M31*$R$29))</f>
        <v>#DIV/0!</v>
      </c>
      <c r="L29" s="1119" t="e">
        <f>SUM((②飼養計画!N5*$Q$29),(②飼養計画!N31*$R$29))</f>
        <v>#DIV/0!</v>
      </c>
      <c r="M29" s="1119" t="e">
        <f>SUM((②飼養計画!O5*$Q$29),(②飼養計画!O31*$R$29))</f>
        <v>#DIV/0!</v>
      </c>
      <c r="N29" s="1119" t="e">
        <f>SUM((②飼養計画!P5*$Q$29),(②飼養計画!P31*$R$29))</f>
        <v>#DIV/0!</v>
      </c>
      <c r="O29" s="1119" t="e">
        <f>SUM((②飼養計画!Q5*$Q$29),(②飼養計画!Q31*$R$29))</f>
        <v>#DIV/0!</v>
      </c>
      <c r="P29" s="1118" t="e">
        <f>SUM((②飼養計画!R5*$Q$29),(②飼養計画!R31*$R$29))</f>
        <v>#DIV/0!</v>
      </c>
      <c r="Q29" s="1120" t="e">
        <f>④肉牛繁殖損益!C30</f>
        <v>#DIV/0!</v>
      </c>
      <c r="R29" s="1121">
        <f>④肉牛肥育損益!C33</f>
        <v>0</v>
      </c>
      <c r="T29" s="1294">
        <f>SUM(V29,X29,V30,X30,V31,X31,Z29,Z30,Z31)</f>
        <v>0</v>
      </c>
      <c r="U29" s="1309" t="s">
        <v>584</v>
      </c>
      <c r="V29" s="516"/>
      <c r="W29" s="534" t="s">
        <v>537</v>
      </c>
      <c r="X29" s="516"/>
      <c r="Y29" s="1311" t="s">
        <v>583</v>
      </c>
      <c r="Z29" s="516"/>
    </row>
    <row r="30" spans="1:26" ht="18" customHeight="1" x14ac:dyDescent="0.15">
      <c r="A30" s="1959"/>
      <c r="B30" s="1886" t="s">
        <v>321</v>
      </c>
      <c r="C30" s="1887"/>
      <c r="D30" s="1236"/>
      <c r="E30" s="1305">
        <f>T29</f>
        <v>0</v>
      </c>
      <c r="F30" s="1306">
        <f>T41</f>
        <v>0</v>
      </c>
      <c r="G30" s="1213" t="e">
        <f>SUM((②飼養計画!I5+②飼養計画!I6)*③農経改善計画肉牛内訳!$Q$30,②飼養計画!I31*③農経改善計画肉牛内訳!$R$30)</f>
        <v>#DIV/0!</v>
      </c>
      <c r="H30" s="1118" t="e">
        <f>SUM((②飼養計画!J5+②飼養計画!J6)*③農経改善計画肉牛内訳!$Q$30,②飼養計画!J31*③農経改善計画肉牛内訳!$R$30)</f>
        <v>#DIV/0!</v>
      </c>
      <c r="I30" s="1119" t="e">
        <f>SUM((②飼養計画!K5*$Q$30),(②飼養計画!K31*$R$30))</f>
        <v>#DIV/0!</v>
      </c>
      <c r="J30" s="1119" t="e">
        <f>SUM((②飼養計画!L5*$Q$30),(②飼養計画!L31*$R$30))</f>
        <v>#DIV/0!</v>
      </c>
      <c r="K30" s="1119" t="e">
        <f>SUM((②飼養計画!M5*$Q$30),(②飼養計画!M31*$R$30))</f>
        <v>#DIV/0!</v>
      </c>
      <c r="L30" s="1119" t="e">
        <f>SUM((②飼養計画!N5*$Q$30),(②飼養計画!N31*$R$30))</f>
        <v>#DIV/0!</v>
      </c>
      <c r="M30" s="1119" t="e">
        <f>SUM((②飼養計画!O5*$Q$30),(②飼養計画!O31*$R$30))</f>
        <v>#DIV/0!</v>
      </c>
      <c r="N30" s="1119" t="e">
        <f>SUM((②飼養計画!P5*$Q$30),(②飼養計画!P31*$R$30))</f>
        <v>#DIV/0!</v>
      </c>
      <c r="O30" s="1119" t="e">
        <f>SUM((②飼養計画!Q5*$Q$30),(②飼養計画!Q31*$R$30))</f>
        <v>#DIV/0!</v>
      </c>
      <c r="P30" s="1118" t="e">
        <f>SUM((②飼養計画!R5*$Q$30),(②飼養計画!R31*$R$30))</f>
        <v>#DIV/0!</v>
      </c>
      <c r="Q30" s="1122" t="e">
        <f>SUM(④肉牛繁殖損益!C15:C18,④肉牛繁殖損益!C36:C42)</f>
        <v>#DIV/0!</v>
      </c>
      <c r="R30" s="1121">
        <f>SUM(④肉牛肥育損益!C18:C23,④肉牛肥育損益!C36:C44)</f>
        <v>0</v>
      </c>
      <c r="T30" s="1293"/>
      <c r="U30" s="1309" t="s">
        <v>572</v>
      </c>
      <c r="V30" s="516"/>
      <c r="W30" s="534" t="s">
        <v>576</v>
      </c>
      <c r="X30" s="516"/>
      <c r="Y30" s="1311"/>
      <c r="Z30" s="516"/>
    </row>
    <row r="31" spans="1:26" ht="18" customHeight="1" x14ac:dyDescent="0.15">
      <c r="A31" s="1959"/>
      <c r="B31" s="1888" t="s">
        <v>245</v>
      </c>
      <c r="C31" s="1889"/>
      <c r="D31" s="1236"/>
      <c r="E31" s="1305">
        <f>T32</f>
        <v>0</v>
      </c>
      <c r="F31" s="1306">
        <f>T44</f>
        <v>0</v>
      </c>
      <c r="G31" s="1213" t="e">
        <f>SUM((②飼養計画!I5+②飼養計画!I6)*③農経改善計画肉牛内訳!$Q$31,②飼養計画!I31*③農経改善計画肉牛内訳!$R$31)</f>
        <v>#DIV/0!</v>
      </c>
      <c r="H31" s="1118" t="e">
        <f>SUM((②飼養計画!J5+②飼養計画!J6)*③農経改善計画肉牛内訳!$Q$31,②飼養計画!J31*③農経改善計画肉牛内訳!$R$31)</f>
        <v>#DIV/0!</v>
      </c>
      <c r="I31" s="1119" t="e">
        <f>SUM((②飼養計画!K5*$Q$31),(②飼養計画!K31*$R$31))</f>
        <v>#DIV/0!</v>
      </c>
      <c r="J31" s="1119" t="e">
        <f>SUM((②飼養計画!L5*$Q$31),(②飼養計画!L31*$R$31))</f>
        <v>#DIV/0!</v>
      </c>
      <c r="K31" s="1119" t="e">
        <f>SUM((②飼養計画!M5*$Q$31),(②飼養計画!M31*$R$31))</f>
        <v>#DIV/0!</v>
      </c>
      <c r="L31" s="1119" t="e">
        <f>SUM((②飼養計画!N5*$Q$31),(②飼養計画!N31*$R$31))</f>
        <v>#DIV/0!</v>
      </c>
      <c r="M31" s="1119" t="e">
        <f>SUM((②飼養計画!O5*$Q$31),(②飼養計画!O31*$R$31))</f>
        <v>#DIV/0!</v>
      </c>
      <c r="N31" s="1119" t="e">
        <f>SUM((②飼養計画!P5*$Q$31),(②飼養計画!P31*$R$31))</f>
        <v>#DIV/0!</v>
      </c>
      <c r="O31" s="1119" t="e">
        <f>SUM((②飼養計画!Q5*$Q$31),(②飼養計画!Q31*$R$31))</f>
        <v>#DIV/0!</v>
      </c>
      <c r="P31" s="1118" t="e">
        <f>SUM((②飼養計画!R5*$Q$31),(②飼養計画!R31*$R$31))</f>
        <v>#DIV/0!</v>
      </c>
      <c r="Q31" s="1120" t="e">
        <f>④肉牛繁殖損益!C45</f>
        <v>#DIV/0!</v>
      </c>
      <c r="R31" s="1121">
        <f>④肉牛肥育損益!C45</f>
        <v>0</v>
      </c>
      <c r="T31" s="1293"/>
      <c r="U31" s="1309" t="s">
        <v>541</v>
      </c>
      <c r="V31" s="516"/>
      <c r="W31" s="534" t="s">
        <v>588</v>
      </c>
      <c r="X31" s="516"/>
      <c r="Y31" s="534" t="s">
        <v>579</v>
      </c>
      <c r="Z31" s="516"/>
    </row>
    <row r="32" spans="1:26" ht="18" customHeight="1" x14ac:dyDescent="0.15">
      <c r="A32" s="1959"/>
      <c r="B32" s="1888" t="s">
        <v>246</v>
      </c>
      <c r="C32" s="1889"/>
      <c r="D32" s="1236"/>
      <c r="E32" s="1305">
        <f>T33</f>
        <v>0</v>
      </c>
      <c r="F32" s="1306">
        <f>T45</f>
        <v>0</v>
      </c>
      <c r="G32" s="1213" t="e">
        <f>SUM((②飼養計画!I5+②飼養計画!I6)*③農経改善計画肉牛内訳!$Q$32,②飼養計画!I31*③農経改善計画肉牛内訳!$R$32)</f>
        <v>#DIV/0!</v>
      </c>
      <c r="H32" s="1118" t="e">
        <f>SUM((②飼養計画!J5+②飼養計画!J6)*③農経改善計画肉牛内訳!$Q$32,②飼養計画!J31*③農経改善計画肉牛内訳!$R$32)</f>
        <v>#DIV/0!</v>
      </c>
      <c r="I32" s="1119" t="e">
        <f>SUM((②飼養計画!K5*$Q$32),(②飼養計画!K31*$R$32))</f>
        <v>#DIV/0!</v>
      </c>
      <c r="J32" s="1119" t="e">
        <f>SUM((②飼養計画!L5*$Q$32),(②飼養計画!L31*$R$32))</f>
        <v>#DIV/0!</v>
      </c>
      <c r="K32" s="1119" t="e">
        <f>SUM((②飼養計画!M5*$Q$32),(②飼養計画!M31*$R$32))</f>
        <v>#DIV/0!</v>
      </c>
      <c r="L32" s="1119" t="e">
        <f>SUM((②飼養計画!N5*$Q$32),(②飼養計画!N31*$R$32))</f>
        <v>#DIV/0!</v>
      </c>
      <c r="M32" s="1119" t="e">
        <f>SUM((②飼養計画!O5*$Q$32),(②飼養計画!O31*$R$32))</f>
        <v>#DIV/0!</v>
      </c>
      <c r="N32" s="1119" t="e">
        <f>SUM((②飼養計画!P5*$Q$32),(②飼養計画!P31*$R$32))</f>
        <v>#DIV/0!</v>
      </c>
      <c r="O32" s="1119" t="e">
        <f>SUM((②飼養計画!Q5*$Q$32),(②飼養計画!Q31*$R$32))</f>
        <v>#DIV/0!</v>
      </c>
      <c r="P32" s="1118" t="e">
        <f>SUM((②飼養計画!R5*$Q$32),(②飼養計画!R31*$R$32))</f>
        <v>#DIV/0!</v>
      </c>
      <c r="Q32" s="1120" t="e">
        <f>④肉牛繁殖損益!C48</f>
        <v>#DIV/0!</v>
      </c>
      <c r="R32" s="1121">
        <f>④肉牛肥育損益!C48</f>
        <v>0</v>
      </c>
      <c r="T32" s="1294">
        <f>SUM(V32,X32,Z32)</f>
        <v>0</v>
      </c>
      <c r="U32" s="1309" t="s">
        <v>538</v>
      </c>
      <c r="V32" s="1314"/>
      <c r="W32" s="534"/>
      <c r="X32" s="516"/>
      <c r="Y32" s="534"/>
      <c r="Z32" s="516"/>
    </row>
    <row r="33" spans="1:26" ht="18" customHeight="1" thickBot="1" x14ac:dyDescent="0.2">
      <c r="A33" s="1959"/>
      <c r="B33" s="1957" t="s">
        <v>322</v>
      </c>
      <c r="C33" s="1958"/>
      <c r="D33" s="1237"/>
      <c r="E33" s="1307">
        <f>T34</f>
        <v>0</v>
      </c>
      <c r="F33" s="1308">
        <f>T46</f>
        <v>0</v>
      </c>
      <c r="G33" s="1214" t="e">
        <f>SUM(②飼養計画!I5*③農経改善計画肉牛内訳!$Q$33,②飼養計画!I31*③農経改善計画肉牛内訳!$R$33)</f>
        <v>#DIV/0!</v>
      </c>
      <c r="H33" s="1123" t="e">
        <f>SUM(②飼養計画!J5*③農経改善計画肉牛内訳!$Q$33,②飼養計画!J31*③農経改善計画肉牛内訳!$R$33)</f>
        <v>#DIV/0!</v>
      </c>
      <c r="I33" s="1124" t="e">
        <f>SUM((②飼養計画!K5*$Q$33),(②飼養計画!K31*$R$33))</f>
        <v>#DIV/0!</v>
      </c>
      <c r="J33" s="1124" t="e">
        <f>SUM((②飼養計画!L5*$Q$33),(②飼養計画!L31*$R$33))</f>
        <v>#DIV/0!</v>
      </c>
      <c r="K33" s="1124" t="e">
        <f>SUM((②飼養計画!M5*$Q$33),(②飼養計画!M31*$R$33))</f>
        <v>#DIV/0!</v>
      </c>
      <c r="L33" s="1124" t="e">
        <f>SUM((②飼養計画!N5*$Q$33),(②飼養計画!N31*$R$33))</f>
        <v>#DIV/0!</v>
      </c>
      <c r="M33" s="1124" t="e">
        <f>SUM((②飼養計画!O5*$Q$33),(②飼養計画!O31*$R$33))</f>
        <v>#DIV/0!</v>
      </c>
      <c r="N33" s="1124" t="e">
        <f>SUM((②飼養計画!P5*$Q$33),(②飼養計画!P31*$R$33))</f>
        <v>#DIV/0!</v>
      </c>
      <c r="O33" s="1124" t="e">
        <f>SUM((②飼養計画!Q5*$Q$33),(②飼養計画!Q31*$R$33))</f>
        <v>#DIV/0!</v>
      </c>
      <c r="P33" s="1125" t="e">
        <f>SUM((②飼養計画!R5*$Q$33),(②飼養計画!R31*$R$33))</f>
        <v>#DIV/0!</v>
      </c>
      <c r="Q33" s="1360" t="e">
        <f>④肉牛繁殖損益!C21</f>
        <v>#DIV/0!</v>
      </c>
      <c r="R33" s="1361">
        <v>0</v>
      </c>
      <c r="T33" s="1294">
        <f>SUM(V33,X33,Z33)</f>
        <v>0</v>
      </c>
      <c r="U33" s="1309" t="s">
        <v>539</v>
      </c>
      <c r="V33" s="516"/>
      <c r="W33" s="534" t="s">
        <v>540</v>
      </c>
      <c r="X33" s="516"/>
      <c r="Y33" s="1311" t="s">
        <v>574</v>
      </c>
      <c r="Z33" s="516"/>
    </row>
    <row r="34" spans="1:26" ht="18" customHeight="1" thickTop="1" thickBot="1" x14ac:dyDescent="0.2">
      <c r="A34" s="1960"/>
      <c r="B34" s="1882" t="s">
        <v>176</v>
      </c>
      <c r="C34" s="1890"/>
      <c r="D34" s="1127">
        <f>SUM(D24:D33)</f>
        <v>0</v>
      </c>
      <c r="E34" s="1128">
        <f t="shared" ref="E34:P34" si="3">SUM(E24:E33)</f>
        <v>0</v>
      </c>
      <c r="F34" s="1248">
        <f t="shared" si="3"/>
        <v>0</v>
      </c>
      <c r="G34" s="1128" t="e">
        <f t="shared" si="3"/>
        <v>#DIV/0!</v>
      </c>
      <c r="H34" s="1126" t="e">
        <f t="shared" si="3"/>
        <v>#DIV/0!</v>
      </c>
      <c r="I34" s="1113" t="e">
        <f t="shared" si="3"/>
        <v>#DIV/0!</v>
      </c>
      <c r="J34" s="1113" t="e">
        <f t="shared" si="3"/>
        <v>#DIV/0!</v>
      </c>
      <c r="K34" s="1113" t="e">
        <f t="shared" si="3"/>
        <v>#DIV/0!</v>
      </c>
      <c r="L34" s="1113" t="e">
        <f t="shared" si="3"/>
        <v>#DIV/0!</v>
      </c>
      <c r="M34" s="1113" t="e">
        <f t="shared" si="3"/>
        <v>#DIV/0!</v>
      </c>
      <c r="N34" s="1113" t="e">
        <f t="shared" si="3"/>
        <v>#DIV/0!</v>
      </c>
      <c r="O34" s="1113" t="e">
        <f t="shared" si="3"/>
        <v>#DIV/0!</v>
      </c>
      <c r="P34" s="1129" t="e">
        <f t="shared" si="3"/>
        <v>#DIV/0!</v>
      </c>
      <c r="Q34" s="1130" t="e">
        <f>SUM(Q24:Q33)</f>
        <v>#DIV/0!</v>
      </c>
      <c r="R34" s="1131">
        <f>SUM(R24:R33)</f>
        <v>0</v>
      </c>
      <c r="T34" s="1294">
        <f>SUM(V34,X34,Z34)</f>
        <v>0</v>
      </c>
      <c r="U34" s="1309" t="s">
        <v>561</v>
      </c>
      <c r="V34" s="516"/>
      <c r="W34" s="534" t="s">
        <v>585</v>
      </c>
      <c r="X34" s="516"/>
      <c r="Y34" s="1311"/>
      <c r="Z34" s="516"/>
    </row>
    <row r="35" spans="1:26" ht="18" customHeight="1" thickBot="1" x14ac:dyDescent="0.2">
      <c r="A35" s="1893" t="s">
        <v>180</v>
      </c>
      <c r="B35" s="1894"/>
      <c r="C35" s="1895"/>
      <c r="D35" s="1127">
        <f>D23-D34</f>
        <v>0</v>
      </c>
      <c r="E35" s="1128">
        <f t="shared" ref="E35:P35" si="4">E23-E34</f>
        <v>0</v>
      </c>
      <c r="F35" s="1248">
        <f t="shared" si="4"/>
        <v>0</v>
      </c>
      <c r="G35" s="1128" t="e">
        <f t="shared" si="4"/>
        <v>#DIV/0!</v>
      </c>
      <c r="H35" s="1126" t="e">
        <f t="shared" si="4"/>
        <v>#DIV/0!</v>
      </c>
      <c r="I35" s="1132" t="e">
        <f t="shared" si="4"/>
        <v>#DIV/0!</v>
      </c>
      <c r="J35" s="1132" t="e">
        <f t="shared" si="4"/>
        <v>#DIV/0!</v>
      </c>
      <c r="K35" s="1132" t="e">
        <f t="shared" si="4"/>
        <v>#DIV/0!</v>
      </c>
      <c r="L35" s="1132" t="e">
        <f t="shared" si="4"/>
        <v>#DIV/0!</v>
      </c>
      <c r="M35" s="1132" t="e">
        <f t="shared" si="4"/>
        <v>#DIV/0!</v>
      </c>
      <c r="N35" s="1132" t="e">
        <f t="shared" si="4"/>
        <v>#DIV/0!</v>
      </c>
      <c r="O35" s="1132" t="e">
        <f t="shared" si="4"/>
        <v>#DIV/0!</v>
      </c>
      <c r="P35" s="1132" t="e">
        <f t="shared" si="4"/>
        <v>#DIV/0!</v>
      </c>
      <c r="Q35" s="607"/>
      <c r="R35" s="608"/>
      <c r="T35" s="1312" t="s">
        <v>577</v>
      </c>
      <c r="U35" s="1283"/>
      <c r="V35" s="10"/>
      <c r="W35" s="1283"/>
      <c r="X35" s="1310"/>
      <c r="Y35" s="1301"/>
      <c r="Z35" s="1301"/>
    </row>
    <row r="36" spans="1:26" ht="14.1" customHeight="1" x14ac:dyDescent="0.15">
      <c r="A36" s="1956" t="s">
        <v>400</v>
      </c>
      <c r="B36" s="1956"/>
      <c r="C36" s="1956"/>
      <c r="D36" s="1956"/>
      <c r="E36" s="1956"/>
      <c r="F36" s="1956"/>
      <c r="G36" s="1956"/>
      <c r="H36" s="1956"/>
      <c r="I36" s="1956"/>
      <c r="J36" s="1956"/>
      <c r="K36" s="1956"/>
      <c r="L36" s="1956"/>
      <c r="M36" s="1956"/>
      <c r="N36" s="1956"/>
      <c r="O36" s="1956"/>
      <c r="P36" s="1956"/>
      <c r="Q36" s="1956"/>
      <c r="R36" s="1956"/>
      <c r="T36" s="1294">
        <f>SUM(V36,X36,Z36)</f>
        <v>0</v>
      </c>
      <c r="U36" s="1309" t="s">
        <v>532</v>
      </c>
      <c r="V36" s="516"/>
      <c r="W36" s="534"/>
      <c r="X36" s="516"/>
      <c r="Y36" s="1311"/>
      <c r="Z36" s="516"/>
    </row>
    <row r="37" spans="1:26" ht="14.1" customHeight="1" x14ac:dyDescent="0.15">
      <c r="A37" s="1961" t="s">
        <v>545</v>
      </c>
      <c r="B37" s="1961"/>
      <c r="C37" s="1961"/>
      <c r="D37" s="1961"/>
      <c r="E37" s="1961"/>
      <c r="F37" s="1961"/>
      <c r="G37" s="1961"/>
      <c r="H37" s="1961"/>
      <c r="I37" s="1961"/>
      <c r="J37" s="1961"/>
      <c r="K37" s="1961"/>
      <c r="L37" s="1961"/>
      <c r="M37" s="1961"/>
      <c r="N37" s="1961"/>
      <c r="O37" s="1961"/>
      <c r="P37" s="1961"/>
      <c r="Q37" s="1961"/>
      <c r="R37" s="1961"/>
      <c r="T37" s="1294">
        <f>SUM(V37,X37,Z37)</f>
        <v>0</v>
      </c>
      <c r="U37" s="1309" t="s">
        <v>533</v>
      </c>
      <c r="V37" s="516"/>
      <c r="W37" s="534"/>
      <c r="X37" s="516"/>
      <c r="Y37" s="1311"/>
      <c r="Z37" s="516"/>
    </row>
    <row r="38" spans="1:26" ht="15.95" customHeight="1" x14ac:dyDescent="0.15">
      <c r="A38" s="1133" t="s">
        <v>401</v>
      </c>
      <c r="B38" s="1134"/>
      <c r="C38" s="1134"/>
      <c r="D38" s="1135"/>
      <c r="E38" s="1135"/>
      <c r="F38" s="1135"/>
      <c r="G38" s="1135"/>
      <c r="H38" s="1135"/>
      <c r="I38" s="1135"/>
      <c r="J38" s="429" t="s">
        <v>67</v>
      </c>
      <c r="K38" s="1906">
        <f>表紙!C19</f>
        <v>0</v>
      </c>
      <c r="L38" s="1906"/>
      <c r="M38" s="429" t="s">
        <v>68</v>
      </c>
      <c r="N38" s="1898">
        <f ca="1">①経営概況!AA2</f>
        <v>44004.779521064818</v>
      </c>
      <c r="O38" s="1898"/>
      <c r="P38" s="1135"/>
      <c r="Q38" s="610"/>
      <c r="T38" s="1294">
        <f>SUM(V38,X38,Z38)</f>
        <v>0</v>
      </c>
      <c r="U38" s="1309" t="s">
        <v>534</v>
      </c>
      <c r="V38" s="516"/>
      <c r="W38" s="534"/>
      <c r="X38" s="516"/>
      <c r="Y38" s="1311"/>
      <c r="Z38" s="516"/>
    </row>
    <row r="39" spans="1:26" ht="15.95" customHeight="1" thickBot="1" x14ac:dyDescent="0.2">
      <c r="A39" s="1918" t="s">
        <v>594</v>
      </c>
      <c r="B39" s="1918"/>
      <c r="C39" s="1918"/>
      <c r="D39" s="503" t="s">
        <v>376</v>
      </c>
      <c r="E39" s="1905"/>
      <c r="F39" s="1905"/>
      <c r="G39" s="1089"/>
      <c r="H39" s="1089"/>
      <c r="O39" s="1879" t="s">
        <v>69</v>
      </c>
      <c r="P39" s="1879"/>
      <c r="T39" s="1294">
        <f>SUM(V39,X39,Z39)</f>
        <v>0</v>
      </c>
      <c r="U39" s="1309" t="s">
        <v>535</v>
      </c>
      <c r="V39" s="516"/>
      <c r="W39" s="534" t="s">
        <v>571</v>
      </c>
      <c r="X39" s="516"/>
      <c r="Y39" s="1311" t="s">
        <v>586</v>
      </c>
      <c r="Z39" s="516"/>
    </row>
    <row r="40" spans="1:26" ht="15.95" customHeight="1" x14ac:dyDescent="0.15">
      <c r="A40" s="1972" t="s">
        <v>385</v>
      </c>
      <c r="B40" s="1973"/>
      <c r="C40" s="1974"/>
      <c r="D40" s="123" t="s">
        <v>195</v>
      </c>
      <c r="E40" s="887" t="s">
        <v>194</v>
      </c>
      <c r="F40" s="888" t="s">
        <v>52</v>
      </c>
      <c r="G40" s="876" t="s">
        <v>191</v>
      </c>
      <c r="H40" s="447" t="s">
        <v>53</v>
      </c>
      <c r="I40" s="447" t="s">
        <v>54</v>
      </c>
      <c r="J40" s="447" t="s">
        <v>55</v>
      </c>
      <c r="K40" s="447" t="s">
        <v>56</v>
      </c>
      <c r="L40" s="447" t="s">
        <v>57</v>
      </c>
      <c r="M40" s="447" t="s">
        <v>58</v>
      </c>
      <c r="N40" s="447" t="s">
        <v>59</v>
      </c>
      <c r="O40" s="447" t="s">
        <v>192</v>
      </c>
      <c r="P40" s="1056" t="s">
        <v>193</v>
      </c>
      <c r="Q40" s="1950"/>
      <c r="T40" s="1294">
        <f>SUM(V40,X40,Z40)</f>
        <v>0</v>
      </c>
      <c r="U40" s="1309" t="s">
        <v>536</v>
      </c>
      <c r="V40" s="516"/>
      <c r="W40" s="534"/>
      <c r="X40" s="516"/>
      <c r="Y40" s="1311"/>
      <c r="Z40" s="516"/>
    </row>
    <row r="41" spans="1:26" ht="15.95" customHeight="1" thickBot="1" x14ac:dyDescent="0.2">
      <c r="A41" s="1975"/>
      <c r="B41" s="1976"/>
      <c r="C41" s="1977"/>
      <c r="D41" s="361">
        <f>E41-1</f>
        <v>-1</v>
      </c>
      <c r="E41" s="1382">
        <f>F41-1</f>
        <v>0</v>
      </c>
      <c r="F41" s="1383">
        <f>G41-1</f>
        <v>1</v>
      </c>
      <c r="G41" s="1384">
        <f>G4</f>
        <v>2</v>
      </c>
      <c r="H41" s="1385">
        <f t="shared" ref="H41:P41" si="5">G41+1</f>
        <v>3</v>
      </c>
      <c r="I41" s="1386">
        <f t="shared" si="5"/>
        <v>4</v>
      </c>
      <c r="J41" s="1386">
        <f t="shared" si="5"/>
        <v>5</v>
      </c>
      <c r="K41" s="1386">
        <f t="shared" si="5"/>
        <v>6</v>
      </c>
      <c r="L41" s="1386">
        <f t="shared" si="5"/>
        <v>7</v>
      </c>
      <c r="M41" s="1386">
        <f t="shared" si="5"/>
        <v>8</v>
      </c>
      <c r="N41" s="1386">
        <f t="shared" si="5"/>
        <v>9</v>
      </c>
      <c r="O41" s="1386">
        <f t="shared" si="5"/>
        <v>10</v>
      </c>
      <c r="P41" s="1387">
        <f t="shared" si="5"/>
        <v>11</v>
      </c>
      <c r="Q41" s="1951"/>
      <c r="T41" s="1294">
        <f>SUM(V41,X41,V42,X42,V43,X43,Z41,Z42,Z43)</f>
        <v>0</v>
      </c>
      <c r="U41" s="1309" t="s">
        <v>584</v>
      </c>
      <c r="V41" s="516"/>
      <c r="W41" s="534" t="s">
        <v>537</v>
      </c>
      <c r="X41" s="516"/>
      <c r="Y41" s="1311" t="s">
        <v>582</v>
      </c>
      <c r="Z41" s="516"/>
    </row>
    <row r="42" spans="1:26" ht="15.95" customHeight="1" x14ac:dyDescent="0.15">
      <c r="A42" s="1919" t="s">
        <v>293</v>
      </c>
      <c r="B42" s="1982"/>
      <c r="C42" s="1923"/>
      <c r="D42" s="1136"/>
      <c r="E42" s="1137"/>
      <c r="F42" s="396"/>
      <c r="G42" s="1138"/>
      <c r="H42" s="1139"/>
      <c r="I42" s="1139"/>
      <c r="J42" s="1139"/>
      <c r="K42" s="1139"/>
      <c r="L42" s="1139"/>
      <c r="M42" s="1139"/>
      <c r="N42" s="1139"/>
      <c r="O42" s="1139"/>
      <c r="P42" s="1140"/>
      <c r="Q42" s="392"/>
      <c r="T42" s="1293"/>
      <c r="U42" s="1309" t="s">
        <v>572</v>
      </c>
      <c r="V42" s="516"/>
      <c r="W42" s="534" t="s">
        <v>576</v>
      </c>
      <c r="X42" s="516"/>
      <c r="Y42" s="1311"/>
      <c r="Z42" s="516"/>
    </row>
    <row r="43" spans="1:26" ht="15.95" customHeight="1" x14ac:dyDescent="0.15">
      <c r="A43" s="1978"/>
      <c r="B43" s="1141"/>
      <c r="C43" s="1142" t="s">
        <v>219</v>
      </c>
      <c r="D43" s="1143"/>
      <c r="E43" s="1144"/>
      <c r="F43" s="1145"/>
      <c r="G43" s="1146"/>
      <c r="H43" s="1147"/>
      <c r="I43" s="1147"/>
      <c r="J43" s="1147"/>
      <c r="K43" s="1147"/>
      <c r="L43" s="1147"/>
      <c r="M43" s="1147"/>
      <c r="N43" s="1147"/>
      <c r="O43" s="1147"/>
      <c r="P43" s="1148"/>
      <c r="Q43" s="450"/>
      <c r="T43" s="1293"/>
      <c r="U43" s="1309" t="s">
        <v>541</v>
      </c>
      <c r="V43" s="516"/>
      <c r="W43" s="534" t="s">
        <v>588</v>
      </c>
      <c r="X43" s="516"/>
      <c r="Y43" s="534" t="s">
        <v>579</v>
      </c>
      <c r="Z43" s="516"/>
    </row>
    <row r="44" spans="1:26" ht="15.95" customHeight="1" x14ac:dyDescent="0.15">
      <c r="A44" s="1978"/>
      <c r="B44" s="1980"/>
      <c r="C44" s="1927"/>
      <c r="D44" s="1149"/>
      <c r="E44" s="1150"/>
      <c r="F44" s="397"/>
      <c r="G44" s="1151"/>
      <c r="H44" s="684"/>
      <c r="I44" s="684"/>
      <c r="J44" s="684"/>
      <c r="K44" s="684"/>
      <c r="L44" s="684"/>
      <c r="M44" s="684"/>
      <c r="N44" s="684"/>
      <c r="O44" s="684"/>
      <c r="P44" s="1152"/>
      <c r="Q44" s="393"/>
      <c r="T44" s="1294">
        <f>SUM(V44,X44,Z44)</f>
        <v>0</v>
      </c>
      <c r="U44" s="1309" t="s">
        <v>538</v>
      </c>
      <c r="V44" s="1314"/>
      <c r="W44" s="534"/>
      <c r="X44" s="516"/>
      <c r="Y44" s="534"/>
      <c r="Z44" s="516"/>
    </row>
    <row r="45" spans="1:26" ht="15.95" customHeight="1" x14ac:dyDescent="0.15">
      <c r="A45" s="1978"/>
      <c r="B45" s="1141"/>
      <c r="C45" s="1142" t="s">
        <v>219</v>
      </c>
      <c r="D45" s="451"/>
      <c r="E45" s="1153"/>
      <c r="F45" s="1154"/>
      <c r="G45" s="877"/>
      <c r="H45" s="269"/>
      <c r="I45" s="269"/>
      <c r="J45" s="269"/>
      <c r="K45" s="269"/>
      <c r="L45" s="269"/>
      <c r="M45" s="269"/>
      <c r="N45" s="269"/>
      <c r="O45" s="269"/>
      <c r="P45" s="878"/>
      <c r="Q45" s="394"/>
      <c r="T45" s="1294">
        <f>SUM(V45,X45,Z45)</f>
        <v>0</v>
      </c>
      <c r="U45" s="1309" t="s">
        <v>539</v>
      </c>
      <c r="V45" s="516"/>
      <c r="W45" s="534" t="s">
        <v>540</v>
      </c>
      <c r="X45" s="516"/>
      <c r="Y45" s="1311" t="s">
        <v>574</v>
      </c>
      <c r="Z45" s="516"/>
    </row>
    <row r="46" spans="1:26" ht="15.95" customHeight="1" x14ac:dyDescent="0.15">
      <c r="A46" s="1978"/>
      <c r="B46" s="1980"/>
      <c r="C46" s="1981"/>
      <c r="D46" s="451"/>
      <c r="E46" s="1153"/>
      <c r="F46" s="1154"/>
      <c r="G46" s="877"/>
      <c r="H46" s="269"/>
      <c r="I46" s="269"/>
      <c r="J46" s="269"/>
      <c r="K46" s="269"/>
      <c r="L46" s="269"/>
      <c r="M46" s="269"/>
      <c r="N46" s="269"/>
      <c r="O46" s="269"/>
      <c r="P46" s="878"/>
      <c r="Q46" s="394"/>
      <c r="T46" s="1294">
        <f>SUM(V46,X46,Z46)</f>
        <v>0</v>
      </c>
      <c r="U46" s="1309" t="s">
        <v>561</v>
      </c>
      <c r="V46" s="516"/>
      <c r="W46" s="534" t="s">
        <v>585</v>
      </c>
      <c r="X46" s="516"/>
      <c r="Y46" s="1311"/>
      <c r="Z46" s="516"/>
    </row>
    <row r="47" spans="1:26" ht="15.95" customHeight="1" thickBot="1" x14ac:dyDescent="0.2">
      <c r="A47" s="1978"/>
      <c r="B47" s="1141"/>
      <c r="C47" s="1142" t="s">
        <v>219</v>
      </c>
      <c r="D47" s="451"/>
      <c r="E47" s="1153"/>
      <c r="F47" s="1154"/>
      <c r="G47" s="877"/>
      <c r="H47" s="269"/>
      <c r="I47" s="269"/>
      <c r="J47" s="269"/>
      <c r="K47" s="269"/>
      <c r="L47" s="269"/>
      <c r="M47" s="269"/>
      <c r="N47" s="269"/>
      <c r="O47" s="269"/>
      <c r="P47" s="878"/>
      <c r="Q47" s="394"/>
      <c r="T47" s="1295"/>
      <c r="U47" s="1282"/>
      <c r="V47" s="581"/>
      <c r="W47" s="1282"/>
      <c r="X47" s="1296"/>
    </row>
    <row r="48" spans="1:26" ht="15.95" customHeight="1" x14ac:dyDescent="0.15">
      <c r="A48" s="1978"/>
      <c r="B48" s="1980"/>
      <c r="C48" s="1981"/>
      <c r="D48" s="451"/>
      <c r="E48" s="1153"/>
      <c r="F48" s="1154"/>
      <c r="G48" s="877"/>
      <c r="H48" s="269"/>
      <c r="I48" s="269"/>
      <c r="J48" s="269"/>
      <c r="K48" s="269"/>
      <c r="L48" s="269"/>
      <c r="M48" s="269"/>
      <c r="N48" s="269"/>
      <c r="O48" s="269"/>
      <c r="P48" s="878"/>
      <c r="Q48" s="394"/>
    </row>
    <row r="49" spans="1:17" ht="15.95" customHeight="1" x14ac:dyDescent="0.15">
      <c r="A49" s="1978"/>
      <c r="B49" s="1141"/>
      <c r="C49" s="1142" t="s">
        <v>219</v>
      </c>
      <c r="D49" s="1149"/>
      <c r="E49" s="1153"/>
      <c r="F49" s="1154"/>
      <c r="G49" s="877"/>
      <c r="H49" s="269"/>
      <c r="I49" s="269"/>
      <c r="J49" s="269"/>
      <c r="K49" s="269"/>
      <c r="L49" s="269"/>
      <c r="M49" s="269"/>
      <c r="N49" s="269"/>
      <c r="O49" s="269"/>
      <c r="P49" s="878"/>
      <c r="Q49" s="394"/>
    </row>
    <row r="50" spans="1:17" ht="15.95" customHeight="1" x14ac:dyDescent="0.15">
      <c r="A50" s="1978"/>
      <c r="B50" s="1924"/>
      <c r="C50" s="1927"/>
      <c r="D50" s="1149"/>
      <c r="E50" s="1150"/>
      <c r="F50" s="397"/>
      <c r="G50" s="1151"/>
      <c r="H50" s="684"/>
      <c r="I50" s="684"/>
      <c r="J50" s="684"/>
      <c r="K50" s="684"/>
      <c r="L50" s="684"/>
      <c r="M50" s="684"/>
      <c r="N50" s="684"/>
      <c r="O50" s="684"/>
      <c r="P50" s="1152"/>
      <c r="Q50" s="393"/>
    </row>
    <row r="51" spans="1:17" ht="15.95" customHeight="1" thickBot="1" x14ac:dyDescent="0.2">
      <c r="A51" s="1978"/>
      <c r="B51" s="1948"/>
      <c r="C51" s="1949"/>
      <c r="D51" s="1155"/>
      <c r="E51" s="442"/>
      <c r="F51" s="1156"/>
      <c r="G51" s="1157"/>
      <c r="H51" s="1158"/>
      <c r="I51" s="1158"/>
      <c r="J51" s="1158"/>
      <c r="K51" s="1158"/>
      <c r="L51" s="1158"/>
      <c r="M51" s="1158"/>
      <c r="N51" s="1158"/>
      <c r="O51" s="1158"/>
      <c r="P51" s="1159"/>
      <c r="Q51" s="437"/>
    </row>
    <row r="52" spans="1:17" ht="15.95" customHeight="1" thickTop="1" thickBot="1" x14ac:dyDescent="0.2">
      <c r="A52" s="1979"/>
      <c r="B52" s="1970" t="s">
        <v>252</v>
      </c>
      <c r="C52" s="1971"/>
      <c r="D52" s="1160">
        <v>0</v>
      </c>
      <c r="E52" s="1161">
        <f>E50*E48</f>
        <v>0</v>
      </c>
      <c r="F52" s="1162">
        <f>SUM(F42)</f>
        <v>0</v>
      </c>
      <c r="G52" s="1163">
        <f>G42</f>
        <v>0</v>
      </c>
      <c r="H52" s="1164">
        <f t="shared" ref="H52:P52" si="6">H42</f>
        <v>0</v>
      </c>
      <c r="I52" s="1164">
        <f t="shared" si="6"/>
        <v>0</v>
      </c>
      <c r="J52" s="1164">
        <f t="shared" si="6"/>
        <v>0</v>
      </c>
      <c r="K52" s="1164">
        <f t="shared" si="6"/>
        <v>0</v>
      </c>
      <c r="L52" s="1164">
        <f t="shared" si="6"/>
        <v>0</v>
      </c>
      <c r="M52" s="1164">
        <f t="shared" si="6"/>
        <v>0</v>
      </c>
      <c r="N52" s="1164">
        <f t="shared" si="6"/>
        <v>0</v>
      </c>
      <c r="O52" s="1164">
        <f t="shared" si="6"/>
        <v>0</v>
      </c>
      <c r="P52" s="1165">
        <f t="shared" si="6"/>
        <v>0</v>
      </c>
      <c r="Q52" s="395"/>
    </row>
    <row r="53" spans="1:17" ht="15.95" customHeight="1" x14ac:dyDescent="0.15">
      <c r="A53" s="1919" t="s">
        <v>292</v>
      </c>
      <c r="B53" s="1922" t="s">
        <v>542</v>
      </c>
      <c r="C53" s="1923"/>
      <c r="D53" s="1136"/>
      <c r="E53" s="1137"/>
      <c r="F53" s="396"/>
      <c r="G53" s="1138"/>
      <c r="H53" s="1139"/>
      <c r="I53" s="1139"/>
      <c r="J53" s="1139"/>
      <c r="K53" s="1139"/>
      <c r="L53" s="1139"/>
      <c r="M53" s="1139"/>
      <c r="N53" s="1139"/>
      <c r="O53" s="1139"/>
      <c r="P53" s="1140"/>
      <c r="Q53" s="396"/>
    </row>
    <row r="54" spans="1:17" ht="15.95" customHeight="1" x14ac:dyDescent="0.15">
      <c r="A54" s="1920"/>
      <c r="B54" s="1924"/>
      <c r="C54" s="1925"/>
      <c r="D54" s="1149"/>
      <c r="E54" s="1150"/>
      <c r="F54" s="397"/>
      <c r="G54" s="1151"/>
      <c r="H54" s="684"/>
      <c r="I54" s="684"/>
      <c r="J54" s="684"/>
      <c r="K54" s="684"/>
      <c r="L54" s="684"/>
      <c r="M54" s="684"/>
      <c r="N54" s="684"/>
      <c r="O54" s="684"/>
      <c r="P54" s="1152"/>
      <c r="Q54" s="397"/>
    </row>
    <row r="55" spans="1:17" ht="15.95" customHeight="1" x14ac:dyDescent="0.15">
      <c r="A55" s="1920"/>
      <c r="B55" s="1926"/>
      <c r="C55" s="1927"/>
      <c r="D55" s="1149"/>
      <c r="E55" s="1150"/>
      <c r="F55" s="397"/>
      <c r="G55" s="1151"/>
      <c r="H55" s="684"/>
      <c r="I55" s="684"/>
      <c r="J55" s="684"/>
      <c r="K55" s="684"/>
      <c r="L55" s="684"/>
      <c r="M55" s="684"/>
      <c r="N55" s="684"/>
      <c r="O55" s="684"/>
      <c r="P55" s="1152"/>
      <c r="Q55" s="397"/>
    </row>
    <row r="56" spans="1:17" ht="15.95" customHeight="1" x14ac:dyDescent="0.15">
      <c r="A56" s="1920"/>
      <c r="B56" s="1166"/>
      <c r="C56" s="1167"/>
      <c r="D56" s="1149"/>
      <c r="E56" s="1150"/>
      <c r="F56" s="397"/>
      <c r="G56" s="1151"/>
      <c r="H56" s="684"/>
      <c r="I56" s="684"/>
      <c r="J56" s="684"/>
      <c r="K56" s="684"/>
      <c r="L56" s="684"/>
      <c r="M56" s="684"/>
      <c r="N56" s="684"/>
      <c r="O56" s="684"/>
      <c r="P56" s="1152"/>
      <c r="Q56" s="397"/>
    </row>
    <row r="57" spans="1:17" ht="15.95" customHeight="1" x14ac:dyDescent="0.15">
      <c r="A57" s="1920"/>
      <c r="B57" s="1166"/>
      <c r="C57" s="1167"/>
      <c r="D57" s="1149"/>
      <c r="E57" s="1150"/>
      <c r="F57" s="397"/>
      <c r="G57" s="1151"/>
      <c r="H57" s="684"/>
      <c r="I57" s="684"/>
      <c r="J57" s="684"/>
      <c r="K57" s="684"/>
      <c r="L57" s="684"/>
      <c r="M57" s="684"/>
      <c r="N57" s="684"/>
      <c r="O57" s="684"/>
      <c r="P57" s="1152"/>
      <c r="Q57" s="397"/>
    </row>
    <row r="58" spans="1:17" ht="15.95" customHeight="1" x14ac:dyDescent="0.15">
      <c r="A58" s="1920"/>
      <c r="B58" s="1166"/>
      <c r="C58" s="1167"/>
      <c r="D58" s="1149"/>
      <c r="E58" s="1150"/>
      <c r="F58" s="397"/>
      <c r="G58" s="1151"/>
      <c r="H58" s="684"/>
      <c r="I58" s="684"/>
      <c r="J58" s="684"/>
      <c r="K58" s="684"/>
      <c r="L58" s="684"/>
      <c r="M58" s="684"/>
      <c r="N58" s="684"/>
      <c r="O58" s="684"/>
      <c r="P58" s="1152"/>
      <c r="Q58" s="397"/>
    </row>
    <row r="59" spans="1:17" ht="15.95" customHeight="1" x14ac:dyDescent="0.15">
      <c r="A59" s="1920"/>
      <c r="B59" s="1166"/>
      <c r="C59" s="1167"/>
      <c r="D59" s="1149"/>
      <c r="E59" s="1150"/>
      <c r="F59" s="397"/>
      <c r="G59" s="1151"/>
      <c r="H59" s="684"/>
      <c r="I59" s="684"/>
      <c r="J59" s="684"/>
      <c r="K59" s="684"/>
      <c r="L59" s="684"/>
      <c r="M59" s="684"/>
      <c r="N59" s="684"/>
      <c r="O59" s="684"/>
      <c r="P59" s="1152"/>
      <c r="Q59" s="397"/>
    </row>
    <row r="60" spans="1:17" ht="15.95" customHeight="1" x14ac:dyDescent="0.15">
      <c r="A60" s="1920"/>
      <c r="B60" s="1924"/>
      <c r="C60" s="1925"/>
      <c r="D60" s="1149"/>
      <c r="E60" s="1150"/>
      <c r="F60" s="397"/>
      <c r="G60" s="1151"/>
      <c r="H60" s="684"/>
      <c r="I60" s="684"/>
      <c r="J60" s="684"/>
      <c r="K60" s="684"/>
      <c r="L60" s="684"/>
      <c r="M60" s="684"/>
      <c r="N60" s="684"/>
      <c r="O60" s="684"/>
      <c r="P60" s="1152"/>
      <c r="Q60" s="397"/>
    </row>
    <row r="61" spans="1:17" ht="15.95" customHeight="1" x14ac:dyDescent="0.15">
      <c r="A61" s="1920"/>
      <c r="B61" s="1924"/>
      <c r="C61" s="1925"/>
      <c r="D61" s="1149"/>
      <c r="E61" s="1150"/>
      <c r="F61" s="397"/>
      <c r="G61" s="1149"/>
      <c r="H61" s="684"/>
      <c r="I61" s="684"/>
      <c r="J61" s="684"/>
      <c r="K61" s="684"/>
      <c r="L61" s="684"/>
      <c r="M61" s="684"/>
      <c r="N61" s="684"/>
      <c r="O61" s="684"/>
      <c r="P61" s="684"/>
      <c r="Q61" s="397"/>
    </row>
    <row r="62" spans="1:17" ht="15.95" customHeight="1" x14ac:dyDescent="0.15">
      <c r="A62" s="1920"/>
      <c r="B62" s="1932"/>
      <c r="C62" s="1933"/>
      <c r="D62" s="1149"/>
      <c r="E62" s="1150"/>
      <c r="F62" s="397"/>
      <c r="G62" s="1149"/>
      <c r="H62" s="684"/>
      <c r="I62" s="684"/>
      <c r="J62" s="684"/>
      <c r="K62" s="684"/>
      <c r="L62" s="684"/>
      <c r="M62" s="684"/>
      <c r="N62" s="684"/>
      <c r="O62" s="684"/>
      <c r="P62" s="684"/>
      <c r="Q62" s="397"/>
    </row>
    <row r="63" spans="1:17" ht="15.95" customHeight="1" x14ac:dyDescent="0.15">
      <c r="A63" s="1920"/>
      <c r="B63" s="1934"/>
      <c r="C63" s="1935"/>
      <c r="D63" s="1149"/>
      <c r="E63" s="1150"/>
      <c r="F63" s="397"/>
      <c r="G63" s="1149"/>
      <c r="H63" s="684"/>
      <c r="I63" s="684"/>
      <c r="J63" s="684"/>
      <c r="K63" s="684"/>
      <c r="L63" s="684"/>
      <c r="M63" s="684"/>
      <c r="N63" s="684"/>
      <c r="O63" s="684"/>
      <c r="P63" s="684"/>
      <c r="Q63" s="397"/>
    </row>
    <row r="64" spans="1:17" ht="15.95" customHeight="1" x14ac:dyDescent="0.15">
      <c r="A64" s="1920"/>
      <c r="B64" s="1930"/>
      <c r="C64" s="1931"/>
      <c r="D64" s="1149"/>
      <c r="E64" s="1150"/>
      <c r="F64" s="397"/>
      <c r="G64" s="1149"/>
      <c r="H64" s="684"/>
      <c r="I64" s="684"/>
      <c r="J64" s="684"/>
      <c r="K64" s="684"/>
      <c r="L64" s="684"/>
      <c r="M64" s="684"/>
      <c r="N64" s="684"/>
      <c r="O64" s="684"/>
      <c r="P64" s="684"/>
      <c r="Q64" s="397"/>
    </row>
    <row r="65" spans="1:17" ht="15.95" customHeight="1" x14ac:dyDescent="0.15">
      <c r="A65" s="1920"/>
      <c r="B65" s="1930"/>
      <c r="C65" s="1931"/>
      <c r="D65" s="1149"/>
      <c r="E65" s="1150"/>
      <c r="F65" s="397"/>
      <c r="G65" s="1149"/>
      <c r="H65" s="684"/>
      <c r="I65" s="684"/>
      <c r="J65" s="684"/>
      <c r="K65" s="684"/>
      <c r="L65" s="684"/>
      <c r="M65" s="684"/>
      <c r="N65" s="684"/>
      <c r="O65" s="684"/>
      <c r="P65" s="684"/>
      <c r="Q65" s="397"/>
    </row>
    <row r="66" spans="1:17" ht="15.95" customHeight="1" thickBot="1" x14ac:dyDescent="0.2">
      <c r="A66" s="1920"/>
      <c r="B66" s="1928"/>
      <c r="C66" s="1929"/>
      <c r="D66" s="1168"/>
      <c r="E66" s="1169"/>
      <c r="F66" s="398"/>
      <c r="G66" s="1168"/>
      <c r="H66" s="1170"/>
      <c r="I66" s="1170"/>
      <c r="J66" s="1170"/>
      <c r="K66" s="1170"/>
      <c r="L66" s="1170"/>
      <c r="M66" s="1170"/>
      <c r="N66" s="1170"/>
      <c r="O66" s="1170"/>
      <c r="P66" s="1171"/>
      <c r="Q66" s="398"/>
    </row>
    <row r="67" spans="1:17" ht="15.95" customHeight="1" thickTop="1" thickBot="1" x14ac:dyDescent="0.2">
      <c r="A67" s="1921"/>
      <c r="B67" s="1882" t="s">
        <v>176</v>
      </c>
      <c r="C67" s="1883"/>
      <c r="D67" s="1172">
        <f t="shared" ref="D67:P67" si="7">SUM(D53:D66)</f>
        <v>0</v>
      </c>
      <c r="E67" s="1173">
        <f t="shared" si="7"/>
        <v>0</v>
      </c>
      <c r="F67" s="1174">
        <f t="shared" si="7"/>
        <v>0</v>
      </c>
      <c r="G67" s="1172">
        <f t="shared" si="7"/>
        <v>0</v>
      </c>
      <c r="H67" s="1175">
        <f t="shared" si="7"/>
        <v>0</v>
      </c>
      <c r="I67" s="1175">
        <f t="shared" si="7"/>
        <v>0</v>
      </c>
      <c r="J67" s="1175">
        <f t="shared" si="7"/>
        <v>0</v>
      </c>
      <c r="K67" s="1175">
        <f t="shared" si="7"/>
        <v>0</v>
      </c>
      <c r="L67" s="1175">
        <f t="shared" si="7"/>
        <v>0</v>
      </c>
      <c r="M67" s="1175">
        <f t="shared" si="7"/>
        <v>0</v>
      </c>
      <c r="N67" s="1175">
        <f t="shared" si="7"/>
        <v>0</v>
      </c>
      <c r="O67" s="1175">
        <f t="shared" si="7"/>
        <v>0</v>
      </c>
      <c r="P67" s="1176">
        <f t="shared" si="7"/>
        <v>0</v>
      </c>
      <c r="Q67" s="399"/>
    </row>
    <row r="68" spans="1:17" ht="15.95" customHeight="1" thickBot="1" x14ac:dyDescent="0.2">
      <c r="A68" s="1893" t="s">
        <v>180</v>
      </c>
      <c r="B68" s="1894"/>
      <c r="C68" s="1894"/>
      <c r="D68" s="1172">
        <f t="shared" ref="D68:P68" si="8">D52-D67</f>
        <v>0</v>
      </c>
      <c r="E68" s="1173">
        <f t="shared" si="8"/>
        <v>0</v>
      </c>
      <c r="F68" s="1174">
        <f t="shared" si="8"/>
        <v>0</v>
      </c>
      <c r="G68" s="1172">
        <f>G52-G67</f>
        <v>0</v>
      </c>
      <c r="H68" s="1175">
        <f t="shared" si="8"/>
        <v>0</v>
      </c>
      <c r="I68" s="1175">
        <f t="shared" si="8"/>
        <v>0</v>
      </c>
      <c r="J68" s="1175">
        <f t="shared" si="8"/>
        <v>0</v>
      </c>
      <c r="K68" s="1175">
        <f t="shared" si="8"/>
        <v>0</v>
      </c>
      <c r="L68" s="1175">
        <f t="shared" si="8"/>
        <v>0</v>
      </c>
      <c r="M68" s="1175">
        <f t="shared" si="8"/>
        <v>0</v>
      </c>
      <c r="N68" s="1175">
        <f t="shared" si="8"/>
        <v>0</v>
      </c>
      <c r="O68" s="1175">
        <f t="shared" si="8"/>
        <v>0</v>
      </c>
      <c r="P68" s="1175">
        <f t="shared" si="8"/>
        <v>0</v>
      </c>
      <c r="Q68" s="399"/>
    </row>
    <row r="69" spans="1:17" ht="15.95" customHeight="1" x14ac:dyDescent="0.15">
      <c r="A69" s="1177" t="s">
        <v>266</v>
      </c>
      <c r="B69" s="1178"/>
      <c r="C69" s="1178"/>
      <c r="D69" s="1179"/>
      <c r="E69" s="1179"/>
      <c r="F69" s="1179"/>
      <c r="G69" s="1135"/>
      <c r="H69" s="1135"/>
      <c r="I69" s="1135"/>
      <c r="J69" s="1135"/>
      <c r="K69" s="1135"/>
      <c r="L69" s="1135"/>
      <c r="M69" s="1135"/>
      <c r="N69" s="1179"/>
      <c r="O69" s="1179"/>
      <c r="P69" s="1179"/>
      <c r="Q69" s="610"/>
    </row>
  </sheetData>
  <mergeCells count="70">
    <mergeCell ref="B52:C52"/>
    <mergeCell ref="A40:C41"/>
    <mergeCell ref="A42:A52"/>
    <mergeCell ref="B44:C44"/>
    <mergeCell ref="B50:C50"/>
    <mergeCell ref="B46:C46"/>
    <mergeCell ref="B48:C48"/>
    <mergeCell ref="B42:C42"/>
    <mergeCell ref="T15:U15"/>
    <mergeCell ref="B28:C28"/>
    <mergeCell ref="B29:C29"/>
    <mergeCell ref="T6:U6"/>
    <mergeCell ref="T7:U7"/>
    <mergeCell ref="T8:U8"/>
    <mergeCell ref="T9:U9"/>
    <mergeCell ref="T10:U10"/>
    <mergeCell ref="T11:U11"/>
    <mergeCell ref="V12:X14"/>
    <mergeCell ref="T12:U14"/>
    <mergeCell ref="B51:C51"/>
    <mergeCell ref="Q40:Q41"/>
    <mergeCell ref="O39:P39"/>
    <mergeCell ref="T17:U17"/>
    <mergeCell ref="T16:U16"/>
    <mergeCell ref="E39:F39"/>
    <mergeCell ref="A36:R36"/>
    <mergeCell ref="B33:C33"/>
    <mergeCell ref="N38:O38"/>
    <mergeCell ref="K38:L38"/>
    <mergeCell ref="A39:C39"/>
    <mergeCell ref="A24:A34"/>
    <mergeCell ref="A37:R37"/>
    <mergeCell ref="B31:C31"/>
    <mergeCell ref="A68:C68"/>
    <mergeCell ref="A53:A67"/>
    <mergeCell ref="B53:C53"/>
    <mergeCell ref="B54:C54"/>
    <mergeCell ref="B55:C55"/>
    <mergeCell ref="B67:C67"/>
    <mergeCell ref="B66:C66"/>
    <mergeCell ref="B64:C64"/>
    <mergeCell ref="B60:C60"/>
    <mergeCell ref="B61:C61"/>
    <mergeCell ref="B62:C62"/>
    <mergeCell ref="B63:C63"/>
    <mergeCell ref="B65:C65"/>
    <mergeCell ref="L1:M1"/>
    <mergeCell ref="B15:C15"/>
    <mergeCell ref="B13:C13"/>
    <mergeCell ref="B11:C11"/>
    <mergeCell ref="B9:C9"/>
    <mergeCell ref="B7:C7"/>
    <mergeCell ref="E2:F2"/>
    <mergeCell ref="I1:J1"/>
    <mergeCell ref="A3:C4"/>
    <mergeCell ref="A5:A23"/>
    <mergeCell ref="B17:C17"/>
    <mergeCell ref="B5:C5"/>
    <mergeCell ref="A2:C2"/>
    <mergeCell ref="B32:C32"/>
    <mergeCell ref="B34:C34"/>
    <mergeCell ref="B24:C24"/>
    <mergeCell ref="A35:C35"/>
    <mergeCell ref="B26:C26"/>
    <mergeCell ref="B27:C27"/>
    <mergeCell ref="O2:P2"/>
    <mergeCell ref="Q3:R3"/>
    <mergeCell ref="B23:C23"/>
    <mergeCell ref="B25:C25"/>
    <mergeCell ref="B30:C30"/>
  </mergeCells>
  <phoneticPr fontId="3"/>
  <printOptions horizontalCentered="1"/>
  <pageMargins left="0.19685039370078741" right="0.19685039370078741" top="0.39370078740157483" bottom="0" header="0.19685039370078741" footer="0"/>
  <pageSetup paperSize="9" scale="49" orientation="landscape" r:id="rId1"/>
  <headerFooter alignWithMargins="0">
    <oddHeader>&amp;R&amp;"ＭＳ 明朝,標準"３．農業経営改善計画の種目別内訳その&amp;P</oddHeader>
  </headerFooter>
  <rowBreaks count="1" manualBreakCount="1">
    <brk id="37" max="17" man="1"/>
  </rowBreaks>
  <colBreaks count="1" manualBreakCount="1">
    <brk id="18" max="36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22"/>
  <sheetViews>
    <sheetView view="pageBreakPreview" zoomScale="75" zoomScaleNormal="100" workbookViewId="0">
      <selection activeCell="U10" sqref="U10"/>
    </sheetView>
  </sheetViews>
  <sheetFormatPr defaultColWidth="10.28515625" defaultRowHeight="12" x14ac:dyDescent="0.15"/>
  <cols>
    <col min="1" max="1" width="3.7109375" style="672" customWidth="1"/>
    <col min="2" max="2" width="4.7109375" style="672" customWidth="1"/>
    <col min="3" max="3" width="6.7109375" style="672" customWidth="1"/>
    <col min="4" max="4" width="4.7109375" style="672" customWidth="1"/>
    <col min="5" max="6" width="10.7109375" style="672" hidden="1" customWidth="1"/>
    <col min="7" max="17" width="10.7109375" style="671" customWidth="1"/>
    <col min="18" max="18" width="8.7109375" style="671" hidden="1" customWidth="1"/>
    <col min="19" max="19" width="8.7109375" style="671" customWidth="1"/>
    <col min="20" max="16384" width="10.28515625" style="672"/>
  </cols>
  <sheetData>
    <row r="1" spans="1:19" ht="15.95" customHeight="1" x14ac:dyDescent="0.15">
      <c r="A1" s="122" t="s">
        <v>419</v>
      </c>
      <c r="B1" s="122"/>
      <c r="C1" s="122"/>
      <c r="D1" s="122"/>
      <c r="E1" s="122"/>
      <c r="F1" s="122"/>
      <c r="G1" s="122"/>
      <c r="H1" s="670"/>
      <c r="I1" s="429" t="s">
        <v>67</v>
      </c>
      <c r="J1" s="1985">
        <f>表紙!C19</f>
        <v>0</v>
      </c>
      <c r="K1" s="1985"/>
      <c r="L1" s="429" t="s">
        <v>68</v>
      </c>
      <c r="M1" s="1986">
        <f ca="1">①経営概況!AA2</f>
        <v>44004.779521064818</v>
      </c>
      <c r="N1" s="1986"/>
      <c r="R1" s="121"/>
      <c r="S1" s="121"/>
    </row>
    <row r="2" spans="1:19" ht="15.95" customHeight="1" thickBot="1" x14ac:dyDescent="0.2">
      <c r="A2" s="1987" t="s">
        <v>459</v>
      </c>
      <c r="B2" s="1987"/>
      <c r="C2" s="1987"/>
      <c r="D2" s="1987"/>
      <c r="E2" s="1987"/>
      <c r="F2" s="1905"/>
      <c r="G2" s="1905"/>
      <c r="H2" s="120"/>
      <c r="P2" s="1879" t="s">
        <v>69</v>
      </c>
      <c r="Q2" s="1879"/>
    </row>
    <row r="3" spans="1:19" ht="15.95" customHeight="1" thickBot="1" x14ac:dyDescent="0.2">
      <c r="A3" s="1983"/>
      <c r="B3" s="1984"/>
      <c r="C3" s="1984"/>
      <c r="D3" s="1984"/>
      <c r="E3" s="674" t="s">
        <v>420</v>
      </c>
      <c r="F3" s="675" t="s">
        <v>420</v>
      </c>
      <c r="G3" s="676" t="s">
        <v>420</v>
      </c>
      <c r="H3" s="676" t="s">
        <v>129</v>
      </c>
      <c r="I3" s="676" t="s">
        <v>130</v>
      </c>
      <c r="J3" s="676" t="s">
        <v>131</v>
      </c>
      <c r="K3" s="676" t="s">
        <v>132</v>
      </c>
      <c r="L3" s="676" t="s">
        <v>133</v>
      </c>
      <c r="M3" s="676" t="s">
        <v>134</v>
      </c>
      <c r="N3" s="676" t="s">
        <v>135</v>
      </c>
      <c r="O3" s="676" t="s">
        <v>136</v>
      </c>
      <c r="P3" s="676" t="s">
        <v>137</v>
      </c>
      <c r="Q3" s="677" t="s">
        <v>138</v>
      </c>
      <c r="R3" s="678" t="s">
        <v>421</v>
      </c>
      <c r="S3" s="679" t="s">
        <v>422</v>
      </c>
    </row>
    <row r="4" spans="1:19" ht="15.95" customHeight="1" x14ac:dyDescent="0.15">
      <c r="A4" s="1988" t="s">
        <v>159</v>
      </c>
      <c r="B4" s="1989" t="s">
        <v>423</v>
      </c>
      <c r="C4" s="1990"/>
      <c r="D4" s="1990"/>
      <c r="E4" s="260"/>
      <c r="F4" s="118"/>
      <c r="G4" s="680"/>
      <c r="H4" s="680"/>
      <c r="I4" s="680"/>
      <c r="J4" s="771"/>
      <c r="K4" s="771"/>
      <c r="L4" s="771"/>
      <c r="M4" s="771"/>
      <c r="N4" s="771"/>
      <c r="O4" s="771"/>
      <c r="P4" s="771"/>
      <c r="Q4" s="772"/>
      <c r="R4" s="682"/>
      <c r="S4" s="392"/>
    </row>
    <row r="5" spans="1:19" ht="15.95" customHeight="1" x14ac:dyDescent="0.15">
      <c r="A5" s="1920"/>
      <c r="B5" s="1991" t="s">
        <v>424</v>
      </c>
      <c r="C5" s="1992"/>
      <c r="D5" s="683" t="s">
        <v>425</v>
      </c>
      <c r="E5" s="261"/>
      <c r="F5" s="116"/>
      <c r="G5" s="774"/>
      <c r="H5" s="684"/>
      <c r="I5" s="769"/>
      <c r="J5" s="770"/>
      <c r="K5" s="769"/>
      <c r="L5" s="769"/>
      <c r="M5" s="769"/>
      <c r="N5" s="769"/>
      <c r="O5" s="769"/>
      <c r="P5" s="769"/>
      <c r="Q5" s="769"/>
      <c r="R5" s="685"/>
      <c r="S5" s="393"/>
    </row>
    <row r="6" spans="1:19" ht="15.95" customHeight="1" x14ac:dyDescent="0.15">
      <c r="A6" s="1920"/>
      <c r="B6" s="1991" t="s">
        <v>219</v>
      </c>
      <c r="C6" s="1992"/>
      <c r="D6" s="686" t="s">
        <v>426</v>
      </c>
      <c r="E6" s="262"/>
      <c r="F6" s="258"/>
      <c r="G6" s="1368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687"/>
      <c r="S6" s="394"/>
    </row>
    <row r="7" spans="1:19" ht="15.95" customHeight="1" thickBot="1" x14ac:dyDescent="0.2">
      <c r="A7" s="1920"/>
      <c r="B7" s="1993" t="s">
        <v>427</v>
      </c>
      <c r="C7" s="1994"/>
      <c r="D7" s="686" t="s">
        <v>442</v>
      </c>
      <c r="E7" s="262"/>
      <c r="F7" s="258"/>
      <c r="G7" s="1368"/>
      <c r="H7" s="688">
        <f>TRUNC(H4/10*H5)</f>
        <v>0</v>
      </c>
      <c r="I7" s="688">
        <f t="shared" ref="I7:Q7" si="0">TRUNC(I4/10*I5)</f>
        <v>0</v>
      </c>
      <c r="J7" s="688">
        <f t="shared" si="0"/>
        <v>0</v>
      </c>
      <c r="K7" s="688">
        <f t="shared" si="0"/>
        <v>0</v>
      </c>
      <c r="L7" s="688">
        <f t="shared" si="0"/>
        <v>0</v>
      </c>
      <c r="M7" s="688">
        <f t="shared" si="0"/>
        <v>0</v>
      </c>
      <c r="N7" s="688">
        <f t="shared" si="0"/>
        <v>0</v>
      </c>
      <c r="O7" s="688">
        <f t="shared" si="0"/>
        <v>0</v>
      </c>
      <c r="P7" s="688">
        <f t="shared" si="0"/>
        <v>0</v>
      </c>
      <c r="Q7" s="688">
        <f t="shared" si="0"/>
        <v>0</v>
      </c>
      <c r="R7" s="687"/>
      <c r="S7" s="394"/>
    </row>
    <row r="8" spans="1:19" ht="15.95" customHeight="1" thickTop="1" thickBot="1" x14ac:dyDescent="0.2">
      <c r="A8" s="1921"/>
      <c r="B8" s="1995" t="s">
        <v>177</v>
      </c>
      <c r="C8" s="1996"/>
      <c r="D8" s="1996"/>
      <c r="E8" s="263"/>
      <c r="F8" s="259"/>
      <c r="G8" s="1369"/>
      <c r="H8" s="387">
        <f>TRUNC(H7*H6)</f>
        <v>0</v>
      </c>
      <c r="I8" s="387">
        <f t="shared" ref="I8:Q8" si="1">TRUNC(I7*I6)</f>
        <v>0</v>
      </c>
      <c r="J8" s="387">
        <f t="shared" si="1"/>
        <v>0</v>
      </c>
      <c r="K8" s="387">
        <f t="shared" si="1"/>
        <v>0</v>
      </c>
      <c r="L8" s="387">
        <f t="shared" si="1"/>
        <v>0</v>
      </c>
      <c r="M8" s="387">
        <f t="shared" si="1"/>
        <v>0</v>
      </c>
      <c r="N8" s="387">
        <f t="shared" si="1"/>
        <v>0</v>
      </c>
      <c r="O8" s="387">
        <f t="shared" si="1"/>
        <v>0</v>
      </c>
      <c r="P8" s="387">
        <f t="shared" si="1"/>
        <v>0</v>
      </c>
      <c r="Q8" s="387">
        <f t="shared" si="1"/>
        <v>0</v>
      </c>
      <c r="R8" s="689"/>
      <c r="S8" s="395"/>
    </row>
    <row r="9" spans="1:19" ht="15.95" customHeight="1" x14ac:dyDescent="0.15">
      <c r="A9" s="1997" t="s">
        <v>160</v>
      </c>
      <c r="B9" s="1989" t="s">
        <v>428</v>
      </c>
      <c r="C9" s="1990"/>
      <c r="D9" s="1990"/>
      <c r="E9" s="690">
        <f>TRUNC(E4*$R$9)</f>
        <v>0</v>
      </c>
      <c r="F9" s="690">
        <f>TRUNC(F4*$R$9)</f>
        <v>0</v>
      </c>
      <c r="G9" s="690">
        <f>TRUNC(G4*$R$9)</f>
        <v>0</v>
      </c>
      <c r="H9" s="690">
        <f>TRUNC(H4*$R$9)</f>
        <v>0</v>
      </c>
      <c r="I9" s="690">
        <f t="shared" ref="I9:Q9" si="2">TRUNC(I4*$R$9)</f>
        <v>0</v>
      </c>
      <c r="J9" s="690">
        <f>TRUNC(J4*$R$9)</f>
        <v>0</v>
      </c>
      <c r="K9" s="690">
        <f t="shared" si="2"/>
        <v>0</v>
      </c>
      <c r="L9" s="690">
        <f t="shared" si="2"/>
        <v>0</v>
      </c>
      <c r="M9" s="690">
        <f t="shared" si="2"/>
        <v>0</v>
      </c>
      <c r="N9" s="690">
        <f t="shared" si="2"/>
        <v>0</v>
      </c>
      <c r="O9" s="690">
        <f t="shared" si="2"/>
        <v>0</v>
      </c>
      <c r="P9" s="690">
        <f t="shared" si="2"/>
        <v>0</v>
      </c>
      <c r="Q9" s="690">
        <f t="shared" si="2"/>
        <v>0</v>
      </c>
      <c r="R9" s="691">
        <f>ROUNDUP(S9/10,0)</f>
        <v>0</v>
      </c>
      <c r="S9" s="396"/>
    </row>
    <row r="10" spans="1:19" ht="15.95" customHeight="1" x14ac:dyDescent="0.15">
      <c r="A10" s="1920"/>
      <c r="B10" s="1991" t="s">
        <v>334</v>
      </c>
      <c r="C10" s="1992"/>
      <c r="D10" s="1992"/>
      <c r="E10" s="692">
        <f>TRUNC(E4*$R$10)</f>
        <v>0</v>
      </c>
      <c r="F10" s="692">
        <f>TRUNC(F4*$R$10)</f>
        <v>0</v>
      </c>
      <c r="G10" s="692">
        <f>TRUNC(G4*$R$10)</f>
        <v>0</v>
      </c>
      <c r="H10" s="692">
        <f t="shared" ref="H10:Q10" si="3">TRUNC(H4*$R$10)</f>
        <v>0</v>
      </c>
      <c r="I10" s="692">
        <f t="shared" si="3"/>
        <v>0</v>
      </c>
      <c r="J10" s="692">
        <f t="shared" si="3"/>
        <v>0</v>
      </c>
      <c r="K10" s="692">
        <f t="shared" si="3"/>
        <v>0</v>
      </c>
      <c r="L10" s="692">
        <f t="shared" si="3"/>
        <v>0</v>
      </c>
      <c r="M10" s="692">
        <f t="shared" si="3"/>
        <v>0</v>
      </c>
      <c r="N10" s="692">
        <f t="shared" si="3"/>
        <v>0</v>
      </c>
      <c r="O10" s="692">
        <f t="shared" si="3"/>
        <v>0</v>
      </c>
      <c r="P10" s="692">
        <f t="shared" si="3"/>
        <v>0</v>
      </c>
      <c r="Q10" s="692">
        <f t="shared" si="3"/>
        <v>0</v>
      </c>
      <c r="R10" s="685">
        <f t="shared" ref="R10:R18" si="4">ROUNDUP(S10/10,0)</f>
        <v>0</v>
      </c>
      <c r="S10" s="397"/>
    </row>
    <row r="11" spans="1:19" ht="15.95" customHeight="1" x14ac:dyDescent="0.15">
      <c r="A11" s="1920"/>
      <c r="B11" s="1991" t="s">
        <v>429</v>
      </c>
      <c r="C11" s="1992"/>
      <c r="D11" s="1992"/>
      <c r="E11" s="692">
        <f>TRUNC(E4*$R$11)</f>
        <v>0</v>
      </c>
      <c r="F11" s="692">
        <f>TRUNC(F4*$R$11)</f>
        <v>0</v>
      </c>
      <c r="G11" s="692">
        <f>TRUNC(G4*$R$11)</f>
        <v>0</v>
      </c>
      <c r="H11" s="692">
        <f t="shared" ref="H11:Q11" si="5">TRUNC(H4*$R$11)</f>
        <v>0</v>
      </c>
      <c r="I11" s="692">
        <f t="shared" si="5"/>
        <v>0</v>
      </c>
      <c r="J11" s="692">
        <f t="shared" si="5"/>
        <v>0</v>
      </c>
      <c r="K11" s="692">
        <f t="shared" si="5"/>
        <v>0</v>
      </c>
      <c r="L11" s="692">
        <f t="shared" si="5"/>
        <v>0</v>
      </c>
      <c r="M11" s="692">
        <f t="shared" si="5"/>
        <v>0</v>
      </c>
      <c r="N11" s="692">
        <f t="shared" si="5"/>
        <v>0</v>
      </c>
      <c r="O11" s="692">
        <f t="shared" si="5"/>
        <v>0</v>
      </c>
      <c r="P11" s="692">
        <f t="shared" si="5"/>
        <v>0</v>
      </c>
      <c r="Q11" s="692">
        <f t="shared" si="5"/>
        <v>0</v>
      </c>
      <c r="R11" s="685">
        <f t="shared" si="4"/>
        <v>0</v>
      </c>
      <c r="S11" s="397"/>
    </row>
    <row r="12" spans="1:19" ht="15.95" customHeight="1" x14ac:dyDescent="0.15">
      <c r="A12" s="1920"/>
      <c r="B12" s="1991" t="s">
        <v>430</v>
      </c>
      <c r="C12" s="1992"/>
      <c r="D12" s="1992"/>
      <c r="E12" s="692">
        <f>TRUNC(E4*$R$12)</f>
        <v>0</v>
      </c>
      <c r="F12" s="692">
        <f>TRUNC(F4*$R$12)</f>
        <v>0</v>
      </c>
      <c r="G12" s="692">
        <f>TRUNC(G4*$R$12)</f>
        <v>0</v>
      </c>
      <c r="H12" s="692">
        <f t="shared" ref="H12:Q12" si="6">TRUNC(H4*$R$12)</f>
        <v>0</v>
      </c>
      <c r="I12" s="692">
        <f t="shared" si="6"/>
        <v>0</v>
      </c>
      <c r="J12" s="692">
        <f t="shared" si="6"/>
        <v>0</v>
      </c>
      <c r="K12" s="692">
        <f t="shared" si="6"/>
        <v>0</v>
      </c>
      <c r="L12" s="692">
        <f t="shared" si="6"/>
        <v>0</v>
      </c>
      <c r="M12" s="692">
        <f t="shared" si="6"/>
        <v>0</v>
      </c>
      <c r="N12" s="692">
        <f t="shared" si="6"/>
        <v>0</v>
      </c>
      <c r="O12" s="692">
        <f t="shared" si="6"/>
        <v>0</v>
      </c>
      <c r="P12" s="692">
        <f t="shared" si="6"/>
        <v>0</v>
      </c>
      <c r="Q12" s="692">
        <f t="shared" si="6"/>
        <v>0</v>
      </c>
      <c r="R12" s="685">
        <f t="shared" si="4"/>
        <v>0</v>
      </c>
      <c r="S12" s="397"/>
    </row>
    <row r="13" spans="1:19" ht="15.95" customHeight="1" x14ac:dyDescent="0.15">
      <c r="A13" s="1920"/>
      <c r="B13" s="1991" t="s">
        <v>346</v>
      </c>
      <c r="C13" s="1992"/>
      <c r="D13" s="1992"/>
      <c r="E13" s="261"/>
      <c r="F13" s="116"/>
      <c r="G13" s="774"/>
      <c r="H13" s="692">
        <f t="shared" ref="H13:Q13" si="7">TRUNC(H4*$R$13)</f>
        <v>0</v>
      </c>
      <c r="I13" s="692">
        <f t="shared" si="7"/>
        <v>0</v>
      </c>
      <c r="J13" s="692">
        <f t="shared" si="7"/>
        <v>0</v>
      </c>
      <c r="K13" s="692">
        <f t="shared" si="7"/>
        <v>0</v>
      </c>
      <c r="L13" s="692">
        <f t="shared" si="7"/>
        <v>0</v>
      </c>
      <c r="M13" s="692">
        <f t="shared" si="7"/>
        <v>0</v>
      </c>
      <c r="N13" s="692">
        <f t="shared" si="7"/>
        <v>0</v>
      </c>
      <c r="O13" s="692">
        <f t="shared" si="7"/>
        <v>0</v>
      </c>
      <c r="P13" s="692">
        <f t="shared" si="7"/>
        <v>0</v>
      </c>
      <c r="Q13" s="692">
        <f t="shared" si="7"/>
        <v>0</v>
      </c>
      <c r="R13" s="685">
        <f t="shared" si="4"/>
        <v>0</v>
      </c>
      <c r="S13" s="397"/>
    </row>
    <row r="14" spans="1:19" ht="15.95" customHeight="1" x14ac:dyDescent="0.15">
      <c r="A14" s="1920"/>
      <c r="B14" s="1999" t="s">
        <v>431</v>
      </c>
      <c r="C14" s="2000"/>
      <c r="D14" s="2000"/>
      <c r="E14" s="692">
        <f>TRUNC(E4*$R$14)</f>
        <v>0</v>
      </c>
      <c r="F14" s="692">
        <f>TRUNC(F4*$R$14)</f>
        <v>0</v>
      </c>
      <c r="G14" s="692">
        <f>TRUNC(G4*$R$14)</f>
        <v>0</v>
      </c>
      <c r="H14" s="692">
        <f t="shared" ref="H14:Q14" si="8">TRUNC(H4*$R$14)</f>
        <v>0</v>
      </c>
      <c r="I14" s="692">
        <f t="shared" si="8"/>
        <v>0</v>
      </c>
      <c r="J14" s="692">
        <f t="shared" si="8"/>
        <v>0</v>
      </c>
      <c r="K14" s="692">
        <f t="shared" si="8"/>
        <v>0</v>
      </c>
      <c r="L14" s="692">
        <f t="shared" si="8"/>
        <v>0</v>
      </c>
      <c r="M14" s="692">
        <f t="shared" si="8"/>
        <v>0</v>
      </c>
      <c r="N14" s="692">
        <f t="shared" si="8"/>
        <v>0</v>
      </c>
      <c r="O14" s="692">
        <f t="shared" si="8"/>
        <v>0</v>
      </c>
      <c r="P14" s="692">
        <f t="shared" si="8"/>
        <v>0</v>
      </c>
      <c r="Q14" s="692">
        <f t="shared" si="8"/>
        <v>0</v>
      </c>
      <c r="R14" s="685">
        <f t="shared" si="4"/>
        <v>0</v>
      </c>
      <c r="S14" s="397"/>
    </row>
    <row r="15" spans="1:19" ht="15.95" customHeight="1" x14ac:dyDescent="0.15">
      <c r="A15" s="1920"/>
      <c r="B15" s="1991" t="s">
        <v>432</v>
      </c>
      <c r="C15" s="1992"/>
      <c r="D15" s="1992"/>
      <c r="E15" s="693">
        <f>TRUNC(E4*$R$15)</f>
        <v>0</v>
      </c>
      <c r="F15" s="693">
        <f>TRUNC(F4*$R$15)</f>
        <v>0</v>
      </c>
      <c r="G15" s="693">
        <f>TRUNC(G4*$R$15)</f>
        <v>0</v>
      </c>
      <c r="H15" s="693">
        <f t="shared" ref="H15:Q15" si="9">TRUNC(H4*$R$15)</f>
        <v>0</v>
      </c>
      <c r="I15" s="693">
        <f t="shared" si="9"/>
        <v>0</v>
      </c>
      <c r="J15" s="693">
        <f t="shared" si="9"/>
        <v>0</v>
      </c>
      <c r="K15" s="693">
        <f t="shared" si="9"/>
        <v>0</v>
      </c>
      <c r="L15" s="693">
        <f t="shared" si="9"/>
        <v>0</v>
      </c>
      <c r="M15" s="693">
        <f t="shared" si="9"/>
        <v>0</v>
      </c>
      <c r="N15" s="693">
        <f t="shared" si="9"/>
        <v>0</v>
      </c>
      <c r="O15" s="693">
        <f t="shared" si="9"/>
        <v>0</v>
      </c>
      <c r="P15" s="693">
        <f t="shared" si="9"/>
        <v>0</v>
      </c>
      <c r="Q15" s="693">
        <f t="shared" si="9"/>
        <v>0</v>
      </c>
      <c r="R15" s="685">
        <f t="shared" si="4"/>
        <v>0</v>
      </c>
      <c r="S15" s="397"/>
    </row>
    <row r="16" spans="1:19" ht="15.95" customHeight="1" x14ac:dyDescent="0.15">
      <c r="A16" s="1920"/>
      <c r="B16" s="2001" t="s">
        <v>433</v>
      </c>
      <c r="C16" s="1999" t="s">
        <v>434</v>
      </c>
      <c r="D16" s="2000"/>
      <c r="E16" s="261"/>
      <c r="F16" s="116"/>
      <c r="G16" s="774"/>
      <c r="H16" s="692">
        <f>TRUNC(H$8*$S$16)</f>
        <v>0</v>
      </c>
      <c r="I16" s="692">
        <f t="shared" ref="I16:Q16" si="10">TRUNC(I$8*$S$16)</f>
        <v>0</v>
      </c>
      <c r="J16" s="692">
        <f t="shared" si="10"/>
        <v>0</v>
      </c>
      <c r="K16" s="692">
        <f t="shared" si="10"/>
        <v>0</v>
      </c>
      <c r="L16" s="692">
        <f t="shared" si="10"/>
        <v>0</v>
      </c>
      <c r="M16" s="692">
        <f t="shared" si="10"/>
        <v>0</v>
      </c>
      <c r="N16" s="692">
        <f t="shared" si="10"/>
        <v>0</v>
      </c>
      <c r="O16" s="692">
        <f t="shared" si="10"/>
        <v>0</v>
      </c>
      <c r="P16" s="692">
        <f t="shared" si="10"/>
        <v>0</v>
      </c>
      <c r="Q16" s="692">
        <f t="shared" si="10"/>
        <v>0</v>
      </c>
      <c r="R16" s="685">
        <f t="shared" si="4"/>
        <v>0</v>
      </c>
      <c r="S16" s="397"/>
    </row>
    <row r="17" spans="1:19" ht="15.95" customHeight="1" x14ac:dyDescent="0.15">
      <c r="A17" s="1920"/>
      <c r="B17" s="2002"/>
      <c r="C17" s="1999" t="s">
        <v>435</v>
      </c>
      <c r="D17" s="2000"/>
      <c r="E17" s="261"/>
      <c r="F17" s="116"/>
      <c r="G17" s="774"/>
      <c r="H17" s="692">
        <f>TRUNC(H$7*$S$17)</f>
        <v>0</v>
      </c>
      <c r="I17" s="692">
        <f t="shared" ref="I17:Q17" si="11">TRUNC(I$7*$S$17)</f>
        <v>0</v>
      </c>
      <c r="J17" s="692">
        <f t="shared" si="11"/>
        <v>0</v>
      </c>
      <c r="K17" s="692">
        <f t="shared" si="11"/>
        <v>0</v>
      </c>
      <c r="L17" s="692">
        <f t="shared" si="11"/>
        <v>0</v>
      </c>
      <c r="M17" s="692">
        <f t="shared" si="11"/>
        <v>0</v>
      </c>
      <c r="N17" s="692">
        <f t="shared" si="11"/>
        <v>0</v>
      </c>
      <c r="O17" s="692">
        <f t="shared" si="11"/>
        <v>0</v>
      </c>
      <c r="P17" s="692">
        <f t="shared" si="11"/>
        <v>0</v>
      </c>
      <c r="Q17" s="692">
        <f t="shared" si="11"/>
        <v>0</v>
      </c>
      <c r="R17" s="685">
        <f t="shared" si="4"/>
        <v>0</v>
      </c>
      <c r="S17" s="397"/>
    </row>
    <row r="18" spans="1:19" ht="15.95" customHeight="1" x14ac:dyDescent="0.15">
      <c r="A18" s="1920"/>
      <c r="B18" s="2003"/>
      <c r="C18" s="1999" t="s">
        <v>436</v>
      </c>
      <c r="D18" s="2000"/>
      <c r="E18" s="261"/>
      <c r="F18" s="116"/>
      <c r="G18" s="774"/>
      <c r="H18" s="692">
        <f>TRUNC(H$7*$S$18)</f>
        <v>0</v>
      </c>
      <c r="I18" s="692">
        <f t="shared" ref="I18:Q18" si="12">TRUNC(I$7*$S$18)</f>
        <v>0</v>
      </c>
      <c r="J18" s="692">
        <f t="shared" si="12"/>
        <v>0</v>
      </c>
      <c r="K18" s="692">
        <f t="shared" si="12"/>
        <v>0</v>
      </c>
      <c r="L18" s="692">
        <f t="shared" si="12"/>
        <v>0</v>
      </c>
      <c r="M18" s="692">
        <f t="shared" si="12"/>
        <v>0</v>
      </c>
      <c r="N18" s="692">
        <f t="shared" si="12"/>
        <v>0</v>
      </c>
      <c r="O18" s="692">
        <f t="shared" si="12"/>
        <v>0</v>
      </c>
      <c r="P18" s="692">
        <f t="shared" si="12"/>
        <v>0</v>
      </c>
      <c r="Q18" s="692">
        <f t="shared" si="12"/>
        <v>0</v>
      </c>
      <c r="R18" s="685">
        <f t="shared" si="4"/>
        <v>0</v>
      </c>
      <c r="S18" s="397"/>
    </row>
    <row r="19" spans="1:19" ht="15.95" customHeight="1" thickBot="1" x14ac:dyDescent="0.2">
      <c r="A19" s="1920"/>
      <c r="B19" s="2004" t="s">
        <v>451</v>
      </c>
      <c r="C19" s="2005"/>
      <c r="D19" s="2005"/>
      <c r="E19" s="264"/>
      <c r="F19" s="611"/>
      <c r="G19" s="611"/>
      <c r="H19" s="611"/>
      <c r="I19" s="611"/>
      <c r="J19" s="611"/>
      <c r="K19" s="611"/>
      <c r="L19" s="611"/>
      <c r="M19" s="611"/>
      <c r="N19" s="611"/>
      <c r="O19" s="611"/>
      <c r="P19" s="611"/>
      <c r="Q19" s="773"/>
      <c r="R19" s="694"/>
      <c r="S19" s="398"/>
    </row>
    <row r="20" spans="1:19" ht="15.95" customHeight="1" thickTop="1" thickBot="1" x14ac:dyDescent="0.2">
      <c r="A20" s="1921"/>
      <c r="B20" s="1995" t="s">
        <v>176</v>
      </c>
      <c r="C20" s="1996"/>
      <c r="D20" s="1996"/>
      <c r="E20" s="388">
        <f t="shared" ref="E20:Q20" si="13">SUM(E9:E19)</f>
        <v>0</v>
      </c>
      <c r="F20" s="389">
        <f t="shared" si="13"/>
        <v>0</v>
      </c>
      <c r="G20" s="390">
        <f t="shared" si="13"/>
        <v>0</v>
      </c>
      <c r="H20" s="390">
        <f t="shared" si="13"/>
        <v>0</v>
      </c>
      <c r="I20" s="390">
        <f t="shared" si="13"/>
        <v>0</v>
      </c>
      <c r="J20" s="390">
        <f t="shared" si="13"/>
        <v>0</v>
      </c>
      <c r="K20" s="390">
        <f t="shared" si="13"/>
        <v>0</v>
      </c>
      <c r="L20" s="390">
        <f t="shared" si="13"/>
        <v>0</v>
      </c>
      <c r="M20" s="390">
        <f t="shared" si="13"/>
        <v>0</v>
      </c>
      <c r="N20" s="390">
        <f t="shared" si="13"/>
        <v>0</v>
      </c>
      <c r="O20" s="390">
        <f t="shared" si="13"/>
        <v>0</v>
      </c>
      <c r="P20" s="390">
        <f t="shared" si="13"/>
        <v>0</v>
      </c>
      <c r="Q20" s="391">
        <f t="shared" si="13"/>
        <v>0</v>
      </c>
      <c r="R20" s="687">
        <f>ROUNDUP(S20/10,0)</f>
        <v>0</v>
      </c>
      <c r="S20" s="399"/>
    </row>
    <row r="21" spans="1:19" ht="15.95" customHeight="1" thickBot="1" x14ac:dyDescent="0.2">
      <c r="A21" s="2006" t="s">
        <v>180</v>
      </c>
      <c r="B21" s="2007"/>
      <c r="C21" s="2007"/>
      <c r="D21" s="2008"/>
      <c r="E21" s="388">
        <f t="shared" ref="E21:Q21" si="14">E8-E20</f>
        <v>0</v>
      </c>
      <c r="F21" s="389">
        <f t="shared" si="14"/>
        <v>0</v>
      </c>
      <c r="G21" s="390">
        <f t="shared" si="14"/>
        <v>0</v>
      </c>
      <c r="H21" s="390">
        <f t="shared" si="14"/>
        <v>0</v>
      </c>
      <c r="I21" s="390">
        <f t="shared" si="14"/>
        <v>0</v>
      </c>
      <c r="J21" s="390">
        <f t="shared" si="14"/>
        <v>0</v>
      </c>
      <c r="K21" s="390">
        <f t="shared" si="14"/>
        <v>0</v>
      </c>
      <c r="L21" s="390">
        <f t="shared" si="14"/>
        <v>0</v>
      </c>
      <c r="M21" s="390">
        <f t="shared" si="14"/>
        <v>0</v>
      </c>
      <c r="N21" s="390">
        <f t="shared" si="14"/>
        <v>0</v>
      </c>
      <c r="O21" s="390">
        <f t="shared" si="14"/>
        <v>0</v>
      </c>
      <c r="P21" s="390">
        <f t="shared" si="14"/>
        <v>0</v>
      </c>
      <c r="Q21" s="390">
        <f t="shared" si="14"/>
        <v>0</v>
      </c>
      <c r="R21" s="695">
        <f>ROUNDUP(S21/10,0)</f>
        <v>0</v>
      </c>
      <c r="S21" s="399"/>
    </row>
    <row r="22" spans="1:19" ht="15.95" customHeight="1" thickBot="1" x14ac:dyDescent="0.2">
      <c r="A22" s="1998" t="s">
        <v>458</v>
      </c>
      <c r="B22" s="1998"/>
      <c r="C22" s="1998"/>
      <c r="D22" s="1998"/>
      <c r="E22" s="1998"/>
      <c r="F22" s="1905"/>
      <c r="G22" s="1905"/>
      <c r="H22" s="120"/>
      <c r="I22" s="120"/>
      <c r="N22" s="117"/>
      <c r="O22" s="117"/>
      <c r="P22" s="1879" t="s">
        <v>69</v>
      </c>
      <c r="Q22" s="1879"/>
      <c r="R22" s="117" t="s">
        <v>69</v>
      </c>
      <c r="S22" s="117"/>
    </row>
    <row r="23" spans="1:19" ht="15.95" customHeight="1" thickBot="1" x14ac:dyDescent="0.2">
      <c r="A23" s="1983"/>
      <c r="B23" s="1984"/>
      <c r="C23" s="1984"/>
      <c r="D23" s="1984"/>
      <c r="E23" s="674" t="s">
        <v>420</v>
      </c>
      <c r="F23" s="675" t="s">
        <v>420</v>
      </c>
      <c r="G23" s="676" t="s">
        <v>420</v>
      </c>
      <c r="H23" s="676" t="s">
        <v>129</v>
      </c>
      <c r="I23" s="676" t="s">
        <v>130</v>
      </c>
      <c r="J23" s="676" t="s">
        <v>131</v>
      </c>
      <c r="K23" s="676" t="s">
        <v>132</v>
      </c>
      <c r="L23" s="676" t="s">
        <v>133</v>
      </c>
      <c r="M23" s="676" t="s">
        <v>134</v>
      </c>
      <c r="N23" s="676" t="s">
        <v>135</v>
      </c>
      <c r="O23" s="676" t="s">
        <v>136</v>
      </c>
      <c r="P23" s="676" t="s">
        <v>137</v>
      </c>
      <c r="Q23" s="677" t="s">
        <v>138</v>
      </c>
      <c r="R23" s="678" t="s">
        <v>421</v>
      </c>
      <c r="S23" s="696" t="s">
        <v>437</v>
      </c>
    </row>
    <row r="24" spans="1:19" ht="15.95" customHeight="1" thickBot="1" x14ac:dyDescent="0.2">
      <c r="A24" s="716"/>
      <c r="B24" s="1984" t="s">
        <v>452</v>
      </c>
      <c r="C24" s="1984"/>
      <c r="D24" s="2009"/>
      <c r="E24" s="118"/>
      <c r="F24" s="118"/>
      <c r="G24" s="680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717"/>
      <c r="S24" s="718"/>
    </row>
    <row r="25" spans="1:19" ht="15.95" customHeight="1" x14ac:dyDescent="0.15">
      <c r="A25" s="1988" t="s">
        <v>159</v>
      </c>
      <c r="B25" s="1989" t="s">
        <v>423</v>
      </c>
      <c r="C25" s="1990"/>
      <c r="D25" s="1990"/>
      <c r="E25" s="758">
        <f t="shared" ref="E25:J25" si="15">C24+D24</f>
        <v>0</v>
      </c>
      <c r="F25" s="758">
        <f t="shared" si="15"/>
        <v>0</v>
      </c>
      <c r="G25" s="758">
        <f t="shared" si="15"/>
        <v>0</v>
      </c>
      <c r="H25" s="758">
        <f t="shared" si="15"/>
        <v>0</v>
      </c>
      <c r="I25" s="758">
        <f t="shared" si="15"/>
        <v>0</v>
      </c>
      <c r="J25" s="758">
        <f t="shared" si="15"/>
        <v>0</v>
      </c>
      <c r="K25" s="758">
        <f t="shared" ref="K25:Q25" si="16">I24+J24</f>
        <v>0</v>
      </c>
      <c r="L25" s="758">
        <f t="shared" si="16"/>
        <v>0</v>
      </c>
      <c r="M25" s="758">
        <f t="shared" si="16"/>
        <v>0</v>
      </c>
      <c r="N25" s="758">
        <f t="shared" si="16"/>
        <v>0</v>
      </c>
      <c r="O25" s="758">
        <f t="shared" si="16"/>
        <v>0</v>
      </c>
      <c r="P25" s="758">
        <f t="shared" si="16"/>
        <v>0</v>
      </c>
      <c r="Q25" s="758">
        <f t="shared" si="16"/>
        <v>0</v>
      </c>
      <c r="R25" s="682"/>
      <c r="S25" s="392"/>
    </row>
    <row r="26" spans="1:19" ht="15.95" customHeight="1" x14ac:dyDescent="0.15">
      <c r="A26" s="1920"/>
      <c r="B26" s="1991" t="s">
        <v>424</v>
      </c>
      <c r="C26" s="1992"/>
      <c r="D26" s="683" t="s">
        <v>425</v>
      </c>
      <c r="E26" s="261"/>
      <c r="F26" s="116"/>
      <c r="G26" s="774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685"/>
      <c r="S26" s="393"/>
    </row>
    <row r="27" spans="1:19" ht="15.95" customHeight="1" x14ac:dyDescent="0.15">
      <c r="A27" s="1920"/>
      <c r="B27" s="1991" t="s">
        <v>219</v>
      </c>
      <c r="C27" s="1992"/>
      <c r="D27" s="686" t="s">
        <v>426</v>
      </c>
      <c r="E27" s="261"/>
      <c r="F27" s="774"/>
      <c r="G27" s="774"/>
      <c r="H27" s="774"/>
      <c r="I27" s="774"/>
      <c r="J27" s="774"/>
      <c r="K27" s="774"/>
      <c r="L27" s="774"/>
      <c r="M27" s="774"/>
      <c r="N27" s="774"/>
      <c r="O27" s="774"/>
      <c r="P27" s="774"/>
      <c r="Q27" s="775"/>
      <c r="R27" s="687"/>
      <c r="S27" s="394"/>
    </row>
    <row r="28" spans="1:19" ht="15.95" customHeight="1" thickBot="1" x14ac:dyDescent="0.2">
      <c r="A28" s="1920"/>
      <c r="B28" s="1993" t="s">
        <v>427</v>
      </c>
      <c r="C28" s="1994"/>
      <c r="D28" s="686" t="s">
        <v>443</v>
      </c>
      <c r="E28" s="264"/>
      <c r="F28" s="114"/>
      <c r="G28" s="611"/>
      <c r="H28" s="688">
        <f>TRUNC(H25/10*H26)</f>
        <v>0</v>
      </c>
      <c r="I28" s="688">
        <f t="shared" ref="I28:Q28" si="17">TRUNC(I25/10*I26)</f>
        <v>0</v>
      </c>
      <c r="J28" s="688">
        <f t="shared" si="17"/>
        <v>0</v>
      </c>
      <c r="K28" s="688">
        <f t="shared" si="17"/>
        <v>0</v>
      </c>
      <c r="L28" s="688">
        <f t="shared" si="17"/>
        <v>0</v>
      </c>
      <c r="M28" s="688">
        <f t="shared" si="17"/>
        <v>0</v>
      </c>
      <c r="N28" s="688">
        <f t="shared" si="17"/>
        <v>0</v>
      </c>
      <c r="O28" s="688">
        <f t="shared" si="17"/>
        <v>0</v>
      </c>
      <c r="P28" s="688">
        <f t="shared" si="17"/>
        <v>0</v>
      </c>
      <c r="Q28" s="688">
        <f t="shared" si="17"/>
        <v>0</v>
      </c>
      <c r="R28" s="687"/>
      <c r="S28" s="394"/>
    </row>
    <row r="29" spans="1:19" ht="15.95" customHeight="1" thickTop="1" thickBot="1" x14ac:dyDescent="0.2">
      <c r="A29" s="1921"/>
      <c r="B29" s="1995" t="s">
        <v>177</v>
      </c>
      <c r="C29" s="1996"/>
      <c r="D29" s="1996"/>
      <c r="E29" s="263"/>
      <c r="F29" s="698"/>
      <c r="G29" s="1367">
        <f>G27*G28</f>
        <v>0</v>
      </c>
      <c r="H29" s="387">
        <f t="shared" ref="H29:Q29" si="18">TRUNC(H28*H27)</f>
        <v>0</v>
      </c>
      <c r="I29" s="387">
        <f t="shared" si="18"/>
        <v>0</v>
      </c>
      <c r="J29" s="387">
        <f t="shared" si="18"/>
        <v>0</v>
      </c>
      <c r="K29" s="387">
        <f t="shared" si="18"/>
        <v>0</v>
      </c>
      <c r="L29" s="387">
        <f t="shared" si="18"/>
        <v>0</v>
      </c>
      <c r="M29" s="387">
        <f t="shared" si="18"/>
        <v>0</v>
      </c>
      <c r="N29" s="387">
        <f t="shared" si="18"/>
        <v>0</v>
      </c>
      <c r="O29" s="387">
        <f t="shared" si="18"/>
        <v>0</v>
      </c>
      <c r="P29" s="387">
        <f t="shared" si="18"/>
        <v>0</v>
      </c>
      <c r="Q29" s="387">
        <f t="shared" si="18"/>
        <v>0</v>
      </c>
      <c r="R29" s="689"/>
      <c r="S29" s="395"/>
    </row>
    <row r="30" spans="1:19" ht="15.95" customHeight="1" thickBot="1" x14ac:dyDescent="0.2">
      <c r="A30" s="1997" t="s">
        <v>160</v>
      </c>
      <c r="B30" s="1989" t="s">
        <v>428</v>
      </c>
      <c r="C30" s="1990"/>
      <c r="D30" s="1990"/>
      <c r="E30" s="260"/>
      <c r="F30" s="118"/>
      <c r="G30" s="680"/>
      <c r="H30" s="690">
        <f t="shared" ref="H30:Q30" si="19">TRUNC(H$24*$R30)</f>
        <v>0</v>
      </c>
      <c r="I30" s="690">
        <f t="shared" si="19"/>
        <v>0</v>
      </c>
      <c r="J30" s="690">
        <f t="shared" si="19"/>
        <v>0</v>
      </c>
      <c r="K30" s="690">
        <f t="shared" si="19"/>
        <v>0</v>
      </c>
      <c r="L30" s="690">
        <f t="shared" si="19"/>
        <v>0</v>
      </c>
      <c r="M30" s="690">
        <f t="shared" si="19"/>
        <v>0</v>
      </c>
      <c r="N30" s="690">
        <f t="shared" si="19"/>
        <v>0</v>
      </c>
      <c r="O30" s="690">
        <f t="shared" si="19"/>
        <v>0</v>
      </c>
      <c r="P30" s="690">
        <f t="shared" si="19"/>
        <v>0</v>
      </c>
      <c r="Q30" s="690">
        <f t="shared" si="19"/>
        <v>0</v>
      </c>
      <c r="R30" s="691">
        <f t="shared" ref="R30:R39" si="20">ROUNDUP(S30/10,0)</f>
        <v>0</v>
      </c>
      <c r="S30" s="396"/>
    </row>
    <row r="31" spans="1:19" ht="15.95" customHeight="1" thickBot="1" x14ac:dyDescent="0.2">
      <c r="A31" s="1920"/>
      <c r="B31" s="1991" t="s">
        <v>334</v>
      </c>
      <c r="C31" s="1992"/>
      <c r="D31" s="1992"/>
      <c r="E31" s="261"/>
      <c r="F31" s="116"/>
      <c r="G31" s="774"/>
      <c r="H31" s="690">
        <f t="shared" ref="G31:Q39" si="21">TRUNC(H$24*$R31)</f>
        <v>0</v>
      </c>
      <c r="I31" s="690">
        <f t="shared" si="21"/>
        <v>0</v>
      </c>
      <c r="J31" s="690">
        <f t="shared" si="21"/>
        <v>0</v>
      </c>
      <c r="K31" s="690">
        <f t="shared" si="21"/>
        <v>0</v>
      </c>
      <c r="L31" s="690">
        <f t="shared" si="21"/>
        <v>0</v>
      </c>
      <c r="M31" s="690">
        <f t="shared" si="21"/>
        <v>0</v>
      </c>
      <c r="N31" s="690">
        <f t="shared" si="21"/>
        <v>0</v>
      </c>
      <c r="O31" s="690">
        <f t="shared" si="21"/>
        <v>0</v>
      </c>
      <c r="P31" s="690">
        <f t="shared" si="21"/>
        <v>0</v>
      </c>
      <c r="Q31" s="690">
        <f t="shared" si="21"/>
        <v>0</v>
      </c>
      <c r="R31" s="685">
        <f t="shared" si="20"/>
        <v>0</v>
      </c>
      <c r="S31" s="397"/>
    </row>
    <row r="32" spans="1:19" ht="15.95" customHeight="1" thickBot="1" x14ac:dyDescent="0.2">
      <c r="A32" s="1920"/>
      <c r="B32" s="1991" t="s">
        <v>429</v>
      </c>
      <c r="C32" s="1992"/>
      <c r="D32" s="1992"/>
      <c r="E32" s="261"/>
      <c r="F32" s="116"/>
      <c r="G32" s="774"/>
      <c r="H32" s="690">
        <f t="shared" si="21"/>
        <v>0</v>
      </c>
      <c r="I32" s="690">
        <f t="shared" si="21"/>
        <v>0</v>
      </c>
      <c r="J32" s="690">
        <f t="shared" si="21"/>
        <v>0</v>
      </c>
      <c r="K32" s="690">
        <f t="shared" si="21"/>
        <v>0</v>
      </c>
      <c r="L32" s="690">
        <f t="shared" si="21"/>
        <v>0</v>
      </c>
      <c r="M32" s="690">
        <f t="shared" si="21"/>
        <v>0</v>
      </c>
      <c r="N32" s="690">
        <f t="shared" si="21"/>
        <v>0</v>
      </c>
      <c r="O32" s="690">
        <f t="shared" si="21"/>
        <v>0</v>
      </c>
      <c r="P32" s="690">
        <f t="shared" si="21"/>
        <v>0</v>
      </c>
      <c r="Q32" s="690">
        <f t="shared" si="21"/>
        <v>0</v>
      </c>
      <c r="R32" s="685">
        <f t="shared" si="20"/>
        <v>0</v>
      </c>
      <c r="S32" s="397"/>
    </row>
    <row r="33" spans="1:19" ht="15.95" customHeight="1" thickBot="1" x14ac:dyDescent="0.2">
      <c r="A33" s="1920"/>
      <c r="B33" s="1991" t="s">
        <v>430</v>
      </c>
      <c r="C33" s="1992"/>
      <c r="D33" s="1992"/>
      <c r="E33" s="261"/>
      <c r="F33" s="116"/>
      <c r="G33" s="690">
        <f t="shared" si="21"/>
        <v>0</v>
      </c>
      <c r="H33" s="690">
        <f t="shared" si="21"/>
        <v>0</v>
      </c>
      <c r="I33" s="690">
        <f t="shared" si="21"/>
        <v>0</v>
      </c>
      <c r="J33" s="690">
        <f t="shared" si="21"/>
        <v>0</v>
      </c>
      <c r="K33" s="690">
        <f t="shared" si="21"/>
        <v>0</v>
      </c>
      <c r="L33" s="690">
        <f t="shared" si="21"/>
        <v>0</v>
      </c>
      <c r="M33" s="690">
        <f t="shared" si="21"/>
        <v>0</v>
      </c>
      <c r="N33" s="690">
        <f t="shared" si="21"/>
        <v>0</v>
      </c>
      <c r="O33" s="690">
        <f t="shared" si="21"/>
        <v>0</v>
      </c>
      <c r="P33" s="690">
        <f t="shared" si="21"/>
        <v>0</v>
      </c>
      <c r="Q33" s="690">
        <f t="shared" si="21"/>
        <v>0</v>
      </c>
      <c r="R33" s="685">
        <f t="shared" si="20"/>
        <v>0</v>
      </c>
      <c r="S33" s="397"/>
    </row>
    <row r="34" spans="1:19" ht="15.95" customHeight="1" thickBot="1" x14ac:dyDescent="0.2">
      <c r="A34" s="1920"/>
      <c r="B34" s="1991" t="s">
        <v>346</v>
      </c>
      <c r="C34" s="1992"/>
      <c r="D34" s="1992"/>
      <c r="E34" s="261"/>
      <c r="F34" s="116"/>
      <c r="G34" s="774"/>
      <c r="H34" s="690">
        <f t="shared" si="21"/>
        <v>0</v>
      </c>
      <c r="I34" s="690">
        <f t="shared" si="21"/>
        <v>0</v>
      </c>
      <c r="J34" s="690">
        <f t="shared" si="21"/>
        <v>0</v>
      </c>
      <c r="K34" s="690">
        <f t="shared" si="21"/>
        <v>0</v>
      </c>
      <c r="L34" s="690">
        <f t="shared" si="21"/>
        <v>0</v>
      </c>
      <c r="M34" s="690">
        <f t="shared" si="21"/>
        <v>0</v>
      </c>
      <c r="N34" s="690">
        <f t="shared" si="21"/>
        <v>0</v>
      </c>
      <c r="O34" s="690">
        <f t="shared" si="21"/>
        <v>0</v>
      </c>
      <c r="P34" s="690">
        <f t="shared" si="21"/>
        <v>0</v>
      </c>
      <c r="Q34" s="690">
        <f t="shared" si="21"/>
        <v>0</v>
      </c>
      <c r="R34" s="685">
        <f t="shared" si="20"/>
        <v>0</v>
      </c>
      <c r="S34" s="397"/>
    </row>
    <row r="35" spans="1:19" ht="15.95" customHeight="1" thickBot="1" x14ac:dyDescent="0.2">
      <c r="A35" s="1920"/>
      <c r="B35" s="1999" t="s">
        <v>431</v>
      </c>
      <c r="C35" s="2000"/>
      <c r="D35" s="2000"/>
      <c r="E35" s="261"/>
      <c r="F35" s="116"/>
      <c r="G35" s="774"/>
      <c r="H35" s="690">
        <f t="shared" si="21"/>
        <v>0</v>
      </c>
      <c r="I35" s="690">
        <f t="shared" si="21"/>
        <v>0</v>
      </c>
      <c r="J35" s="690">
        <f t="shared" si="21"/>
        <v>0</v>
      </c>
      <c r="K35" s="690">
        <f t="shared" si="21"/>
        <v>0</v>
      </c>
      <c r="L35" s="690">
        <f t="shared" si="21"/>
        <v>0</v>
      </c>
      <c r="M35" s="690">
        <f t="shared" si="21"/>
        <v>0</v>
      </c>
      <c r="N35" s="690">
        <f t="shared" si="21"/>
        <v>0</v>
      </c>
      <c r="O35" s="690">
        <f t="shared" si="21"/>
        <v>0</v>
      </c>
      <c r="P35" s="690">
        <f t="shared" si="21"/>
        <v>0</v>
      </c>
      <c r="Q35" s="690">
        <f t="shared" si="21"/>
        <v>0</v>
      </c>
      <c r="R35" s="685">
        <f t="shared" si="20"/>
        <v>0</v>
      </c>
      <c r="S35" s="397"/>
    </row>
    <row r="36" spans="1:19" ht="15.95" customHeight="1" thickBot="1" x14ac:dyDescent="0.2">
      <c r="A36" s="1920"/>
      <c r="B36" s="1991" t="s">
        <v>432</v>
      </c>
      <c r="C36" s="1992"/>
      <c r="D36" s="1992"/>
      <c r="E36" s="261"/>
      <c r="F36" s="116"/>
      <c r="G36" s="774"/>
      <c r="H36" s="690">
        <f>TRUNC(H$25*$R36)</f>
        <v>0</v>
      </c>
      <c r="I36" s="690">
        <f t="shared" ref="I36:Q36" si="22">TRUNC(I$25*$R36)</f>
        <v>0</v>
      </c>
      <c r="J36" s="690">
        <f t="shared" si="22"/>
        <v>0</v>
      </c>
      <c r="K36" s="690">
        <f t="shared" si="22"/>
        <v>0</v>
      </c>
      <c r="L36" s="690">
        <f t="shared" si="22"/>
        <v>0</v>
      </c>
      <c r="M36" s="690">
        <f t="shared" si="22"/>
        <v>0</v>
      </c>
      <c r="N36" s="690">
        <f t="shared" si="22"/>
        <v>0</v>
      </c>
      <c r="O36" s="690">
        <f t="shared" si="22"/>
        <v>0</v>
      </c>
      <c r="P36" s="690">
        <f t="shared" si="22"/>
        <v>0</v>
      </c>
      <c r="Q36" s="690">
        <f t="shared" si="22"/>
        <v>0</v>
      </c>
      <c r="R36" s="685">
        <f t="shared" si="20"/>
        <v>0</v>
      </c>
      <c r="S36" s="397"/>
    </row>
    <row r="37" spans="1:19" ht="15.95" customHeight="1" thickBot="1" x14ac:dyDescent="0.2">
      <c r="A37" s="1920"/>
      <c r="B37" s="2001" t="s">
        <v>433</v>
      </c>
      <c r="C37" s="1999" t="s">
        <v>434</v>
      </c>
      <c r="D37" s="2000"/>
      <c r="E37" s="261"/>
      <c r="F37" s="116"/>
      <c r="G37" s="774"/>
      <c r="H37" s="690">
        <f t="shared" si="21"/>
        <v>0</v>
      </c>
      <c r="I37" s="690">
        <f t="shared" si="21"/>
        <v>0</v>
      </c>
      <c r="J37" s="690">
        <f t="shared" si="21"/>
        <v>0</v>
      </c>
      <c r="K37" s="690">
        <f t="shared" si="21"/>
        <v>0</v>
      </c>
      <c r="L37" s="690">
        <f t="shared" si="21"/>
        <v>0</v>
      </c>
      <c r="M37" s="690">
        <f t="shared" si="21"/>
        <v>0</v>
      </c>
      <c r="N37" s="690">
        <f t="shared" si="21"/>
        <v>0</v>
      </c>
      <c r="O37" s="690">
        <f t="shared" si="21"/>
        <v>0</v>
      </c>
      <c r="P37" s="690">
        <f t="shared" si="21"/>
        <v>0</v>
      </c>
      <c r="Q37" s="690">
        <f t="shared" si="21"/>
        <v>0</v>
      </c>
      <c r="R37" s="685">
        <f t="shared" si="20"/>
        <v>0</v>
      </c>
      <c r="S37" s="397"/>
    </row>
    <row r="38" spans="1:19" ht="15.95" customHeight="1" thickBot="1" x14ac:dyDescent="0.2">
      <c r="A38" s="1920"/>
      <c r="B38" s="2002"/>
      <c r="C38" s="1999" t="s">
        <v>435</v>
      </c>
      <c r="D38" s="2000"/>
      <c r="E38" s="261"/>
      <c r="F38" s="116"/>
      <c r="G38" s="774"/>
      <c r="H38" s="690">
        <f t="shared" si="21"/>
        <v>0</v>
      </c>
      <c r="I38" s="690">
        <f t="shared" si="21"/>
        <v>0</v>
      </c>
      <c r="J38" s="690">
        <f t="shared" si="21"/>
        <v>0</v>
      </c>
      <c r="K38" s="690">
        <f t="shared" si="21"/>
        <v>0</v>
      </c>
      <c r="L38" s="690">
        <f t="shared" si="21"/>
        <v>0</v>
      </c>
      <c r="M38" s="690">
        <f t="shared" si="21"/>
        <v>0</v>
      </c>
      <c r="N38" s="690">
        <f t="shared" si="21"/>
        <v>0</v>
      </c>
      <c r="O38" s="690">
        <f t="shared" si="21"/>
        <v>0</v>
      </c>
      <c r="P38" s="690">
        <f t="shared" si="21"/>
        <v>0</v>
      </c>
      <c r="Q38" s="690">
        <f t="shared" si="21"/>
        <v>0</v>
      </c>
      <c r="R38" s="685">
        <f t="shared" si="20"/>
        <v>0</v>
      </c>
      <c r="S38" s="397"/>
    </row>
    <row r="39" spans="1:19" ht="15.95" customHeight="1" x14ac:dyDescent="0.15">
      <c r="A39" s="1920"/>
      <c r="B39" s="2003"/>
      <c r="C39" s="1999" t="s">
        <v>436</v>
      </c>
      <c r="D39" s="2000"/>
      <c r="E39" s="261"/>
      <c r="F39" s="116"/>
      <c r="G39" s="774"/>
      <c r="H39" s="690">
        <f t="shared" si="21"/>
        <v>0</v>
      </c>
      <c r="I39" s="690">
        <f t="shared" si="21"/>
        <v>0</v>
      </c>
      <c r="J39" s="690">
        <f t="shared" si="21"/>
        <v>0</v>
      </c>
      <c r="K39" s="690">
        <f t="shared" si="21"/>
        <v>0</v>
      </c>
      <c r="L39" s="690">
        <f t="shared" si="21"/>
        <v>0</v>
      </c>
      <c r="M39" s="690">
        <f t="shared" si="21"/>
        <v>0</v>
      </c>
      <c r="N39" s="690">
        <f t="shared" si="21"/>
        <v>0</v>
      </c>
      <c r="O39" s="690">
        <f t="shared" si="21"/>
        <v>0</v>
      </c>
      <c r="P39" s="690">
        <f t="shared" si="21"/>
        <v>0</v>
      </c>
      <c r="Q39" s="690">
        <f t="shared" si="21"/>
        <v>0</v>
      </c>
      <c r="R39" s="685">
        <f t="shared" si="20"/>
        <v>0</v>
      </c>
      <c r="S39" s="397"/>
    </row>
    <row r="40" spans="1:19" ht="15.95" customHeight="1" thickBot="1" x14ac:dyDescent="0.2">
      <c r="A40" s="1920"/>
      <c r="B40" s="2004" t="s">
        <v>22</v>
      </c>
      <c r="C40" s="2005"/>
      <c r="D40" s="2005"/>
      <c r="E40" s="264"/>
      <c r="F40" s="114"/>
      <c r="G40" s="611"/>
      <c r="H40" s="611"/>
      <c r="I40" s="611"/>
      <c r="J40" s="611"/>
      <c r="K40" s="611"/>
      <c r="L40" s="611"/>
      <c r="M40" s="611"/>
      <c r="N40" s="611"/>
      <c r="O40" s="611"/>
      <c r="P40" s="611"/>
      <c r="Q40" s="612"/>
      <c r="R40" s="694"/>
      <c r="S40" s="398"/>
    </row>
    <row r="41" spans="1:19" ht="15.95" customHeight="1" thickTop="1" thickBot="1" x14ac:dyDescent="0.2">
      <c r="A41" s="1921"/>
      <c r="B41" s="1995" t="s">
        <v>176</v>
      </c>
      <c r="C41" s="1996"/>
      <c r="D41" s="1996"/>
      <c r="E41" s="388">
        <f t="shared" ref="E41:Q41" si="23">SUM(E30:E40)</f>
        <v>0</v>
      </c>
      <c r="F41" s="389">
        <f t="shared" si="23"/>
        <v>0</v>
      </c>
      <c r="G41" s="390">
        <f t="shared" si="23"/>
        <v>0</v>
      </c>
      <c r="H41" s="390">
        <f t="shared" si="23"/>
        <v>0</v>
      </c>
      <c r="I41" s="390">
        <f t="shared" si="23"/>
        <v>0</v>
      </c>
      <c r="J41" s="390">
        <f t="shared" si="23"/>
        <v>0</v>
      </c>
      <c r="K41" s="390">
        <f t="shared" si="23"/>
        <v>0</v>
      </c>
      <c r="L41" s="390">
        <f t="shared" si="23"/>
        <v>0</v>
      </c>
      <c r="M41" s="390">
        <f t="shared" si="23"/>
        <v>0</v>
      </c>
      <c r="N41" s="390">
        <f t="shared" si="23"/>
        <v>0</v>
      </c>
      <c r="O41" s="390">
        <f t="shared" si="23"/>
        <v>0</v>
      </c>
      <c r="P41" s="390">
        <f t="shared" si="23"/>
        <v>0</v>
      </c>
      <c r="Q41" s="391">
        <f t="shared" si="23"/>
        <v>0</v>
      </c>
      <c r="R41" s="687">
        <f>ROUNDUP(S41/10,0)</f>
        <v>0</v>
      </c>
      <c r="S41" s="399"/>
    </row>
    <row r="42" spans="1:19" ht="15.95" customHeight="1" thickBot="1" x14ac:dyDescent="0.2">
      <c r="A42" s="2006" t="s">
        <v>180</v>
      </c>
      <c r="B42" s="2007"/>
      <c r="C42" s="2007"/>
      <c r="D42" s="2007"/>
      <c r="E42" s="388">
        <f t="shared" ref="E42:Q42" si="24">E29-E41</f>
        <v>0</v>
      </c>
      <c r="F42" s="389">
        <f t="shared" si="24"/>
        <v>0</v>
      </c>
      <c r="G42" s="390">
        <f t="shared" si="24"/>
        <v>0</v>
      </c>
      <c r="H42" s="390">
        <f t="shared" si="24"/>
        <v>0</v>
      </c>
      <c r="I42" s="390">
        <f t="shared" si="24"/>
        <v>0</v>
      </c>
      <c r="J42" s="390">
        <f t="shared" si="24"/>
        <v>0</v>
      </c>
      <c r="K42" s="390">
        <f t="shared" si="24"/>
        <v>0</v>
      </c>
      <c r="L42" s="390">
        <f t="shared" si="24"/>
        <v>0</v>
      </c>
      <c r="M42" s="390">
        <f t="shared" si="24"/>
        <v>0</v>
      </c>
      <c r="N42" s="390">
        <f t="shared" si="24"/>
        <v>0</v>
      </c>
      <c r="O42" s="390">
        <f t="shared" si="24"/>
        <v>0</v>
      </c>
      <c r="P42" s="390">
        <f t="shared" si="24"/>
        <v>0</v>
      </c>
      <c r="Q42" s="390">
        <f t="shared" si="24"/>
        <v>0</v>
      </c>
      <c r="R42" s="695">
        <f>ROUNDUP(S42/10,0)</f>
        <v>0</v>
      </c>
      <c r="S42" s="399"/>
    </row>
    <row r="43" spans="1:19" ht="15.95" customHeight="1" thickBot="1" x14ac:dyDescent="0.2">
      <c r="A43" s="2010" t="s">
        <v>438</v>
      </c>
      <c r="B43" s="2010"/>
      <c r="C43" s="2010"/>
      <c r="D43" s="673"/>
      <c r="F43" s="1905"/>
      <c r="G43" s="1905"/>
      <c r="H43" s="120"/>
      <c r="I43" s="120"/>
      <c r="N43" s="117"/>
      <c r="O43" s="117"/>
      <c r="P43" s="1879" t="s">
        <v>69</v>
      </c>
      <c r="Q43" s="1879"/>
      <c r="R43" s="117" t="s">
        <v>69</v>
      </c>
      <c r="S43" s="117"/>
    </row>
    <row r="44" spans="1:19" ht="15.95" customHeight="1" thickBot="1" x14ac:dyDescent="0.2">
      <c r="A44" s="1983"/>
      <c r="B44" s="1984"/>
      <c r="C44" s="1984"/>
      <c r="D44" s="1984"/>
      <c r="E44" s="674" t="s">
        <v>420</v>
      </c>
      <c r="F44" s="675" t="s">
        <v>420</v>
      </c>
      <c r="G44" s="676" t="s">
        <v>420</v>
      </c>
      <c r="H44" s="676" t="s">
        <v>129</v>
      </c>
      <c r="I44" s="676" t="s">
        <v>130</v>
      </c>
      <c r="J44" s="676" t="s">
        <v>131</v>
      </c>
      <c r="K44" s="676" t="s">
        <v>132</v>
      </c>
      <c r="L44" s="676" t="s">
        <v>133</v>
      </c>
      <c r="M44" s="676" t="s">
        <v>134</v>
      </c>
      <c r="N44" s="676" t="s">
        <v>135</v>
      </c>
      <c r="O44" s="676" t="s">
        <v>136</v>
      </c>
      <c r="P44" s="676" t="s">
        <v>137</v>
      </c>
      <c r="Q44" s="677" t="s">
        <v>138</v>
      </c>
      <c r="R44" s="678" t="s">
        <v>421</v>
      </c>
      <c r="S44" s="696" t="s">
        <v>437</v>
      </c>
    </row>
    <row r="45" spans="1:19" ht="15.95" customHeight="1" x14ac:dyDescent="0.15">
      <c r="A45" s="1988" t="s">
        <v>159</v>
      </c>
      <c r="B45" s="1989" t="s">
        <v>423</v>
      </c>
      <c r="C45" s="1990"/>
      <c r="D45" s="1990"/>
      <c r="E45" s="260"/>
      <c r="F45" s="118"/>
      <c r="G45" s="680"/>
      <c r="H45" s="680"/>
      <c r="I45" s="680"/>
      <c r="J45" s="680"/>
      <c r="K45" s="680"/>
      <c r="L45" s="680"/>
      <c r="M45" s="680"/>
      <c r="N45" s="680"/>
      <c r="O45" s="680"/>
      <c r="P45" s="680"/>
      <c r="Q45" s="681"/>
      <c r="R45" s="682"/>
      <c r="S45" s="392"/>
    </row>
    <row r="46" spans="1:19" ht="15.95" customHeight="1" x14ac:dyDescent="0.15">
      <c r="A46" s="1920"/>
      <c r="B46" s="1991" t="s">
        <v>424</v>
      </c>
      <c r="C46" s="1992"/>
      <c r="D46" s="683" t="s">
        <v>425</v>
      </c>
      <c r="E46" s="261"/>
      <c r="F46" s="116"/>
      <c r="G46" s="774"/>
      <c r="H46" s="684"/>
      <c r="I46" s="684"/>
      <c r="J46" s="684"/>
      <c r="K46" s="684"/>
      <c r="L46" s="684"/>
      <c r="M46" s="684"/>
      <c r="N46" s="684"/>
      <c r="O46" s="684"/>
      <c r="P46" s="684"/>
      <c r="Q46" s="684"/>
      <c r="R46" s="685"/>
      <c r="S46" s="393"/>
    </row>
    <row r="47" spans="1:19" ht="15.95" customHeight="1" x14ac:dyDescent="0.15">
      <c r="A47" s="1920"/>
      <c r="B47" s="1991" t="s">
        <v>219</v>
      </c>
      <c r="C47" s="1992"/>
      <c r="D47" s="686" t="s">
        <v>426</v>
      </c>
      <c r="E47" s="261"/>
      <c r="F47" s="116"/>
      <c r="G47" s="774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687"/>
      <c r="S47" s="394"/>
    </row>
    <row r="48" spans="1:19" ht="15.95" customHeight="1" thickBot="1" x14ac:dyDescent="0.2">
      <c r="A48" s="1920"/>
      <c r="B48" s="1993" t="s">
        <v>427</v>
      </c>
      <c r="C48" s="1994"/>
      <c r="D48" s="686" t="s">
        <v>444</v>
      </c>
      <c r="E48" s="264">
        <f>TRUNC(E45*E46/10)</f>
        <v>0</v>
      </c>
      <c r="F48" s="114"/>
      <c r="G48" s="611"/>
      <c r="H48" s="688">
        <f>TRUNC(H45/10*H46)</f>
        <v>0</v>
      </c>
      <c r="I48" s="688">
        <f t="shared" ref="I48:Q48" si="25">TRUNC(I45/10*I46)</f>
        <v>0</v>
      </c>
      <c r="J48" s="688">
        <f t="shared" si="25"/>
        <v>0</v>
      </c>
      <c r="K48" s="688">
        <f t="shared" si="25"/>
        <v>0</v>
      </c>
      <c r="L48" s="688">
        <f t="shared" si="25"/>
        <v>0</v>
      </c>
      <c r="M48" s="688">
        <f t="shared" si="25"/>
        <v>0</v>
      </c>
      <c r="N48" s="688">
        <f t="shared" si="25"/>
        <v>0</v>
      </c>
      <c r="O48" s="688">
        <f t="shared" si="25"/>
        <v>0</v>
      </c>
      <c r="P48" s="688">
        <f t="shared" si="25"/>
        <v>0</v>
      </c>
      <c r="Q48" s="688">
        <f t="shared" si="25"/>
        <v>0</v>
      </c>
      <c r="R48" s="687"/>
      <c r="S48" s="394"/>
    </row>
    <row r="49" spans="1:19" ht="15.95" customHeight="1" thickTop="1" thickBot="1" x14ac:dyDescent="0.2">
      <c r="A49" s="1921"/>
      <c r="B49" s="1995" t="s">
        <v>177</v>
      </c>
      <c r="C49" s="1996"/>
      <c r="D49" s="1996"/>
      <c r="E49" s="697">
        <f>E47*E48</f>
        <v>0</v>
      </c>
      <c r="F49" s="698"/>
      <c r="G49" s="1367"/>
      <c r="H49" s="387">
        <f t="shared" ref="H49:Q49" si="26">TRUNC(H48*H47)</f>
        <v>0</v>
      </c>
      <c r="I49" s="387">
        <f t="shared" si="26"/>
        <v>0</v>
      </c>
      <c r="J49" s="387">
        <f t="shared" si="26"/>
        <v>0</v>
      </c>
      <c r="K49" s="387">
        <f t="shared" si="26"/>
        <v>0</v>
      </c>
      <c r="L49" s="387">
        <f t="shared" si="26"/>
        <v>0</v>
      </c>
      <c r="M49" s="387">
        <f t="shared" si="26"/>
        <v>0</v>
      </c>
      <c r="N49" s="387">
        <f t="shared" si="26"/>
        <v>0</v>
      </c>
      <c r="O49" s="387">
        <f t="shared" si="26"/>
        <v>0</v>
      </c>
      <c r="P49" s="387">
        <f t="shared" si="26"/>
        <v>0</v>
      </c>
      <c r="Q49" s="387">
        <f t="shared" si="26"/>
        <v>0</v>
      </c>
      <c r="R49" s="689"/>
      <c r="S49" s="395"/>
    </row>
    <row r="50" spans="1:19" ht="15.95" customHeight="1" x14ac:dyDescent="0.15">
      <c r="A50" s="1997" t="s">
        <v>160</v>
      </c>
      <c r="B50" s="1989" t="s">
        <v>428</v>
      </c>
      <c r="C50" s="1990"/>
      <c r="D50" s="1990"/>
      <c r="E50" s="260"/>
      <c r="F50" s="118"/>
      <c r="G50" s="680"/>
      <c r="H50" s="690">
        <f t="shared" ref="H50:Q56" si="27">TRUNC(H$45*$R50)</f>
        <v>0</v>
      </c>
      <c r="I50" s="690">
        <f t="shared" si="27"/>
        <v>0</v>
      </c>
      <c r="J50" s="690">
        <f t="shared" si="27"/>
        <v>0</v>
      </c>
      <c r="K50" s="690">
        <f t="shared" si="27"/>
        <v>0</v>
      </c>
      <c r="L50" s="690">
        <f t="shared" si="27"/>
        <v>0</v>
      </c>
      <c r="M50" s="690">
        <f t="shared" si="27"/>
        <v>0</v>
      </c>
      <c r="N50" s="690">
        <f t="shared" si="27"/>
        <v>0</v>
      </c>
      <c r="O50" s="690">
        <f t="shared" si="27"/>
        <v>0</v>
      </c>
      <c r="P50" s="690">
        <f t="shared" si="27"/>
        <v>0</v>
      </c>
      <c r="Q50" s="690">
        <f t="shared" si="27"/>
        <v>0</v>
      </c>
      <c r="R50" s="691">
        <f t="shared" ref="R50:R59" si="28">ROUNDUP(S50/10,0)</f>
        <v>0</v>
      </c>
      <c r="S50" s="396"/>
    </row>
    <row r="51" spans="1:19" ht="15.95" customHeight="1" x14ac:dyDescent="0.15">
      <c r="A51" s="1920"/>
      <c r="B51" s="1991" t="s">
        <v>334</v>
      </c>
      <c r="C51" s="1992"/>
      <c r="D51" s="1992"/>
      <c r="E51" s="261"/>
      <c r="F51" s="116"/>
      <c r="G51" s="774"/>
      <c r="H51" s="692">
        <f t="shared" si="27"/>
        <v>0</v>
      </c>
      <c r="I51" s="692">
        <f t="shared" si="27"/>
        <v>0</v>
      </c>
      <c r="J51" s="692">
        <f t="shared" si="27"/>
        <v>0</v>
      </c>
      <c r="K51" s="692">
        <f t="shared" si="27"/>
        <v>0</v>
      </c>
      <c r="L51" s="692">
        <f t="shared" si="27"/>
        <v>0</v>
      </c>
      <c r="M51" s="692">
        <f t="shared" si="27"/>
        <v>0</v>
      </c>
      <c r="N51" s="692">
        <f t="shared" si="27"/>
        <v>0</v>
      </c>
      <c r="O51" s="692">
        <f t="shared" si="27"/>
        <v>0</v>
      </c>
      <c r="P51" s="692">
        <f t="shared" si="27"/>
        <v>0</v>
      </c>
      <c r="Q51" s="692">
        <f t="shared" si="27"/>
        <v>0</v>
      </c>
      <c r="R51" s="685">
        <f t="shared" si="28"/>
        <v>0</v>
      </c>
      <c r="S51" s="397"/>
    </row>
    <row r="52" spans="1:19" ht="15.95" customHeight="1" x14ac:dyDescent="0.15">
      <c r="A52" s="1920"/>
      <c r="B52" s="1991" t="s">
        <v>429</v>
      </c>
      <c r="C52" s="1992"/>
      <c r="D52" s="1992"/>
      <c r="E52" s="261"/>
      <c r="F52" s="116"/>
      <c r="G52" s="774"/>
      <c r="H52" s="692">
        <f t="shared" si="27"/>
        <v>0</v>
      </c>
      <c r="I52" s="692">
        <f t="shared" si="27"/>
        <v>0</v>
      </c>
      <c r="J52" s="692">
        <f>TRUNC(J$45*$R52)</f>
        <v>0</v>
      </c>
      <c r="K52" s="692">
        <f t="shared" si="27"/>
        <v>0</v>
      </c>
      <c r="L52" s="692">
        <f t="shared" si="27"/>
        <v>0</v>
      </c>
      <c r="M52" s="692">
        <f t="shared" si="27"/>
        <v>0</v>
      </c>
      <c r="N52" s="692">
        <f t="shared" si="27"/>
        <v>0</v>
      </c>
      <c r="O52" s="692">
        <f t="shared" si="27"/>
        <v>0</v>
      </c>
      <c r="P52" s="692">
        <f t="shared" si="27"/>
        <v>0</v>
      </c>
      <c r="Q52" s="692">
        <f t="shared" si="27"/>
        <v>0</v>
      </c>
      <c r="R52" s="685">
        <f t="shared" si="28"/>
        <v>0</v>
      </c>
      <c r="S52" s="397"/>
    </row>
    <row r="53" spans="1:19" ht="15.95" customHeight="1" x14ac:dyDescent="0.15">
      <c r="A53" s="1920"/>
      <c r="B53" s="1991" t="s">
        <v>430</v>
      </c>
      <c r="C53" s="1992"/>
      <c r="D53" s="1992"/>
      <c r="E53" s="261"/>
      <c r="F53" s="116"/>
      <c r="G53" s="774"/>
      <c r="H53" s="692">
        <f t="shared" si="27"/>
        <v>0</v>
      </c>
      <c r="I53" s="692">
        <f t="shared" si="27"/>
        <v>0</v>
      </c>
      <c r="J53" s="692">
        <f t="shared" si="27"/>
        <v>0</v>
      </c>
      <c r="K53" s="692">
        <f t="shared" si="27"/>
        <v>0</v>
      </c>
      <c r="L53" s="692">
        <f t="shared" si="27"/>
        <v>0</v>
      </c>
      <c r="M53" s="692">
        <f t="shared" si="27"/>
        <v>0</v>
      </c>
      <c r="N53" s="692">
        <f t="shared" si="27"/>
        <v>0</v>
      </c>
      <c r="O53" s="692">
        <f t="shared" si="27"/>
        <v>0</v>
      </c>
      <c r="P53" s="692">
        <f t="shared" si="27"/>
        <v>0</v>
      </c>
      <c r="Q53" s="692">
        <f t="shared" si="27"/>
        <v>0</v>
      </c>
      <c r="R53" s="685">
        <f t="shared" si="28"/>
        <v>0</v>
      </c>
      <c r="S53" s="397"/>
    </row>
    <row r="54" spans="1:19" ht="15.95" customHeight="1" x14ac:dyDescent="0.15">
      <c r="A54" s="1920"/>
      <c r="B54" s="1991" t="s">
        <v>346</v>
      </c>
      <c r="C54" s="1992"/>
      <c r="D54" s="1992"/>
      <c r="E54" s="261"/>
      <c r="F54" s="116"/>
      <c r="G54" s="774"/>
      <c r="H54" s="692">
        <f t="shared" si="27"/>
        <v>0</v>
      </c>
      <c r="I54" s="692">
        <f t="shared" si="27"/>
        <v>0</v>
      </c>
      <c r="J54" s="692">
        <f t="shared" si="27"/>
        <v>0</v>
      </c>
      <c r="K54" s="692">
        <f t="shared" si="27"/>
        <v>0</v>
      </c>
      <c r="L54" s="692">
        <f t="shared" si="27"/>
        <v>0</v>
      </c>
      <c r="M54" s="692">
        <f t="shared" si="27"/>
        <v>0</v>
      </c>
      <c r="N54" s="692">
        <f t="shared" si="27"/>
        <v>0</v>
      </c>
      <c r="O54" s="692">
        <f t="shared" si="27"/>
        <v>0</v>
      </c>
      <c r="P54" s="692">
        <f t="shared" si="27"/>
        <v>0</v>
      </c>
      <c r="Q54" s="692">
        <f t="shared" si="27"/>
        <v>0</v>
      </c>
      <c r="R54" s="685">
        <f t="shared" si="28"/>
        <v>0</v>
      </c>
      <c r="S54" s="397"/>
    </row>
    <row r="55" spans="1:19" ht="15.95" customHeight="1" x14ac:dyDescent="0.15">
      <c r="A55" s="1920"/>
      <c r="B55" s="1999" t="s">
        <v>431</v>
      </c>
      <c r="C55" s="2000"/>
      <c r="D55" s="2000"/>
      <c r="E55" s="261"/>
      <c r="F55" s="116"/>
      <c r="G55" s="774"/>
      <c r="H55" s="692">
        <f t="shared" si="27"/>
        <v>0</v>
      </c>
      <c r="I55" s="692">
        <f t="shared" si="27"/>
        <v>0</v>
      </c>
      <c r="J55" s="692">
        <f t="shared" si="27"/>
        <v>0</v>
      </c>
      <c r="K55" s="692">
        <f t="shared" si="27"/>
        <v>0</v>
      </c>
      <c r="L55" s="692">
        <f t="shared" si="27"/>
        <v>0</v>
      </c>
      <c r="M55" s="692">
        <f t="shared" si="27"/>
        <v>0</v>
      </c>
      <c r="N55" s="692">
        <f t="shared" si="27"/>
        <v>0</v>
      </c>
      <c r="O55" s="692">
        <f t="shared" si="27"/>
        <v>0</v>
      </c>
      <c r="P55" s="692">
        <f t="shared" si="27"/>
        <v>0</v>
      </c>
      <c r="Q55" s="692">
        <f t="shared" si="27"/>
        <v>0</v>
      </c>
      <c r="R55" s="685">
        <f t="shared" si="28"/>
        <v>0</v>
      </c>
      <c r="S55" s="397"/>
    </row>
    <row r="56" spans="1:19" ht="15.95" customHeight="1" x14ac:dyDescent="0.15">
      <c r="A56" s="1920"/>
      <c r="B56" s="1991" t="s">
        <v>432</v>
      </c>
      <c r="C56" s="1992"/>
      <c r="D56" s="1992"/>
      <c r="E56" s="261"/>
      <c r="F56" s="116"/>
      <c r="G56" s="774"/>
      <c r="H56" s="692">
        <f t="shared" si="27"/>
        <v>0</v>
      </c>
      <c r="I56" s="692">
        <f t="shared" si="27"/>
        <v>0</v>
      </c>
      <c r="J56" s="692">
        <f t="shared" si="27"/>
        <v>0</v>
      </c>
      <c r="K56" s="692">
        <f t="shared" si="27"/>
        <v>0</v>
      </c>
      <c r="L56" s="692">
        <f t="shared" si="27"/>
        <v>0</v>
      </c>
      <c r="M56" s="692">
        <f t="shared" si="27"/>
        <v>0</v>
      </c>
      <c r="N56" s="692">
        <f t="shared" si="27"/>
        <v>0</v>
      </c>
      <c r="O56" s="692">
        <f t="shared" si="27"/>
        <v>0</v>
      </c>
      <c r="P56" s="692">
        <f t="shared" si="27"/>
        <v>0</v>
      </c>
      <c r="Q56" s="692">
        <f t="shared" si="27"/>
        <v>0</v>
      </c>
      <c r="R56" s="685">
        <f t="shared" si="28"/>
        <v>0</v>
      </c>
      <c r="S56" s="397"/>
    </row>
    <row r="57" spans="1:19" ht="15.95" customHeight="1" x14ac:dyDescent="0.15">
      <c r="A57" s="1920"/>
      <c r="B57" s="2001" t="s">
        <v>433</v>
      </c>
      <c r="C57" s="1999" t="s">
        <v>434</v>
      </c>
      <c r="D57" s="2000"/>
      <c r="E57" s="261"/>
      <c r="F57" s="116"/>
      <c r="G57" s="774"/>
      <c r="H57" s="692">
        <f t="shared" ref="H57:Q57" si="29">TRUNC(H$49*$S57)</f>
        <v>0</v>
      </c>
      <c r="I57" s="692">
        <f t="shared" si="29"/>
        <v>0</v>
      </c>
      <c r="J57" s="692">
        <f t="shared" si="29"/>
        <v>0</v>
      </c>
      <c r="K57" s="692">
        <f t="shared" si="29"/>
        <v>0</v>
      </c>
      <c r="L57" s="692">
        <f t="shared" si="29"/>
        <v>0</v>
      </c>
      <c r="M57" s="692">
        <f t="shared" si="29"/>
        <v>0</v>
      </c>
      <c r="N57" s="692">
        <f t="shared" si="29"/>
        <v>0</v>
      </c>
      <c r="O57" s="692">
        <f t="shared" si="29"/>
        <v>0</v>
      </c>
      <c r="P57" s="692">
        <f t="shared" si="29"/>
        <v>0</v>
      </c>
      <c r="Q57" s="692">
        <f t="shared" si="29"/>
        <v>0</v>
      </c>
      <c r="R57" s="685">
        <f t="shared" si="28"/>
        <v>0</v>
      </c>
      <c r="S57" s="397"/>
    </row>
    <row r="58" spans="1:19" ht="15.95" customHeight="1" x14ac:dyDescent="0.15">
      <c r="A58" s="1920"/>
      <c r="B58" s="2002"/>
      <c r="C58" s="1999" t="s">
        <v>435</v>
      </c>
      <c r="D58" s="2000"/>
      <c r="E58" s="261"/>
      <c r="F58" s="116"/>
      <c r="G58" s="774"/>
      <c r="H58" s="692">
        <f t="shared" ref="H58:Q59" si="30">TRUNC(H$48*$S58)</f>
        <v>0</v>
      </c>
      <c r="I58" s="692">
        <f t="shared" si="30"/>
        <v>0</v>
      </c>
      <c r="J58" s="692">
        <f t="shared" si="30"/>
        <v>0</v>
      </c>
      <c r="K58" s="692">
        <f t="shared" si="30"/>
        <v>0</v>
      </c>
      <c r="L58" s="692">
        <f t="shared" si="30"/>
        <v>0</v>
      </c>
      <c r="M58" s="692">
        <f t="shared" si="30"/>
        <v>0</v>
      </c>
      <c r="N58" s="692">
        <f t="shared" si="30"/>
        <v>0</v>
      </c>
      <c r="O58" s="692">
        <f t="shared" si="30"/>
        <v>0</v>
      </c>
      <c r="P58" s="692">
        <f t="shared" si="30"/>
        <v>0</v>
      </c>
      <c r="Q58" s="692">
        <f t="shared" si="30"/>
        <v>0</v>
      </c>
      <c r="R58" s="685">
        <f t="shared" si="28"/>
        <v>0</v>
      </c>
      <c r="S58" s="397"/>
    </row>
    <row r="59" spans="1:19" ht="15.95" customHeight="1" x14ac:dyDescent="0.15">
      <c r="A59" s="1920"/>
      <c r="B59" s="2003"/>
      <c r="C59" s="1999" t="s">
        <v>436</v>
      </c>
      <c r="D59" s="2000"/>
      <c r="E59" s="261"/>
      <c r="F59" s="116"/>
      <c r="G59" s="774"/>
      <c r="H59" s="692">
        <f t="shared" si="30"/>
        <v>0</v>
      </c>
      <c r="I59" s="692">
        <f t="shared" si="30"/>
        <v>0</v>
      </c>
      <c r="J59" s="692">
        <f t="shared" si="30"/>
        <v>0</v>
      </c>
      <c r="K59" s="692">
        <f t="shared" si="30"/>
        <v>0</v>
      </c>
      <c r="L59" s="692">
        <f t="shared" si="30"/>
        <v>0</v>
      </c>
      <c r="M59" s="692">
        <f t="shared" si="30"/>
        <v>0</v>
      </c>
      <c r="N59" s="692">
        <f t="shared" si="30"/>
        <v>0</v>
      </c>
      <c r="O59" s="692">
        <f t="shared" si="30"/>
        <v>0</v>
      </c>
      <c r="P59" s="692">
        <f t="shared" si="30"/>
        <v>0</v>
      </c>
      <c r="Q59" s="692">
        <f t="shared" si="30"/>
        <v>0</v>
      </c>
      <c r="R59" s="685">
        <f t="shared" si="28"/>
        <v>0</v>
      </c>
      <c r="S59" s="397"/>
    </row>
    <row r="60" spans="1:19" ht="15.95" customHeight="1" thickBot="1" x14ac:dyDescent="0.2">
      <c r="A60" s="1920"/>
      <c r="B60" s="2004" t="s">
        <v>22</v>
      </c>
      <c r="C60" s="2005"/>
      <c r="D60" s="2005"/>
      <c r="E60" s="264"/>
      <c r="F60" s="114"/>
      <c r="G60" s="611"/>
      <c r="H60" s="611"/>
      <c r="I60" s="611"/>
      <c r="J60" s="611"/>
      <c r="K60" s="611"/>
      <c r="L60" s="611"/>
      <c r="M60" s="611"/>
      <c r="N60" s="611"/>
      <c r="O60" s="611"/>
      <c r="P60" s="611"/>
      <c r="Q60" s="612"/>
      <c r="R60" s="694"/>
      <c r="S60" s="398"/>
    </row>
    <row r="61" spans="1:19" ht="15.95" customHeight="1" thickTop="1" thickBot="1" x14ac:dyDescent="0.2">
      <c r="A61" s="1921"/>
      <c r="B61" s="1995" t="s">
        <v>176</v>
      </c>
      <c r="C61" s="1996"/>
      <c r="D61" s="1996"/>
      <c r="E61" s="388">
        <f t="shared" ref="E61:Q61" si="31">SUM(E50:E60)</f>
        <v>0</v>
      </c>
      <c r="F61" s="389">
        <f t="shared" si="31"/>
        <v>0</v>
      </c>
      <c r="G61" s="390">
        <f t="shared" si="31"/>
        <v>0</v>
      </c>
      <c r="H61" s="390">
        <f t="shared" si="31"/>
        <v>0</v>
      </c>
      <c r="I61" s="390">
        <f t="shared" si="31"/>
        <v>0</v>
      </c>
      <c r="J61" s="390">
        <f t="shared" si="31"/>
        <v>0</v>
      </c>
      <c r="K61" s="390">
        <f t="shared" si="31"/>
        <v>0</v>
      </c>
      <c r="L61" s="390">
        <f t="shared" si="31"/>
        <v>0</v>
      </c>
      <c r="M61" s="390">
        <f t="shared" si="31"/>
        <v>0</v>
      </c>
      <c r="N61" s="390">
        <f t="shared" si="31"/>
        <v>0</v>
      </c>
      <c r="O61" s="390">
        <f t="shared" si="31"/>
        <v>0</v>
      </c>
      <c r="P61" s="390">
        <f t="shared" si="31"/>
        <v>0</v>
      </c>
      <c r="Q61" s="391">
        <f t="shared" si="31"/>
        <v>0</v>
      </c>
      <c r="R61" s="687">
        <f>ROUNDUP(S61/10,0)</f>
        <v>0</v>
      </c>
      <c r="S61" s="399"/>
    </row>
    <row r="62" spans="1:19" ht="15.95" customHeight="1" thickBot="1" x14ac:dyDescent="0.2">
      <c r="A62" s="2006" t="s">
        <v>180</v>
      </c>
      <c r="B62" s="2007"/>
      <c r="C62" s="2007"/>
      <c r="D62" s="2007"/>
      <c r="E62" s="388">
        <f t="shared" ref="E62:Q62" si="32">E49-E61</f>
        <v>0</v>
      </c>
      <c r="F62" s="389">
        <f t="shared" si="32"/>
        <v>0</v>
      </c>
      <c r="G62" s="390">
        <f t="shared" si="32"/>
        <v>0</v>
      </c>
      <c r="H62" s="390">
        <f t="shared" si="32"/>
        <v>0</v>
      </c>
      <c r="I62" s="390">
        <f t="shared" si="32"/>
        <v>0</v>
      </c>
      <c r="J62" s="390">
        <f t="shared" si="32"/>
        <v>0</v>
      </c>
      <c r="K62" s="390">
        <f t="shared" si="32"/>
        <v>0</v>
      </c>
      <c r="L62" s="390">
        <f t="shared" si="32"/>
        <v>0</v>
      </c>
      <c r="M62" s="390">
        <f t="shared" si="32"/>
        <v>0</v>
      </c>
      <c r="N62" s="390">
        <f t="shared" si="32"/>
        <v>0</v>
      </c>
      <c r="O62" s="390">
        <f t="shared" si="32"/>
        <v>0</v>
      </c>
      <c r="P62" s="390">
        <f t="shared" si="32"/>
        <v>0</v>
      </c>
      <c r="Q62" s="390">
        <f t="shared" si="32"/>
        <v>0</v>
      </c>
      <c r="R62" s="695">
        <f>ROUNDUP(S62/10,0)</f>
        <v>0</v>
      </c>
      <c r="S62" s="399"/>
    </row>
    <row r="63" spans="1:19" ht="15.95" customHeight="1" thickBot="1" x14ac:dyDescent="0.2">
      <c r="A63" s="2010" t="s">
        <v>439</v>
      </c>
      <c r="B63" s="2010"/>
      <c r="C63" s="2010"/>
      <c r="D63" s="673"/>
      <c r="F63" s="1905"/>
      <c r="G63" s="1905"/>
      <c r="H63" s="120"/>
      <c r="I63" s="120"/>
      <c r="N63" s="117"/>
      <c r="O63" s="117"/>
      <c r="P63" s="1879" t="s">
        <v>69</v>
      </c>
      <c r="Q63" s="1879"/>
      <c r="R63" s="117" t="s">
        <v>69</v>
      </c>
      <c r="S63" s="117"/>
    </row>
    <row r="64" spans="1:19" ht="15.95" customHeight="1" thickBot="1" x14ac:dyDescent="0.2">
      <c r="A64" s="1983"/>
      <c r="B64" s="1984"/>
      <c r="C64" s="1984"/>
      <c r="D64" s="1984"/>
      <c r="E64" s="674" t="s">
        <v>420</v>
      </c>
      <c r="F64" s="675" t="s">
        <v>420</v>
      </c>
      <c r="G64" s="676" t="s">
        <v>420</v>
      </c>
      <c r="H64" s="676" t="s">
        <v>129</v>
      </c>
      <c r="I64" s="676" t="s">
        <v>130</v>
      </c>
      <c r="J64" s="676" t="s">
        <v>131</v>
      </c>
      <c r="K64" s="676" t="s">
        <v>132</v>
      </c>
      <c r="L64" s="676" t="s">
        <v>133</v>
      </c>
      <c r="M64" s="676" t="s">
        <v>134</v>
      </c>
      <c r="N64" s="676" t="s">
        <v>135</v>
      </c>
      <c r="O64" s="676" t="s">
        <v>136</v>
      </c>
      <c r="P64" s="676" t="s">
        <v>137</v>
      </c>
      <c r="Q64" s="677" t="s">
        <v>138</v>
      </c>
      <c r="R64" s="678" t="s">
        <v>421</v>
      </c>
      <c r="S64" s="696" t="s">
        <v>437</v>
      </c>
    </row>
    <row r="65" spans="1:19" ht="15.95" customHeight="1" x14ac:dyDescent="0.15">
      <c r="A65" s="1988" t="s">
        <v>159</v>
      </c>
      <c r="B65" s="1989" t="s">
        <v>423</v>
      </c>
      <c r="C65" s="1990"/>
      <c r="D65" s="1990"/>
      <c r="E65" s="260"/>
      <c r="F65" s="118"/>
      <c r="G65" s="680"/>
      <c r="H65" s="680"/>
      <c r="I65" s="680"/>
      <c r="J65" s="680"/>
      <c r="K65" s="680"/>
      <c r="L65" s="680"/>
      <c r="M65" s="680"/>
      <c r="N65" s="680"/>
      <c r="O65" s="680"/>
      <c r="P65" s="680"/>
      <c r="Q65" s="680"/>
      <c r="R65" s="682"/>
      <c r="S65" s="392"/>
    </row>
    <row r="66" spans="1:19" ht="15.95" customHeight="1" x14ac:dyDescent="0.15">
      <c r="A66" s="1920"/>
      <c r="B66" s="1991" t="s">
        <v>424</v>
      </c>
      <c r="C66" s="1992"/>
      <c r="D66" s="683" t="s">
        <v>425</v>
      </c>
      <c r="E66" s="261"/>
      <c r="F66" s="116"/>
      <c r="G66" s="774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685"/>
      <c r="S66" s="393"/>
    </row>
    <row r="67" spans="1:19" ht="15.95" customHeight="1" x14ac:dyDescent="0.15">
      <c r="A67" s="1920"/>
      <c r="B67" s="1991" t="s">
        <v>219</v>
      </c>
      <c r="C67" s="1992"/>
      <c r="D67" s="686" t="s">
        <v>426</v>
      </c>
      <c r="E67" s="261"/>
      <c r="F67" s="116"/>
      <c r="G67" s="774"/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687"/>
      <c r="S67" s="394"/>
    </row>
    <row r="68" spans="1:19" ht="15.95" customHeight="1" thickBot="1" x14ac:dyDescent="0.2">
      <c r="A68" s="1920"/>
      <c r="B68" s="1993" t="s">
        <v>427</v>
      </c>
      <c r="C68" s="1994"/>
      <c r="D68" s="686" t="s">
        <v>445</v>
      </c>
      <c r="E68" s="264">
        <f>TRUNC(E65*E66/10)</f>
        <v>0</v>
      </c>
      <c r="F68" s="114">
        <f>TRUNC(F65*F66/10)</f>
        <v>0</v>
      </c>
      <c r="G68" s="611">
        <f>TRUNC(G65*G66/10)</f>
        <v>0</v>
      </c>
      <c r="H68" s="688">
        <f>TRUNC(H65/10*H66)</f>
        <v>0</v>
      </c>
      <c r="I68" s="688">
        <f t="shared" ref="I68:Q68" si="33">TRUNC(I65/10*I66)</f>
        <v>0</v>
      </c>
      <c r="J68" s="688">
        <f t="shared" si="33"/>
        <v>0</v>
      </c>
      <c r="K68" s="688">
        <f t="shared" si="33"/>
        <v>0</v>
      </c>
      <c r="L68" s="688">
        <f t="shared" si="33"/>
        <v>0</v>
      </c>
      <c r="M68" s="688">
        <f t="shared" si="33"/>
        <v>0</v>
      </c>
      <c r="N68" s="688">
        <f t="shared" si="33"/>
        <v>0</v>
      </c>
      <c r="O68" s="688">
        <f t="shared" si="33"/>
        <v>0</v>
      </c>
      <c r="P68" s="688">
        <f t="shared" si="33"/>
        <v>0</v>
      </c>
      <c r="Q68" s="688">
        <f t="shared" si="33"/>
        <v>0</v>
      </c>
      <c r="R68" s="687"/>
      <c r="S68" s="394"/>
    </row>
    <row r="69" spans="1:19" ht="15.95" customHeight="1" thickTop="1" thickBot="1" x14ac:dyDescent="0.2">
      <c r="A69" s="1921"/>
      <c r="B69" s="1995" t="s">
        <v>177</v>
      </c>
      <c r="C69" s="1996"/>
      <c r="D69" s="1996"/>
      <c r="E69" s="697">
        <f t="shared" ref="E69:Q69" si="34">TRUNC(E68*E67)</f>
        <v>0</v>
      </c>
      <c r="F69" s="698">
        <f t="shared" si="34"/>
        <v>0</v>
      </c>
      <c r="G69" s="1367">
        <f t="shared" si="34"/>
        <v>0</v>
      </c>
      <c r="H69" s="387">
        <f t="shared" si="34"/>
        <v>0</v>
      </c>
      <c r="I69" s="387">
        <f t="shared" si="34"/>
        <v>0</v>
      </c>
      <c r="J69" s="387">
        <f t="shared" si="34"/>
        <v>0</v>
      </c>
      <c r="K69" s="387">
        <f t="shared" si="34"/>
        <v>0</v>
      </c>
      <c r="L69" s="387">
        <f t="shared" si="34"/>
        <v>0</v>
      </c>
      <c r="M69" s="387">
        <f t="shared" si="34"/>
        <v>0</v>
      </c>
      <c r="N69" s="387">
        <f t="shared" si="34"/>
        <v>0</v>
      </c>
      <c r="O69" s="387">
        <f t="shared" si="34"/>
        <v>0</v>
      </c>
      <c r="P69" s="387">
        <f t="shared" si="34"/>
        <v>0</v>
      </c>
      <c r="Q69" s="387">
        <f t="shared" si="34"/>
        <v>0</v>
      </c>
      <c r="R69" s="689"/>
      <c r="S69" s="395"/>
    </row>
    <row r="70" spans="1:19" ht="15.95" customHeight="1" x14ac:dyDescent="0.15">
      <c r="A70" s="1997" t="s">
        <v>160</v>
      </c>
      <c r="B70" s="1989" t="s">
        <v>428</v>
      </c>
      <c r="C70" s="1990"/>
      <c r="D70" s="1990"/>
      <c r="E70" s="260">
        <f t="shared" ref="E70:Q76" si="35">TRUNC(E$65*$R70)</f>
        <v>0</v>
      </c>
      <c r="F70" s="118">
        <f t="shared" si="35"/>
        <v>0</v>
      </c>
      <c r="G70" s="680">
        <f t="shared" si="35"/>
        <v>0</v>
      </c>
      <c r="H70" s="690">
        <f t="shared" si="35"/>
        <v>0</v>
      </c>
      <c r="I70" s="690">
        <f t="shared" si="35"/>
        <v>0</v>
      </c>
      <c r="J70" s="690">
        <f t="shared" si="35"/>
        <v>0</v>
      </c>
      <c r="K70" s="690">
        <f t="shared" si="35"/>
        <v>0</v>
      </c>
      <c r="L70" s="690">
        <f t="shared" si="35"/>
        <v>0</v>
      </c>
      <c r="M70" s="690">
        <f t="shared" si="35"/>
        <v>0</v>
      </c>
      <c r="N70" s="690">
        <f t="shared" si="35"/>
        <v>0</v>
      </c>
      <c r="O70" s="690">
        <f t="shared" si="35"/>
        <v>0</v>
      </c>
      <c r="P70" s="690">
        <f t="shared" si="35"/>
        <v>0</v>
      </c>
      <c r="Q70" s="690">
        <f t="shared" si="35"/>
        <v>0</v>
      </c>
      <c r="R70" s="691">
        <f t="shared" ref="R70:R79" si="36">ROUNDUP(S70/10,0)</f>
        <v>0</v>
      </c>
      <c r="S70" s="396"/>
    </row>
    <row r="71" spans="1:19" ht="15.95" customHeight="1" x14ac:dyDescent="0.15">
      <c r="A71" s="1920"/>
      <c r="B71" s="1991" t="s">
        <v>334</v>
      </c>
      <c r="C71" s="1992"/>
      <c r="D71" s="1992"/>
      <c r="E71" s="261">
        <f t="shared" si="35"/>
        <v>0</v>
      </c>
      <c r="F71" s="116">
        <f t="shared" si="35"/>
        <v>0</v>
      </c>
      <c r="G71" s="774">
        <f t="shared" si="35"/>
        <v>0</v>
      </c>
      <c r="H71" s="692">
        <f t="shared" si="35"/>
        <v>0</v>
      </c>
      <c r="I71" s="692">
        <f t="shared" si="35"/>
        <v>0</v>
      </c>
      <c r="J71" s="692">
        <f t="shared" si="35"/>
        <v>0</v>
      </c>
      <c r="K71" s="692">
        <f t="shared" si="35"/>
        <v>0</v>
      </c>
      <c r="L71" s="692">
        <f t="shared" si="35"/>
        <v>0</v>
      </c>
      <c r="M71" s="692">
        <f t="shared" si="35"/>
        <v>0</v>
      </c>
      <c r="N71" s="692">
        <f t="shared" si="35"/>
        <v>0</v>
      </c>
      <c r="O71" s="692">
        <f t="shared" si="35"/>
        <v>0</v>
      </c>
      <c r="P71" s="692">
        <f t="shared" si="35"/>
        <v>0</v>
      </c>
      <c r="Q71" s="692">
        <f t="shared" si="35"/>
        <v>0</v>
      </c>
      <c r="R71" s="685">
        <f t="shared" si="36"/>
        <v>0</v>
      </c>
      <c r="S71" s="397"/>
    </row>
    <row r="72" spans="1:19" ht="15.95" customHeight="1" x14ac:dyDescent="0.15">
      <c r="A72" s="1920"/>
      <c r="B72" s="1991" t="s">
        <v>429</v>
      </c>
      <c r="C72" s="1992"/>
      <c r="D72" s="1992"/>
      <c r="E72" s="261">
        <f t="shared" si="35"/>
        <v>0</v>
      </c>
      <c r="F72" s="116">
        <f t="shared" si="35"/>
        <v>0</v>
      </c>
      <c r="G72" s="774">
        <f t="shared" si="35"/>
        <v>0</v>
      </c>
      <c r="H72" s="692">
        <f t="shared" si="35"/>
        <v>0</v>
      </c>
      <c r="I72" s="692">
        <f t="shared" si="35"/>
        <v>0</v>
      </c>
      <c r="J72" s="692">
        <f t="shared" si="35"/>
        <v>0</v>
      </c>
      <c r="K72" s="692">
        <f t="shared" si="35"/>
        <v>0</v>
      </c>
      <c r="L72" s="692">
        <f t="shared" si="35"/>
        <v>0</v>
      </c>
      <c r="M72" s="692">
        <f t="shared" si="35"/>
        <v>0</v>
      </c>
      <c r="N72" s="692">
        <f t="shared" si="35"/>
        <v>0</v>
      </c>
      <c r="O72" s="692">
        <f t="shared" si="35"/>
        <v>0</v>
      </c>
      <c r="P72" s="692">
        <f t="shared" si="35"/>
        <v>0</v>
      </c>
      <c r="Q72" s="692">
        <f t="shared" si="35"/>
        <v>0</v>
      </c>
      <c r="R72" s="685">
        <f t="shared" si="36"/>
        <v>0</v>
      </c>
      <c r="S72" s="397"/>
    </row>
    <row r="73" spans="1:19" ht="15.95" customHeight="1" x14ac:dyDescent="0.15">
      <c r="A73" s="1920"/>
      <c r="B73" s="1991" t="s">
        <v>430</v>
      </c>
      <c r="C73" s="1992"/>
      <c r="D73" s="1992"/>
      <c r="E73" s="261"/>
      <c r="F73" s="116"/>
      <c r="G73" s="774"/>
      <c r="H73" s="692">
        <f t="shared" si="35"/>
        <v>0</v>
      </c>
      <c r="I73" s="692">
        <f t="shared" si="35"/>
        <v>0</v>
      </c>
      <c r="J73" s="692">
        <f t="shared" si="35"/>
        <v>0</v>
      </c>
      <c r="K73" s="692">
        <f t="shared" si="35"/>
        <v>0</v>
      </c>
      <c r="L73" s="692">
        <f t="shared" si="35"/>
        <v>0</v>
      </c>
      <c r="M73" s="692">
        <f t="shared" si="35"/>
        <v>0</v>
      </c>
      <c r="N73" s="692">
        <f t="shared" si="35"/>
        <v>0</v>
      </c>
      <c r="O73" s="692">
        <f t="shared" si="35"/>
        <v>0</v>
      </c>
      <c r="P73" s="692">
        <f t="shared" si="35"/>
        <v>0</v>
      </c>
      <c r="Q73" s="692">
        <f t="shared" si="35"/>
        <v>0</v>
      </c>
      <c r="R73" s="685">
        <f t="shared" si="36"/>
        <v>0</v>
      </c>
      <c r="S73" s="397"/>
    </row>
    <row r="74" spans="1:19" ht="15.95" customHeight="1" x14ac:dyDescent="0.15">
      <c r="A74" s="1920"/>
      <c r="B74" s="1991" t="s">
        <v>346</v>
      </c>
      <c r="C74" s="1992"/>
      <c r="D74" s="1992"/>
      <c r="E74" s="261">
        <f>TRUNC(E$65*$R74)</f>
        <v>0</v>
      </c>
      <c r="F74" s="116">
        <f>TRUNC(F$65*$R74)</f>
        <v>0</v>
      </c>
      <c r="G74" s="774">
        <f>TRUNC(G$65*$R74)</f>
        <v>0</v>
      </c>
      <c r="H74" s="692">
        <f t="shared" si="35"/>
        <v>0</v>
      </c>
      <c r="I74" s="692">
        <f t="shared" si="35"/>
        <v>0</v>
      </c>
      <c r="J74" s="692">
        <f t="shared" si="35"/>
        <v>0</v>
      </c>
      <c r="K74" s="692">
        <f t="shared" si="35"/>
        <v>0</v>
      </c>
      <c r="L74" s="692">
        <f t="shared" si="35"/>
        <v>0</v>
      </c>
      <c r="M74" s="692">
        <f t="shared" si="35"/>
        <v>0</v>
      </c>
      <c r="N74" s="692">
        <f t="shared" si="35"/>
        <v>0</v>
      </c>
      <c r="O74" s="692">
        <f t="shared" si="35"/>
        <v>0</v>
      </c>
      <c r="P74" s="692">
        <f t="shared" si="35"/>
        <v>0</v>
      </c>
      <c r="Q74" s="692">
        <f t="shared" si="35"/>
        <v>0</v>
      </c>
      <c r="R74" s="685">
        <f t="shared" si="36"/>
        <v>0</v>
      </c>
      <c r="S74" s="397"/>
    </row>
    <row r="75" spans="1:19" ht="15.95" customHeight="1" x14ac:dyDescent="0.15">
      <c r="A75" s="1920"/>
      <c r="B75" s="1999" t="s">
        <v>431</v>
      </c>
      <c r="C75" s="2000"/>
      <c r="D75" s="2000"/>
      <c r="E75" s="261"/>
      <c r="F75" s="116"/>
      <c r="G75" s="774"/>
      <c r="H75" s="692">
        <f t="shared" si="35"/>
        <v>0</v>
      </c>
      <c r="I75" s="692">
        <f t="shared" si="35"/>
        <v>0</v>
      </c>
      <c r="J75" s="692">
        <f t="shared" si="35"/>
        <v>0</v>
      </c>
      <c r="K75" s="692">
        <f t="shared" si="35"/>
        <v>0</v>
      </c>
      <c r="L75" s="692">
        <f t="shared" si="35"/>
        <v>0</v>
      </c>
      <c r="M75" s="692">
        <f t="shared" si="35"/>
        <v>0</v>
      </c>
      <c r="N75" s="692">
        <f t="shared" si="35"/>
        <v>0</v>
      </c>
      <c r="O75" s="692">
        <f t="shared" si="35"/>
        <v>0</v>
      </c>
      <c r="P75" s="692">
        <f t="shared" si="35"/>
        <v>0</v>
      </c>
      <c r="Q75" s="692">
        <f t="shared" si="35"/>
        <v>0</v>
      </c>
      <c r="R75" s="685">
        <f t="shared" si="36"/>
        <v>0</v>
      </c>
      <c r="S75" s="397"/>
    </row>
    <row r="76" spans="1:19" ht="15.95" customHeight="1" x14ac:dyDescent="0.15">
      <c r="A76" s="1920"/>
      <c r="B76" s="1991" t="s">
        <v>432</v>
      </c>
      <c r="C76" s="1992"/>
      <c r="D76" s="1992"/>
      <c r="E76" s="261"/>
      <c r="F76" s="116"/>
      <c r="G76" s="774"/>
      <c r="H76" s="692">
        <f t="shared" si="35"/>
        <v>0</v>
      </c>
      <c r="I76" s="692">
        <f t="shared" si="35"/>
        <v>0</v>
      </c>
      <c r="J76" s="692">
        <f t="shared" si="35"/>
        <v>0</v>
      </c>
      <c r="K76" s="692">
        <f t="shared" si="35"/>
        <v>0</v>
      </c>
      <c r="L76" s="692">
        <f t="shared" si="35"/>
        <v>0</v>
      </c>
      <c r="M76" s="692">
        <f t="shared" si="35"/>
        <v>0</v>
      </c>
      <c r="N76" s="692">
        <f t="shared" si="35"/>
        <v>0</v>
      </c>
      <c r="O76" s="692">
        <f t="shared" si="35"/>
        <v>0</v>
      </c>
      <c r="P76" s="692">
        <f t="shared" si="35"/>
        <v>0</v>
      </c>
      <c r="Q76" s="692">
        <f t="shared" si="35"/>
        <v>0</v>
      </c>
      <c r="R76" s="685">
        <f t="shared" si="36"/>
        <v>0</v>
      </c>
      <c r="S76" s="397"/>
    </row>
    <row r="77" spans="1:19" ht="15.95" customHeight="1" x14ac:dyDescent="0.15">
      <c r="A77" s="1920"/>
      <c r="B77" s="2001" t="s">
        <v>433</v>
      </c>
      <c r="C77" s="1999" t="s">
        <v>434</v>
      </c>
      <c r="D77" s="2000"/>
      <c r="E77" s="261"/>
      <c r="F77" s="116"/>
      <c r="G77" s="774"/>
      <c r="H77" s="692">
        <f t="shared" ref="H77:Q77" si="37">TRUNC(H$69*$S77)</f>
        <v>0</v>
      </c>
      <c r="I77" s="692">
        <f t="shared" si="37"/>
        <v>0</v>
      </c>
      <c r="J77" s="692">
        <f t="shared" si="37"/>
        <v>0</v>
      </c>
      <c r="K77" s="692">
        <f t="shared" si="37"/>
        <v>0</v>
      </c>
      <c r="L77" s="692">
        <f t="shared" si="37"/>
        <v>0</v>
      </c>
      <c r="M77" s="692">
        <f t="shared" si="37"/>
        <v>0</v>
      </c>
      <c r="N77" s="692">
        <f t="shared" si="37"/>
        <v>0</v>
      </c>
      <c r="O77" s="692">
        <f t="shared" si="37"/>
        <v>0</v>
      </c>
      <c r="P77" s="692">
        <f t="shared" si="37"/>
        <v>0</v>
      </c>
      <c r="Q77" s="692">
        <f t="shared" si="37"/>
        <v>0</v>
      </c>
      <c r="R77" s="685">
        <f t="shared" si="36"/>
        <v>0</v>
      </c>
      <c r="S77" s="397"/>
    </row>
    <row r="78" spans="1:19" ht="15.95" customHeight="1" x14ac:dyDescent="0.15">
      <c r="A78" s="1920"/>
      <c r="B78" s="2002"/>
      <c r="C78" s="1999" t="s">
        <v>435</v>
      </c>
      <c r="D78" s="2000"/>
      <c r="E78" s="261"/>
      <c r="F78" s="116"/>
      <c r="G78" s="774"/>
      <c r="H78" s="692">
        <f t="shared" ref="H78:Q79" si="38">TRUNC(H$68*$S78)</f>
        <v>0</v>
      </c>
      <c r="I78" s="692">
        <f t="shared" si="38"/>
        <v>0</v>
      </c>
      <c r="J78" s="692">
        <f t="shared" si="38"/>
        <v>0</v>
      </c>
      <c r="K78" s="692">
        <f t="shared" si="38"/>
        <v>0</v>
      </c>
      <c r="L78" s="692">
        <f t="shared" si="38"/>
        <v>0</v>
      </c>
      <c r="M78" s="692">
        <f t="shared" si="38"/>
        <v>0</v>
      </c>
      <c r="N78" s="692">
        <f t="shared" si="38"/>
        <v>0</v>
      </c>
      <c r="O78" s="692">
        <f t="shared" si="38"/>
        <v>0</v>
      </c>
      <c r="P78" s="692">
        <f t="shared" si="38"/>
        <v>0</v>
      </c>
      <c r="Q78" s="692">
        <f t="shared" si="38"/>
        <v>0</v>
      </c>
      <c r="R78" s="685">
        <f t="shared" si="36"/>
        <v>0</v>
      </c>
      <c r="S78" s="397"/>
    </row>
    <row r="79" spans="1:19" ht="15.95" customHeight="1" x14ac:dyDescent="0.15">
      <c r="A79" s="1920"/>
      <c r="B79" s="2003"/>
      <c r="C79" s="1999" t="s">
        <v>436</v>
      </c>
      <c r="D79" s="2000"/>
      <c r="E79" s="261"/>
      <c r="F79" s="116"/>
      <c r="G79" s="774"/>
      <c r="H79" s="692">
        <f t="shared" si="38"/>
        <v>0</v>
      </c>
      <c r="I79" s="692">
        <f t="shared" si="38"/>
        <v>0</v>
      </c>
      <c r="J79" s="692">
        <f t="shared" si="38"/>
        <v>0</v>
      </c>
      <c r="K79" s="692">
        <f t="shared" si="38"/>
        <v>0</v>
      </c>
      <c r="L79" s="692">
        <f t="shared" si="38"/>
        <v>0</v>
      </c>
      <c r="M79" s="692">
        <f t="shared" si="38"/>
        <v>0</v>
      </c>
      <c r="N79" s="692">
        <f t="shared" si="38"/>
        <v>0</v>
      </c>
      <c r="O79" s="692">
        <f t="shared" si="38"/>
        <v>0</v>
      </c>
      <c r="P79" s="692">
        <f t="shared" si="38"/>
        <v>0</v>
      </c>
      <c r="Q79" s="692">
        <f t="shared" si="38"/>
        <v>0</v>
      </c>
      <c r="R79" s="685">
        <f t="shared" si="36"/>
        <v>0</v>
      </c>
      <c r="S79" s="397"/>
    </row>
    <row r="80" spans="1:19" ht="15.95" customHeight="1" thickBot="1" x14ac:dyDescent="0.2">
      <c r="A80" s="1920"/>
      <c r="B80" s="2004" t="s">
        <v>22</v>
      </c>
      <c r="C80" s="2005"/>
      <c r="D80" s="2005"/>
      <c r="E80" s="264"/>
      <c r="F80" s="114"/>
      <c r="G80" s="611"/>
      <c r="H80" s="611"/>
      <c r="I80" s="611"/>
      <c r="J80" s="611"/>
      <c r="K80" s="611"/>
      <c r="L80" s="611"/>
      <c r="M80" s="611"/>
      <c r="N80" s="611"/>
      <c r="O80" s="611"/>
      <c r="P80" s="611"/>
      <c r="Q80" s="612"/>
      <c r="R80" s="694"/>
      <c r="S80" s="398"/>
    </row>
    <row r="81" spans="1:19" ht="15.95" customHeight="1" thickTop="1" thickBot="1" x14ac:dyDescent="0.2">
      <c r="A81" s="1921"/>
      <c r="B81" s="1995" t="s">
        <v>176</v>
      </c>
      <c r="C81" s="1996"/>
      <c r="D81" s="1996"/>
      <c r="E81" s="388">
        <f t="shared" ref="E81:Q81" si="39">SUM(E70:E80)</f>
        <v>0</v>
      </c>
      <c r="F81" s="389">
        <f t="shared" si="39"/>
        <v>0</v>
      </c>
      <c r="G81" s="390">
        <f t="shared" si="39"/>
        <v>0</v>
      </c>
      <c r="H81" s="390">
        <f t="shared" si="39"/>
        <v>0</v>
      </c>
      <c r="I81" s="390">
        <f t="shared" si="39"/>
        <v>0</v>
      </c>
      <c r="J81" s="390">
        <f t="shared" si="39"/>
        <v>0</v>
      </c>
      <c r="K81" s="390">
        <f t="shared" si="39"/>
        <v>0</v>
      </c>
      <c r="L81" s="390">
        <f t="shared" si="39"/>
        <v>0</v>
      </c>
      <c r="M81" s="390">
        <f t="shared" si="39"/>
        <v>0</v>
      </c>
      <c r="N81" s="390">
        <f t="shared" si="39"/>
        <v>0</v>
      </c>
      <c r="O81" s="390">
        <f t="shared" si="39"/>
        <v>0</v>
      </c>
      <c r="P81" s="390">
        <f t="shared" si="39"/>
        <v>0</v>
      </c>
      <c r="Q81" s="391">
        <f t="shared" si="39"/>
        <v>0</v>
      </c>
      <c r="R81" s="687">
        <f>ROUNDUP(S81/10,0)</f>
        <v>0</v>
      </c>
      <c r="S81" s="399"/>
    </row>
    <row r="82" spans="1:19" ht="15.95" customHeight="1" thickBot="1" x14ac:dyDescent="0.2">
      <c r="A82" s="2006" t="s">
        <v>180</v>
      </c>
      <c r="B82" s="2007"/>
      <c r="C82" s="2007"/>
      <c r="D82" s="2007"/>
      <c r="E82" s="388">
        <f t="shared" ref="E82:Q82" si="40">E69-E81</f>
        <v>0</v>
      </c>
      <c r="F82" s="389">
        <f t="shared" si="40"/>
        <v>0</v>
      </c>
      <c r="G82" s="390">
        <f t="shared" si="40"/>
        <v>0</v>
      </c>
      <c r="H82" s="390">
        <f t="shared" si="40"/>
        <v>0</v>
      </c>
      <c r="I82" s="390">
        <f t="shared" si="40"/>
        <v>0</v>
      </c>
      <c r="J82" s="390">
        <f t="shared" si="40"/>
        <v>0</v>
      </c>
      <c r="K82" s="390">
        <f t="shared" si="40"/>
        <v>0</v>
      </c>
      <c r="L82" s="390">
        <f t="shared" si="40"/>
        <v>0</v>
      </c>
      <c r="M82" s="390">
        <f t="shared" si="40"/>
        <v>0</v>
      </c>
      <c r="N82" s="390">
        <f t="shared" si="40"/>
        <v>0</v>
      </c>
      <c r="O82" s="390">
        <f t="shared" si="40"/>
        <v>0</v>
      </c>
      <c r="P82" s="390">
        <f t="shared" si="40"/>
        <v>0</v>
      </c>
      <c r="Q82" s="390">
        <f t="shared" si="40"/>
        <v>0</v>
      </c>
      <c r="R82" s="695">
        <f>ROUNDUP(S82/10,0)</f>
        <v>0</v>
      </c>
      <c r="S82" s="399"/>
    </row>
    <row r="83" spans="1:19" ht="15.95" customHeight="1" thickBot="1" x14ac:dyDescent="0.2">
      <c r="A83" s="2010" t="s">
        <v>440</v>
      </c>
      <c r="B83" s="2010"/>
      <c r="C83" s="2010"/>
      <c r="D83" s="673"/>
      <c r="F83" s="1905"/>
      <c r="G83" s="1905"/>
      <c r="H83" s="120"/>
      <c r="I83" s="120"/>
      <c r="N83" s="117"/>
      <c r="O83" s="117"/>
      <c r="P83" s="1879" t="s">
        <v>69</v>
      </c>
      <c r="Q83" s="1879"/>
      <c r="R83" s="117" t="s">
        <v>69</v>
      </c>
      <c r="S83" s="117"/>
    </row>
    <row r="84" spans="1:19" ht="15.95" customHeight="1" thickBot="1" x14ac:dyDescent="0.2">
      <c r="A84" s="1983"/>
      <c r="B84" s="1984"/>
      <c r="C84" s="1984"/>
      <c r="D84" s="1984"/>
      <c r="E84" s="674" t="s">
        <v>420</v>
      </c>
      <c r="F84" s="675" t="s">
        <v>420</v>
      </c>
      <c r="G84" s="676" t="s">
        <v>420</v>
      </c>
      <c r="H84" s="676" t="s">
        <v>129</v>
      </c>
      <c r="I84" s="676" t="s">
        <v>130</v>
      </c>
      <c r="J84" s="676" t="s">
        <v>131</v>
      </c>
      <c r="K84" s="676" t="s">
        <v>132</v>
      </c>
      <c r="L84" s="676" t="s">
        <v>133</v>
      </c>
      <c r="M84" s="676" t="s">
        <v>134</v>
      </c>
      <c r="N84" s="676" t="s">
        <v>135</v>
      </c>
      <c r="O84" s="676" t="s">
        <v>136</v>
      </c>
      <c r="P84" s="676" t="s">
        <v>137</v>
      </c>
      <c r="Q84" s="677" t="s">
        <v>138</v>
      </c>
      <c r="R84" s="678" t="s">
        <v>421</v>
      </c>
      <c r="S84" s="696" t="s">
        <v>437</v>
      </c>
    </row>
    <row r="85" spans="1:19" ht="15.95" customHeight="1" x14ac:dyDescent="0.15">
      <c r="A85" s="1988" t="s">
        <v>159</v>
      </c>
      <c r="B85" s="1989" t="s">
        <v>423</v>
      </c>
      <c r="C85" s="1990"/>
      <c r="D85" s="1990"/>
      <c r="E85" s="260"/>
      <c r="F85" s="118"/>
      <c r="G85" s="680"/>
      <c r="H85" s="680"/>
      <c r="I85" s="680"/>
      <c r="J85" s="680"/>
      <c r="K85" s="680"/>
      <c r="L85" s="680"/>
      <c r="M85" s="680"/>
      <c r="N85" s="680"/>
      <c r="O85" s="680"/>
      <c r="P85" s="680"/>
      <c r="Q85" s="681"/>
      <c r="R85" s="682"/>
      <c r="S85" s="392"/>
    </row>
    <row r="86" spans="1:19" ht="15.95" customHeight="1" x14ac:dyDescent="0.15">
      <c r="A86" s="1920"/>
      <c r="B86" s="1991" t="s">
        <v>424</v>
      </c>
      <c r="C86" s="1992"/>
      <c r="D86" s="683" t="s">
        <v>425</v>
      </c>
      <c r="E86" s="261"/>
      <c r="F86" s="116"/>
      <c r="G86" s="774"/>
      <c r="H86" s="684"/>
      <c r="I86" s="684"/>
      <c r="J86" s="684"/>
      <c r="K86" s="684"/>
      <c r="L86" s="684"/>
      <c r="M86" s="684"/>
      <c r="N86" s="684"/>
      <c r="O86" s="684"/>
      <c r="P86" s="684"/>
      <c r="Q86" s="684"/>
      <c r="R86" s="685"/>
      <c r="S86" s="393"/>
    </row>
    <row r="87" spans="1:19" ht="15.95" customHeight="1" x14ac:dyDescent="0.15">
      <c r="A87" s="1920"/>
      <c r="B87" s="1991" t="s">
        <v>219</v>
      </c>
      <c r="C87" s="1992"/>
      <c r="D87" s="686" t="s">
        <v>426</v>
      </c>
      <c r="E87" s="261"/>
      <c r="F87" s="116"/>
      <c r="G87" s="774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687"/>
      <c r="S87" s="394"/>
    </row>
    <row r="88" spans="1:19" ht="15.95" customHeight="1" thickBot="1" x14ac:dyDescent="0.2">
      <c r="A88" s="1920"/>
      <c r="B88" s="1993" t="s">
        <v>427</v>
      </c>
      <c r="C88" s="1994"/>
      <c r="D88" s="686" t="s">
        <v>446</v>
      </c>
      <c r="E88" s="264"/>
      <c r="F88" s="114"/>
      <c r="G88" s="611"/>
      <c r="H88" s="688">
        <f>TRUNC(H85/10*H86)</f>
        <v>0</v>
      </c>
      <c r="I88" s="688">
        <f t="shared" ref="I88:Q88" si="41">TRUNC(I85/10*I86)</f>
        <v>0</v>
      </c>
      <c r="J88" s="688">
        <f t="shared" si="41"/>
        <v>0</v>
      </c>
      <c r="K88" s="688">
        <f t="shared" si="41"/>
        <v>0</v>
      </c>
      <c r="L88" s="688">
        <f t="shared" si="41"/>
        <v>0</v>
      </c>
      <c r="M88" s="688">
        <f t="shared" si="41"/>
        <v>0</v>
      </c>
      <c r="N88" s="688">
        <f t="shared" si="41"/>
        <v>0</v>
      </c>
      <c r="O88" s="688">
        <f t="shared" si="41"/>
        <v>0</v>
      </c>
      <c r="P88" s="688">
        <f t="shared" si="41"/>
        <v>0</v>
      </c>
      <c r="Q88" s="688">
        <f t="shared" si="41"/>
        <v>0</v>
      </c>
      <c r="R88" s="687"/>
      <c r="S88" s="394"/>
    </row>
    <row r="89" spans="1:19" ht="15.95" customHeight="1" thickTop="1" thickBot="1" x14ac:dyDescent="0.2">
      <c r="A89" s="1921"/>
      <c r="B89" s="1995" t="s">
        <v>177</v>
      </c>
      <c r="C89" s="1996"/>
      <c r="D89" s="1996"/>
      <c r="E89" s="697"/>
      <c r="F89" s="698"/>
      <c r="G89" s="1367"/>
      <c r="H89" s="387">
        <f t="shared" ref="H89:Q89" si="42">TRUNC(H88*H87)</f>
        <v>0</v>
      </c>
      <c r="I89" s="387">
        <f t="shared" si="42"/>
        <v>0</v>
      </c>
      <c r="J89" s="387">
        <f t="shared" si="42"/>
        <v>0</v>
      </c>
      <c r="K89" s="387">
        <f t="shared" si="42"/>
        <v>0</v>
      </c>
      <c r="L89" s="387">
        <f t="shared" si="42"/>
        <v>0</v>
      </c>
      <c r="M89" s="387">
        <f t="shared" si="42"/>
        <v>0</v>
      </c>
      <c r="N89" s="387">
        <f t="shared" si="42"/>
        <v>0</v>
      </c>
      <c r="O89" s="387">
        <f t="shared" si="42"/>
        <v>0</v>
      </c>
      <c r="P89" s="387">
        <f t="shared" si="42"/>
        <v>0</v>
      </c>
      <c r="Q89" s="387">
        <f t="shared" si="42"/>
        <v>0</v>
      </c>
      <c r="R89" s="689"/>
      <c r="S89" s="395"/>
    </row>
    <row r="90" spans="1:19" ht="15.95" customHeight="1" x14ac:dyDescent="0.15">
      <c r="A90" s="1997" t="s">
        <v>160</v>
      </c>
      <c r="B90" s="1989" t="s">
        <v>428</v>
      </c>
      <c r="C90" s="1990"/>
      <c r="D90" s="1990"/>
      <c r="E90" s="260"/>
      <c r="F90" s="118"/>
      <c r="G90" s="680"/>
      <c r="H90" s="690">
        <f t="shared" ref="H90:Q96" si="43">TRUNC(H$85*$R90)</f>
        <v>0</v>
      </c>
      <c r="I90" s="690">
        <f t="shared" si="43"/>
        <v>0</v>
      </c>
      <c r="J90" s="690">
        <f t="shared" si="43"/>
        <v>0</v>
      </c>
      <c r="K90" s="690">
        <f t="shared" si="43"/>
        <v>0</v>
      </c>
      <c r="L90" s="690">
        <f t="shared" si="43"/>
        <v>0</v>
      </c>
      <c r="M90" s="690">
        <f t="shared" si="43"/>
        <v>0</v>
      </c>
      <c r="N90" s="690">
        <f t="shared" si="43"/>
        <v>0</v>
      </c>
      <c r="O90" s="690">
        <f t="shared" si="43"/>
        <v>0</v>
      </c>
      <c r="P90" s="690">
        <f t="shared" si="43"/>
        <v>0</v>
      </c>
      <c r="Q90" s="690">
        <f t="shared" si="43"/>
        <v>0</v>
      </c>
      <c r="R90" s="691">
        <f t="shared" ref="R90:R99" si="44">ROUNDUP(S90/10,0)</f>
        <v>0</v>
      </c>
      <c r="S90" s="396"/>
    </row>
    <row r="91" spans="1:19" ht="15.95" customHeight="1" x14ac:dyDescent="0.15">
      <c r="A91" s="1920"/>
      <c r="B91" s="1991" t="s">
        <v>334</v>
      </c>
      <c r="C91" s="1992"/>
      <c r="D91" s="1992"/>
      <c r="E91" s="261"/>
      <c r="F91" s="116"/>
      <c r="G91" s="774"/>
      <c r="H91" s="692">
        <f t="shared" si="43"/>
        <v>0</v>
      </c>
      <c r="I91" s="692">
        <f t="shared" si="43"/>
        <v>0</v>
      </c>
      <c r="J91" s="692">
        <f t="shared" si="43"/>
        <v>0</v>
      </c>
      <c r="K91" s="692">
        <f t="shared" si="43"/>
        <v>0</v>
      </c>
      <c r="L91" s="692">
        <f t="shared" si="43"/>
        <v>0</v>
      </c>
      <c r="M91" s="692">
        <f t="shared" si="43"/>
        <v>0</v>
      </c>
      <c r="N91" s="692">
        <f t="shared" si="43"/>
        <v>0</v>
      </c>
      <c r="O91" s="692">
        <f t="shared" si="43"/>
        <v>0</v>
      </c>
      <c r="P91" s="692">
        <f t="shared" si="43"/>
        <v>0</v>
      </c>
      <c r="Q91" s="692">
        <f t="shared" si="43"/>
        <v>0</v>
      </c>
      <c r="R91" s="685">
        <f t="shared" si="44"/>
        <v>0</v>
      </c>
      <c r="S91" s="397"/>
    </row>
    <row r="92" spans="1:19" ht="15.95" customHeight="1" x14ac:dyDescent="0.15">
      <c r="A92" s="1920"/>
      <c r="B92" s="1991" t="s">
        <v>429</v>
      </c>
      <c r="C92" s="1992"/>
      <c r="D92" s="1992"/>
      <c r="E92" s="261"/>
      <c r="F92" s="116"/>
      <c r="G92" s="774"/>
      <c r="H92" s="692">
        <f t="shared" si="43"/>
        <v>0</v>
      </c>
      <c r="I92" s="692">
        <f t="shared" si="43"/>
        <v>0</v>
      </c>
      <c r="J92" s="692">
        <f t="shared" si="43"/>
        <v>0</v>
      </c>
      <c r="K92" s="692">
        <f t="shared" si="43"/>
        <v>0</v>
      </c>
      <c r="L92" s="692">
        <f t="shared" si="43"/>
        <v>0</v>
      </c>
      <c r="M92" s="692">
        <f t="shared" si="43"/>
        <v>0</v>
      </c>
      <c r="N92" s="692">
        <f t="shared" si="43"/>
        <v>0</v>
      </c>
      <c r="O92" s="692">
        <f t="shared" si="43"/>
        <v>0</v>
      </c>
      <c r="P92" s="692">
        <f t="shared" si="43"/>
        <v>0</v>
      </c>
      <c r="Q92" s="692">
        <f t="shared" si="43"/>
        <v>0</v>
      </c>
      <c r="R92" s="685">
        <f t="shared" si="44"/>
        <v>0</v>
      </c>
      <c r="S92" s="397"/>
    </row>
    <row r="93" spans="1:19" ht="15.95" customHeight="1" x14ac:dyDescent="0.15">
      <c r="A93" s="1920"/>
      <c r="B93" s="1991" t="s">
        <v>430</v>
      </c>
      <c r="C93" s="1992"/>
      <c r="D93" s="1992"/>
      <c r="E93" s="261"/>
      <c r="F93" s="116"/>
      <c r="G93" s="774"/>
      <c r="H93" s="692">
        <f t="shared" si="43"/>
        <v>0</v>
      </c>
      <c r="I93" s="692">
        <f t="shared" si="43"/>
        <v>0</v>
      </c>
      <c r="J93" s="692">
        <f t="shared" si="43"/>
        <v>0</v>
      </c>
      <c r="K93" s="692">
        <f t="shared" si="43"/>
        <v>0</v>
      </c>
      <c r="L93" s="692">
        <f t="shared" si="43"/>
        <v>0</v>
      </c>
      <c r="M93" s="692">
        <f t="shared" si="43"/>
        <v>0</v>
      </c>
      <c r="N93" s="692">
        <f t="shared" si="43"/>
        <v>0</v>
      </c>
      <c r="O93" s="692">
        <f t="shared" si="43"/>
        <v>0</v>
      </c>
      <c r="P93" s="692">
        <f t="shared" si="43"/>
        <v>0</v>
      </c>
      <c r="Q93" s="692">
        <f t="shared" si="43"/>
        <v>0</v>
      </c>
      <c r="R93" s="685">
        <f t="shared" si="44"/>
        <v>0</v>
      </c>
      <c r="S93" s="397"/>
    </row>
    <row r="94" spans="1:19" ht="15.95" customHeight="1" x14ac:dyDescent="0.15">
      <c r="A94" s="1920"/>
      <c r="B94" s="1991" t="s">
        <v>346</v>
      </c>
      <c r="C94" s="1992"/>
      <c r="D94" s="1992"/>
      <c r="E94" s="261"/>
      <c r="F94" s="116"/>
      <c r="G94" s="774"/>
      <c r="H94" s="692">
        <f t="shared" si="43"/>
        <v>0</v>
      </c>
      <c r="I94" s="692">
        <f t="shared" si="43"/>
        <v>0</v>
      </c>
      <c r="J94" s="692">
        <f t="shared" si="43"/>
        <v>0</v>
      </c>
      <c r="K94" s="692">
        <f t="shared" si="43"/>
        <v>0</v>
      </c>
      <c r="L94" s="692">
        <f t="shared" si="43"/>
        <v>0</v>
      </c>
      <c r="M94" s="692">
        <f t="shared" si="43"/>
        <v>0</v>
      </c>
      <c r="N94" s="692">
        <f t="shared" si="43"/>
        <v>0</v>
      </c>
      <c r="O94" s="692">
        <f t="shared" si="43"/>
        <v>0</v>
      </c>
      <c r="P94" s="692">
        <f t="shared" si="43"/>
        <v>0</v>
      </c>
      <c r="Q94" s="692">
        <f t="shared" si="43"/>
        <v>0</v>
      </c>
      <c r="R94" s="685">
        <f t="shared" si="44"/>
        <v>0</v>
      </c>
      <c r="S94" s="397"/>
    </row>
    <row r="95" spans="1:19" ht="15.95" customHeight="1" x14ac:dyDescent="0.15">
      <c r="A95" s="1920"/>
      <c r="B95" s="1999" t="s">
        <v>431</v>
      </c>
      <c r="C95" s="2000"/>
      <c r="D95" s="2000"/>
      <c r="E95" s="261"/>
      <c r="F95" s="116"/>
      <c r="G95" s="774"/>
      <c r="H95" s="692">
        <f t="shared" si="43"/>
        <v>0</v>
      </c>
      <c r="I95" s="692">
        <f t="shared" si="43"/>
        <v>0</v>
      </c>
      <c r="J95" s="692">
        <f t="shared" si="43"/>
        <v>0</v>
      </c>
      <c r="K95" s="692">
        <f t="shared" si="43"/>
        <v>0</v>
      </c>
      <c r="L95" s="692">
        <f t="shared" si="43"/>
        <v>0</v>
      </c>
      <c r="M95" s="692">
        <f t="shared" si="43"/>
        <v>0</v>
      </c>
      <c r="N95" s="692">
        <f t="shared" si="43"/>
        <v>0</v>
      </c>
      <c r="O95" s="692">
        <f t="shared" si="43"/>
        <v>0</v>
      </c>
      <c r="P95" s="692">
        <f t="shared" si="43"/>
        <v>0</v>
      </c>
      <c r="Q95" s="692">
        <f t="shared" si="43"/>
        <v>0</v>
      </c>
      <c r="R95" s="685">
        <f t="shared" si="44"/>
        <v>0</v>
      </c>
      <c r="S95" s="397"/>
    </row>
    <row r="96" spans="1:19" ht="15.95" customHeight="1" x14ac:dyDescent="0.15">
      <c r="A96" s="1920"/>
      <c r="B96" s="1991" t="s">
        <v>432</v>
      </c>
      <c r="C96" s="1992"/>
      <c r="D96" s="1992"/>
      <c r="E96" s="261"/>
      <c r="F96" s="116"/>
      <c r="G96" s="774"/>
      <c r="H96" s="692">
        <f t="shared" si="43"/>
        <v>0</v>
      </c>
      <c r="I96" s="692">
        <f t="shared" si="43"/>
        <v>0</v>
      </c>
      <c r="J96" s="692">
        <f t="shared" si="43"/>
        <v>0</v>
      </c>
      <c r="K96" s="692">
        <f t="shared" si="43"/>
        <v>0</v>
      </c>
      <c r="L96" s="692">
        <f t="shared" si="43"/>
        <v>0</v>
      </c>
      <c r="M96" s="692">
        <f t="shared" si="43"/>
        <v>0</v>
      </c>
      <c r="N96" s="692">
        <f t="shared" si="43"/>
        <v>0</v>
      </c>
      <c r="O96" s="692">
        <f t="shared" si="43"/>
        <v>0</v>
      </c>
      <c r="P96" s="692">
        <f t="shared" si="43"/>
        <v>0</v>
      </c>
      <c r="Q96" s="692">
        <f t="shared" si="43"/>
        <v>0</v>
      </c>
      <c r="R96" s="685">
        <f t="shared" si="44"/>
        <v>0</v>
      </c>
      <c r="S96" s="397"/>
    </row>
    <row r="97" spans="1:19" ht="15.95" customHeight="1" x14ac:dyDescent="0.15">
      <c r="A97" s="1920"/>
      <c r="B97" s="2001" t="s">
        <v>433</v>
      </c>
      <c r="C97" s="1999" t="s">
        <v>434</v>
      </c>
      <c r="D97" s="2000"/>
      <c r="E97" s="261"/>
      <c r="F97" s="116"/>
      <c r="G97" s="774"/>
      <c r="H97" s="692">
        <f t="shared" ref="H97:Q97" si="45">TRUNC(H$89*$S97)</f>
        <v>0</v>
      </c>
      <c r="I97" s="692">
        <f t="shared" si="45"/>
        <v>0</v>
      </c>
      <c r="J97" s="692">
        <f t="shared" si="45"/>
        <v>0</v>
      </c>
      <c r="K97" s="692">
        <f t="shared" si="45"/>
        <v>0</v>
      </c>
      <c r="L97" s="692">
        <f t="shared" si="45"/>
        <v>0</v>
      </c>
      <c r="M97" s="692">
        <f t="shared" si="45"/>
        <v>0</v>
      </c>
      <c r="N97" s="692">
        <f t="shared" si="45"/>
        <v>0</v>
      </c>
      <c r="O97" s="692">
        <f t="shared" si="45"/>
        <v>0</v>
      </c>
      <c r="P97" s="692">
        <f t="shared" si="45"/>
        <v>0</v>
      </c>
      <c r="Q97" s="692">
        <f t="shared" si="45"/>
        <v>0</v>
      </c>
      <c r="R97" s="685">
        <f t="shared" si="44"/>
        <v>0</v>
      </c>
      <c r="S97" s="397"/>
    </row>
    <row r="98" spans="1:19" ht="15.95" customHeight="1" x14ac:dyDescent="0.15">
      <c r="A98" s="1920"/>
      <c r="B98" s="2002"/>
      <c r="C98" s="1999" t="s">
        <v>435</v>
      </c>
      <c r="D98" s="2000"/>
      <c r="E98" s="261"/>
      <c r="F98" s="116"/>
      <c r="G98" s="774"/>
      <c r="H98" s="692">
        <f t="shared" ref="H98:Q99" si="46">TRUNC(H$88*$S98)</f>
        <v>0</v>
      </c>
      <c r="I98" s="692">
        <f t="shared" si="46"/>
        <v>0</v>
      </c>
      <c r="J98" s="692">
        <f t="shared" si="46"/>
        <v>0</v>
      </c>
      <c r="K98" s="692">
        <f t="shared" si="46"/>
        <v>0</v>
      </c>
      <c r="L98" s="692">
        <f t="shared" si="46"/>
        <v>0</v>
      </c>
      <c r="M98" s="692">
        <f t="shared" si="46"/>
        <v>0</v>
      </c>
      <c r="N98" s="692">
        <f t="shared" si="46"/>
        <v>0</v>
      </c>
      <c r="O98" s="692">
        <f t="shared" si="46"/>
        <v>0</v>
      </c>
      <c r="P98" s="692">
        <f t="shared" si="46"/>
        <v>0</v>
      </c>
      <c r="Q98" s="692">
        <f t="shared" si="46"/>
        <v>0</v>
      </c>
      <c r="R98" s="685">
        <f t="shared" si="44"/>
        <v>0</v>
      </c>
      <c r="S98" s="397"/>
    </row>
    <row r="99" spans="1:19" ht="15.95" customHeight="1" x14ac:dyDescent="0.15">
      <c r="A99" s="1920"/>
      <c r="B99" s="2003"/>
      <c r="C99" s="1999" t="s">
        <v>436</v>
      </c>
      <c r="D99" s="2000"/>
      <c r="E99" s="261"/>
      <c r="F99" s="116"/>
      <c r="G99" s="774"/>
      <c r="H99" s="692">
        <f t="shared" si="46"/>
        <v>0</v>
      </c>
      <c r="I99" s="692">
        <f t="shared" si="46"/>
        <v>0</v>
      </c>
      <c r="J99" s="692">
        <f t="shared" si="46"/>
        <v>0</v>
      </c>
      <c r="K99" s="692">
        <f t="shared" si="46"/>
        <v>0</v>
      </c>
      <c r="L99" s="692">
        <f t="shared" si="46"/>
        <v>0</v>
      </c>
      <c r="M99" s="692">
        <f t="shared" si="46"/>
        <v>0</v>
      </c>
      <c r="N99" s="692">
        <f t="shared" si="46"/>
        <v>0</v>
      </c>
      <c r="O99" s="692">
        <f t="shared" si="46"/>
        <v>0</v>
      </c>
      <c r="P99" s="692">
        <f t="shared" si="46"/>
        <v>0</v>
      </c>
      <c r="Q99" s="692">
        <f t="shared" si="46"/>
        <v>0</v>
      </c>
      <c r="R99" s="685">
        <f t="shared" si="44"/>
        <v>0</v>
      </c>
      <c r="S99" s="397"/>
    </row>
    <row r="100" spans="1:19" ht="15.95" customHeight="1" thickBot="1" x14ac:dyDescent="0.2">
      <c r="A100" s="1920"/>
      <c r="B100" s="2004" t="s">
        <v>22</v>
      </c>
      <c r="C100" s="2005"/>
      <c r="D100" s="2005"/>
      <c r="E100" s="264"/>
      <c r="F100" s="114"/>
      <c r="G100" s="611"/>
      <c r="H100" s="611"/>
      <c r="I100" s="611"/>
      <c r="J100" s="611"/>
      <c r="K100" s="611"/>
      <c r="L100" s="611"/>
      <c r="M100" s="611"/>
      <c r="N100" s="611"/>
      <c r="O100" s="611"/>
      <c r="P100" s="611"/>
      <c r="Q100" s="612"/>
      <c r="R100" s="694"/>
      <c r="S100" s="398"/>
    </row>
    <row r="101" spans="1:19" ht="15.95" customHeight="1" thickTop="1" thickBot="1" x14ac:dyDescent="0.2">
      <c r="A101" s="1921"/>
      <c r="B101" s="1995" t="s">
        <v>176</v>
      </c>
      <c r="C101" s="1996"/>
      <c r="D101" s="1996"/>
      <c r="E101" s="388">
        <f t="shared" ref="E101:Q101" si="47">SUM(E90:E100)</f>
        <v>0</v>
      </c>
      <c r="F101" s="389">
        <f t="shared" si="47"/>
        <v>0</v>
      </c>
      <c r="G101" s="390">
        <f t="shared" si="47"/>
        <v>0</v>
      </c>
      <c r="H101" s="390">
        <f t="shared" si="47"/>
        <v>0</v>
      </c>
      <c r="I101" s="390">
        <f t="shared" si="47"/>
        <v>0</v>
      </c>
      <c r="J101" s="390">
        <f t="shared" si="47"/>
        <v>0</v>
      </c>
      <c r="K101" s="390">
        <f t="shared" si="47"/>
        <v>0</v>
      </c>
      <c r="L101" s="390">
        <f t="shared" si="47"/>
        <v>0</v>
      </c>
      <c r="M101" s="390">
        <f t="shared" si="47"/>
        <v>0</v>
      </c>
      <c r="N101" s="390">
        <f t="shared" si="47"/>
        <v>0</v>
      </c>
      <c r="O101" s="390">
        <f t="shared" si="47"/>
        <v>0</v>
      </c>
      <c r="P101" s="390">
        <f t="shared" si="47"/>
        <v>0</v>
      </c>
      <c r="Q101" s="391">
        <f t="shared" si="47"/>
        <v>0</v>
      </c>
      <c r="R101" s="687">
        <f>ROUNDUP(S101/10,0)</f>
        <v>0</v>
      </c>
      <c r="S101" s="399"/>
    </row>
    <row r="102" spans="1:19" ht="15.95" customHeight="1" thickBot="1" x14ac:dyDescent="0.2">
      <c r="A102" s="2006" t="s">
        <v>180</v>
      </c>
      <c r="B102" s="2007"/>
      <c r="C102" s="2007"/>
      <c r="D102" s="2007"/>
      <c r="E102" s="388">
        <f t="shared" ref="E102:Q102" si="48">E89-E101</f>
        <v>0</v>
      </c>
      <c r="F102" s="389">
        <f t="shared" si="48"/>
        <v>0</v>
      </c>
      <c r="G102" s="390">
        <f t="shared" si="48"/>
        <v>0</v>
      </c>
      <c r="H102" s="390">
        <f t="shared" si="48"/>
        <v>0</v>
      </c>
      <c r="I102" s="390">
        <f t="shared" si="48"/>
        <v>0</v>
      </c>
      <c r="J102" s="390">
        <f t="shared" si="48"/>
        <v>0</v>
      </c>
      <c r="K102" s="390">
        <f t="shared" si="48"/>
        <v>0</v>
      </c>
      <c r="L102" s="390">
        <f t="shared" si="48"/>
        <v>0</v>
      </c>
      <c r="M102" s="390">
        <f t="shared" si="48"/>
        <v>0</v>
      </c>
      <c r="N102" s="390">
        <f t="shared" si="48"/>
        <v>0</v>
      </c>
      <c r="O102" s="390">
        <f t="shared" si="48"/>
        <v>0</v>
      </c>
      <c r="P102" s="390">
        <f t="shared" si="48"/>
        <v>0</v>
      </c>
      <c r="Q102" s="390">
        <f t="shared" si="48"/>
        <v>0</v>
      </c>
      <c r="R102" s="695">
        <f>ROUNDUP(S102/10,0)</f>
        <v>0</v>
      </c>
      <c r="S102" s="399"/>
    </row>
    <row r="103" spans="1:19" ht="15.95" customHeight="1" thickBot="1" x14ac:dyDescent="0.2">
      <c r="A103" s="2010" t="s">
        <v>441</v>
      </c>
      <c r="B103" s="2010"/>
      <c r="C103" s="2010"/>
      <c r="D103" s="673"/>
      <c r="F103" s="1905"/>
      <c r="G103" s="1905"/>
      <c r="H103" s="120"/>
      <c r="I103" s="120"/>
      <c r="N103" s="117"/>
      <c r="O103" s="117"/>
      <c r="P103" s="1879" t="s">
        <v>69</v>
      </c>
      <c r="Q103" s="1879"/>
      <c r="R103" s="117" t="s">
        <v>69</v>
      </c>
      <c r="S103" s="117"/>
    </row>
    <row r="104" spans="1:19" ht="15.95" customHeight="1" thickBot="1" x14ac:dyDescent="0.2">
      <c r="A104" s="1983"/>
      <c r="B104" s="1984"/>
      <c r="C104" s="1984"/>
      <c r="D104" s="1984"/>
      <c r="E104" s="674" t="s">
        <v>420</v>
      </c>
      <c r="F104" s="675" t="s">
        <v>420</v>
      </c>
      <c r="G104" s="676" t="s">
        <v>420</v>
      </c>
      <c r="H104" s="676" t="s">
        <v>129</v>
      </c>
      <c r="I104" s="676" t="s">
        <v>130</v>
      </c>
      <c r="J104" s="676" t="s">
        <v>131</v>
      </c>
      <c r="K104" s="676" t="s">
        <v>132</v>
      </c>
      <c r="L104" s="676" t="s">
        <v>133</v>
      </c>
      <c r="M104" s="676" t="s">
        <v>134</v>
      </c>
      <c r="N104" s="676" t="s">
        <v>135</v>
      </c>
      <c r="O104" s="676" t="s">
        <v>136</v>
      </c>
      <c r="P104" s="676" t="s">
        <v>137</v>
      </c>
      <c r="Q104" s="677" t="s">
        <v>138</v>
      </c>
      <c r="R104" s="678" t="s">
        <v>421</v>
      </c>
      <c r="S104" s="696" t="s">
        <v>437</v>
      </c>
    </row>
    <row r="105" spans="1:19" ht="15.95" customHeight="1" x14ac:dyDescent="0.15">
      <c r="A105" s="1988" t="s">
        <v>159</v>
      </c>
      <c r="B105" s="1989" t="s">
        <v>447</v>
      </c>
      <c r="C105" s="1990"/>
      <c r="D105" s="1990"/>
      <c r="E105" s="260"/>
      <c r="F105" s="118"/>
      <c r="G105" s="680"/>
      <c r="H105" s="680"/>
      <c r="I105" s="680"/>
      <c r="J105" s="680"/>
      <c r="K105" s="680"/>
      <c r="L105" s="680"/>
      <c r="M105" s="680"/>
      <c r="N105" s="680"/>
      <c r="O105" s="680"/>
      <c r="P105" s="680"/>
      <c r="Q105" s="681"/>
      <c r="R105" s="682"/>
      <c r="S105" s="392"/>
    </row>
    <row r="106" spans="1:19" ht="15.95" customHeight="1" x14ac:dyDescent="0.15">
      <c r="A106" s="1920"/>
      <c r="B106" s="1991" t="s">
        <v>448</v>
      </c>
      <c r="C106" s="1992"/>
      <c r="D106" s="683" t="s">
        <v>449</v>
      </c>
      <c r="E106" s="261"/>
      <c r="F106" s="116"/>
      <c r="G106" s="774"/>
      <c r="H106" s="684"/>
      <c r="I106" s="684"/>
      <c r="J106" s="684"/>
      <c r="K106" s="684"/>
      <c r="L106" s="684"/>
      <c r="M106" s="684"/>
      <c r="N106" s="684"/>
      <c r="O106" s="684"/>
      <c r="P106" s="684"/>
      <c r="Q106" s="684"/>
      <c r="R106" s="685"/>
      <c r="S106" s="393"/>
    </row>
    <row r="107" spans="1:19" ht="15.95" customHeight="1" x14ac:dyDescent="0.15">
      <c r="A107" s="1920"/>
      <c r="B107" s="1991" t="s">
        <v>219</v>
      </c>
      <c r="C107" s="1992"/>
      <c r="D107" s="686" t="s">
        <v>426</v>
      </c>
      <c r="E107" s="261"/>
      <c r="F107" s="116"/>
      <c r="G107" s="774"/>
      <c r="H107" s="269"/>
      <c r="I107" s="269"/>
      <c r="J107" s="269"/>
      <c r="K107" s="269"/>
      <c r="L107" s="269"/>
      <c r="M107" s="269"/>
      <c r="N107" s="269"/>
      <c r="O107" s="269"/>
      <c r="P107" s="269"/>
      <c r="Q107" s="269"/>
      <c r="R107" s="687"/>
      <c r="S107" s="394"/>
    </row>
    <row r="108" spans="1:19" ht="15.95" customHeight="1" thickBot="1" x14ac:dyDescent="0.2">
      <c r="A108" s="1920"/>
      <c r="B108" s="1993" t="s">
        <v>427</v>
      </c>
      <c r="C108" s="1994"/>
      <c r="D108" s="686" t="s">
        <v>450</v>
      </c>
      <c r="E108" s="264"/>
      <c r="F108" s="114"/>
      <c r="G108" s="611"/>
      <c r="H108" s="688">
        <f>TRUNC(H105/10*H106)</f>
        <v>0</v>
      </c>
      <c r="I108" s="688">
        <f t="shared" ref="I108:Q108" si="49">TRUNC(I105/10*I106)</f>
        <v>0</v>
      </c>
      <c r="J108" s="688">
        <f t="shared" si="49"/>
        <v>0</v>
      </c>
      <c r="K108" s="688">
        <f t="shared" si="49"/>
        <v>0</v>
      </c>
      <c r="L108" s="688">
        <f t="shared" si="49"/>
        <v>0</v>
      </c>
      <c r="M108" s="688">
        <f t="shared" si="49"/>
        <v>0</v>
      </c>
      <c r="N108" s="688">
        <f t="shared" si="49"/>
        <v>0</v>
      </c>
      <c r="O108" s="688">
        <f t="shared" si="49"/>
        <v>0</v>
      </c>
      <c r="P108" s="688">
        <f t="shared" si="49"/>
        <v>0</v>
      </c>
      <c r="Q108" s="688">
        <f t="shared" si="49"/>
        <v>0</v>
      </c>
      <c r="R108" s="687"/>
      <c r="S108" s="394"/>
    </row>
    <row r="109" spans="1:19" ht="15.95" customHeight="1" thickTop="1" thickBot="1" x14ac:dyDescent="0.2">
      <c r="A109" s="1921"/>
      <c r="B109" s="1995" t="s">
        <v>177</v>
      </c>
      <c r="C109" s="1996"/>
      <c r="D109" s="1996"/>
      <c r="E109" s="697"/>
      <c r="F109" s="698"/>
      <c r="G109" s="1367"/>
      <c r="H109" s="387">
        <f t="shared" ref="H109:Q109" si="50">TRUNC(H108*H107)</f>
        <v>0</v>
      </c>
      <c r="I109" s="387">
        <f t="shared" si="50"/>
        <v>0</v>
      </c>
      <c r="J109" s="387">
        <f t="shared" si="50"/>
        <v>0</v>
      </c>
      <c r="K109" s="387">
        <f t="shared" si="50"/>
        <v>0</v>
      </c>
      <c r="L109" s="387">
        <f t="shared" si="50"/>
        <v>0</v>
      </c>
      <c r="M109" s="387">
        <f t="shared" si="50"/>
        <v>0</v>
      </c>
      <c r="N109" s="387">
        <f t="shared" si="50"/>
        <v>0</v>
      </c>
      <c r="O109" s="387">
        <f t="shared" si="50"/>
        <v>0</v>
      </c>
      <c r="P109" s="387">
        <f t="shared" si="50"/>
        <v>0</v>
      </c>
      <c r="Q109" s="387">
        <f t="shared" si="50"/>
        <v>0</v>
      </c>
      <c r="R109" s="689"/>
      <c r="S109" s="395"/>
    </row>
    <row r="110" spans="1:19" ht="15.95" customHeight="1" x14ac:dyDescent="0.15">
      <c r="A110" s="1997" t="s">
        <v>160</v>
      </c>
      <c r="B110" s="1989" t="s">
        <v>428</v>
      </c>
      <c r="C110" s="1990"/>
      <c r="D110" s="1990"/>
      <c r="E110" s="260"/>
      <c r="F110" s="118"/>
      <c r="G110" s="680"/>
      <c r="H110" s="690">
        <f t="shared" ref="H110:Q116" si="51">TRUNC(H$105*$R110)</f>
        <v>0</v>
      </c>
      <c r="I110" s="690">
        <f t="shared" si="51"/>
        <v>0</v>
      </c>
      <c r="J110" s="690">
        <f t="shared" si="51"/>
        <v>0</v>
      </c>
      <c r="K110" s="690">
        <f t="shared" si="51"/>
        <v>0</v>
      </c>
      <c r="L110" s="690">
        <f t="shared" si="51"/>
        <v>0</v>
      </c>
      <c r="M110" s="690">
        <f t="shared" si="51"/>
        <v>0</v>
      </c>
      <c r="N110" s="690">
        <f t="shared" si="51"/>
        <v>0</v>
      </c>
      <c r="O110" s="690">
        <f t="shared" si="51"/>
        <v>0</v>
      </c>
      <c r="P110" s="690">
        <f t="shared" si="51"/>
        <v>0</v>
      </c>
      <c r="Q110" s="690">
        <f t="shared" si="51"/>
        <v>0</v>
      </c>
      <c r="R110" s="691">
        <f t="shared" ref="R110:R119" si="52">ROUNDUP(S110/10,0)</f>
        <v>0</v>
      </c>
      <c r="S110" s="396"/>
    </row>
    <row r="111" spans="1:19" ht="15.95" customHeight="1" x14ac:dyDescent="0.15">
      <c r="A111" s="1920"/>
      <c r="B111" s="1991" t="s">
        <v>334</v>
      </c>
      <c r="C111" s="1992"/>
      <c r="D111" s="1992"/>
      <c r="E111" s="261"/>
      <c r="F111" s="116"/>
      <c r="G111" s="774"/>
      <c r="H111" s="692">
        <f t="shared" si="51"/>
        <v>0</v>
      </c>
      <c r="I111" s="692">
        <f t="shared" si="51"/>
        <v>0</v>
      </c>
      <c r="J111" s="692">
        <f t="shared" si="51"/>
        <v>0</v>
      </c>
      <c r="K111" s="692">
        <f t="shared" si="51"/>
        <v>0</v>
      </c>
      <c r="L111" s="692">
        <f t="shared" si="51"/>
        <v>0</v>
      </c>
      <c r="M111" s="692">
        <f t="shared" si="51"/>
        <v>0</v>
      </c>
      <c r="N111" s="692">
        <f t="shared" si="51"/>
        <v>0</v>
      </c>
      <c r="O111" s="692">
        <f t="shared" si="51"/>
        <v>0</v>
      </c>
      <c r="P111" s="692">
        <f t="shared" si="51"/>
        <v>0</v>
      </c>
      <c r="Q111" s="692">
        <f t="shared" si="51"/>
        <v>0</v>
      </c>
      <c r="R111" s="685">
        <f t="shared" si="52"/>
        <v>0</v>
      </c>
      <c r="S111" s="397"/>
    </row>
    <row r="112" spans="1:19" ht="15.95" customHeight="1" x14ac:dyDescent="0.15">
      <c r="A112" s="1920"/>
      <c r="B112" s="1991" t="s">
        <v>429</v>
      </c>
      <c r="C112" s="1992"/>
      <c r="D112" s="1992"/>
      <c r="E112" s="261"/>
      <c r="F112" s="116"/>
      <c r="G112" s="774"/>
      <c r="H112" s="692">
        <f t="shared" si="51"/>
        <v>0</v>
      </c>
      <c r="I112" s="692">
        <f t="shared" si="51"/>
        <v>0</v>
      </c>
      <c r="J112" s="692">
        <f t="shared" si="51"/>
        <v>0</v>
      </c>
      <c r="K112" s="692">
        <f t="shared" si="51"/>
        <v>0</v>
      </c>
      <c r="L112" s="692">
        <f t="shared" si="51"/>
        <v>0</v>
      </c>
      <c r="M112" s="692">
        <f t="shared" si="51"/>
        <v>0</v>
      </c>
      <c r="N112" s="692">
        <f t="shared" si="51"/>
        <v>0</v>
      </c>
      <c r="O112" s="692">
        <f t="shared" si="51"/>
        <v>0</v>
      </c>
      <c r="P112" s="692">
        <f t="shared" si="51"/>
        <v>0</v>
      </c>
      <c r="Q112" s="692">
        <f t="shared" si="51"/>
        <v>0</v>
      </c>
      <c r="R112" s="685">
        <f t="shared" si="52"/>
        <v>0</v>
      </c>
      <c r="S112" s="397"/>
    </row>
    <row r="113" spans="1:19" ht="15.95" customHeight="1" x14ac:dyDescent="0.15">
      <c r="A113" s="1920"/>
      <c r="B113" s="1991" t="s">
        <v>430</v>
      </c>
      <c r="C113" s="1992"/>
      <c r="D113" s="1992"/>
      <c r="E113" s="261"/>
      <c r="F113" s="116"/>
      <c r="G113" s="774"/>
      <c r="H113" s="692">
        <f t="shared" si="51"/>
        <v>0</v>
      </c>
      <c r="I113" s="692">
        <f t="shared" si="51"/>
        <v>0</v>
      </c>
      <c r="J113" s="692">
        <f t="shared" si="51"/>
        <v>0</v>
      </c>
      <c r="K113" s="692">
        <f t="shared" si="51"/>
        <v>0</v>
      </c>
      <c r="L113" s="692">
        <f t="shared" si="51"/>
        <v>0</v>
      </c>
      <c r="M113" s="692">
        <f t="shared" si="51"/>
        <v>0</v>
      </c>
      <c r="N113" s="692">
        <f t="shared" si="51"/>
        <v>0</v>
      </c>
      <c r="O113" s="692">
        <f t="shared" si="51"/>
        <v>0</v>
      </c>
      <c r="P113" s="692">
        <f t="shared" si="51"/>
        <v>0</v>
      </c>
      <c r="Q113" s="692">
        <f t="shared" si="51"/>
        <v>0</v>
      </c>
      <c r="R113" s="685">
        <f t="shared" si="52"/>
        <v>0</v>
      </c>
      <c r="S113" s="397"/>
    </row>
    <row r="114" spans="1:19" ht="15.95" customHeight="1" x14ac:dyDescent="0.15">
      <c r="A114" s="1920"/>
      <c r="B114" s="1991" t="s">
        <v>346</v>
      </c>
      <c r="C114" s="1992"/>
      <c r="D114" s="1992"/>
      <c r="E114" s="261"/>
      <c r="F114" s="116"/>
      <c r="G114" s="774"/>
      <c r="H114" s="692">
        <f t="shared" si="51"/>
        <v>0</v>
      </c>
      <c r="I114" s="692">
        <f t="shared" si="51"/>
        <v>0</v>
      </c>
      <c r="J114" s="692">
        <f t="shared" si="51"/>
        <v>0</v>
      </c>
      <c r="K114" s="692">
        <f t="shared" si="51"/>
        <v>0</v>
      </c>
      <c r="L114" s="692">
        <f t="shared" si="51"/>
        <v>0</v>
      </c>
      <c r="M114" s="692">
        <f t="shared" si="51"/>
        <v>0</v>
      </c>
      <c r="N114" s="692">
        <f t="shared" si="51"/>
        <v>0</v>
      </c>
      <c r="O114" s="692">
        <f t="shared" si="51"/>
        <v>0</v>
      </c>
      <c r="P114" s="692">
        <f t="shared" si="51"/>
        <v>0</v>
      </c>
      <c r="Q114" s="692">
        <f t="shared" si="51"/>
        <v>0</v>
      </c>
      <c r="R114" s="685">
        <f t="shared" si="52"/>
        <v>0</v>
      </c>
      <c r="S114" s="397"/>
    </row>
    <row r="115" spans="1:19" ht="15.95" customHeight="1" x14ac:dyDescent="0.15">
      <c r="A115" s="1920"/>
      <c r="B115" s="1999" t="s">
        <v>431</v>
      </c>
      <c r="C115" s="2000"/>
      <c r="D115" s="2000"/>
      <c r="E115" s="261"/>
      <c r="F115" s="116"/>
      <c r="G115" s="774"/>
      <c r="H115" s="692">
        <f t="shared" si="51"/>
        <v>0</v>
      </c>
      <c r="I115" s="692">
        <f t="shared" si="51"/>
        <v>0</v>
      </c>
      <c r="J115" s="692">
        <f t="shared" si="51"/>
        <v>0</v>
      </c>
      <c r="K115" s="692">
        <f t="shared" si="51"/>
        <v>0</v>
      </c>
      <c r="L115" s="692">
        <f t="shared" si="51"/>
        <v>0</v>
      </c>
      <c r="M115" s="692">
        <f t="shared" si="51"/>
        <v>0</v>
      </c>
      <c r="N115" s="692">
        <f t="shared" si="51"/>
        <v>0</v>
      </c>
      <c r="O115" s="692">
        <f t="shared" si="51"/>
        <v>0</v>
      </c>
      <c r="P115" s="692">
        <f t="shared" si="51"/>
        <v>0</v>
      </c>
      <c r="Q115" s="692">
        <f t="shared" si="51"/>
        <v>0</v>
      </c>
      <c r="R115" s="685">
        <f t="shared" si="52"/>
        <v>0</v>
      </c>
      <c r="S115" s="397"/>
    </row>
    <row r="116" spans="1:19" ht="15.95" customHeight="1" x14ac:dyDescent="0.15">
      <c r="A116" s="1920"/>
      <c r="B116" s="1991" t="s">
        <v>432</v>
      </c>
      <c r="C116" s="1992"/>
      <c r="D116" s="1992"/>
      <c r="E116" s="261"/>
      <c r="F116" s="116"/>
      <c r="G116" s="774"/>
      <c r="H116" s="692">
        <f t="shared" si="51"/>
        <v>0</v>
      </c>
      <c r="I116" s="692">
        <f t="shared" si="51"/>
        <v>0</v>
      </c>
      <c r="J116" s="692">
        <f t="shared" si="51"/>
        <v>0</v>
      </c>
      <c r="K116" s="692">
        <f t="shared" si="51"/>
        <v>0</v>
      </c>
      <c r="L116" s="692">
        <f t="shared" si="51"/>
        <v>0</v>
      </c>
      <c r="M116" s="692">
        <f t="shared" si="51"/>
        <v>0</v>
      </c>
      <c r="N116" s="692">
        <f t="shared" si="51"/>
        <v>0</v>
      </c>
      <c r="O116" s="692">
        <f t="shared" si="51"/>
        <v>0</v>
      </c>
      <c r="P116" s="692">
        <f t="shared" si="51"/>
        <v>0</v>
      </c>
      <c r="Q116" s="692">
        <f t="shared" si="51"/>
        <v>0</v>
      </c>
      <c r="R116" s="685">
        <f t="shared" si="52"/>
        <v>0</v>
      </c>
      <c r="S116" s="397"/>
    </row>
    <row r="117" spans="1:19" ht="15.95" customHeight="1" x14ac:dyDescent="0.15">
      <c r="A117" s="1920"/>
      <c r="B117" s="2001" t="s">
        <v>433</v>
      </c>
      <c r="C117" s="1999" t="s">
        <v>434</v>
      </c>
      <c r="D117" s="2000"/>
      <c r="E117" s="261"/>
      <c r="F117" s="116"/>
      <c r="G117" s="774"/>
      <c r="H117" s="692">
        <f t="shared" ref="H117:Q117" si="53">TRUNC(H$109*$S117)</f>
        <v>0</v>
      </c>
      <c r="I117" s="692">
        <f t="shared" si="53"/>
        <v>0</v>
      </c>
      <c r="J117" s="692">
        <f t="shared" si="53"/>
        <v>0</v>
      </c>
      <c r="K117" s="692">
        <f t="shared" si="53"/>
        <v>0</v>
      </c>
      <c r="L117" s="692">
        <f t="shared" si="53"/>
        <v>0</v>
      </c>
      <c r="M117" s="692">
        <f t="shared" si="53"/>
        <v>0</v>
      </c>
      <c r="N117" s="692">
        <f t="shared" si="53"/>
        <v>0</v>
      </c>
      <c r="O117" s="692">
        <f t="shared" si="53"/>
        <v>0</v>
      </c>
      <c r="P117" s="692">
        <f t="shared" si="53"/>
        <v>0</v>
      </c>
      <c r="Q117" s="692">
        <f t="shared" si="53"/>
        <v>0</v>
      </c>
      <c r="R117" s="685">
        <f t="shared" si="52"/>
        <v>0</v>
      </c>
      <c r="S117" s="397"/>
    </row>
    <row r="118" spans="1:19" ht="15.95" customHeight="1" x14ac:dyDescent="0.15">
      <c r="A118" s="1920"/>
      <c r="B118" s="2002"/>
      <c r="C118" s="1999" t="s">
        <v>435</v>
      </c>
      <c r="D118" s="2000"/>
      <c r="E118" s="261"/>
      <c r="F118" s="116"/>
      <c r="G118" s="774"/>
      <c r="H118" s="692">
        <f t="shared" ref="H118:Q119" si="54">TRUNC(H$108*$S118)</f>
        <v>0</v>
      </c>
      <c r="I118" s="692">
        <f t="shared" si="54"/>
        <v>0</v>
      </c>
      <c r="J118" s="692">
        <f t="shared" si="54"/>
        <v>0</v>
      </c>
      <c r="K118" s="692">
        <f t="shared" si="54"/>
        <v>0</v>
      </c>
      <c r="L118" s="692">
        <f t="shared" si="54"/>
        <v>0</v>
      </c>
      <c r="M118" s="692">
        <f t="shared" si="54"/>
        <v>0</v>
      </c>
      <c r="N118" s="692">
        <f t="shared" si="54"/>
        <v>0</v>
      </c>
      <c r="O118" s="692">
        <f t="shared" si="54"/>
        <v>0</v>
      </c>
      <c r="P118" s="692">
        <f t="shared" si="54"/>
        <v>0</v>
      </c>
      <c r="Q118" s="692">
        <f t="shared" si="54"/>
        <v>0</v>
      </c>
      <c r="R118" s="685">
        <f t="shared" si="52"/>
        <v>0</v>
      </c>
      <c r="S118" s="397"/>
    </row>
    <row r="119" spans="1:19" ht="15.95" customHeight="1" x14ac:dyDescent="0.15">
      <c r="A119" s="1920"/>
      <c r="B119" s="2003"/>
      <c r="C119" s="1999" t="s">
        <v>436</v>
      </c>
      <c r="D119" s="2000"/>
      <c r="E119" s="261"/>
      <c r="F119" s="116"/>
      <c r="G119" s="774"/>
      <c r="H119" s="692">
        <f t="shared" si="54"/>
        <v>0</v>
      </c>
      <c r="I119" s="692">
        <f t="shared" si="54"/>
        <v>0</v>
      </c>
      <c r="J119" s="692">
        <f t="shared" si="54"/>
        <v>0</v>
      </c>
      <c r="K119" s="692">
        <f t="shared" si="54"/>
        <v>0</v>
      </c>
      <c r="L119" s="692">
        <f t="shared" si="54"/>
        <v>0</v>
      </c>
      <c r="M119" s="692">
        <f t="shared" si="54"/>
        <v>0</v>
      </c>
      <c r="N119" s="692">
        <f t="shared" si="54"/>
        <v>0</v>
      </c>
      <c r="O119" s="692">
        <f t="shared" si="54"/>
        <v>0</v>
      </c>
      <c r="P119" s="692">
        <f t="shared" si="54"/>
        <v>0</v>
      </c>
      <c r="Q119" s="692">
        <f t="shared" si="54"/>
        <v>0</v>
      </c>
      <c r="R119" s="685">
        <f t="shared" si="52"/>
        <v>0</v>
      </c>
      <c r="S119" s="397"/>
    </row>
    <row r="120" spans="1:19" ht="15.95" customHeight="1" thickBot="1" x14ac:dyDescent="0.2">
      <c r="A120" s="1920"/>
      <c r="B120" s="2004" t="s">
        <v>22</v>
      </c>
      <c r="C120" s="2005"/>
      <c r="D120" s="2005"/>
      <c r="E120" s="264"/>
      <c r="F120" s="114"/>
      <c r="G120" s="611"/>
      <c r="H120" s="611"/>
      <c r="I120" s="611"/>
      <c r="J120" s="611"/>
      <c r="K120" s="611"/>
      <c r="L120" s="611"/>
      <c r="M120" s="611"/>
      <c r="N120" s="611"/>
      <c r="O120" s="611"/>
      <c r="P120" s="611"/>
      <c r="Q120" s="612"/>
      <c r="R120" s="694"/>
      <c r="S120" s="398"/>
    </row>
    <row r="121" spans="1:19" ht="15.95" customHeight="1" thickTop="1" thickBot="1" x14ac:dyDescent="0.2">
      <c r="A121" s="1921"/>
      <c r="B121" s="1995" t="s">
        <v>176</v>
      </c>
      <c r="C121" s="1996"/>
      <c r="D121" s="1996"/>
      <c r="E121" s="388">
        <f t="shared" ref="E121:Q121" si="55">SUM(E110:E120)</f>
        <v>0</v>
      </c>
      <c r="F121" s="389">
        <f t="shared" si="55"/>
        <v>0</v>
      </c>
      <c r="G121" s="390">
        <f t="shared" si="55"/>
        <v>0</v>
      </c>
      <c r="H121" s="390">
        <f t="shared" si="55"/>
        <v>0</v>
      </c>
      <c r="I121" s="390">
        <f t="shared" si="55"/>
        <v>0</v>
      </c>
      <c r="J121" s="390">
        <f t="shared" si="55"/>
        <v>0</v>
      </c>
      <c r="K121" s="390">
        <f t="shared" si="55"/>
        <v>0</v>
      </c>
      <c r="L121" s="390">
        <f t="shared" si="55"/>
        <v>0</v>
      </c>
      <c r="M121" s="390">
        <f t="shared" si="55"/>
        <v>0</v>
      </c>
      <c r="N121" s="390">
        <f t="shared" si="55"/>
        <v>0</v>
      </c>
      <c r="O121" s="390">
        <f t="shared" si="55"/>
        <v>0</v>
      </c>
      <c r="P121" s="390">
        <f t="shared" si="55"/>
        <v>0</v>
      </c>
      <c r="Q121" s="391">
        <f t="shared" si="55"/>
        <v>0</v>
      </c>
      <c r="R121" s="687">
        <f>ROUNDUP(S121/10,0)</f>
        <v>0</v>
      </c>
      <c r="S121" s="399"/>
    </row>
    <row r="122" spans="1:19" ht="15.95" customHeight="1" thickBot="1" x14ac:dyDescent="0.2">
      <c r="A122" s="2006" t="s">
        <v>180</v>
      </c>
      <c r="B122" s="2007"/>
      <c r="C122" s="2007"/>
      <c r="D122" s="2007"/>
      <c r="E122" s="388">
        <f t="shared" ref="E122:Q122" si="56">E109-E121</f>
        <v>0</v>
      </c>
      <c r="F122" s="389">
        <f t="shared" si="56"/>
        <v>0</v>
      </c>
      <c r="G122" s="390">
        <f t="shared" si="56"/>
        <v>0</v>
      </c>
      <c r="H122" s="390">
        <f t="shared" si="56"/>
        <v>0</v>
      </c>
      <c r="I122" s="390">
        <f t="shared" si="56"/>
        <v>0</v>
      </c>
      <c r="J122" s="390">
        <f t="shared" si="56"/>
        <v>0</v>
      </c>
      <c r="K122" s="390">
        <f t="shared" si="56"/>
        <v>0</v>
      </c>
      <c r="L122" s="390">
        <f t="shared" si="56"/>
        <v>0</v>
      </c>
      <c r="M122" s="390">
        <f t="shared" si="56"/>
        <v>0</v>
      </c>
      <c r="N122" s="390">
        <f t="shared" si="56"/>
        <v>0</v>
      </c>
      <c r="O122" s="390">
        <f t="shared" si="56"/>
        <v>0</v>
      </c>
      <c r="P122" s="390">
        <f t="shared" si="56"/>
        <v>0</v>
      </c>
      <c r="Q122" s="390">
        <f t="shared" si="56"/>
        <v>0</v>
      </c>
      <c r="R122" s="695">
        <f>ROUNDUP(S122/10,0)</f>
        <v>0</v>
      </c>
      <c r="S122" s="399"/>
    </row>
  </sheetData>
  <mergeCells count="153">
    <mergeCell ref="A104:D104"/>
    <mergeCell ref="A105:A109"/>
    <mergeCell ref="B105:D105"/>
    <mergeCell ref="B106:C106"/>
    <mergeCell ref="B107:C107"/>
    <mergeCell ref="B108:C108"/>
    <mergeCell ref="B109:D109"/>
    <mergeCell ref="F103:G103"/>
    <mergeCell ref="A122:D122"/>
    <mergeCell ref="C118:D118"/>
    <mergeCell ref="C119:D119"/>
    <mergeCell ref="B120:D120"/>
    <mergeCell ref="B121:D121"/>
    <mergeCell ref="A110:A121"/>
    <mergeCell ref="B110:D110"/>
    <mergeCell ref="B111:D111"/>
    <mergeCell ref="B112:D112"/>
    <mergeCell ref="B117:B119"/>
    <mergeCell ref="C117:D117"/>
    <mergeCell ref="B113:D113"/>
    <mergeCell ref="B114:D114"/>
    <mergeCell ref="B115:D115"/>
    <mergeCell ref="B116:D116"/>
    <mergeCell ref="B100:D100"/>
    <mergeCell ref="B101:D101"/>
    <mergeCell ref="A102:D102"/>
    <mergeCell ref="A103:C103"/>
    <mergeCell ref="A90:A101"/>
    <mergeCell ref="B90:D90"/>
    <mergeCell ref="F83:G83"/>
    <mergeCell ref="P83:Q83"/>
    <mergeCell ref="A84:D84"/>
    <mergeCell ref="A85:A89"/>
    <mergeCell ref="B85:D85"/>
    <mergeCell ref="B86:C86"/>
    <mergeCell ref="B91:D91"/>
    <mergeCell ref="B92:D92"/>
    <mergeCell ref="B93:D93"/>
    <mergeCell ref="B89:D89"/>
    <mergeCell ref="P103:Q103"/>
    <mergeCell ref="B80:D80"/>
    <mergeCell ref="B81:D81"/>
    <mergeCell ref="A82:D82"/>
    <mergeCell ref="A83:C83"/>
    <mergeCell ref="A70:A81"/>
    <mergeCell ref="B70:D70"/>
    <mergeCell ref="B71:D71"/>
    <mergeCell ref="B97:B99"/>
    <mergeCell ref="C97:D97"/>
    <mergeCell ref="C98:D98"/>
    <mergeCell ref="C99:D99"/>
    <mergeCell ref="B94:D94"/>
    <mergeCell ref="B95:D95"/>
    <mergeCell ref="B96:D96"/>
    <mergeCell ref="B74:D74"/>
    <mergeCell ref="B75:D75"/>
    <mergeCell ref="B76:D76"/>
    <mergeCell ref="B77:B79"/>
    <mergeCell ref="C77:D77"/>
    <mergeCell ref="C78:D78"/>
    <mergeCell ref="C79:D79"/>
    <mergeCell ref="B87:C87"/>
    <mergeCell ref="B88:C88"/>
    <mergeCell ref="A64:D64"/>
    <mergeCell ref="A65:A69"/>
    <mergeCell ref="B65:D65"/>
    <mergeCell ref="B66:C66"/>
    <mergeCell ref="B67:C67"/>
    <mergeCell ref="B68:C68"/>
    <mergeCell ref="B69:D69"/>
    <mergeCell ref="B72:D72"/>
    <mergeCell ref="B73:D73"/>
    <mergeCell ref="A63:C63"/>
    <mergeCell ref="A50:A61"/>
    <mergeCell ref="B50:D50"/>
    <mergeCell ref="B51:D51"/>
    <mergeCell ref="B52:D52"/>
    <mergeCell ref="B53:D53"/>
    <mergeCell ref="B54:D54"/>
    <mergeCell ref="F63:G63"/>
    <mergeCell ref="P63:Q63"/>
    <mergeCell ref="B55:D55"/>
    <mergeCell ref="B56:D56"/>
    <mergeCell ref="B57:B59"/>
    <mergeCell ref="C57:D57"/>
    <mergeCell ref="C58:D58"/>
    <mergeCell ref="C59:D59"/>
    <mergeCell ref="B60:D60"/>
    <mergeCell ref="B61:D61"/>
    <mergeCell ref="A62:D62"/>
    <mergeCell ref="F43:G43"/>
    <mergeCell ref="P43:Q43"/>
    <mergeCell ref="A44:D44"/>
    <mergeCell ref="A45:A49"/>
    <mergeCell ref="B45:D45"/>
    <mergeCell ref="B46:C46"/>
    <mergeCell ref="B47:C47"/>
    <mergeCell ref="B48:C48"/>
    <mergeCell ref="B49:D49"/>
    <mergeCell ref="B36:D36"/>
    <mergeCell ref="B37:B39"/>
    <mergeCell ref="C37:D37"/>
    <mergeCell ref="C38:D38"/>
    <mergeCell ref="C39:D39"/>
    <mergeCell ref="B40:D40"/>
    <mergeCell ref="B41:D41"/>
    <mergeCell ref="A42:D42"/>
    <mergeCell ref="A43:C43"/>
    <mergeCell ref="A30:A41"/>
    <mergeCell ref="B30:D30"/>
    <mergeCell ref="B31:D31"/>
    <mergeCell ref="B32:D32"/>
    <mergeCell ref="B33:D33"/>
    <mergeCell ref="B34:D34"/>
    <mergeCell ref="A23:D23"/>
    <mergeCell ref="A25:A29"/>
    <mergeCell ref="B25:D25"/>
    <mergeCell ref="B26:C26"/>
    <mergeCell ref="B27:C27"/>
    <mergeCell ref="B28:C28"/>
    <mergeCell ref="B29:D29"/>
    <mergeCell ref="B24:D24"/>
    <mergeCell ref="B35:D35"/>
    <mergeCell ref="F22:G22"/>
    <mergeCell ref="A9:A20"/>
    <mergeCell ref="B9:D9"/>
    <mergeCell ref="B10:D10"/>
    <mergeCell ref="B11:D11"/>
    <mergeCell ref="B12:D12"/>
    <mergeCell ref="B13:D13"/>
    <mergeCell ref="P22:Q22"/>
    <mergeCell ref="A22:E22"/>
    <mergeCell ref="B14:D14"/>
    <mergeCell ref="B15:D15"/>
    <mergeCell ref="B16:B18"/>
    <mergeCell ref="C16:D16"/>
    <mergeCell ref="C17:D17"/>
    <mergeCell ref="C18:D18"/>
    <mergeCell ref="B19:D19"/>
    <mergeCell ref="B20:D20"/>
    <mergeCell ref="A21:D21"/>
    <mergeCell ref="P2:Q2"/>
    <mergeCell ref="A3:D3"/>
    <mergeCell ref="J1:K1"/>
    <mergeCell ref="M1:N1"/>
    <mergeCell ref="F2:G2"/>
    <mergeCell ref="A2:E2"/>
    <mergeCell ref="A4:A8"/>
    <mergeCell ref="B4:D4"/>
    <mergeCell ref="B5:C5"/>
    <mergeCell ref="B6:C6"/>
    <mergeCell ref="B7:C7"/>
    <mergeCell ref="B8:D8"/>
  </mergeCells>
  <phoneticPr fontId="3"/>
  <printOptions horizontalCentered="1" verticalCentered="1"/>
  <pageMargins left="0.78740157480314965" right="0.78740157480314965" top="0.54" bottom="0.32" header="0.2" footer="0.21"/>
  <pageSetup paperSize="9" scale="84" orientation="landscape" r:id="rId1"/>
  <headerFooter alignWithMargins="0"/>
  <rowBreaks count="2" manualBreakCount="2">
    <brk id="42" max="16383" man="1"/>
    <brk id="82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showGridLines="0" view="pageBreakPreview" zoomScale="85" zoomScaleNormal="75" zoomScaleSheetLayoutView="85" workbookViewId="0">
      <pane xSplit="3" topLeftCell="D1" activePane="topRight" state="frozen"/>
      <selection activeCell="E28" sqref="E28"/>
      <selection pane="topRight" activeCell="B6" sqref="B6"/>
    </sheetView>
  </sheetViews>
  <sheetFormatPr defaultRowHeight="12" x14ac:dyDescent="0.15"/>
  <cols>
    <col min="1" max="1" width="12.7109375" style="529" customWidth="1"/>
    <col min="2" max="23" width="10.7109375" style="529" customWidth="1"/>
    <col min="24" max="16384" width="9.140625" style="529"/>
  </cols>
  <sheetData>
    <row r="1" spans="1:23" ht="18.75" x14ac:dyDescent="0.15">
      <c r="A1" s="657" t="s">
        <v>411</v>
      </c>
    </row>
    <row r="2" spans="1:23" ht="12.75" thickBot="1" x14ac:dyDescent="0.2">
      <c r="C2" s="699" t="s">
        <v>67</v>
      </c>
      <c r="D2" s="2028">
        <f>表紙!C19</f>
        <v>0</v>
      </c>
      <c r="E2" s="2028"/>
      <c r="F2" s="699" t="s">
        <v>68</v>
      </c>
      <c r="G2" s="2029">
        <f ca="1">①経営概況!AA2</f>
        <v>44004.779521064818</v>
      </c>
      <c r="H2" s="2029"/>
    </row>
    <row r="3" spans="1:23" ht="15.95" customHeight="1" x14ac:dyDescent="0.15">
      <c r="A3" s="700" t="s">
        <v>314</v>
      </c>
      <c r="B3" s="701" t="s">
        <v>328</v>
      </c>
      <c r="C3" s="702" t="s">
        <v>386</v>
      </c>
      <c r="D3" s="739" t="s">
        <v>365</v>
      </c>
      <c r="E3" s="740" t="s">
        <v>366</v>
      </c>
      <c r="F3" s="736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5"/>
    </row>
    <row r="4" spans="1:23" ht="21" customHeight="1" thickBot="1" x14ac:dyDescent="0.2">
      <c r="A4" s="1284" t="s">
        <v>248</v>
      </c>
      <c r="B4" s="704">
        <f>D4*E4</f>
        <v>0</v>
      </c>
      <c r="C4" s="705" t="e">
        <f t="shared" ref="C4:C9" si="0">B4/$F$9</f>
        <v>#DIV/0!</v>
      </c>
      <c r="D4" s="741">
        <f>②飼養計画!R17</f>
        <v>0</v>
      </c>
      <c r="E4" s="742">
        <f>③農経改善計画肉牛内訳!P6</f>
        <v>0</v>
      </c>
      <c r="F4" s="526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8"/>
    </row>
    <row r="5" spans="1:23" ht="15.95" customHeight="1" x14ac:dyDescent="0.15">
      <c r="A5" s="703" t="s">
        <v>64</v>
      </c>
      <c r="B5" s="704">
        <v>0</v>
      </c>
      <c r="C5" s="705" t="e">
        <f t="shared" si="0"/>
        <v>#DIV/0!</v>
      </c>
      <c r="D5" s="737"/>
      <c r="E5" s="738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8"/>
    </row>
    <row r="6" spans="1:23" ht="15.95" customHeight="1" x14ac:dyDescent="0.15">
      <c r="A6" s="703" t="s">
        <v>325</v>
      </c>
      <c r="B6" s="704">
        <f>B4*0.1</f>
        <v>0</v>
      </c>
      <c r="C6" s="705" t="e">
        <f t="shared" si="0"/>
        <v>#DIV/0!</v>
      </c>
      <c r="D6" s="526"/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  <c r="T6" s="527"/>
      <c r="U6" s="527"/>
      <c r="V6" s="527"/>
      <c r="W6" s="528"/>
    </row>
    <row r="7" spans="1:23" ht="15.95" customHeight="1" x14ac:dyDescent="0.15">
      <c r="A7" s="706"/>
      <c r="B7" s="704"/>
      <c r="C7" s="705" t="e">
        <f t="shared" si="0"/>
        <v>#DIV/0!</v>
      </c>
      <c r="D7" s="526"/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27"/>
      <c r="P7" s="527"/>
      <c r="Q7" s="527"/>
      <c r="R7" s="527"/>
      <c r="S7" s="527"/>
      <c r="T7" s="527"/>
      <c r="U7" s="527"/>
      <c r="V7" s="527"/>
      <c r="W7" s="528"/>
    </row>
    <row r="8" spans="1:23" ht="15.95" customHeight="1" thickBot="1" x14ac:dyDescent="0.2">
      <c r="A8" s="707" t="s">
        <v>46</v>
      </c>
      <c r="B8" s="708">
        <f>SUM(B4:B6)</f>
        <v>0</v>
      </c>
      <c r="C8" s="709" t="e">
        <f t="shared" si="0"/>
        <v>#DIV/0!</v>
      </c>
      <c r="D8" s="542"/>
      <c r="E8" s="543"/>
      <c r="F8" s="543"/>
      <c r="G8" s="543"/>
      <c r="H8" s="543"/>
      <c r="I8" s="543"/>
      <c r="J8" s="543"/>
      <c r="K8" s="543"/>
      <c r="L8" s="543"/>
      <c r="M8" s="543"/>
      <c r="N8" s="543"/>
      <c r="O8" s="543"/>
      <c r="P8" s="543"/>
      <c r="Q8" s="543"/>
      <c r="R8" s="543"/>
      <c r="S8" s="543"/>
      <c r="T8" s="543"/>
      <c r="U8" s="543"/>
      <c r="V8" s="543"/>
      <c r="W8" s="544"/>
    </row>
    <row r="9" spans="1:23" ht="15.95" customHeight="1" thickBot="1" x14ac:dyDescent="0.2">
      <c r="A9" s="2017" t="s">
        <v>326</v>
      </c>
      <c r="B9" s="2019">
        <f>SUM(D11,H11,L11,P11,T11)</f>
        <v>0</v>
      </c>
      <c r="C9" s="2021" t="e">
        <f t="shared" si="0"/>
        <v>#DIV/0!</v>
      </c>
      <c r="D9" s="2014" t="s">
        <v>330</v>
      </c>
      <c r="E9" s="2015"/>
      <c r="F9" s="2030">
        <f>②飼養計画!R5</f>
        <v>0</v>
      </c>
      <c r="G9" s="2031"/>
      <c r="H9" s="2014" t="s">
        <v>331</v>
      </c>
      <c r="I9" s="2015"/>
      <c r="J9" s="2015"/>
      <c r="K9" s="2016"/>
      <c r="L9" s="2015" t="s">
        <v>323</v>
      </c>
      <c r="M9" s="2015"/>
      <c r="N9" s="2015"/>
      <c r="O9" s="2015"/>
      <c r="P9" s="2014" t="s">
        <v>332</v>
      </c>
      <c r="Q9" s="2015"/>
      <c r="R9" s="2015"/>
      <c r="S9" s="2016"/>
      <c r="T9" s="2014" t="s">
        <v>330</v>
      </c>
      <c r="U9" s="2015"/>
      <c r="V9" s="2015"/>
      <c r="W9" s="2016"/>
    </row>
    <row r="10" spans="1:23" ht="15.95" customHeight="1" thickBot="1" x14ac:dyDescent="0.2">
      <c r="A10" s="2017"/>
      <c r="B10" s="2019"/>
      <c r="C10" s="2021"/>
      <c r="D10" s="535" t="s">
        <v>328</v>
      </c>
      <c r="E10" s="536" t="s">
        <v>329</v>
      </c>
      <c r="F10" s="534" t="s">
        <v>387</v>
      </c>
      <c r="G10" s="537" t="s">
        <v>219</v>
      </c>
      <c r="H10" s="538" t="s">
        <v>328</v>
      </c>
      <c r="I10" s="536" t="s">
        <v>329</v>
      </c>
      <c r="J10" s="534" t="s">
        <v>387</v>
      </c>
      <c r="K10" s="539" t="s">
        <v>219</v>
      </c>
      <c r="L10" s="535" t="s">
        <v>328</v>
      </c>
      <c r="M10" s="536" t="s">
        <v>329</v>
      </c>
      <c r="N10" s="534" t="s">
        <v>387</v>
      </c>
      <c r="O10" s="537" t="s">
        <v>219</v>
      </c>
      <c r="P10" s="538" t="s">
        <v>328</v>
      </c>
      <c r="Q10" s="536" t="s">
        <v>329</v>
      </c>
      <c r="R10" s="534" t="s">
        <v>387</v>
      </c>
      <c r="S10" s="539" t="s">
        <v>219</v>
      </c>
      <c r="T10" s="538" t="s">
        <v>328</v>
      </c>
      <c r="U10" s="536" t="s">
        <v>329</v>
      </c>
      <c r="V10" s="536" t="s">
        <v>333</v>
      </c>
      <c r="W10" s="539" t="s">
        <v>219</v>
      </c>
    </row>
    <row r="11" spans="1:23" ht="15.95" customHeight="1" thickBot="1" x14ac:dyDescent="0.2">
      <c r="A11" s="2017"/>
      <c r="B11" s="2019"/>
      <c r="C11" s="2021"/>
      <c r="D11" s="541">
        <f>E11*F11*G11</f>
        <v>0</v>
      </c>
      <c r="E11" s="751">
        <f>F9*0.86</f>
        <v>0</v>
      </c>
      <c r="F11" s="92">
        <v>225</v>
      </c>
      <c r="G11" s="93">
        <v>70</v>
      </c>
      <c r="H11" s="540">
        <f>I11*J11*K11</f>
        <v>0</v>
      </c>
      <c r="I11" s="751">
        <f>F9*0.15</f>
        <v>0</v>
      </c>
      <c r="J11" s="92">
        <v>535.5</v>
      </c>
      <c r="K11" s="660">
        <v>70</v>
      </c>
      <c r="L11" s="541">
        <f>M11*N11*O11</f>
        <v>0</v>
      </c>
      <c r="M11" s="751">
        <f>F9*0.15</f>
        <v>0</v>
      </c>
      <c r="N11" s="92">
        <v>270</v>
      </c>
      <c r="O11" s="93">
        <v>70</v>
      </c>
      <c r="P11" s="540">
        <f>Q11*R11*S11</f>
        <v>0</v>
      </c>
      <c r="Q11" s="751">
        <f>②飼養計画!R13</f>
        <v>0</v>
      </c>
      <c r="R11" s="92">
        <f>45+108+720</f>
        <v>873</v>
      </c>
      <c r="S11" s="660">
        <v>80</v>
      </c>
      <c r="T11" s="540">
        <f>U11*V11*W11</f>
        <v>0</v>
      </c>
      <c r="U11" s="751">
        <f>F9</f>
        <v>0</v>
      </c>
      <c r="V11" s="92">
        <v>2</v>
      </c>
      <c r="W11" s="660">
        <v>270</v>
      </c>
    </row>
    <row r="12" spans="1:23" ht="15.95" customHeight="1" thickBot="1" x14ac:dyDescent="0.2">
      <c r="A12" s="2017" t="s">
        <v>327</v>
      </c>
      <c r="B12" s="2026">
        <f>SUM(D14,H14,L14,P14)</f>
        <v>0</v>
      </c>
      <c r="C12" s="2027" t="e">
        <f>B12/$F$9</f>
        <v>#DIV/0!</v>
      </c>
      <c r="D12" s="2012" t="s">
        <v>330</v>
      </c>
      <c r="E12" s="2012"/>
      <c r="F12" s="2012"/>
      <c r="G12" s="2012"/>
      <c r="H12" s="2011" t="s">
        <v>331</v>
      </c>
      <c r="I12" s="2012"/>
      <c r="J12" s="2012"/>
      <c r="K12" s="2013"/>
      <c r="L12" s="2012" t="s">
        <v>323</v>
      </c>
      <c r="M12" s="2012"/>
      <c r="N12" s="2012"/>
      <c r="O12" s="2012"/>
      <c r="P12" s="2011" t="s">
        <v>332</v>
      </c>
      <c r="Q12" s="2012"/>
      <c r="R12" s="2012"/>
      <c r="S12" s="2013"/>
    </row>
    <row r="13" spans="1:23" ht="15.95" customHeight="1" thickBot="1" x14ac:dyDescent="0.2">
      <c r="A13" s="2017"/>
      <c r="B13" s="2026"/>
      <c r="C13" s="2027"/>
      <c r="D13" s="535" t="s">
        <v>328</v>
      </c>
      <c r="E13" s="536" t="s">
        <v>329</v>
      </c>
      <c r="F13" s="534" t="s">
        <v>387</v>
      </c>
      <c r="G13" s="537" t="s">
        <v>219</v>
      </c>
      <c r="H13" s="538" t="s">
        <v>328</v>
      </c>
      <c r="I13" s="536" t="s">
        <v>329</v>
      </c>
      <c r="J13" s="534" t="s">
        <v>387</v>
      </c>
      <c r="K13" s="539" t="s">
        <v>219</v>
      </c>
      <c r="L13" s="535" t="s">
        <v>328</v>
      </c>
      <c r="M13" s="536" t="s">
        <v>329</v>
      </c>
      <c r="N13" s="534" t="s">
        <v>387</v>
      </c>
      <c r="O13" s="537" t="s">
        <v>219</v>
      </c>
      <c r="P13" s="538" t="s">
        <v>328</v>
      </c>
      <c r="Q13" s="536" t="s">
        <v>329</v>
      </c>
      <c r="R13" s="534" t="s">
        <v>387</v>
      </c>
      <c r="S13" s="539" t="s">
        <v>219</v>
      </c>
    </row>
    <row r="14" spans="1:23" ht="15.95" customHeight="1" thickBot="1" x14ac:dyDescent="0.2">
      <c r="A14" s="2017"/>
      <c r="B14" s="2026"/>
      <c r="C14" s="2027"/>
      <c r="D14" s="541">
        <f>E14*F14*G14</f>
        <v>0</v>
      </c>
      <c r="E14" s="751">
        <f>E11</f>
        <v>0</v>
      </c>
      <c r="F14" s="92">
        <v>2920</v>
      </c>
      <c r="G14" s="929">
        <v>20</v>
      </c>
      <c r="H14" s="540">
        <f>I14*J14*K14</f>
        <v>0</v>
      </c>
      <c r="I14" s="751">
        <f>I11</f>
        <v>0</v>
      </c>
      <c r="J14" s="92">
        <v>1575</v>
      </c>
      <c r="K14" s="930">
        <v>20</v>
      </c>
      <c r="L14" s="541">
        <f>M14*N14*O14</f>
        <v>0</v>
      </c>
      <c r="M14" s="751">
        <f>M11</f>
        <v>0</v>
      </c>
      <c r="N14" s="92">
        <v>775</v>
      </c>
      <c r="O14" s="929">
        <v>20</v>
      </c>
      <c r="P14" s="540">
        <f>Q14*R14*S14</f>
        <v>0</v>
      </c>
      <c r="Q14" s="751">
        <f>Q11</f>
        <v>0</v>
      </c>
      <c r="R14" s="92">
        <v>564</v>
      </c>
      <c r="S14" s="930">
        <v>20</v>
      </c>
    </row>
    <row r="15" spans="1:23" ht="15.95" customHeight="1" thickBot="1" x14ac:dyDescent="0.2">
      <c r="A15" s="2017" t="s">
        <v>334</v>
      </c>
      <c r="B15" s="2019">
        <f>SUM(D17)</f>
        <v>0</v>
      </c>
      <c r="C15" s="2021" t="e">
        <f>B15/$F$9</f>
        <v>#DIV/0!</v>
      </c>
      <c r="D15" s="2014" t="s">
        <v>330</v>
      </c>
      <c r="E15" s="2015"/>
      <c r="F15" s="2023">
        <f>$F$9</f>
        <v>0</v>
      </c>
      <c r="G15" s="2024"/>
    </row>
    <row r="16" spans="1:23" ht="15.95" customHeight="1" thickBot="1" x14ac:dyDescent="0.2">
      <c r="A16" s="2017"/>
      <c r="B16" s="2019"/>
      <c r="C16" s="2021"/>
      <c r="D16" s="535" t="s">
        <v>328</v>
      </c>
      <c r="E16" s="536" t="s">
        <v>335</v>
      </c>
      <c r="F16" s="534" t="s">
        <v>388</v>
      </c>
      <c r="G16" s="539" t="s">
        <v>219</v>
      </c>
    </row>
    <row r="17" spans="1:11" ht="15.95" customHeight="1" thickBot="1" x14ac:dyDescent="0.2">
      <c r="A17" s="2017"/>
      <c r="B17" s="2019"/>
      <c r="C17" s="2021"/>
      <c r="D17" s="541">
        <f>E17*F17*G17</f>
        <v>0</v>
      </c>
      <c r="E17" s="927"/>
      <c r="F17" s="92">
        <v>120</v>
      </c>
      <c r="G17" s="660">
        <v>1750</v>
      </c>
    </row>
    <row r="18" spans="1:11" ht="15.95" customHeight="1" thickBot="1" x14ac:dyDescent="0.2">
      <c r="A18" s="2017" t="s">
        <v>336</v>
      </c>
      <c r="B18" s="2019">
        <f>SUM(D20)</f>
        <v>0</v>
      </c>
      <c r="C18" s="2021" t="e">
        <f>B18/$F$9</f>
        <v>#DIV/0!</v>
      </c>
      <c r="D18" s="2014" t="s">
        <v>330</v>
      </c>
      <c r="E18" s="2015"/>
      <c r="F18" s="2023">
        <f>$F$9</f>
        <v>0</v>
      </c>
      <c r="G18" s="2024"/>
    </row>
    <row r="19" spans="1:11" ht="15.95" customHeight="1" thickBot="1" x14ac:dyDescent="0.2">
      <c r="A19" s="2017"/>
      <c r="B19" s="2019"/>
      <c r="C19" s="2021"/>
      <c r="D19" s="535" t="s">
        <v>328</v>
      </c>
      <c r="E19" s="536" t="s">
        <v>335</v>
      </c>
      <c r="F19" s="534" t="s">
        <v>389</v>
      </c>
      <c r="G19" s="539" t="s">
        <v>287</v>
      </c>
    </row>
    <row r="20" spans="1:11" ht="15.95" customHeight="1" thickBot="1" x14ac:dyDescent="0.2">
      <c r="A20" s="2017"/>
      <c r="B20" s="2019"/>
      <c r="C20" s="2021"/>
      <c r="D20" s="541">
        <f>E20*F20*G20</f>
        <v>0</v>
      </c>
      <c r="E20" s="927"/>
      <c r="F20" s="92">
        <v>100000</v>
      </c>
      <c r="G20" s="661">
        <v>0.17</v>
      </c>
      <c r="K20" s="530"/>
    </row>
    <row r="21" spans="1:11" ht="15.95" customHeight="1" thickBot="1" x14ac:dyDescent="0.2">
      <c r="A21" s="2017" t="s">
        <v>453</v>
      </c>
      <c r="B21" s="2026">
        <f>SUM(D23)</f>
        <v>0</v>
      </c>
      <c r="C21" s="2027" t="e">
        <f>B21/$F$9</f>
        <v>#DIV/0!</v>
      </c>
      <c r="D21" s="2014" t="s">
        <v>330</v>
      </c>
      <c r="E21" s="2015"/>
      <c r="F21" s="2023">
        <f>$F$9</f>
        <v>0</v>
      </c>
      <c r="G21" s="2024"/>
    </row>
    <row r="22" spans="1:11" ht="15.95" customHeight="1" thickBot="1" x14ac:dyDescent="0.2">
      <c r="A22" s="2017"/>
      <c r="B22" s="2026"/>
      <c r="C22" s="2027"/>
      <c r="D22" s="535" t="s">
        <v>328</v>
      </c>
      <c r="E22" s="536" t="s">
        <v>335</v>
      </c>
      <c r="F22" s="534" t="s">
        <v>455</v>
      </c>
      <c r="G22" s="539" t="s">
        <v>454</v>
      </c>
    </row>
    <row r="23" spans="1:11" ht="15.95" customHeight="1" thickBot="1" x14ac:dyDescent="0.2">
      <c r="A23" s="2017"/>
      <c r="B23" s="2026"/>
      <c r="C23" s="2027"/>
      <c r="D23" s="541">
        <f>E23*F23*G23</f>
        <v>0</v>
      </c>
      <c r="E23" s="927"/>
      <c r="F23" s="92">
        <v>120</v>
      </c>
      <c r="G23" s="662">
        <v>4000</v>
      </c>
      <c r="H23" s="529" t="s">
        <v>593</v>
      </c>
    </row>
    <row r="24" spans="1:11" ht="15.95" customHeight="1" thickBot="1" x14ac:dyDescent="0.2">
      <c r="A24" s="2025" t="s">
        <v>339</v>
      </c>
      <c r="B24" s="2019">
        <f>SUM(D26)</f>
        <v>0</v>
      </c>
      <c r="C24" s="2021" t="e">
        <f>B24/$F$9</f>
        <v>#DIV/0!</v>
      </c>
      <c r="D24" s="2014" t="s">
        <v>330</v>
      </c>
      <c r="E24" s="2015"/>
      <c r="F24" s="2023">
        <f>$F$9</f>
        <v>0</v>
      </c>
      <c r="G24" s="2024"/>
    </row>
    <row r="25" spans="1:11" ht="15.95" customHeight="1" thickBot="1" x14ac:dyDescent="0.2">
      <c r="A25" s="2025"/>
      <c r="B25" s="2019"/>
      <c r="C25" s="2021"/>
      <c r="D25" s="535" t="s">
        <v>328</v>
      </c>
      <c r="E25" s="536" t="s">
        <v>329</v>
      </c>
      <c r="F25" s="534" t="s">
        <v>390</v>
      </c>
      <c r="G25" s="539"/>
    </row>
    <row r="26" spans="1:11" ht="15.95" customHeight="1" thickBot="1" x14ac:dyDescent="0.2">
      <c r="A26" s="2025"/>
      <c r="B26" s="2019"/>
      <c r="C26" s="2021"/>
      <c r="D26" s="541">
        <f>E26*F26</f>
        <v>0</v>
      </c>
      <c r="E26" s="752">
        <f>F24</f>
        <v>0</v>
      </c>
      <c r="F26" s="92">
        <v>10000</v>
      </c>
      <c r="G26" s="531"/>
      <c r="H26" s="532"/>
      <c r="I26" s="532"/>
      <c r="J26" s="532"/>
      <c r="K26" s="532"/>
    </row>
    <row r="27" spans="1:11" ht="15.95" customHeight="1" thickBot="1" x14ac:dyDescent="0.2">
      <c r="A27" s="2025" t="s">
        <v>367</v>
      </c>
      <c r="B27" s="2019">
        <f>SUM(D29,H29)</f>
        <v>0</v>
      </c>
      <c r="C27" s="2021" t="e">
        <f>B27/$F$9</f>
        <v>#DIV/0!</v>
      </c>
      <c r="D27" s="2014" t="s">
        <v>330</v>
      </c>
      <c r="E27" s="2015"/>
      <c r="F27" s="2023">
        <f>$F$9</f>
        <v>0</v>
      </c>
      <c r="G27" s="2024"/>
      <c r="H27" s="2014" t="s">
        <v>330</v>
      </c>
      <c r="I27" s="2015"/>
      <c r="J27" s="2023">
        <f>$F$9</f>
        <v>0</v>
      </c>
      <c r="K27" s="2024"/>
    </row>
    <row r="28" spans="1:11" ht="15.95" customHeight="1" thickBot="1" x14ac:dyDescent="0.2">
      <c r="A28" s="2025"/>
      <c r="B28" s="2019"/>
      <c r="C28" s="2021"/>
      <c r="D28" s="535" t="s">
        <v>328</v>
      </c>
      <c r="E28" s="536" t="s">
        <v>329</v>
      </c>
      <c r="F28" s="534" t="s">
        <v>391</v>
      </c>
      <c r="G28" s="539"/>
      <c r="H28" s="538" t="s">
        <v>328</v>
      </c>
      <c r="I28" s="536" t="s">
        <v>329</v>
      </c>
      <c r="J28" s="534" t="s">
        <v>392</v>
      </c>
      <c r="K28" s="539"/>
    </row>
    <row r="29" spans="1:11" ht="15.95" customHeight="1" thickBot="1" x14ac:dyDescent="0.2">
      <c r="A29" s="2025"/>
      <c r="B29" s="2019"/>
      <c r="C29" s="2021"/>
      <c r="D29" s="541">
        <f>E29*F29</f>
        <v>0</v>
      </c>
      <c r="E29" s="752">
        <f>F27</f>
        <v>0</v>
      </c>
      <c r="F29" s="92">
        <v>1500</v>
      </c>
      <c r="G29" s="531"/>
      <c r="H29" s="540">
        <f>I29*J29</f>
        <v>0</v>
      </c>
      <c r="I29" s="752">
        <f>J27</f>
        <v>0</v>
      </c>
      <c r="J29" s="92">
        <v>4100</v>
      </c>
      <c r="K29" s="531"/>
    </row>
    <row r="30" spans="1:11" ht="15.95" customHeight="1" thickBot="1" x14ac:dyDescent="0.2">
      <c r="A30" s="2017" t="s">
        <v>341</v>
      </c>
      <c r="B30" s="2019">
        <f>SUM(D32,H32)</f>
        <v>0</v>
      </c>
      <c r="C30" s="2021" t="e">
        <f>B30/$F$30</f>
        <v>#DIV/0!</v>
      </c>
      <c r="D30" s="2014" t="s">
        <v>330</v>
      </c>
      <c r="E30" s="2015"/>
      <c r="F30" s="2023">
        <f>$F$9</f>
        <v>0</v>
      </c>
      <c r="G30" s="2024"/>
      <c r="H30" s="2014" t="s">
        <v>330</v>
      </c>
      <c r="I30" s="2015"/>
      <c r="J30" s="2023">
        <f>$F$9</f>
        <v>0</v>
      </c>
      <c r="K30" s="2024"/>
    </row>
    <row r="31" spans="1:11" ht="15.95" customHeight="1" thickBot="1" x14ac:dyDescent="0.2">
      <c r="A31" s="2017"/>
      <c r="B31" s="2019"/>
      <c r="C31" s="2021"/>
      <c r="D31" s="535" t="s">
        <v>328</v>
      </c>
      <c r="E31" s="536" t="s">
        <v>340</v>
      </c>
      <c r="F31" s="534" t="s">
        <v>393</v>
      </c>
      <c r="G31" s="539" t="s">
        <v>219</v>
      </c>
      <c r="H31" s="538" t="s">
        <v>328</v>
      </c>
      <c r="I31" s="527" t="s">
        <v>342</v>
      </c>
      <c r="J31" s="534" t="s">
        <v>393</v>
      </c>
      <c r="K31" s="539" t="s">
        <v>219</v>
      </c>
    </row>
    <row r="32" spans="1:11" ht="15.95" customHeight="1" thickBot="1" x14ac:dyDescent="0.2">
      <c r="A32" s="2017"/>
      <c r="B32" s="2019"/>
      <c r="C32" s="2021"/>
      <c r="D32" s="541">
        <f>E32*F32*G32</f>
        <v>0</v>
      </c>
      <c r="E32" s="928"/>
      <c r="F32" s="92">
        <v>5</v>
      </c>
      <c r="G32" s="660">
        <v>130</v>
      </c>
      <c r="H32" s="540">
        <f>I32*J32*K32</f>
        <v>0</v>
      </c>
      <c r="I32" s="928"/>
      <c r="J32" s="92">
        <v>5</v>
      </c>
      <c r="K32" s="660">
        <v>130</v>
      </c>
    </row>
    <row r="33" spans="1:23" ht="15.95" customHeight="1" thickBot="1" x14ac:dyDescent="0.2">
      <c r="A33" s="2017" t="s">
        <v>343</v>
      </c>
      <c r="B33" s="2019">
        <f>SUM(D35,H35)</f>
        <v>0</v>
      </c>
      <c r="C33" s="2021" t="e">
        <f>B33/$F$9</f>
        <v>#DIV/0!</v>
      </c>
      <c r="D33" s="2014" t="s">
        <v>330</v>
      </c>
      <c r="E33" s="2015"/>
      <c r="F33" s="2023">
        <f>$F$9</f>
        <v>0</v>
      </c>
      <c r="G33" s="2024"/>
      <c r="H33" s="2014" t="s">
        <v>330</v>
      </c>
      <c r="I33" s="2015"/>
      <c r="J33" s="2023">
        <f>$F$9</f>
        <v>0</v>
      </c>
      <c r="K33" s="2024"/>
    </row>
    <row r="34" spans="1:23" ht="15.95" customHeight="1" thickBot="1" x14ac:dyDescent="0.2">
      <c r="A34" s="2017"/>
      <c r="B34" s="2019"/>
      <c r="C34" s="2021"/>
      <c r="D34" s="535" t="s">
        <v>328</v>
      </c>
      <c r="E34" s="536" t="s">
        <v>329</v>
      </c>
      <c r="F34" s="534" t="s">
        <v>395</v>
      </c>
      <c r="G34" s="528"/>
      <c r="H34" s="538" t="s">
        <v>328</v>
      </c>
      <c r="I34" s="536" t="s">
        <v>329</v>
      </c>
      <c r="J34" s="534" t="s">
        <v>394</v>
      </c>
      <c r="K34" s="528"/>
    </row>
    <row r="35" spans="1:23" ht="15.95" customHeight="1" thickBot="1" x14ac:dyDescent="0.2">
      <c r="A35" s="2017"/>
      <c r="B35" s="2019"/>
      <c r="C35" s="2021"/>
      <c r="D35" s="541">
        <f>E35*F35</f>
        <v>0</v>
      </c>
      <c r="E35" s="752">
        <f>F33</f>
        <v>0</v>
      </c>
      <c r="F35" s="92">
        <v>9000</v>
      </c>
      <c r="G35" s="531"/>
      <c r="H35" s="540">
        <f>I35*J35</f>
        <v>0</v>
      </c>
      <c r="I35" s="752">
        <f>J33*0.5</f>
        <v>0</v>
      </c>
      <c r="J35" s="1204">
        <f>F35/2</f>
        <v>4500</v>
      </c>
      <c r="K35" s="531"/>
    </row>
    <row r="36" spans="1:23" ht="15.95" customHeight="1" thickBot="1" x14ac:dyDescent="0.2">
      <c r="A36" s="2017" t="s">
        <v>344</v>
      </c>
      <c r="B36" s="2019">
        <f>SUM(D38)</f>
        <v>0</v>
      </c>
      <c r="C36" s="2021" t="e">
        <f>B36/$F$9</f>
        <v>#DIV/0!</v>
      </c>
      <c r="D36" s="2014" t="s">
        <v>330</v>
      </c>
      <c r="E36" s="2015"/>
      <c r="F36" s="2023">
        <f>$F$9</f>
        <v>0</v>
      </c>
      <c r="G36" s="2024"/>
    </row>
    <row r="37" spans="1:23" ht="15.95" customHeight="1" thickBot="1" x14ac:dyDescent="0.2">
      <c r="A37" s="2017"/>
      <c r="B37" s="2019"/>
      <c r="C37" s="2021"/>
      <c r="D37" s="535" t="s">
        <v>328</v>
      </c>
      <c r="E37" s="536" t="s">
        <v>329</v>
      </c>
      <c r="F37" s="534" t="s">
        <v>396</v>
      </c>
      <c r="G37" s="528"/>
    </row>
    <row r="38" spans="1:23" ht="15.95" customHeight="1" thickBot="1" x14ac:dyDescent="0.2">
      <c r="A38" s="2017"/>
      <c r="B38" s="2019"/>
      <c r="C38" s="2021"/>
      <c r="D38" s="541">
        <f>E38*F38</f>
        <v>0</v>
      </c>
      <c r="E38" s="752">
        <f>F36</f>
        <v>0</v>
      </c>
      <c r="F38" s="92">
        <v>6800</v>
      </c>
      <c r="G38" s="531"/>
    </row>
    <row r="39" spans="1:23" ht="15.95" customHeight="1" thickBot="1" x14ac:dyDescent="0.2">
      <c r="A39" s="2017" t="s">
        <v>346</v>
      </c>
      <c r="B39" s="2019">
        <f>SUM(D41)</f>
        <v>0</v>
      </c>
      <c r="C39" s="2021" t="e">
        <f>B39/$F$9</f>
        <v>#DIV/0!</v>
      </c>
      <c r="D39" s="2014" t="s">
        <v>330</v>
      </c>
      <c r="E39" s="2015"/>
      <c r="F39" s="2023">
        <f>$F$9</f>
        <v>0</v>
      </c>
      <c r="G39" s="2024"/>
    </row>
    <row r="40" spans="1:23" ht="15.95" customHeight="1" thickBot="1" x14ac:dyDescent="0.2">
      <c r="A40" s="2017"/>
      <c r="B40" s="2019"/>
      <c r="C40" s="2021"/>
      <c r="D40" s="535" t="s">
        <v>328</v>
      </c>
      <c r="E40" s="536" t="s">
        <v>329</v>
      </c>
      <c r="F40" s="534" t="s">
        <v>396</v>
      </c>
      <c r="G40" s="528"/>
    </row>
    <row r="41" spans="1:23" ht="15.95" customHeight="1" thickBot="1" x14ac:dyDescent="0.2">
      <c r="A41" s="2017"/>
      <c r="B41" s="2019"/>
      <c r="C41" s="2021"/>
      <c r="D41" s="541">
        <f>E41*F41</f>
        <v>0</v>
      </c>
      <c r="E41" s="752">
        <f>F39</f>
        <v>0</v>
      </c>
      <c r="F41" s="92">
        <v>2410</v>
      </c>
      <c r="G41" s="531"/>
      <c r="H41" s="532"/>
      <c r="I41" s="532"/>
      <c r="J41" s="532"/>
      <c r="K41" s="532"/>
      <c r="L41" s="532"/>
      <c r="M41" s="532"/>
      <c r="N41" s="532"/>
      <c r="O41" s="532"/>
      <c r="P41" s="532"/>
      <c r="Q41" s="532"/>
      <c r="R41" s="532"/>
      <c r="S41" s="532"/>
    </row>
    <row r="42" spans="1:23" ht="15.95" customHeight="1" thickBot="1" x14ac:dyDescent="0.2">
      <c r="A42" s="2017" t="s">
        <v>64</v>
      </c>
      <c r="B42" s="2019">
        <f>SUM(D44,H44,L44,P44)</f>
        <v>0</v>
      </c>
      <c r="C42" s="2021" t="e">
        <f>B42/$F$9</f>
        <v>#DIV/0!</v>
      </c>
      <c r="D42" s="2012" t="s">
        <v>347</v>
      </c>
      <c r="E42" s="2012"/>
      <c r="F42" s="2012"/>
      <c r="G42" s="2013"/>
      <c r="H42" s="2014" t="s">
        <v>348</v>
      </c>
      <c r="I42" s="2015"/>
      <c r="J42" s="2015"/>
      <c r="K42" s="2016"/>
      <c r="L42" s="2015" t="s">
        <v>349</v>
      </c>
      <c r="M42" s="2015"/>
      <c r="N42" s="2015"/>
      <c r="O42" s="2016"/>
      <c r="P42" s="2014" t="s">
        <v>591</v>
      </c>
      <c r="Q42" s="2015"/>
      <c r="R42" s="2015"/>
      <c r="S42" s="2016"/>
    </row>
    <row r="43" spans="1:23" ht="15.95" customHeight="1" thickBot="1" x14ac:dyDescent="0.2">
      <c r="A43" s="2017"/>
      <c r="B43" s="2019"/>
      <c r="C43" s="2021"/>
      <c r="D43" s="535" t="s">
        <v>328</v>
      </c>
      <c r="E43" s="536" t="s">
        <v>329</v>
      </c>
      <c r="F43" s="534" t="s">
        <v>345</v>
      </c>
      <c r="G43" s="528"/>
      <c r="H43" s="538" t="s">
        <v>328</v>
      </c>
      <c r="I43" s="536" t="s">
        <v>329</v>
      </c>
      <c r="J43" s="534" t="s">
        <v>345</v>
      </c>
      <c r="K43" s="528"/>
      <c r="L43" s="535" t="s">
        <v>328</v>
      </c>
      <c r="M43" s="536" t="s">
        <v>329</v>
      </c>
      <c r="N43" s="534" t="s">
        <v>345</v>
      </c>
      <c r="O43" s="528"/>
      <c r="P43" s="538" t="s">
        <v>328</v>
      </c>
      <c r="Q43" s="536" t="s">
        <v>329</v>
      </c>
      <c r="R43" s="534" t="s">
        <v>345</v>
      </c>
      <c r="S43" s="528"/>
    </row>
    <row r="44" spans="1:23" ht="15.95" customHeight="1" thickBot="1" x14ac:dyDescent="0.2">
      <c r="A44" s="2017"/>
      <c r="B44" s="2019"/>
      <c r="C44" s="2021"/>
      <c r="D44" s="541">
        <f>E44*F44</f>
        <v>0</v>
      </c>
      <c r="E44" s="752">
        <f>②飼養計画!R13</f>
        <v>0</v>
      </c>
      <c r="F44" s="1362">
        <v>2300</v>
      </c>
      <c r="G44" s="531"/>
      <c r="H44" s="1365">
        <f>I44*J44</f>
        <v>0</v>
      </c>
      <c r="I44" s="752">
        <f>②飼養計画!R7</f>
        <v>0</v>
      </c>
      <c r="J44" s="1362">
        <v>6700</v>
      </c>
      <c r="K44" s="531"/>
      <c r="L44" s="541">
        <f>M44*N44</f>
        <v>0</v>
      </c>
      <c r="M44" s="752">
        <f>F39</f>
        <v>0</v>
      </c>
      <c r="N44" s="92">
        <v>3000</v>
      </c>
      <c r="O44" s="531"/>
      <c r="P44" s="540">
        <f>Q44*R44</f>
        <v>0</v>
      </c>
      <c r="Q44" s="752">
        <f>F39</f>
        <v>0</v>
      </c>
      <c r="R44" s="92">
        <v>3000</v>
      </c>
      <c r="S44" s="531"/>
      <c r="T44" s="648"/>
      <c r="U44" s="649"/>
      <c r="V44" s="649"/>
      <c r="W44" s="649"/>
    </row>
    <row r="45" spans="1:23" ht="15.95" customHeight="1" thickBot="1" x14ac:dyDescent="0.2">
      <c r="A45" s="2017" t="s">
        <v>245</v>
      </c>
      <c r="B45" s="2019">
        <f>SUM(D47,H47)</f>
        <v>0</v>
      </c>
      <c r="C45" s="2021" t="e">
        <f>B45/$F$9</f>
        <v>#DIV/0!</v>
      </c>
      <c r="D45" s="2012" t="s">
        <v>350</v>
      </c>
      <c r="E45" s="2012"/>
      <c r="F45" s="2012"/>
      <c r="G45" s="2013"/>
      <c r="H45" s="2011" t="s">
        <v>353</v>
      </c>
      <c r="I45" s="2012"/>
      <c r="J45" s="2012"/>
      <c r="K45" s="2013"/>
      <c r="L45" s="2014" t="s">
        <v>362</v>
      </c>
      <c r="M45" s="2015"/>
      <c r="N45" s="2015"/>
      <c r="O45" s="2016"/>
    </row>
    <row r="46" spans="1:23" ht="15.95" customHeight="1" thickBot="1" x14ac:dyDescent="0.2">
      <c r="A46" s="2017"/>
      <c r="B46" s="2019"/>
      <c r="C46" s="2021"/>
      <c r="D46" s="535" t="s">
        <v>328</v>
      </c>
      <c r="E46" s="536" t="s">
        <v>301</v>
      </c>
      <c r="F46" s="534" t="s">
        <v>351</v>
      </c>
      <c r="G46" s="539" t="s">
        <v>352</v>
      </c>
      <c r="H46" s="538" t="s">
        <v>328</v>
      </c>
      <c r="I46" s="536" t="s">
        <v>329</v>
      </c>
      <c r="J46" s="534" t="s">
        <v>345</v>
      </c>
      <c r="K46" s="528"/>
      <c r="L46" s="538" t="s">
        <v>328</v>
      </c>
      <c r="M46" s="536" t="s">
        <v>329</v>
      </c>
      <c r="N46" s="534" t="s">
        <v>345</v>
      </c>
      <c r="O46" s="528"/>
    </row>
    <row r="47" spans="1:23" ht="15.95" customHeight="1" thickBot="1" x14ac:dyDescent="0.2">
      <c r="A47" s="2017"/>
      <c r="B47" s="2019"/>
      <c r="C47" s="2021"/>
      <c r="D47" s="541">
        <f>E47*F47*G47</f>
        <v>0</v>
      </c>
      <c r="E47" s="753">
        <f>D4</f>
        <v>0</v>
      </c>
      <c r="F47" s="1204">
        <f>E4</f>
        <v>0</v>
      </c>
      <c r="G47" s="1366">
        <v>2.1000000000000001E-2</v>
      </c>
      <c r="H47" s="540">
        <f>I47*J47</f>
        <v>0</v>
      </c>
      <c r="I47" s="753">
        <f>E47</f>
        <v>0</v>
      </c>
      <c r="J47" s="1363">
        <v>2510</v>
      </c>
      <c r="K47" s="531"/>
      <c r="L47" s="540">
        <f>M47*N47</f>
        <v>0</v>
      </c>
      <c r="M47" s="753">
        <f>Q14</f>
        <v>0</v>
      </c>
      <c r="N47" s="1363">
        <v>2475</v>
      </c>
      <c r="O47" s="533"/>
      <c r="P47" s="532"/>
      <c r="Q47" s="532"/>
      <c r="R47" s="532"/>
      <c r="S47" s="532"/>
    </row>
    <row r="48" spans="1:23" ht="15.95" customHeight="1" thickBot="1" x14ac:dyDescent="0.2">
      <c r="A48" s="2017" t="s">
        <v>272</v>
      </c>
      <c r="B48" s="2019">
        <f>SUM(D50,H50,L50,P50,L47)</f>
        <v>0</v>
      </c>
      <c r="C48" s="2021" t="e">
        <f>B48/$F$9</f>
        <v>#DIV/0!</v>
      </c>
      <c r="D48" s="2012" t="s">
        <v>354</v>
      </c>
      <c r="E48" s="2012"/>
      <c r="F48" s="2012"/>
      <c r="G48" s="2013"/>
      <c r="H48" s="2011" t="s">
        <v>357</v>
      </c>
      <c r="I48" s="2012"/>
      <c r="J48" s="2012"/>
      <c r="K48" s="2013"/>
      <c r="L48" s="2014" t="s">
        <v>360</v>
      </c>
      <c r="M48" s="2015"/>
      <c r="N48" s="2015"/>
      <c r="O48" s="2016"/>
      <c r="P48" s="2014" t="s">
        <v>384</v>
      </c>
      <c r="Q48" s="2015"/>
      <c r="R48" s="2015"/>
      <c r="S48" s="2016"/>
    </row>
    <row r="49" spans="1:19" ht="15.95" customHeight="1" thickBot="1" x14ac:dyDescent="0.2">
      <c r="A49" s="2017"/>
      <c r="B49" s="2019"/>
      <c r="C49" s="2021"/>
      <c r="D49" s="535" t="s">
        <v>328</v>
      </c>
      <c r="E49" s="536" t="s">
        <v>301</v>
      </c>
      <c r="F49" s="536" t="s">
        <v>355</v>
      </c>
      <c r="G49" s="539" t="s">
        <v>356</v>
      </c>
      <c r="H49" s="538" t="s">
        <v>328</v>
      </c>
      <c r="I49" s="536" t="s">
        <v>358</v>
      </c>
      <c r="J49" s="536" t="s">
        <v>359</v>
      </c>
      <c r="K49" s="528"/>
      <c r="L49" s="538" t="s">
        <v>328</v>
      </c>
      <c r="M49" s="536" t="s">
        <v>361</v>
      </c>
      <c r="N49" s="534" t="s">
        <v>382</v>
      </c>
      <c r="O49" s="539" t="s">
        <v>383</v>
      </c>
      <c r="P49" s="538" t="s">
        <v>328</v>
      </c>
      <c r="Q49" s="536" t="s">
        <v>361</v>
      </c>
      <c r="R49" s="534" t="s">
        <v>382</v>
      </c>
      <c r="S49" s="539" t="s">
        <v>383</v>
      </c>
    </row>
    <row r="50" spans="1:19" ht="15.95" customHeight="1" thickBot="1" x14ac:dyDescent="0.2">
      <c r="A50" s="2018"/>
      <c r="B50" s="2020"/>
      <c r="C50" s="2022"/>
      <c r="D50" s="541">
        <f>E50*F50*G50</f>
        <v>0</v>
      </c>
      <c r="E50" s="753">
        <f>F39</f>
        <v>0</v>
      </c>
      <c r="F50" s="1204">
        <f>E4</f>
        <v>0</v>
      </c>
      <c r="G50" s="663">
        <v>0.02</v>
      </c>
      <c r="H50" s="540">
        <f>I50+J50</f>
        <v>0</v>
      </c>
      <c r="I50" s="1277"/>
      <c r="J50" s="1278">
        <v>0</v>
      </c>
      <c r="K50" s="533"/>
      <c r="L50" s="540">
        <f>M50*N50*O50</f>
        <v>0</v>
      </c>
      <c r="M50" s="1279"/>
      <c r="N50" s="1364">
        <v>0.4</v>
      </c>
      <c r="O50" s="663">
        <v>1.4E-2</v>
      </c>
      <c r="P50" s="540">
        <f>Q50*R50*S50</f>
        <v>0</v>
      </c>
      <c r="Q50" s="1277"/>
      <c r="R50" s="1364">
        <v>0.2</v>
      </c>
      <c r="S50" s="663">
        <v>1.4E-2</v>
      </c>
    </row>
    <row r="51" spans="1:19" ht="15.95" customHeight="1" thickTop="1" thickBot="1" x14ac:dyDescent="0.2">
      <c r="A51" s="710" t="s">
        <v>363</v>
      </c>
      <c r="B51" s="711">
        <f>SUM(B9:B50)</f>
        <v>0</v>
      </c>
      <c r="C51" s="712" t="e">
        <f>SUM(C9:C50)</f>
        <v>#DIV/0!</v>
      </c>
    </row>
    <row r="52" spans="1:19" ht="15.95" customHeight="1" thickTop="1" thickBot="1" x14ac:dyDescent="0.2">
      <c r="A52" s="713" t="s">
        <v>364</v>
      </c>
      <c r="B52" s="714">
        <f>(B8-B51)+B21</f>
        <v>0</v>
      </c>
      <c r="C52" s="715" t="e">
        <f>(C8-C51)+C21</f>
        <v>#DIV/0!</v>
      </c>
    </row>
  </sheetData>
  <mergeCells count="89">
    <mergeCell ref="F33:G33"/>
    <mergeCell ref="H33:I33"/>
    <mergeCell ref="J33:K33"/>
    <mergeCell ref="D36:E36"/>
    <mergeCell ref="F36:G36"/>
    <mergeCell ref="D33:E33"/>
    <mergeCell ref="L12:O12"/>
    <mergeCell ref="P12:S12"/>
    <mergeCell ref="F27:G27"/>
    <mergeCell ref="D30:E30"/>
    <mergeCell ref="F30:G30"/>
    <mergeCell ref="H27:I27"/>
    <mergeCell ref="J27:K27"/>
    <mergeCell ref="H30:I30"/>
    <mergeCell ref="J30:K30"/>
    <mergeCell ref="F15:G15"/>
    <mergeCell ref="D15:E15"/>
    <mergeCell ref="F18:G18"/>
    <mergeCell ref="F21:G21"/>
    <mergeCell ref="F24:G24"/>
    <mergeCell ref="D18:E18"/>
    <mergeCell ref="D21:E21"/>
    <mergeCell ref="T9:W9"/>
    <mergeCell ref="A9:A11"/>
    <mergeCell ref="B9:B11"/>
    <mergeCell ref="C9:C11"/>
    <mergeCell ref="H9:K9"/>
    <mergeCell ref="L9:O9"/>
    <mergeCell ref="P9:S9"/>
    <mergeCell ref="D9:E9"/>
    <mergeCell ref="F9:G9"/>
    <mergeCell ref="D2:E2"/>
    <mergeCell ref="G2:H2"/>
    <mergeCell ref="A15:A17"/>
    <mergeCell ref="B15:B17"/>
    <mergeCell ref="C15:C17"/>
    <mergeCell ref="A12:A14"/>
    <mergeCell ref="B12:B14"/>
    <mergeCell ref="C12:C14"/>
    <mergeCell ref="D12:G12"/>
    <mergeCell ref="H12:K12"/>
    <mergeCell ref="A18:A20"/>
    <mergeCell ref="B18:B20"/>
    <mergeCell ref="C18:C20"/>
    <mergeCell ref="A21:A23"/>
    <mergeCell ref="B21:B23"/>
    <mergeCell ref="C21:C23"/>
    <mergeCell ref="A24:A26"/>
    <mergeCell ref="D27:E27"/>
    <mergeCell ref="B24:B26"/>
    <mergeCell ref="C24:C26"/>
    <mergeCell ref="A30:A32"/>
    <mergeCell ref="D24:E24"/>
    <mergeCell ref="B30:B32"/>
    <mergeCell ref="C30:C32"/>
    <mergeCell ref="A27:A29"/>
    <mergeCell ref="B27:B29"/>
    <mergeCell ref="C27:C29"/>
    <mergeCell ref="A36:A38"/>
    <mergeCell ref="B36:B38"/>
    <mergeCell ref="C36:C38"/>
    <mergeCell ref="A33:A35"/>
    <mergeCell ref="B33:B35"/>
    <mergeCell ref="C33:C35"/>
    <mergeCell ref="A39:A41"/>
    <mergeCell ref="B39:B41"/>
    <mergeCell ref="C39:C41"/>
    <mergeCell ref="D39:E39"/>
    <mergeCell ref="F39:G39"/>
    <mergeCell ref="H42:K42"/>
    <mergeCell ref="L42:O42"/>
    <mergeCell ref="P42:S42"/>
    <mergeCell ref="A45:A47"/>
    <mergeCell ref="B45:B47"/>
    <mergeCell ref="C45:C47"/>
    <mergeCell ref="D45:G45"/>
    <mergeCell ref="H45:K45"/>
    <mergeCell ref="A42:A44"/>
    <mergeCell ref="B42:B44"/>
    <mergeCell ref="C42:C44"/>
    <mergeCell ref="D42:G42"/>
    <mergeCell ref="H48:K48"/>
    <mergeCell ref="L48:O48"/>
    <mergeCell ref="P48:S48"/>
    <mergeCell ref="L45:O45"/>
    <mergeCell ref="A48:A50"/>
    <mergeCell ref="B48:B50"/>
    <mergeCell ref="C48:C50"/>
    <mergeCell ref="D48:G48"/>
  </mergeCells>
  <phoneticPr fontId="3"/>
  <printOptions horizontalCentered="1"/>
  <pageMargins left="0" right="0" top="0.78740157480314965" bottom="0.39370078740157483" header="0.59055118110236227" footer="0.51181102362204722"/>
  <pageSetup paperSize="9" scale="63" orientation="landscape" r:id="rId1"/>
  <headerFooter alignWithMargins="0">
    <oddHeader>&amp;R&amp;"ＭＳ 明朝,標準"４－１．肉用牛(繁殖)経営損益計算算出表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view="pageBreakPreview" topLeftCell="A13" zoomScale="85" zoomScaleNormal="75" zoomScaleSheetLayoutView="85" workbookViewId="0">
      <selection activeCell="R26" sqref="R26"/>
    </sheetView>
  </sheetViews>
  <sheetFormatPr defaultRowHeight="12" x14ac:dyDescent="0.15"/>
  <cols>
    <col min="1" max="2" width="12.7109375" style="1" customWidth="1"/>
    <col min="3" max="22" width="10.7109375" style="1" customWidth="1"/>
    <col min="23" max="16384" width="9.140625" style="1"/>
  </cols>
  <sheetData>
    <row r="1" spans="1:22" ht="18.75" x14ac:dyDescent="0.15">
      <c r="A1" s="657" t="s">
        <v>412</v>
      </c>
    </row>
    <row r="2" spans="1:22" ht="12.75" thickBot="1" x14ac:dyDescent="0.2">
      <c r="C2" s="429" t="s">
        <v>67</v>
      </c>
      <c r="D2" s="2060">
        <f>表紙!C19</f>
        <v>0</v>
      </c>
      <c r="E2" s="2060"/>
      <c r="F2" s="429" t="s">
        <v>68</v>
      </c>
      <c r="G2" s="1841">
        <f ca="1">①経営概況!AA2</f>
        <v>44004.779521064818</v>
      </c>
      <c r="H2" s="1841"/>
    </row>
    <row r="3" spans="1:22" ht="15.95" customHeight="1" x14ac:dyDescent="0.15">
      <c r="A3" s="643"/>
      <c r="B3" s="645" t="s">
        <v>328</v>
      </c>
      <c r="C3" s="645" t="s">
        <v>379</v>
      </c>
      <c r="D3" s="658" t="s">
        <v>380</v>
      </c>
      <c r="E3" s="659" t="s">
        <v>381</v>
      </c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3"/>
    </row>
    <row r="4" spans="1:22" ht="15.95" customHeight="1" x14ac:dyDescent="0.15">
      <c r="A4" s="644" t="s">
        <v>368</v>
      </c>
      <c r="B4" s="646">
        <f>D4*E4</f>
        <v>0</v>
      </c>
      <c r="C4" s="646">
        <f t="shared" ref="C4:C9" si="0">IF($F$9=0,0,B4/$F$9)</f>
        <v>0</v>
      </c>
      <c r="D4" s="591">
        <f>②飼養計画!R36</f>
        <v>0</v>
      </c>
      <c r="E4" s="510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7"/>
    </row>
    <row r="5" spans="1:22" ht="15.95" customHeight="1" x14ac:dyDescent="0.15">
      <c r="A5" s="641" t="s">
        <v>64</v>
      </c>
      <c r="B5" s="646">
        <v>0</v>
      </c>
      <c r="C5" s="646">
        <f t="shared" si="0"/>
        <v>0</v>
      </c>
      <c r="D5" s="515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  <c r="U5" s="516"/>
      <c r="V5" s="517"/>
    </row>
    <row r="6" spans="1:22" ht="15.95" customHeight="1" x14ac:dyDescent="0.15">
      <c r="A6" s="641" t="s">
        <v>325</v>
      </c>
      <c r="B6" s="646">
        <f>B4*0.1</f>
        <v>0</v>
      </c>
      <c r="C6" s="646">
        <f t="shared" si="0"/>
        <v>0</v>
      </c>
      <c r="D6" s="515"/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6"/>
      <c r="T6" s="516"/>
      <c r="U6" s="516"/>
      <c r="V6" s="517"/>
    </row>
    <row r="7" spans="1:22" ht="15.95" customHeight="1" x14ac:dyDescent="0.15">
      <c r="A7" s="641"/>
      <c r="B7" s="646"/>
      <c r="C7" s="646">
        <f t="shared" si="0"/>
        <v>0</v>
      </c>
      <c r="D7" s="515"/>
      <c r="E7" s="516"/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7"/>
    </row>
    <row r="8" spans="1:22" ht="15.95" customHeight="1" thickBot="1" x14ac:dyDescent="0.2">
      <c r="A8" s="642" t="s">
        <v>46</v>
      </c>
      <c r="B8" s="647">
        <f>SUM(B4:B6)</f>
        <v>0</v>
      </c>
      <c r="C8" s="646">
        <f t="shared" si="0"/>
        <v>0</v>
      </c>
      <c r="D8" s="626"/>
      <c r="E8" s="627"/>
      <c r="F8" s="627"/>
      <c r="G8" s="627"/>
      <c r="H8" s="627"/>
      <c r="I8" s="627"/>
      <c r="J8" s="627"/>
      <c r="K8" s="627"/>
      <c r="L8" s="518"/>
      <c r="M8" s="518"/>
      <c r="N8" s="518"/>
      <c r="O8" s="518"/>
      <c r="P8" s="518"/>
      <c r="Q8" s="518"/>
      <c r="R8" s="518"/>
      <c r="S8" s="518"/>
      <c r="T8" s="518"/>
      <c r="U8" s="518"/>
      <c r="V8" s="519"/>
    </row>
    <row r="9" spans="1:22" ht="15.95" customHeight="1" thickTop="1" x14ac:dyDescent="0.15">
      <c r="A9" s="2038" t="s">
        <v>240</v>
      </c>
      <c r="B9" s="2046">
        <f>SUM(D11,H11)</f>
        <v>0</v>
      </c>
      <c r="C9" s="2046">
        <f t="shared" si="0"/>
        <v>0</v>
      </c>
      <c r="D9" s="2041" t="s">
        <v>406</v>
      </c>
      <c r="E9" s="2041"/>
      <c r="F9" s="2042">
        <f>②飼養計画!R31</f>
        <v>0</v>
      </c>
      <c r="G9" s="2043"/>
      <c r="H9" s="2054" t="s">
        <v>406</v>
      </c>
      <c r="I9" s="2055"/>
      <c r="J9" s="2050">
        <f>$F$9</f>
        <v>0</v>
      </c>
      <c r="K9" s="2042"/>
      <c r="L9" s="576"/>
      <c r="M9" s="577"/>
      <c r="N9" s="577"/>
      <c r="O9" s="577"/>
      <c r="P9" s="577"/>
      <c r="Q9" s="577"/>
      <c r="R9" s="577"/>
      <c r="S9" s="577"/>
      <c r="T9" s="577"/>
      <c r="U9" s="577"/>
      <c r="V9" s="577"/>
    </row>
    <row r="10" spans="1:22" ht="15.95" customHeight="1" x14ac:dyDescent="0.15">
      <c r="A10" s="2039"/>
      <c r="B10" s="2047"/>
      <c r="C10" s="2047"/>
      <c r="D10" s="585" t="s">
        <v>328</v>
      </c>
      <c r="E10" s="586" t="s">
        <v>329</v>
      </c>
      <c r="F10" s="534" t="s">
        <v>397</v>
      </c>
      <c r="G10" s="583"/>
      <c r="H10" s="588" t="s">
        <v>328</v>
      </c>
      <c r="I10" s="586" t="s">
        <v>329</v>
      </c>
      <c r="J10" s="534" t="s">
        <v>397</v>
      </c>
      <c r="K10" s="589" t="s">
        <v>352</v>
      </c>
      <c r="L10" s="578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15.95" customHeight="1" thickBot="1" x14ac:dyDescent="0.2">
      <c r="A11" s="2039"/>
      <c r="B11" s="2047"/>
      <c r="C11" s="2047"/>
      <c r="D11" s="638">
        <f>E11*F11</f>
        <v>0</v>
      </c>
      <c r="E11" s="628"/>
      <c r="F11" s="250"/>
      <c r="G11" s="629"/>
      <c r="H11" s="630">
        <f>I11*J11*K11</f>
        <v>0</v>
      </c>
      <c r="I11" s="628"/>
      <c r="J11" s="250"/>
      <c r="K11" s="631"/>
      <c r="L11" s="578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5.95" customHeight="1" x14ac:dyDescent="0.15">
      <c r="A12" s="2038" t="s">
        <v>326</v>
      </c>
      <c r="B12" s="2046">
        <f>SUM(D14,H14)</f>
        <v>0</v>
      </c>
      <c r="C12" s="2046">
        <f>IF($F$9=0,0,B12/$F$9)</f>
        <v>0</v>
      </c>
      <c r="D12" s="2041" t="s">
        <v>406</v>
      </c>
      <c r="E12" s="2041"/>
      <c r="F12" s="2042">
        <f>$F$9</f>
        <v>0</v>
      </c>
      <c r="G12" s="2043"/>
      <c r="H12" s="2054" t="s">
        <v>406</v>
      </c>
      <c r="I12" s="2055"/>
      <c r="J12" s="2050">
        <f>$F$9</f>
        <v>0</v>
      </c>
      <c r="K12" s="2042"/>
      <c r="L12" s="2037"/>
      <c r="M12" s="2032"/>
      <c r="N12" s="2032"/>
      <c r="O12" s="2032"/>
      <c r="P12" s="2032"/>
      <c r="Q12" s="2032"/>
      <c r="R12" s="2032"/>
      <c r="S12" s="2032"/>
      <c r="T12" s="462"/>
      <c r="U12" s="462"/>
      <c r="V12" s="462"/>
    </row>
    <row r="13" spans="1:22" ht="15.95" customHeight="1" x14ac:dyDescent="0.15">
      <c r="A13" s="2039"/>
      <c r="B13" s="2047"/>
      <c r="C13" s="2047"/>
      <c r="D13" s="585" t="s">
        <v>328</v>
      </c>
      <c r="E13" s="586" t="s">
        <v>329</v>
      </c>
      <c r="F13" s="1370" t="s">
        <v>387</v>
      </c>
      <c r="G13" s="587" t="s">
        <v>219</v>
      </c>
      <c r="H13" s="588" t="s">
        <v>328</v>
      </c>
      <c r="I13" s="586" t="s">
        <v>329</v>
      </c>
      <c r="J13" s="586" t="s">
        <v>398</v>
      </c>
      <c r="K13" s="589" t="s">
        <v>219</v>
      </c>
      <c r="L13" s="600"/>
      <c r="M13" s="601"/>
      <c r="N13" s="601"/>
      <c r="O13" s="601"/>
      <c r="P13" s="601"/>
      <c r="Q13" s="601"/>
      <c r="R13" s="601"/>
      <c r="S13" s="601"/>
      <c r="T13" s="462"/>
      <c r="U13" s="462"/>
      <c r="V13" s="462"/>
    </row>
    <row r="14" spans="1:22" ht="15.95" customHeight="1" thickBot="1" x14ac:dyDescent="0.2">
      <c r="A14" s="2040"/>
      <c r="B14" s="2048"/>
      <c r="C14" s="2047"/>
      <c r="D14" s="590">
        <f>E14*F14*G14</f>
        <v>0</v>
      </c>
      <c r="E14" s="512">
        <f>F12</f>
        <v>0</v>
      </c>
      <c r="F14" s="512">
        <v>2334</v>
      </c>
      <c r="G14" s="511">
        <v>70</v>
      </c>
      <c r="H14" s="584">
        <f>I14*J14*K14</f>
        <v>0</v>
      </c>
      <c r="I14" s="512"/>
      <c r="J14" s="512"/>
      <c r="K14" s="598"/>
      <c r="L14" s="578"/>
      <c r="M14" s="10"/>
      <c r="N14" s="10"/>
      <c r="O14" s="10"/>
      <c r="P14" s="10"/>
      <c r="Q14" s="10"/>
      <c r="R14" s="10"/>
      <c r="S14" s="10"/>
      <c r="T14" s="462"/>
      <c r="U14" s="462"/>
      <c r="V14" s="462"/>
    </row>
    <row r="15" spans="1:22" ht="15.95" customHeight="1" x14ac:dyDescent="0.15">
      <c r="A15" s="2044" t="s">
        <v>327</v>
      </c>
      <c r="B15" s="2045">
        <f>SUM(D17,H17)</f>
        <v>0</v>
      </c>
      <c r="C15" s="2046">
        <f>IF($F$9=0,0,B15/$F$9)</f>
        <v>0</v>
      </c>
      <c r="D15" s="2036" t="s">
        <v>406</v>
      </c>
      <c r="E15" s="2036"/>
      <c r="F15" s="2052">
        <f>$F$9</f>
        <v>0</v>
      </c>
      <c r="G15" s="2053"/>
      <c r="H15" s="2033" t="s">
        <v>330</v>
      </c>
      <c r="I15" s="2034"/>
      <c r="J15" s="2034"/>
      <c r="K15" s="2035"/>
      <c r="L15" s="2037"/>
      <c r="M15" s="2032"/>
      <c r="N15" s="2032"/>
      <c r="O15" s="2032"/>
      <c r="P15" s="2032"/>
      <c r="Q15" s="2032"/>
      <c r="R15" s="2032"/>
      <c r="S15" s="2032"/>
      <c r="T15" s="462"/>
      <c r="U15" s="462"/>
      <c r="V15" s="462"/>
    </row>
    <row r="16" spans="1:22" ht="15.95" customHeight="1" x14ac:dyDescent="0.15">
      <c r="A16" s="2044"/>
      <c r="B16" s="2045"/>
      <c r="C16" s="2047"/>
      <c r="D16" s="585" t="s">
        <v>328</v>
      </c>
      <c r="E16" s="586" t="s">
        <v>329</v>
      </c>
      <c r="F16" s="1370" t="s">
        <v>387</v>
      </c>
      <c r="G16" s="587" t="s">
        <v>219</v>
      </c>
      <c r="H16" s="588" t="s">
        <v>328</v>
      </c>
      <c r="I16" s="586" t="s">
        <v>329</v>
      </c>
      <c r="J16" s="586" t="s">
        <v>398</v>
      </c>
      <c r="K16" s="589" t="s">
        <v>219</v>
      </c>
      <c r="L16" s="600"/>
      <c r="M16" s="601"/>
      <c r="N16" s="601"/>
      <c r="O16" s="601"/>
      <c r="P16" s="601"/>
      <c r="Q16" s="601"/>
      <c r="R16" s="601"/>
      <c r="S16" s="601"/>
      <c r="T16" s="462"/>
      <c r="U16" s="462"/>
      <c r="V16" s="462"/>
    </row>
    <row r="17" spans="1:22" ht="15.95" customHeight="1" thickBot="1" x14ac:dyDescent="0.2">
      <c r="A17" s="2044"/>
      <c r="B17" s="2045"/>
      <c r="C17" s="2047"/>
      <c r="D17" s="638">
        <f>E17*F17*G17</f>
        <v>0</v>
      </c>
      <c r="E17" s="250">
        <f>F15</f>
        <v>0</v>
      </c>
      <c r="F17" s="250">
        <v>810</v>
      </c>
      <c r="G17" s="632">
        <v>57</v>
      </c>
      <c r="H17" s="522">
        <f>I17*J17*K17</f>
        <v>0</v>
      </c>
      <c r="I17" s="521"/>
      <c r="J17" s="521"/>
      <c r="K17" s="523"/>
      <c r="L17" s="578"/>
      <c r="M17" s="10"/>
      <c r="N17" s="10"/>
      <c r="O17" s="10"/>
      <c r="P17" s="10"/>
      <c r="Q17" s="10"/>
      <c r="R17" s="10"/>
      <c r="S17" s="10"/>
      <c r="T17" s="462"/>
      <c r="U17" s="462"/>
      <c r="V17" s="462"/>
    </row>
    <row r="18" spans="1:22" ht="15.95" customHeight="1" x14ac:dyDescent="0.15">
      <c r="A18" s="2038" t="s">
        <v>334</v>
      </c>
      <c r="B18" s="2046">
        <f>SUM(D20)</f>
        <v>0</v>
      </c>
      <c r="C18" s="2046">
        <f>IF($F$9=0,0,B18/$F$9)</f>
        <v>0</v>
      </c>
      <c r="D18" s="2041" t="s">
        <v>406</v>
      </c>
      <c r="E18" s="2041"/>
      <c r="F18" s="2050">
        <f>$F$9</f>
        <v>0</v>
      </c>
      <c r="G18" s="2042"/>
      <c r="H18" s="461"/>
      <c r="I18" s="462"/>
      <c r="J18" s="462"/>
      <c r="K18" s="462"/>
    </row>
    <row r="19" spans="1:22" ht="15.95" customHeight="1" x14ac:dyDescent="0.15">
      <c r="A19" s="2039"/>
      <c r="B19" s="2047"/>
      <c r="C19" s="2047"/>
      <c r="D19" s="585" t="s">
        <v>328</v>
      </c>
      <c r="E19" s="586" t="s">
        <v>335</v>
      </c>
      <c r="F19" s="1370" t="s">
        <v>388</v>
      </c>
      <c r="G19" s="589" t="s">
        <v>219</v>
      </c>
      <c r="H19" s="461"/>
      <c r="I19" s="462"/>
      <c r="J19" s="462"/>
      <c r="K19" s="462"/>
    </row>
    <row r="20" spans="1:22" ht="15.95" customHeight="1" thickBot="1" x14ac:dyDescent="0.2">
      <c r="A20" s="2040"/>
      <c r="B20" s="2048"/>
      <c r="C20" s="2047"/>
      <c r="D20" s="590">
        <f>E20*F20*G20</f>
        <v>0</v>
      </c>
      <c r="E20" s="593"/>
      <c r="F20" s="512"/>
      <c r="G20" s="598"/>
      <c r="H20" s="461"/>
      <c r="I20" s="462"/>
      <c r="J20" s="462"/>
      <c r="K20" s="462"/>
    </row>
    <row r="21" spans="1:22" ht="15.95" customHeight="1" x14ac:dyDescent="0.15">
      <c r="A21" s="2039" t="s">
        <v>336</v>
      </c>
      <c r="B21" s="2047">
        <f>SUM(D23)</f>
        <v>0</v>
      </c>
      <c r="C21" s="2046">
        <f>IF($F$9=0,0,B21/$F$9)</f>
        <v>0</v>
      </c>
      <c r="D21" s="2036" t="s">
        <v>406</v>
      </c>
      <c r="E21" s="2036"/>
      <c r="F21" s="2052">
        <f>$F$9</f>
        <v>0</v>
      </c>
      <c r="G21" s="2053"/>
      <c r="H21" s="461"/>
      <c r="I21" s="462"/>
      <c r="J21" s="462"/>
      <c r="K21" s="462"/>
    </row>
    <row r="22" spans="1:22" ht="15.95" customHeight="1" x14ac:dyDescent="0.15">
      <c r="A22" s="2039"/>
      <c r="B22" s="2047"/>
      <c r="C22" s="2047"/>
      <c r="D22" s="585" t="s">
        <v>328</v>
      </c>
      <c r="E22" s="586" t="s">
        <v>335</v>
      </c>
      <c r="F22" s="1370" t="s">
        <v>389</v>
      </c>
      <c r="G22" s="587" t="s">
        <v>287</v>
      </c>
      <c r="H22" s="461"/>
      <c r="I22" s="462"/>
      <c r="J22" s="462"/>
      <c r="K22" s="462"/>
    </row>
    <row r="23" spans="1:22" ht="15.95" customHeight="1" thickBot="1" x14ac:dyDescent="0.2">
      <c r="A23" s="2039"/>
      <c r="B23" s="2047"/>
      <c r="C23" s="2047"/>
      <c r="D23" s="638">
        <f>E23*F23*G23</f>
        <v>0</v>
      </c>
      <c r="E23" s="633"/>
      <c r="F23" s="250"/>
      <c r="G23" s="634"/>
      <c r="H23" s="461"/>
      <c r="I23" s="462"/>
      <c r="J23" s="462"/>
      <c r="K23" s="10"/>
    </row>
    <row r="24" spans="1:22" ht="15.95" customHeight="1" x14ac:dyDescent="0.15">
      <c r="A24" s="2056" t="s">
        <v>337</v>
      </c>
      <c r="B24" s="2058">
        <f>SUM(D26)</f>
        <v>0</v>
      </c>
      <c r="C24" s="2046">
        <f>IF($F$9=0,0,B24/$F$9)</f>
        <v>0</v>
      </c>
      <c r="D24" s="2041" t="s">
        <v>406</v>
      </c>
      <c r="E24" s="2041"/>
      <c r="F24" s="2050">
        <f>$F$9</f>
        <v>0</v>
      </c>
      <c r="G24" s="2042"/>
      <c r="H24" s="461"/>
      <c r="I24" s="462"/>
      <c r="J24" s="462"/>
      <c r="K24" s="462"/>
    </row>
    <row r="25" spans="1:22" ht="15.95" customHeight="1" x14ac:dyDescent="0.15">
      <c r="A25" s="2044"/>
      <c r="B25" s="2045"/>
      <c r="C25" s="2047"/>
      <c r="D25" s="585" t="s">
        <v>328</v>
      </c>
      <c r="E25" s="586" t="s">
        <v>329</v>
      </c>
      <c r="F25" s="534" t="s">
        <v>390</v>
      </c>
      <c r="G25" s="589" t="s">
        <v>338</v>
      </c>
      <c r="H25" s="461"/>
      <c r="I25" s="462"/>
      <c r="J25" s="462"/>
      <c r="K25" s="462"/>
    </row>
    <row r="26" spans="1:22" ht="15.95" customHeight="1" thickBot="1" x14ac:dyDescent="0.2">
      <c r="A26" s="2057"/>
      <c r="B26" s="2059"/>
      <c r="C26" s="2047"/>
      <c r="D26" s="590">
        <f>E26*F26*G26</f>
        <v>0</v>
      </c>
      <c r="E26" s="592"/>
      <c r="F26" s="512"/>
      <c r="G26" s="635"/>
      <c r="H26" s="461"/>
      <c r="I26" s="462"/>
      <c r="J26" s="462"/>
      <c r="K26" s="462"/>
    </row>
    <row r="27" spans="1:22" ht="15.95" customHeight="1" x14ac:dyDescent="0.15">
      <c r="A27" s="2039" t="s">
        <v>339</v>
      </c>
      <c r="B27" s="2047">
        <f>SUM(D29)</f>
        <v>0</v>
      </c>
      <c r="C27" s="2046">
        <f>IF($F$9=0,0,B27/$F$9)</f>
        <v>0</v>
      </c>
      <c r="D27" s="2036" t="s">
        <v>406</v>
      </c>
      <c r="E27" s="2036"/>
      <c r="F27" s="2052">
        <f>$F$9</f>
        <v>0</v>
      </c>
      <c r="G27" s="2053"/>
      <c r="H27" s="461"/>
      <c r="I27" s="462"/>
      <c r="J27" s="462"/>
      <c r="K27" s="462"/>
    </row>
    <row r="28" spans="1:22" ht="15.95" customHeight="1" x14ac:dyDescent="0.15">
      <c r="A28" s="2039"/>
      <c r="B28" s="2047"/>
      <c r="C28" s="2047"/>
      <c r="D28" s="585" t="s">
        <v>328</v>
      </c>
      <c r="E28" s="586" t="s">
        <v>369</v>
      </c>
      <c r="F28" s="586" t="s">
        <v>396</v>
      </c>
      <c r="G28" s="520"/>
      <c r="H28" s="461"/>
      <c r="I28" s="462"/>
      <c r="J28" s="462"/>
      <c r="K28" s="462"/>
    </row>
    <row r="29" spans="1:22" ht="15.95" customHeight="1" thickBot="1" x14ac:dyDescent="0.2">
      <c r="A29" s="2039"/>
      <c r="B29" s="2047"/>
      <c r="C29" s="2047"/>
      <c r="D29" s="638">
        <f>E29*F29</f>
        <v>0</v>
      </c>
      <c r="E29" s="636">
        <f>F27</f>
        <v>0</v>
      </c>
      <c r="F29" s="250">
        <v>5400</v>
      </c>
      <c r="G29" s="629"/>
      <c r="H29" s="461"/>
      <c r="I29" s="462"/>
      <c r="J29" s="462"/>
      <c r="K29" s="462"/>
    </row>
    <row r="30" spans="1:22" ht="15.95" customHeight="1" x14ac:dyDescent="0.15">
      <c r="A30" s="2038" t="s">
        <v>367</v>
      </c>
      <c r="B30" s="2046">
        <f>SUM(D32,H32)</f>
        <v>0</v>
      </c>
      <c r="C30" s="2046">
        <f>IF($F$9=0,0,B30/$F$9)</f>
        <v>0</v>
      </c>
      <c r="D30" s="2041" t="s">
        <v>406</v>
      </c>
      <c r="E30" s="2041"/>
      <c r="F30" s="2042">
        <f>$F$9</f>
        <v>0</v>
      </c>
      <c r="G30" s="2043"/>
      <c r="H30" s="2054" t="s">
        <v>406</v>
      </c>
      <c r="I30" s="2055"/>
      <c r="J30" s="2050">
        <f>$F$9</f>
        <v>0</v>
      </c>
      <c r="K30" s="2042"/>
      <c r="L30" s="461"/>
    </row>
    <row r="31" spans="1:22" ht="15.95" customHeight="1" x14ac:dyDescent="0.15">
      <c r="A31" s="2039"/>
      <c r="B31" s="2047"/>
      <c r="C31" s="2047"/>
      <c r="D31" s="585" t="s">
        <v>328</v>
      </c>
      <c r="E31" s="586" t="s">
        <v>329</v>
      </c>
      <c r="F31" s="534" t="s">
        <v>391</v>
      </c>
      <c r="G31" s="520"/>
      <c r="H31" s="588" t="s">
        <v>328</v>
      </c>
      <c r="I31" s="586" t="s">
        <v>329</v>
      </c>
      <c r="J31" s="534" t="s">
        <v>392</v>
      </c>
      <c r="K31" s="517"/>
      <c r="L31" s="461"/>
    </row>
    <row r="32" spans="1:22" ht="15.95" customHeight="1" thickBot="1" x14ac:dyDescent="0.2">
      <c r="A32" s="2040"/>
      <c r="B32" s="2048"/>
      <c r="C32" s="2047"/>
      <c r="D32" s="590">
        <f>E32*F32</f>
        <v>0</v>
      </c>
      <c r="E32" s="594">
        <f>F30</f>
        <v>0</v>
      </c>
      <c r="F32" s="512">
        <v>1055</v>
      </c>
      <c r="G32" s="579"/>
      <c r="H32" s="584">
        <f>I32*J32</f>
        <v>0</v>
      </c>
      <c r="I32" s="594">
        <f>J30</f>
        <v>0</v>
      </c>
      <c r="J32" s="512">
        <v>11530</v>
      </c>
      <c r="K32" s="637"/>
      <c r="L32" s="461"/>
    </row>
    <row r="33" spans="1:22" ht="15.95" customHeight="1" x14ac:dyDescent="0.15">
      <c r="A33" s="2039" t="s">
        <v>341</v>
      </c>
      <c r="B33" s="2047">
        <f>SUM(D35,H35)</f>
        <v>0</v>
      </c>
      <c r="C33" s="2046">
        <f>IF($F$9=0,0,B33/$F$9)</f>
        <v>0</v>
      </c>
      <c r="D33" s="2036" t="s">
        <v>406</v>
      </c>
      <c r="E33" s="2036"/>
      <c r="F33" s="2042">
        <f>$F$9</f>
        <v>0</v>
      </c>
      <c r="G33" s="2043"/>
      <c r="H33" s="2054" t="s">
        <v>406</v>
      </c>
      <c r="I33" s="2055"/>
      <c r="J33" s="2052">
        <f>$F$9</f>
        <v>0</v>
      </c>
      <c r="K33" s="2053"/>
      <c r="L33" s="461"/>
    </row>
    <row r="34" spans="1:22" ht="15.95" customHeight="1" x14ac:dyDescent="0.15">
      <c r="A34" s="2039"/>
      <c r="B34" s="2047"/>
      <c r="C34" s="2047"/>
      <c r="D34" s="585" t="s">
        <v>328</v>
      </c>
      <c r="E34" s="586" t="s">
        <v>340</v>
      </c>
      <c r="F34" s="534" t="s">
        <v>393</v>
      </c>
      <c r="G34" s="587" t="s">
        <v>219</v>
      </c>
      <c r="H34" s="588" t="s">
        <v>328</v>
      </c>
      <c r="I34" s="534" t="s">
        <v>342</v>
      </c>
      <c r="J34" s="534" t="s">
        <v>393</v>
      </c>
      <c r="K34" s="587" t="s">
        <v>219</v>
      </c>
      <c r="L34" s="461"/>
    </row>
    <row r="35" spans="1:22" ht="15.95" customHeight="1" thickBot="1" x14ac:dyDescent="0.2">
      <c r="A35" s="2039"/>
      <c r="B35" s="2047"/>
      <c r="C35" s="2047"/>
      <c r="D35" s="638">
        <f>E35*F35*G35</f>
        <v>0</v>
      </c>
      <c r="E35" s="636"/>
      <c r="F35" s="250"/>
      <c r="G35" s="632"/>
      <c r="H35" s="584">
        <f>I35*J35*K35</f>
        <v>0</v>
      </c>
      <c r="I35" s="594"/>
      <c r="J35" s="512"/>
      <c r="K35" s="598"/>
      <c r="L35" s="461"/>
    </row>
    <row r="36" spans="1:22" ht="15.95" customHeight="1" x14ac:dyDescent="0.15">
      <c r="A36" s="2038" t="s">
        <v>370</v>
      </c>
      <c r="B36" s="2046">
        <f>SUM(D38)</f>
        <v>0</v>
      </c>
      <c r="C36" s="2046">
        <f>IF($F$9=0,0,B36/$F$9)</f>
        <v>0</v>
      </c>
      <c r="D36" s="2041" t="s">
        <v>406</v>
      </c>
      <c r="E36" s="2041"/>
      <c r="F36" s="2050">
        <f>$F$9</f>
        <v>0</v>
      </c>
      <c r="G36" s="2042"/>
      <c r="H36" s="2037"/>
      <c r="I36" s="2032"/>
      <c r="J36" s="2032"/>
      <c r="K36" s="2032"/>
      <c r="L36" s="462"/>
    </row>
    <row r="37" spans="1:22" ht="15.95" customHeight="1" x14ac:dyDescent="0.15">
      <c r="A37" s="2039"/>
      <c r="B37" s="2047"/>
      <c r="C37" s="2047"/>
      <c r="D37" s="585" t="s">
        <v>328</v>
      </c>
      <c r="E37" s="586" t="s">
        <v>329</v>
      </c>
      <c r="F37" s="586" t="s">
        <v>371</v>
      </c>
      <c r="G37" s="589" t="s">
        <v>219</v>
      </c>
      <c r="H37" s="578"/>
      <c r="I37" s="10"/>
      <c r="J37" s="10"/>
      <c r="K37" s="10"/>
      <c r="L37" s="462"/>
    </row>
    <row r="38" spans="1:22" ht="15.95" customHeight="1" thickBot="1" x14ac:dyDescent="0.2">
      <c r="A38" s="2040"/>
      <c r="B38" s="2048"/>
      <c r="C38" s="2047"/>
      <c r="D38" s="590">
        <f>E38*F38*G38</f>
        <v>0</v>
      </c>
      <c r="E38" s="594">
        <f>F36</f>
        <v>0</v>
      </c>
      <c r="F38" s="595">
        <v>8.4</v>
      </c>
      <c r="G38" s="635">
        <v>3500</v>
      </c>
      <c r="H38" s="578"/>
      <c r="I38" s="603"/>
      <c r="J38" s="10"/>
      <c r="K38" s="603"/>
      <c r="L38" s="462"/>
    </row>
    <row r="39" spans="1:22" ht="15.95" customHeight="1" x14ac:dyDescent="0.15">
      <c r="A39" s="2039" t="s">
        <v>346</v>
      </c>
      <c r="B39" s="2047">
        <f>SUM(D41)</f>
        <v>0</v>
      </c>
      <c r="C39" s="2046">
        <f>IF($F$9=0,0,B39/$F$9)</f>
        <v>0</v>
      </c>
      <c r="D39" s="2036" t="s">
        <v>406</v>
      </c>
      <c r="E39" s="2036"/>
      <c r="F39" s="2052">
        <f>$F$9</f>
        <v>0</v>
      </c>
      <c r="G39" s="2053"/>
      <c r="H39" s="461"/>
      <c r="I39" s="462"/>
      <c r="J39" s="462"/>
      <c r="K39" s="462"/>
    </row>
    <row r="40" spans="1:22" ht="15.95" customHeight="1" x14ac:dyDescent="0.15">
      <c r="A40" s="2039"/>
      <c r="B40" s="2047"/>
      <c r="C40" s="2047"/>
      <c r="D40" s="585" t="s">
        <v>328</v>
      </c>
      <c r="E40" s="586" t="s">
        <v>329</v>
      </c>
      <c r="F40" s="586" t="s">
        <v>396</v>
      </c>
      <c r="G40" s="520"/>
      <c r="H40" s="461"/>
      <c r="I40" s="462"/>
      <c r="J40" s="462"/>
      <c r="K40" s="462"/>
    </row>
    <row r="41" spans="1:22" ht="15.95" customHeight="1" thickBot="1" x14ac:dyDescent="0.2">
      <c r="A41" s="2039"/>
      <c r="B41" s="2047"/>
      <c r="C41" s="2047"/>
      <c r="D41" s="638">
        <f>E41*F41</f>
        <v>0</v>
      </c>
      <c r="E41" s="636">
        <f>F39</f>
        <v>0</v>
      </c>
      <c r="F41" s="250">
        <v>540</v>
      </c>
      <c r="G41" s="629"/>
      <c r="H41" s="461"/>
      <c r="I41" s="462"/>
      <c r="J41" s="462"/>
      <c r="K41" s="462"/>
      <c r="L41" s="462"/>
      <c r="M41" s="462"/>
      <c r="N41" s="462"/>
      <c r="O41" s="462"/>
      <c r="P41" s="462"/>
      <c r="Q41" s="462"/>
      <c r="R41" s="462"/>
      <c r="S41" s="462"/>
    </row>
    <row r="42" spans="1:22" ht="15.95" customHeight="1" x14ac:dyDescent="0.15">
      <c r="A42" s="2038" t="s">
        <v>64</v>
      </c>
      <c r="B42" s="2046">
        <f>SUM(D44)</f>
        <v>0</v>
      </c>
      <c r="C42" s="2046">
        <f>IF($F$9=0,0,B42/$F$9)</f>
        <v>0</v>
      </c>
      <c r="D42" s="2041" t="s">
        <v>406</v>
      </c>
      <c r="E42" s="2041"/>
      <c r="F42" s="2050">
        <f>$F$9</f>
        <v>0</v>
      </c>
      <c r="G42" s="2042"/>
      <c r="H42" s="2037"/>
      <c r="I42" s="2032"/>
      <c r="J42" s="2032"/>
      <c r="K42" s="2032"/>
      <c r="L42" s="2032"/>
      <c r="M42" s="2032"/>
      <c r="N42" s="2032"/>
      <c r="O42" s="2032"/>
      <c r="P42" s="2032"/>
      <c r="Q42" s="2032"/>
      <c r="R42" s="2032"/>
      <c r="S42" s="2032"/>
      <c r="T42" s="462"/>
    </row>
    <row r="43" spans="1:22" ht="15.95" customHeight="1" x14ac:dyDescent="0.15">
      <c r="A43" s="2039"/>
      <c r="B43" s="2047"/>
      <c r="C43" s="2047"/>
      <c r="D43" s="585" t="s">
        <v>328</v>
      </c>
      <c r="E43" s="586" t="s">
        <v>329</v>
      </c>
      <c r="F43" s="586" t="s">
        <v>396</v>
      </c>
      <c r="G43" s="517"/>
      <c r="H43" s="578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462"/>
    </row>
    <row r="44" spans="1:22" ht="15.95" customHeight="1" thickBot="1" x14ac:dyDescent="0.2">
      <c r="A44" s="2040"/>
      <c r="B44" s="2048"/>
      <c r="C44" s="2047"/>
      <c r="D44" s="590">
        <f>E44*F44</f>
        <v>0</v>
      </c>
      <c r="E44" s="594">
        <f>F42</f>
        <v>0</v>
      </c>
      <c r="F44" s="512">
        <v>1080</v>
      </c>
      <c r="G44" s="637"/>
      <c r="H44" s="580"/>
      <c r="I44" s="602"/>
      <c r="J44" s="581"/>
      <c r="K44" s="602"/>
      <c r="L44" s="581"/>
      <c r="M44" s="602"/>
      <c r="N44" s="581"/>
      <c r="O44" s="602"/>
      <c r="P44" s="10"/>
      <c r="Q44" s="603"/>
      <c r="R44" s="10"/>
      <c r="S44" s="603"/>
      <c r="T44" s="462"/>
    </row>
    <row r="45" spans="1:22" ht="15.95" customHeight="1" x14ac:dyDescent="0.15">
      <c r="A45" s="2038" t="s">
        <v>245</v>
      </c>
      <c r="B45" s="2046">
        <f>SUM(D47,H47,L47)</f>
        <v>0</v>
      </c>
      <c r="C45" s="2046">
        <f>IF($F$9=0,0,B45/$F$9)</f>
        <v>0</v>
      </c>
      <c r="D45" s="2036" t="s">
        <v>372</v>
      </c>
      <c r="E45" s="2036"/>
      <c r="F45" s="2036"/>
      <c r="G45" s="2036"/>
      <c r="H45" s="2049" t="s">
        <v>373</v>
      </c>
      <c r="I45" s="2036"/>
      <c r="J45" s="2036"/>
      <c r="K45" s="2036"/>
      <c r="L45" s="2049" t="s">
        <v>374</v>
      </c>
      <c r="M45" s="2036"/>
      <c r="N45" s="2036"/>
      <c r="O45" s="2051"/>
    </row>
    <row r="46" spans="1:22" ht="15.95" customHeight="1" x14ac:dyDescent="0.15">
      <c r="A46" s="2039"/>
      <c r="B46" s="2047"/>
      <c r="C46" s="2047"/>
      <c r="D46" s="585" t="s">
        <v>328</v>
      </c>
      <c r="E46" s="586" t="s">
        <v>301</v>
      </c>
      <c r="F46" s="1370" t="s">
        <v>351</v>
      </c>
      <c r="G46" s="587"/>
      <c r="H46" s="588" t="s">
        <v>328</v>
      </c>
      <c r="I46" s="586" t="s">
        <v>329</v>
      </c>
      <c r="J46" s="586" t="s">
        <v>396</v>
      </c>
      <c r="K46" s="587"/>
      <c r="L46" s="588" t="s">
        <v>328</v>
      </c>
      <c r="M46" s="586" t="s">
        <v>329</v>
      </c>
      <c r="N46" s="586" t="s">
        <v>399</v>
      </c>
      <c r="O46" s="589" t="s">
        <v>352</v>
      </c>
    </row>
    <row r="47" spans="1:22" ht="15.95" customHeight="1" thickBot="1" x14ac:dyDescent="0.2">
      <c r="A47" s="2040"/>
      <c r="B47" s="2048"/>
      <c r="C47" s="2047"/>
      <c r="D47" s="590">
        <f>E47*F47</f>
        <v>0</v>
      </c>
      <c r="E47" s="592">
        <f>D4</f>
        <v>0</v>
      </c>
      <c r="F47" s="512">
        <v>10815</v>
      </c>
      <c r="G47" s="582"/>
      <c r="H47" s="584">
        <f>I47*J47</f>
        <v>0</v>
      </c>
      <c r="I47" s="592">
        <f>E47</f>
        <v>0</v>
      </c>
      <c r="J47" s="512">
        <v>30000</v>
      </c>
      <c r="K47" s="579"/>
      <c r="L47" s="584">
        <f>M47*N47*O47</f>
        <v>0</v>
      </c>
      <c r="M47" s="592">
        <f>I47</f>
        <v>0</v>
      </c>
      <c r="N47" s="512">
        <v>800000</v>
      </c>
      <c r="O47" s="596">
        <f>0.035</f>
        <v>3.5000000000000003E-2</v>
      </c>
      <c r="P47" s="463"/>
      <c r="Q47" s="464"/>
      <c r="R47" s="464"/>
      <c r="S47" s="464"/>
      <c r="T47" s="462"/>
      <c r="U47" s="462"/>
      <c r="V47" s="462"/>
    </row>
    <row r="48" spans="1:22" ht="15.95" customHeight="1" x14ac:dyDescent="0.15">
      <c r="A48" s="2039" t="s">
        <v>272</v>
      </c>
      <c r="B48" s="2047">
        <f>SUM(D50,H50,L50,P50)</f>
        <v>0</v>
      </c>
      <c r="C48" s="2046">
        <f>IF($F$9=0,0,B48/$F$9)</f>
        <v>0</v>
      </c>
      <c r="D48" s="2036" t="s">
        <v>354</v>
      </c>
      <c r="E48" s="2036"/>
      <c r="F48" s="2036"/>
      <c r="G48" s="2036"/>
      <c r="H48" s="2049" t="s">
        <v>357</v>
      </c>
      <c r="I48" s="2036"/>
      <c r="J48" s="2036"/>
      <c r="K48" s="2036"/>
      <c r="L48" s="2049" t="s">
        <v>360</v>
      </c>
      <c r="M48" s="2036"/>
      <c r="N48" s="2036"/>
      <c r="O48" s="2051"/>
      <c r="P48" s="2036" t="s">
        <v>384</v>
      </c>
      <c r="Q48" s="2036"/>
      <c r="R48" s="2036"/>
      <c r="S48" s="2036"/>
      <c r="T48" s="2037"/>
      <c r="U48" s="2032"/>
      <c r="V48" s="2032"/>
    </row>
    <row r="49" spans="1:22" ht="15.95" customHeight="1" x14ac:dyDescent="0.15">
      <c r="A49" s="2039"/>
      <c r="B49" s="2047"/>
      <c r="C49" s="2047"/>
      <c r="D49" s="585" t="s">
        <v>328</v>
      </c>
      <c r="E49" s="586" t="s">
        <v>301</v>
      </c>
      <c r="F49" s="586" t="s">
        <v>355</v>
      </c>
      <c r="G49" s="587" t="s">
        <v>356</v>
      </c>
      <c r="H49" s="588" t="s">
        <v>328</v>
      </c>
      <c r="I49" s="586" t="s">
        <v>358</v>
      </c>
      <c r="J49" s="586" t="s">
        <v>359</v>
      </c>
      <c r="K49" s="587"/>
      <c r="L49" s="588" t="s">
        <v>328</v>
      </c>
      <c r="M49" s="586" t="s">
        <v>361</v>
      </c>
      <c r="N49" s="1370" t="s">
        <v>382</v>
      </c>
      <c r="O49" s="589" t="s">
        <v>383</v>
      </c>
      <c r="P49" s="585" t="s">
        <v>328</v>
      </c>
      <c r="Q49" s="586" t="s">
        <v>361</v>
      </c>
      <c r="R49" s="1370" t="s">
        <v>382</v>
      </c>
      <c r="S49" s="587" t="s">
        <v>383</v>
      </c>
      <c r="T49" s="578"/>
      <c r="U49" s="10"/>
      <c r="V49" s="10"/>
    </row>
    <row r="50" spans="1:22" ht="15.95" customHeight="1" thickBot="1" x14ac:dyDescent="0.2">
      <c r="A50" s="2039"/>
      <c r="B50" s="2047"/>
      <c r="C50" s="2047"/>
      <c r="D50" s="590">
        <f>E50*F50*G50</f>
        <v>0</v>
      </c>
      <c r="E50" s="592">
        <f>E47</f>
        <v>0</v>
      </c>
      <c r="F50" s="512">
        <v>200000</v>
      </c>
      <c r="G50" s="597">
        <v>3.5000000000000003E-2</v>
      </c>
      <c r="H50" s="584">
        <f>I50+J50</f>
        <v>0</v>
      </c>
      <c r="I50" s="592"/>
      <c r="J50" s="512"/>
      <c r="K50" s="582"/>
      <c r="L50" s="584">
        <f>M50*N50*O50</f>
        <v>0</v>
      </c>
      <c r="M50" s="599"/>
      <c r="N50" s="593"/>
      <c r="O50" s="596"/>
      <c r="P50" s="590">
        <f>Q50*R50*S50</f>
        <v>0</v>
      </c>
      <c r="Q50" s="599"/>
      <c r="R50" s="593"/>
      <c r="S50" s="597"/>
      <c r="T50" s="578"/>
      <c r="U50" s="604"/>
      <c r="V50" s="605"/>
    </row>
    <row r="51" spans="1:22" ht="15.95" customHeight="1" thickTop="1" thickBot="1" x14ac:dyDescent="0.2">
      <c r="A51" s="545" t="s">
        <v>363</v>
      </c>
      <c r="B51" s="639">
        <f>SUM(B9:B50)</f>
        <v>0</v>
      </c>
      <c r="C51" s="639">
        <f>SUM(C9:C50)</f>
        <v>0</v>
      </c>
    </row>
    <row r="52" spans="1:22" ht="15.95" customHeight="1" thickTop="1" thickBot="1" x14ac:dyDescent="0.2">
      <c r="A52" s="546" t="s">
        <v>364</v>
      </c>
      <c r="B52" s="640">
        <f>(B8-B51)+B24</f>
        <v>0</v>
      </c>
      <c r="C52" s="640">
        <f>(C8-C51)+C24</f>
        <v>0</v>
      </c>
    </row>
  </sheetData>
  <mergeCells count="93">
    <mergeCell ref="D2:E2"/>
    <mergeCell ref="G2:H2"/>
    <mergeCell ref="D33:E33"/>
    <mergeCell ref="F33:G33"/>
    <mergeCell ref="H33:I33"/>
    <mergeCell ref="F15:G15"/>
    <mergeCell ref="D18:E18"/>
    <mergeCell ref="F18:G18"/>
    <mergeCell ref="D21:E21"/>
    <mergeCell ref="F21:G21"/>
    <mergeCell ref="F24:G24"/>
    <mergeCell ref="A9:A11"/>
    <mergeCell ref="B9:B11"/>
    <mergeCell ref="J33:K33"/>
    <mergeCell ref="D30:E30"/>
    <mergeCell ref="F30:G30"/>
    <mergeCell ref="H30:I30"/>
    <mergeCell ref="J30:K30"/>
    <mergeCell ref="F27:G27"/>
    <mergeCell ref="A24:A26"/>
    <mergeCell ref="B24:B26"/>
    <mergeCell ref="C9:C11"/>
    <mergeCell ref="D9:E9"/>
    <mergeCell ref="F9:G9"/>
    <mergeCell ref="A30:A32"/>
    <mergeCell ref="B30:B32"/>
    <mergeCell ref="A21:A23"/>
    <mergeCell ref="T48:V48"/>
    <mergeCell ref="A48:A50"/>
    <mergeCell ref="B48:B50"/>
    <mergeCell ref="C48:C50"/>
    <mergeCell ref="D48:G48"/>
    <mergeCell ref="H48:K48"/>
    <mergeCell ref="L48:O48"/>
    <mergeCell ref="P48:S48"/>
    <mergeCell ref="H36:K36"/>
    <mergeCell ref="J9:K9"/>
    <mergeCell ref="H12:I12"/>
    <mergeCell ref="J12:K12"/>
    <mergeCell ref="H9:I9"/>
    <mergeCell ref="F39:G39"/>
    <mergeCell ref="F36:G36"/>
    <mergeCell ref="D39:E39"/>
    <mergeCell ref="D42:E42"/>
    <mergeCell ref="D36:E36"/>
    <mergeCell ref="P42:S42"/>
    <mergeCell ref="A45:A47"/>
    <mergeCell ref="B45:B47"/>
    <mergeCell ref="C45:C47"/>
    <mergeCell ref="D45:G45"/>
    <mergeCell ref="H45:K45"/>
    <mergeCell ref="A42:A44"/>
    <mergeCell ref="B42:B44"/>
    <mergeCell ref="L42:O42"/>
    <mergeCell ref="F42:G42"/>
    <mergeCell ref="L45:O45"/>
    <mergeCell ref="C42:C44"/>
    <mergeCell ref="H42:K42"/>
    <mergeCell ref="A39:A41"/>
    <mergeCell ref="B39:B41"/>
    <mergeCell ref="C24:C26"/>
    <mergeCell ref="D24:E24"/>
    <mergeCell ref="A27:A29"/>
    <mergeCell ref="B27:B29"/>
    <mergeCell ref="C27:C29"/>
    <mergeCell ref="D27:E27"/>
    <mergeCell ref="C30:C32"/>
    <mergeCell ref="A33:A35"/>
    <mergeCell ref="B33:B35"/>
    <mergeCell ref="C33:C35"/>
    <mergeCell ref="A36:A38"/>
    <mergeCell ref="B36:B38"/>
    <mergeCell ref="C36:C38"/>
    <mergeCell ref="C39:C41"/>
    <mergeCell ref="B21:B23"/>
    <mergeCell ref="C21:C23"/>
    <mergeCell ref="A18:A20"/>
    <mergeCell ref="B18:B20"/>
    <mergeCell ref="C18:C20"/>
    <mergeCell ref="A12:A14"/>
    <mergeCell ref="D12:E12"/>
    <mergeCell ref="F12:G12"/>
    <mergeCell ref="A15:A17"/>
    <mergeCell ref="B15:B17"/>
    <mergeCell ref="C15:C17"/>
    <mergeCell ref="B12:B14"/>
    <mergeCell ref="C12:C14"/>
    <mergeCell ref="P12:S12"/>
    <mergeCell ref="P15:S15"/>
    <mergeCell ref="H15:K15"/>
    <mergeCell ref="D15:E15"/>
    <mergeCell ref="L15:O15"/>
    <mergeCell ref="L12:O12"/>
  </mergeCells>
  <phoneticPr fontId="3"/>
  <printOptions horizontalCentered="1"/>
  <pageMargins left="0" right="0" top="0.78740157480314965" bottom="0.39370078740157483" header="0.59055118110236227" footer="0.51181102362204722"/>
  <pageSetup paperSize="12" scale="80" orientation="landscape" r:id="rId1"/>
  <headerFooter alignWithMargins="0">
    <oddHeader>&amp;R&amp;"ＭＳ 明朝,標準"４－２．肉用牛(肥育)経営損益計算算出表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3"/>
  <sheetViews>
    <sheetView showGridLines="0" tabSelected="1" view="pageBreakPreview" zoomScale="85" zoomScaleNormal="100" zoomScaleSheetLayoutView="85" workbookViewId="0">
      <pane xSplit="5" ySplit="4" topLeftCell="F5" activePane="bottomRight" state="frozen"/>
      <selection activeCell="E28" sqref="E28"/>
      <selection pane="topRight" activeCell="E28" sqref="E28"/>
      <selection pane="bottomLeft" activeCell="E28" sqref="E28"/>
      <selection pane="bottomRight" activeCell="T6" sqref="T6"/>
    </sheetView>
  </sheetViews>
  <sheetFormatPr defaultColWidth="10.28515625" defaultRowHeight="12" x14ac:dyDescent="0.15"/>
  <cols>
    <col min="1" max="2" width="3.7109375" style="15" customWidth="1"/>
    <col min="3" max="3" width="6.7109375" style="15" customWidth="1"/>
    <col min="4" max="4" width="12.7109375" style="15" customWidth="1"/>
    <col min="5" max="5" width="12.7109375" style="15" hidden="1" customWidth="1"/>
    <col min="6" max="18" width="12.7109375" style="15" customWidth="1"/>
    <col min="19" max="16384" width="10.28515625" style="15"/>
  </cols>
  <sheetData>
    <row r="1" spans="1:18" ht="20.100000000000001" customHeight="1" x14ac:dyDescent="0.15">
      <c r="A1" s="452" t="s">
        <v>291</v>
      </c>
      <c r="B1" s="426"/>
      <c r="C1" s="426"/>
      <c r="D1" s="426"/>
      <c r="E1" s="426"/>
      <c r="F1" s="426"/>
      <c r="G1" s="426"/>
      <c r="H1" s="426"/>
      <c r="I1" s="426"/>
      <c r="J1" s="426"/>
      <c r="K1" s="121"/>
      <c r="L1" s="121"/>
      <c r="M1" s="121"/>
      <c r="N1" s="121"/>
      <c r="O1" s="121"/>
      <c r="P1" s="121"/>
      <c r="Q1" s="121"/>
      <c r="R1" s="121"/>
    </row>
    <row r="2" spans="1:18" ht="20.25" customHeight="1" thickBot="1" x14ac:dyDescent="0.2">
      <c r="E2" s="112" t="s">
        <v>67</v>
      </c>
      <c r="F2" s="2080">
        <f>表紙!C19</f>
        <v>0</v>
      </c>
      <c r="G2" s="2080"/>
      <c r="I2" s="16" t="s">
        <v>68</v>
      </c>
      <c r="J2" s="2079">
        <f ca="1">①経営概況!AA2</f>
        <v>44004.779521064818</v>
      </c>
      <c r="K2" s="1840"/>
      <c r="L2" s="16"/>
      <c r="R2" s="70" t="s">
        <v>69</v>
      </c>
    </row>
    <row r="3" spans="1:18" ht="20.100000000000001" customHeight="1" x14ac:dyDescent="0.15">
      <c r="A3" s="113"/>
      <c r="B3" s="67"/>
      <c r="C3" s="67"/>
      <c r="D3" s="441" t="s">
        <v>264</v>
      </c>
      <c r="E3" s="453" t="s">
        <v>128</v>
      </c>
      <c r="F3" s="454" t="s">
        <v>128</v>
      </c>
      <c r="G3" s="457" t="s">
        <v>128</v>
      </c>
      <c r="H3" s="453" t="s">
        <v>166</v>
      </c>
      <c r="I3" s="456" t="s">
        <v>167</v>
      </c>
      <c r="J3" s="454" t="s">
        <v>168</v>
      </c>
      <c r="K3" s="454" t="s">
        <v>169</v>
      </c>
      <c r="L3" s="454" t="s">
        <v>170</v>
      </c>
      <c r="M3" s="454" t="s">
        <v>171</v>
      </c>
      <c r="N3" s="454" t="s">
        <v>172</v>
      </c>
      <c r="O3" s="454" t="s">
        <v>173</v>
      </c>
      <c r="P3" s="457" t="s">
        <v>174</v>
      </c>
      <c r="Q3" s="455" t="s">
        <v>175</v>
      </c>
      <c r="R3" s="2061" t="s">
        <v>9</v>
      </c>
    </row>
    <row r="4" spans="1:18" ht="20.100000000000001" customHeight="1" thickBot="1" x14ac:dyDescent="0.2">
      <c r="A4" s="2065" t="s">
        <v>265</v>
      </c>
      <c r="B4" s="2066"/>
      <c r="C4" s="2066"/>
      <c r="D4" s="2067"/>
      <c r="E4" s="373">
        <f>F4-1</f>
        <v>-1</v>
      </c>
      <c r="F4" s="1388">
        <f>G4-1</f>
        <v>0</v>
      </c>
      <c r="G4" s="1389">
        <f>H4-1</f>
        <v>1</v>
      </c>
      <c r="H4" s="1390">
        <f>②飼養計画!I4</f>
        <v>2</v>
      </c>
      <c r="I4" s="1391">
        <f t="shared" ref="I4:O4" si="0">H4+1</f>
        <v>3</v>
      </c>
      <c r="J4" s="1392">
        <f t="shared" si="0"/>
        <v>4</v>
      </c>
      <c r="K4" s="1392">
        <f t="shared" si="0"/>
        <v>5</v>
      </c>
      <c r="L4" s="1392">
        <f t="shared" si="0"/>
        <v>6</v>
      </c>
      <c r="M4" s="1392">
        <f t="shared" si="0"/>
        <v>7</v>
      </c>
      <c r="N4" s="1392">
        <f t="shared" si="0"/>
        <v>8</v>
      </c>
      <c r="O4" s="1392">
        <f t="shared" si="0"/>
        <v>9</v>
      </c>
      <c r="P4" s="1393">
        <f>O4+1</f>
        <v>10</v>
      </c>
      <c r="Q4" s="1394">
        <f>P4+1</f>
        <v>11</v>
      </c>
      <c r="R4" s="2062"/>
    </row>
    <row r="5" spans="1:18" ht="21.95" customHeight="1" x14ac:dyDescent="0.15">
      <c r="A5" s="2068" t="s">
        <v>159</v>
      </c>
      <c r="B5" s="2073" t="str">
        <f>IF(③農経改善計画肉牛内訳!B5=0,"-",③農経改善計画肉牛内訳!B5)</f>
        <v>子牛販売収入</v>
      </c>
      <c r="C5" s="2074"/>
      <c r="D5" s="2075"/>
      <c r="E5" s="362">
        <f>③農経改善計画肉牛内訳!D5</f>
        <v>0</v>
      </c>
      <c r="F5" s="363">
        <f>③農経改善計画肉牛内訳!E5</f>
        <v>0</v>
      </c>
      <c r="G5" s="365">
        <f>③農経改善計画肉牛内訳!F5</f>
        <v>0</v>
      </c>
      <c r="H5" s="1072">
        <f>③農経改善計画肉牛内訳!G5</f>
        <v>0</v>
      </c>
      <c r="I5" s="362">
        <f>③農経改善計画肉牛内訳!H5</f>
        <v>0</v>
      </c>
      <c r="J5" s="363">
        <f>③農経改善計画肉牛内訳!I5</f>
        <v>0</v>
      </c>
      <c r="K5" s="363">
        <f>③農経改善計画肉牛内訳!J5</f>
        <v>0</v>
      </c>
      <c r="L5" s="363">
        <f>③農経改善計画肉牛内訳!K5</f>
        <v>0</v>
      </c>
      <c r="M5" s="363">
        <f>③農経改善計画肉牛内訳!L5</f>
        <v>0</v>
      </c>
      <c r="N5" s="363">
        <f>③農経改善計画肉牛内訳!M5</f>
        <v>0</v>
      </c>
      <c r="O5" s="363">
        <f>③農経改善計画肉牛内訳!N5</f>
        <v>0</v>
      </c>
      <c r="P5" s="365">
        <f>③農経改善計画肉牛内訳!O5</f>
        <v>0</v>
      </c>
      <c r="Q5" s="364">
        <f>③農経改善計画肉牛内訳!P5</f>
        <v>0</v>
      </c>
      <c r="R5" s="1353"/>
    </row>
    <row r="6" spans="1:18" ht="21.95" customHeight="1" x14ac:dyDescent="0.15">
      <c r="A6" s="2069"/>
      <c r="B6" s="2076" t="str">
        <f>IF(③農経改善計画肉牛内訳!B7=0,"-",③農経改善計画肉牛内訳!B7)</f>
        <v>育成牛販売収入</v>
      </c>
      <c r="C6" s="2077"/>
      <c r="D6" s="2078"/>
      <c r="E6" s="366">
        <f>③農経改善計画肉牛内訳!D7</f>
        <v>0</v>
      </c>
      <c r="F6" s="367">
        <f>③農経改善計画肉牛内訳!E7</f>
        <v>0</v>
      </c>
      <c r="G6" s="369">
        <f>③農経改善計画肉牛内訳!F7</f>
        <v>0</v>
      </c>
      <c r="H6" s="1073">
        <f>③農経改善計画肉牛内訳!G7</f>
        <v>0</v>
      </c>
      <c r="I6" s="366">
        <f>③農経改善計画肉牛内訳!H7</f>
        <v>0</v>
      </c>
      <c r="J6" s="367">
        <f>③農経改善計画肉牛内訳!I7</f>
        <v>0</v>
      </c>
      <c r="K6" s="367">
        <f>③農経改善計画肉牛内訳!J7</f>
        <v>0</v>
      </c>
      <c r="L6" s="367">
        <f>③農経改善計画肉牛内訳!K7</f>
        <v>0</v>
      </c>
      <c r="M6" s="367">
        <f>③農経改善計画肉牛内訳!L7</f>
        <v>0</v>
      </c>
      <c r="N6" s="367">
        <f>③農経改善計画肉牛内訳!M7</f>
        <v>0</v>
      </c>
      <c r="O6" s="367">
        <f>③農経改善計画肉牛内訳!N7</f>
        <v>0</v>
      </c>
      <c r="P6" s="369">
        <f>③農経改善計画肉牛内訳!O7</f>
        <v>0</v>
      </c>
      <c r="Q6" s="368">
        <f>③農経改善計画肉牛内訳!P7</f>
        <v>0</v>
      </c>
      <c r="R6" s="1354"/>
    </row>
    <row r="7" spans="1:18" ht="21.95" customHeight="1" x14ac:dyDescent="0.15">
      <c r="A7" s="2069"/>
      <c r="B7" s="2076" t="str">
        <f>IF(③農経改善計画肉牛内訳!B9=0,"-",③農経改善計画肉牛内訳!B9)</f>
        <v>肥育牛販売収入</v>
      </c>
      <c r="C7" s="2077"/>
      <c r="D7" s="2078"/>
      <c r="E7" s="366">
        <f>③農経改善計画肉牛内訳!D9</f>
        <v>0</v>
      </c>
      <c r="F7" s="367">
        <f>③農経改善計画肉牛内訳!E9</f>
        <v>0</v>
      </c>
      <c r="G7" s="369">
        <f>③農経改善計画肉牛内訳!F9</f>
        <v>0</v>
      </c>
      <c r="H7" s="1073">
        <f>③農経改善計画肉牛内訳!G9</f>
        <v>0</v>
      </c>
      <c r="I7" s="366">
        <f>③農経改善計画肉牛内訳!H9</f>
        <v>0</v>
      </c>
      <c r="J7" s="367">
        <f>③農経改善計画肉牛内訳!I9</f>
        <v>0</v>
      </c>
      <c r="K7" s="367">
        <f>③農経改善計画肉牛内訳!J9</f>
        <v>0</v>
      </c>
      <c r="L7" s="367">
        <f>③農経改善計画肉牛内訳!K9</f>
        <v>0</v>
      </c>
      <c r="M7" s="367">
        <f>③農経改善計画肉牛内訳!L9</f>
        <v>0</v>
      </c>
      <c r="N7" s="367">
        <f>③農経改善計画肉牛内訳!M9</f>
        <v>0</v>
      </c>
      <c r="O7" s="367">
        <f>③農経改善計画肉牛内訳!N9</f>
        <v>0</v>
      </c>
      <c r="P7" s="369">
        <f>③農経改善計画肉牛内訳!O9</f>
        <v>0</v>
      </c>
      <c r="Q7" s="368">
        <f>③農経改善計画肉牛内訳!P9</f>
        <v>0</v>
      </c>
      <c r="R7" s="1354"/>
    </row>
    <row r="8" spans="1:18" ht="21.95" customHeight="1" x14ac:dyDescent="0.15">
      <c r="A8" s="2069"/>
      <c r="B8" s="2076" t="str">
        <f>IF(③農経改善計画肉牛内訳!B11=0,"-",③農経改善計画肉牛内訳!B11)</f>
        <v>経産牛販売収入</v>
      </c>
      <c r="C8" s="2077"/>
      <c r="D8" s="2078"/>
      <c r="E8" s="366">
        <f>③農経改善計画肉牛内訳!D11</f>
        <v>0</v>
      </c>
      <c r="F8" s="367">
        <f>③農経改善計画肉牛内訳!E11</f>
        <v>0</v>
      </c>
      <c r="G8" s="369">
        <f>③農経改善計画肉牛内訳!F11</f>
        <v>0</v>
      </c>
      <c r="H8" s="1073">
        <f>③農経改善計画肉牛内訳!G11</f>
        <v>0</v>
      </c>
      <c r="I8" s="366">
        <f>③農経改善計画肉牛内訳!H11</f>
        <v>0</v>
      </c>
      <c r="J8" s="367">
        <f>③農経改善計画肉牛内訳!I11</f>
        <v>0</v>
      </c>
      <c r="K8" s="367">
        <f>③農経改善計画肉牛内訳!J11</f>
        <v>0</v>
      </c>
      <c r="L8" s="367">
        <f>③農経改善計画肉牛内訳!K11</f>
        <v>0</v>
      </c>
      <c r="M8" s="367">
        <f>③農経改善計画肉牛内訳!L11</f>
        <v>0</v>
      </c>
      <c r="N8" s="367">
        <f>③農経改善計画肉牛内訳!M11</f>
        <v>0</v>
      </c>
      <c r="O8" s="367">
        <f>③農経改善計画肉牛内訳!N11</f>
        <v>0</v>
      </c>
      <c r="P8" s="369">
        <f>③農経改善計画肉牛内訳!O11</f>
        <v>0</v>
      </c>
      <c r="Q8" s="368">
        <f>③農経改善計画肉牛内訳!P11</f>
        <v>0</v>
      </c>
      <c r="R8" s="1354"/>
    </row>
    <row r="9" spans="1:18" ht="21.95" customHeight="1" x14ac:dyDescent="0.15">
      <c r="A9" s="2069"/>
      <c r="B9" s="2076" t="str">
        <f>IF(③農経改善計画肉牛内訳!B13=0,"-",③農経改善計画肉牛内訳!B13)</f>
        <v>堆肥等販売収入</v>
      </c>
      <c r="C9" s="2077"/>
      <c r="D9" s="2078"/>
      <c r="E9" s="370">
        <f>③農経改善計画肉牛内訳!D13</f>
        <v>0</v>
      </c>
      <c r="F9" s="370">
        <f>③農経改善計画肉牛内訳!E13</f>
        <v>0</v>
      </c>
      <c r="G9" s="747">
        <f>③農経改善計画肉牛内訳!F13</f>
        <v>0</v>
      </c>
      <c r="H9" s="1074">
        <f>③農経改善計画肉牛内訳!G13</f>
        <v>0</v>
      </c>
      <c r="I9" s="370">
        <f>③農経改善計画肉牛内訳!H13</f>
        <v>0</v>
      </c>
      <c r="J9" s="370">
        <f>③農経改善計画肉牛内訳!I13</f>
        <v>0</v>
      </c>
      <c r="K9" s="370">
        <f>③農経改善計画肉牛内訳!J13</f>
        <v>0</v>
      </c>
      <c r="L9" s="370">
        <f>③農経改善計画肉牛内訳!K13</f>
        <v>0</v>
      </c>
      <c r="M9" s="370">
        <f>③農経改善計画肉牛内訳!L13</f>
        <v>0</v>
      </c>
      <c r="N9" s="370">
        <f>③農経改善計画肉牛内訳!M13</f>
        <v>0</v>
      </c>
      <c r="O9" s="370">
        <f>③農経改善計画肉牛内訳!N13</f>
        <v>0</v>
      </c>
      <c r="P9" s="372">
        <f>③農経改善計画肉牛内訳!O13</f>
        <v>0</v>
      </c>
      <c r="Q9" s="371">
        <f>③農経改善計画肉牛内訳!P13</f>
        <v>0</v>
      </c>
      <c r="R9" s="1355"/>
    </row>
    <row r="10" spans="1:18" ht="21.95" customHeight="1" x14ac:dyDescent="0.15">
      <c r="A10" s="2069"/>
      <c r="B10" s="2076" t="str">
        <f>IF(③農経改善計画肉牛内訳!B15=0,"-",③農経改善計画肉牛内訳!B15)</f>
        <v>粗飼料販売収入</v>
      </c>
      <c r="C10" s="2077"/>
      <c r="D10" s="2078"/>
      <c r="E10" s="370">
        <f>③農経改善計画肉牛内訳!D15</f>
        <v>0</v>
      </c>
      <c r="F10" s="370">
        <f>③農経改善計画肉牛内訳!E15</f>
        <v>0</v>
      </c>
      <c r="G10" s="747">
        <f>③農経改善計画肉牛内訳!F15</f>
        <v>0</v>
      </c>
      <c r="H10" s="1074">
        <f>③農経改善計画肉牛内訳!G15</f>
        <v>0</v>
      </c>
      <c r="I10" s="370">
        <f>③農経改善計画肉牛内訳!H15</f>
        <v>0</v>
      </c>
      <c r="J10" s="370">
        <f>③農経改善計画肉牛内訳!I15</f>
        <v>0</v>
      </c>
      <c r="K10" s="370">
        <f>③農経改善計画肉牛内訳!J15</f>
        <v>0</v>
      </c>
      <c r="L10" s="370">
        <f>③農経改善計画肉牛内訳!K15</f>
        <v>0</v>
      </c>
      <c r="M10" s="370">
        <f>③農経改善計画肉牛内訳!L15</f>
        <v>0</v>
      </c>
      <c r="N10" s="370">
        <f>③農経改善計画肉牛内訳!M15</f>
        <v>0</v>
      </c>
      <c r="O10" s="370">
        <f>③農経改善計画肉牛内訳!N15</f>
        <v>0</v>
      </c>
      <c r="P10" s="372">
        <f>③農経改善計画肉牛内訳!O15</f>
        <v>0</v>
      </c>
      <c r="Q10" s="371">
        <f>③農経改善計画肉牛内訳!P15</f>
        <v>0</v>
      </c>
      <c r="R10" s="1355"/>
    </row>
    <row r="11" spans="1:18" ht="21.95" customHeight="1" thickBot="1" x14ac:dyDescent="0.2">
      <c r="A11" s="2069"/>
      <c r="B11" s="2087" t="str">
        <f>IF(③農経改善計画肉牛内訳!B17=0,"-",③農経改善計画肉牛内訳!B17)</f>
        <v>営業外収入</v>
      </c>
      <c r="C11" s="2088"/>
      <c r="D11" s="2089"/>
      <c r="E11" s="370">
        <f>③農経改善計画肉牛内訳!D17</f>
        <v>0</v>
      </c>
      <c r="F11" s="370">
        <f>③農経改善計画肉牛内訳!E17</f>
        <v>0</v>
      </c>
      <c r="G11" s="747">
        <f>③農経改善計画肉牛内訳!F17</f>
        <v>0</v>
      </c>
      <c r="H11" s="1074">
        <f>③農経改善計画肉牛内訳!G17</f>
        <v>0</v>
      </c>
      <c r="I11" s="370">
        <f>③農経改善計画肉牛内訳!H17</f>
        <v>0</v>
      </c>
      <c r="J11" s="370">
        <f>③農経改善計画肉牛内訳!I17</f>
        <v>0</v>
      </c>
      <c r="K11" s="370">
        <f>③農経改善計画肉牛内訳!J17</f>
        <v>0</v>
      </c>
      <c r="L11" s="370">
        <f>③農経改善計画肉牛内訳!K17</f>
        <v>0</v>
      </c>
      <c r="M11" s="370">
        <f>③農経改善計画肉牛内訳!L17</f>
        <v>0</v>
      </c>
      <c r="N11" s="370">
        <f>③農経改善計画肉牛内訳!M17</f>
        <v>0</v>
      </c>
      <c r="O11" s="370">
        <f>③農経改善計画肉牛内訳!N17</f>
        <v>0</v>
      </c>
      <c r="P11" s="372">
        <f>③農経改善計画肉牛内訳!O17</f>
        <v>0</v>
      </c>
      <c r="Q11" s="371">
        <f>③農経改善計画肉牛内訳!P17</f>
        <v>0</v>
      </c>
      <c r="R11" s="1355"/>
    </row>
    <row r="12" spans="1:18" ht="21.95" customHeight="1" thickTop="1" thickBot="1" x14ac:dyDescent="0.2">
      <c r="A12" s="2070"/>
      <c r="B12" s="2090" t="s">
        <v>177</v>
      </c>
      <c r="C12" s="2091"/>
      <c r="D12" s="2092"/>
      <c r="E12" s="656">
        <f t="shared" ref="E12:Q12" si="1">SUM(E5:E11)</f>
        <v>0</v>
      </c>
      <c r="F12" s="377">
        <f t="shared" si="1"/>
        <v>0</v>
      </c>
      <c r="G12" s="748">
        <f t="shared" si="1"/>
        <v>0</v>
      </c>
      <c r="H12" s="550">
        <f t="shared" si="1"/>
        <v>0</v>
      </c>
      <c r="I12" s="656">
        <f t="shared" si="1"/>
        <v>0</v>
      </c>
      <c r="J12" s="377">
        <f t="shared" si="1"/>
        <v>0</v>
      </c>
      <c r="K12" s="377">
        <f t="shared" si="1"/>
        <v>0</v>
      </c>
      <c r="L12" s="377">
        <f t="shared" si="1"/>
        <v>0</v>
      </c>
      <c r="M12" s="377">
        <f t="shared" si="1"/>
        <v>0</v>
      </c>
      <c r="N12" s="377">
        <f t="shared" si="1"/>
        <v>0</v>
      </c>
      <c r="O12" s="377">
        <f t="shared" si="1"/>
        <v>0</v>
      </c>
      <c r="P12" s="377">
        <f t="shared" si="1"/>
        <v>0</v>
      </c>
      <c r="Q12" s="378">
        <f t="shared" si="1"/>
        <v>0</v>
      </c>
      <c r="R12" s="1356"/>
    </row>
    <row r="13" spans="1:18" ht="21.95" customHeight="1" x14ac:dyDescent="0.15">
      <c r="A13" s="2068" t="s">
        <v>160</v>
      </c>
      <c r="B13" s="2071" t="s">
        <v>263</v>
      </c>
      <c r="C13" s="2085" t="s">
        <v>320</v>
      </c>
      <c r="D13" s="2086"/>
      <c r="E13" s="615">
        <f>③農経改善計画肉牛内訳!D24</f>
        <v>0</v>
      </c>
      <c r="F13" s="551">
        <f>③農経改善計画肉牛内訳!E24</f>
        <v>0</v>
      </c>
      <c r="G13" s="618">
        <f>③農経改善計画肉牛内訳!F24</f>
        <v>0</v>
      </c>
      <c r="H13" s="1075" t="e">
        <f>③農経改善計画肉牛内訳!G24</f>
        <v>#DIV/0!</v>
      </c>
      <c r="I13" s="617" t="e">
        <f>③農経改善計画肉牛内訳!H24</f>
        <v>#DIV/0!</v>
      </c>
      <c r="J13" s="551" t="e">
        <f>③農経改善計画肉牛内訳!I24</f>
        <v>#DIV/0!</v>
      </c>
      <c r="K13" s="551" t="e">
        <f>③農経改善計画肉牛内訳!J24</f>
        <v>#DIV/0!</v>
      </c>
      <c r="L13" s="551" t="e">
        <f>③農経改善計画肉牛内訳!K24</f>
        <v>#DIV/0!</v>
      </c>
      <c r="M13" s="551" t="e">
        <f>③農経改善計画肉牛内訳!L24</f>
        <v>#DIV/0!</v>
      </c>
      <c r="N13" s="551" t="e">
        <f>③農経改善計画肉牛内訳!M24</f>
        <v>#DIV/0!</v>
      </c>
      <c r="O13" s="551" t="e">
        <f>③農経改善計画肉牛内訳!N24</f>
        <v>#DIV/0!</v>
      </c>
      <c r="P13" s="618" t="e">
        <f>③農経改善計画肉牛内訳!O24</f>
        <v>#DIV/0!</v>
      </c>
      <c r="Q13" s="616" t="e">
        <f>③農経改善計画肉牛内訳!P24</f>
        <v>#DIV/0!</v>
      </c>
      <c r="R13" s="1353"/>
    </row>
    <row r="14" spans="1:18" ht="21.95" customHeight="1" x14ac:dyDescent="0.15">
      <c r="A14" s="2104"/>
      <c r="B14" s="2072"/>
      <c r="C14" s="2063" t="s">
        <v>456</v>
      </c>
      <c r="D14" s="2064"/>
      <c r="E14" s="381">
        <f>③農経改善計画肉牛内訳!D25</f>
        <v>0</v>
      </c>
      <c r="F14" s="613">
        <f>③農経改善計画肉牛内訳!E25</f>
        <v>0</v>
      </c>
      <c r="G14" s="614">
        <f>③農経改善計画肉牛内訳!F25</f>
        <v>0</v>
      </c>
      <c r="H14" s="1076">
        <f>③農経改善計画肉牛内訳!G25</f>
        <v>0</v>
      </c>
      <c r="I14" s="379">
        <f>③農経改善計画肉牛内訳!H25</f>
        <v>0</v>
      </c>
      <c r="J14" s="613">
        <f>③農経改善計画肉牛内訳!I25</f>
        <v>0</v>
      </c>
      <c r="K14" s="613">
        <f>③農経改善計画肉牛内訳!J25</f>
        <v>0</v>
      </c>
      <c r="L14" s="613">
        <f>③農経改善計画肉牛内訳!K25</f>
        <v>0</v>
      </c>
      <c r="M14" s="613">
        <f>③農経改善計画肉牛内訳!L25</f>
        <v>0</v>
      </c>
      <c r="N14" s="613">
        <f>③農経改善計画肉牛内訳!M25</f>
        <v>0</v>
      </c>
      <c r="O14" s="613">
        <f>③農経改善計画肉牛内訳!N25</f>
        <v>0</v>
      </c>
      <c r="P14" s="614">
        <f>③農経改善計画肉牛内訳!O25</f>
        <v>0</v>
      </c>
      <c r="Q14" s="380">
        <f>③農経改善計画肉牛内訳!P25</f>
        <v>0</v>
      </c>
      <c r="R14" s="1357"/>
    </row>
    <row r="15" spans="1:18" ht="21.95" customHeight="1" x14ac:dyDescent="0.15">
      <c r="A15" s="2104"/>
      <c r="B15" s="2072"/>
      <c r="C15" s="2083" t="s">
        <v>242</v>
      </c>
      <c r="D15" s="2084"/>
      <c r="E15" s="379">
        <f>③農経改善計画肉牛内訳!D26</f>
        <v>0</v>
      </c>
      <c r="F15" s="379">
        <f>③農経改善計画肉牛内訳!E26</f>
        <v>0</v>
      </c>
      <c r="G15" s="614">
        <f>③農経改善計画肉牛内訳!F26</f>
        <v>0</v>
      </c>
      <c r="H15" s="1076" t="e">
        <f>③農経改善計画肉牛内訳!G26</f>
        <v>#DIV/0!</v>
      </c>
      <c r="I15" s="379" t="e">
        <f>③農経改善計画肉牛内訳!H26</f>
        <v>#DIV/0!</v>
      </c>
      <c r="J15" s="379" t="e">
        <f>③農経改善計画肉牛内訳!I26</f>
        <v>#DIV/0!</v>
      </c>
      <c r="K15" s="379" t="e">
        <f>③農経改善計画肉牛内訳!J26</f>
        <v>#DIV/0!</v>
      </c>
      <c r="L15" s="379" t="e">
        <f>③農経改善計画肉牛内訳!K26</f>
        <v>#DIV/0!</v>
      </c>
      <c r="M15" s="379" t="e">
        <f>③農経改善計画肉牛内訳!L26</f>
        <v>#DIV/0!</v>
      </c>
      <c r="N15" s="379" t="e">
        <f>③農経改善計画肉牛内訳!M26</f>
        <v>#DIV/0!</v>
      </c>
      <c r="O15" s="379" t="e">
        <f>③農経改善計画肉牛内訳!N26</f>
        <v>#DIV/0!</v>
      </c>
      <c r="P15" s="381" t="e">
        <f>③農経改善計画肉牛内訳!O26</f>
        <v>#DIV/0!</v>
      </c>
      <c r="Q15" s="380" t="e">
        <f>③農経改善計画肉牛内訳!P26</f>
        <v>#DIV/0!</v>
      </c>
      <c r="R15" s="1354"/>
    </row>
    <row r="16" spans="1:18" ht="21.95" customHeight="1" x14ac:dyDescent="0.15">
      <c r="A16" s="2104"/>
      <c r="B16" s="2072"/>
      <c r="C16" s="1962" t="s">
        <v>241</v>
      </c>
      <c r="D16" s="2084"/>
      <c r="E16" s="379">
        <f>③農経改善計画肉牛内訳!D27</f>
        <v>0</v>
      </c>
      <c r="F16" s="379">
        <f>③農経改善計画肉牛内訳!E27</f>
        <v>0</v>
      </c>
      <c r="G16" s="614">
        <f>③農経改善計画肉牛内訳!F27</f>
        <v>0</v>
      </c>
      <c r="H16" s="1076" t="e">
        <f>③農経改善計画肉牛内訳!G27</f>
        <v>#DIV/0!</v>
      </c>
      <c r="I16" s="379" t="e">
        <f>③農経改善計画肉牛内訳!H27</f>
        <v>#DIV/0!</v>
      </c>
      <c r="J16" s="379" t="e">
        <f>③農経改善計画肉牛内訳!I27</f>
        <v>#DIV/0!</v>
      </c>
      <c r="K16" s="379" t="e">
        <f>③農経改善計画肉牛内訳!J27</f>
        <v>#DIV/0!</v>
      </c>
      <c r="L16" s="379" t="e">
        <f>③農経改善計画肉牛内訳!K27</f>
        <v>#DIV/0!</v>
      </c>
      <c r="M16" s="379" t="e">
        <f>③農経改善計画肉牛内訳!L27</f>
        <v>#DIV/0!</v>
      </c>
      <c r="N16" s="379" t="e">
        <f>③農経改善計画肉牛内訳!M27</f>
        <v>#DIV/0!</v>
      </c>
      <c r="O16" s="379" t="e">
        <f>③農経改善計画肉牛内訳!N27</f>
        <v>#DIV/0!</v>
      </c>
      <c r="P16" s="381" t="e">
        <f>③農経改善計画肉牛内訳!O27</f>
        <v>#DIV/0!</v>
      </c>
      <c r="Q16" s="380" t="e">
        <f>③農経改善計画肉牛内訳!P27</f>
        <v>#DIV/0!</v>
      </c>
      <c r="R16" s="1354"/>
    </row>
    <row r="17" spans="1:19" ht="21.95" customHeight="1" x14ac:dyDescent="0.15">
      <c r="A17" s="2104"/>
      <c r="B17" s="2072"/>
      <c r="C17" s="2083" t="s">
        <v>269</v>
      </c>
      <c r="D17" s="2084"/>
      <c r="E17" s="379">
        <f>③農経改善計画肉牛内訳!D28</f>
        <v>0</v>
      </c>
      <c r="F17" s="379">
        <f>③農経改善計画肉牛内訳!E28</f>
        <v>0</v>
      </c>
      <c r="G17" s="614">
        <f>③農経改善計画肉牛内訳!F28</f>
        <v>0</v>
      </c>
      <c r="H17" s="1076" t="e">
        <f>③農経改善計画肉牛内訳!G28</f>
        <v>#DIV/0!</v>
      </c>
      <c r="I17" s="379" t="e">
        <f>③農経改善計画肉牛内訳!H28</f>
        <v>#DIV/0!</v>
      </c>
      <c r="J17" s="379" t="e">
        <f>③農経改善計画肉牛内訳!I28</f>
        <v>#DIV/0!</v>
      </c>
      <c r="K17" s="379" t="e">
        <f>③農経改善計画肉牛内訳!J28</f>
        <v>#DIV/0!</v>
      </c>
      <c r="L17" s="379" t="e">
        <f>③農経改善計画肉牛内訳!K28</f>
        <v>#DIV/0!</v>
      </c>
      <c r="M17" s="379" t="e">
        <f>③農経改善計画肉牛内訳!L28</f>
        <v>#DIV/0!</v>
      </c>
      <c r="N17" s="379" t="e">
        <f>③農経改善計画肉牛内訳!M28</f>
        <v>#DIV/0!</v>
      </c>
      <c r="O17" s="379" t="e">
        <f>③農経改善計画肉牛内訳!N28</f>
        <v>#DIV/0!</v>
      </c>
      <c r="P17" s="381" t="e">
        <f>③農経改善計画肉牛内訳!O28</f>
        <v>#DIV/0!</v>
      </c>
      <c r="Q17" s="380" t="e">
        <f>③農経改善計画肉牛内訳!P28</f>
        <v>#DIV/0!</v>
      </c>
      <c r="R17" s="1354"/>
    </row>
    <row r="18" spans="1:19" ht="21.95" customHeight="1" x14ac:dyDescent="0.15">
      <c r="A18" s="2104"/>
      <c r="B18" s="2072"/>
      <c r="C18" s="1962" t="s">
        <v>243</v>
      </c>
      <c r="D18" s="2084"/>
      <c r="E18" s="379">
        <f>③農経改善計画肉牛内訳!D29</f>
        <v>0</v>
      </c>
      <c r="F18" s="379">
        <f>③農経改善計画肉牛内訳!E29</f>
        <v>0</v>
      </c>
      <c r="G18" s="614">
        <f>③農経改善計画肉牛内訳!F29</f>
        <v>0</v>
      </c>
      <c r="H18" s="1076" t="e">
        <f>③農経改善計画肉牛内訳!G29</f>
        <v>#DIV/0!</v>
      </c>
      <c r="I18" s="379" t="e">
        <f>③農経改善計画肉牛内訳!H29</f>
        <v>#DIV/0!</v>
      </c>
      <c r="J18" s="379" t="e">
        <f>③農経改善計画肉牛内訳!I29</f>
        <v>#DIV/0!</v>
      </c>
      <c r="K18" s="379" t="e">
        <f>③農経改善計画肉牛内訳!J29</f>
        <v>#DIV/0!</v>
      </c>
      <c r="L18" s="379" t="e">
        <f>③農経改善計画肉牛内訳!K29</f>
        <v>#DIV/0!</v>
      </c>
      <c r="M18" s="379" t="e">
        <f>③農経改善計画肉牛内訳!L29</f>
        <v>#DIV/0!</v>
      </c>
      <c r="N18" s="379" t="e">
        <f>③農経改善計画肉牛内訳!M29</f>
        <v>#DIV/0!</v>
      </c>
      <c r="O18" s="379" t="e">
        <f>③農経改善計画肉牛内訳!N29</f>
        <v>#DIV/0!</v>
      </c>
      <c r="P18" s="381" t="e">
        <f>③農経改善計画肉牛内訳!O29</f>
        <v>#DIV/0!</v>
      </c>
      <c r="Q18" s="380" t="e">
        <f>③農経改善計画肉牛内訳!P29</f>
        <v>#DIV/0!</v>
      </c>
      <c r="R18" s="1354"/>
    </row>
    <row r="19" spans="1:19" ht="21.95" customHeight="1" x14ac:dyDescent="0.15">
      <c r="A19" s="2104"/>
      <c r="B19" s="2072"/>
      <c r="C19" s="2114" t="s">
        <v>178</v>
      </c>
      <c r="D19" s="111" t="s">
        <v>50</v>
      </c>
      <c r="E19" s="619">
        <f>⑥固定資産償却!R76</f>
        <v>0</v>
      </c>
      <c r="F19" s="1340"/>
      <c r="G19" s="1341"/>
      <c r="H19" s="1073">
        <f>⑥固定資産償却!U76</f>
        <v>0</v>
      </c>
      <c r="I19" s="619">
        <f>⑥固定資産償却!V76</f>
        <v>0</v>
      </c>
      <c r="J19" s="619">
        <f>⑥固定資産償却!W76</f>
        <v>0</v>
      </c>
      <c r="K19" s="619">
        <f>⑥固定資産償却!X76</f>
        <v>0</v>
      </c>
      <c r="L19" s="619">
        <f>⑥固定資産償却!Y76</f>
        <v>0</v>
      </c>
      <c r="M19" s="619">
        <f>⑥固定資産償却!Z76</f>
        <v>0</v>
      </c>
      <c r="N19" s="619">
        <f>⑥固定資産償却!AA76</f>
        <v>0</v>
      </c>
      <c r="O19" s="619">
        <f>⑥固定資産償却!AB76</f>
        <v>0</v>
      </c>
      <c r="P19" s="620">
        <f>⑥固定資産償却!AC76</f>
        <v>0</v>
      </c>
      <c r="Q19" s="621">
        <f>⑥固定資産償却!AD76</f>
        <v>0</v>
      </c>
      <c r="R19" s="1354"/>
    </row>
    <row r="20" spans="1:19" ht="21.95" customHeight="1" x14ac:dyDescent="0.15">
      <c r="A20" s="2104"/>
      <c r="B20" s="2072"/>
      <c r="C20" s="2115"/>
      <c r="D20" s="1275" t="s">
        <v>262</v>
      </c>
      <c r="E20" s="446">
        <f>⑥固定資産償却!R40</f>
        <v>0</v>
      </c>
      <c r="F20" s="1342"/>
      <c r="G20" s="1343"/>
      <c r="H20" s="1073">
        <f>⑥固定資産償却!U40</f>
        <v>0</v>
      </c>
      <c r="I20" s="366">
        <f>⑥固定資産償却!V40</f>
        <v>0</v>
      </c>
      <c r="J20" s="366">
        <f>⑥固定資産償却!W40</f>
        <v>0</v>
      </c>
      <c r="K20" s="366">
        <f>⑥固定資産償却!X40</f>
        <v>0</v>
      </c>
      <c r="L20" s="366">
        <f>⑥固定資産償却!Y40</f>
        <v>0</v>
      </c>
      <c r="M20" s="366">
        <f>⑥固定資産償却!Z40</f>
        <v>0</v>
      </c>
      <c r="N20" s="366">
        <f>⑥固定資産償却!AA40</f>
        <v>0</v>
      </c>
      <c r="O20" s="366">
        <f>⑥固定資産償却!AB40</f>
        <v>0</v>
      </c>
      <c r="P20" s="382">
        <f>⑥固定資産償却!AC40</f>
        <v>0</v>
      </c>
      <c r="Q20" s="368">
        <f>⑥固定資産償却!AD40</f>
        <v>0</v>
      </c>
      <c r="R20" s="1354" t="s">
        <v>161</v>
      </c>
    </row>
    <row r="21" spans="1:19" ht="21.95" customHeight="1" x14ac:dyDescent="0.15">
      <c r="A21" s="2104"/>
      <c r="B21" s="2072"/>
      <c r="C21" s="2116"/>
      <c r="D21" s="111" t="s">
        <v>258</v>
      </c>
      <c r="E21" s="746"/>
      <c r="F21" s="1342"/>
      <c r="G21" s="1344"/>
      <c r="H21" s="1077" t="e">
        <f>⑥固定資産償却!U108</f>
        <v>#VALUE!</v>
      </c>
      <c r="I21" s="967" t="e">
        <f>⑥固定資産償却!V108</f>
        <v>#VALUE!</v>
      </c>
      <c r="J21" s="935" t="e">
        <f>⑥固定資産償却!W108</f>
        <v>#VALUE!</v>
      </c>
      <c r="K21" s="935" t="e">
        <f>⑥固定資産償却!X108</f>
        <v>#VALUE!</v>
      </c>
      <c r="L21" s="935" t="e">
        <f>⑥固定資産償却!Y108</f>
        <v>#VALUE!</v>
      </c>
      <c r="M21" s="935" t="e">
        <f>⑥固定資産償却!Z108</f>
        <v>#VALUE!</v>
      </c>
      <c r="N21" s="935" t="e">
        <f>⑥固定資産償却!AA108</f>
        <v>#VALUE!</v>
      </c>
      <c r="O21" s="935" t="e">
        <f>⑥固定資産償却!AB108</f>
        <v>#VALUE!</v>
      </c>
      <c r="P21" s="935" t="e">
        <f>⑥固定資産償却!AC108</f>
        <v>#VALUE!</v>
      </c>
      <c r="Q21" s="935">
        <f>⑥固定資産償却!AD108</f>
        <v>0</v>
      </c>
      <c r="R21" s="968" t="s">
        <v>164</v>
      </c>
    </row>
    <row r="22" spans="1:19" ht="21.95" customHeight="1" x14ac:dyDescent="0.15">
      <c r="A22" s="2104"/>
      <c r="B22" s="2072"/>
      <c r="C22" s="1930" t="s">
        <v>244</v>
      </c>
      <c r="D22" s="2100"/>
      <c r="E22" s="446">
        <f>SUM(⑥固定資産償却!$M$25,⑥固定資産償却!$M$39,⑥固定資産償却!$M$59,⑥固定資産償却!$M$75)</f>
        <v>0</v>
      </c>
      <c r="F22" s="1342"/>
      <c r="G22" s="1344"/>
      <c r="H22" s="1078">
        <f>SUM(⑥固定資産償却!$M$25,⑥固定資産償却!$M$39,⑥固定資産償却!$M$59,⑥固定資産償却!$M$75)</f>
        <v>0</v>
      </c>
      <c r="I22" s="504">
        <f>SUM(⑥固定資産償却!$M$25,⑥固定資産償却!$M$39,⑥固定資産償却!$M$59,⑥固定資産償却!$M$75)</f>
        <v>0</v>
      </c>
      <c r="J22" s="505">
        <f>SUM(⑥固定資産償却!$M$25,⑥固定資産償却!$M$39,⑥固定資産償却!$M$59,⑥固定資産償却!$M$75)</f>
        <v>0</v>
      </c>
      <c r="K22" s="505">
        <f>SUM(⑥固定資産償却!$M$25,⑥固定資産償却!$M$39,⑥固定資産償却!$M$59,⑥固定資産償却!$M$75)</f>
        <v>0</v>
      </c>
      <c r="L22" s="505">
        <f>SUM(⑥固定資産償却!$M$25,⑥固定資産償却!$M$39,⑥固定資産償却!$M$59,⑥固定資産償却!$M$75)</f>
        <v>0</v>
      </c>
      <c r="M22" s="505">
        <f>SUM(⑥固定資産償却!$M$25,⑥固定資産償却!$M$39,⑥固定資産償却!$M$59,⑥固定資産償却!$M$75)</f>
        <v>0</v>
      </c>
      <c r="N22" s="505">
        <f>SUM(⑥固定資産償却!$M$25,⑥固定資産償却!$M$39,⑥固定資産償却!$M$59,⑥固定資産償却!$M$75)</f>
        <v>0</v>
      </c>
      <c r="O22" s="505">
        <f>SUM(⑥固定資産償却!$M$25,⑥固定資産償却!$M$39,⑥固定資産償却!$M$59,⑥固定資産償却!$M$75)</f>
        <v>0</v>
      </c>
      <c r="P22" s="506">
        <f>SUM(⑥固定資産償却!$M$25,⑥固定資産償却!$M$39,⑥固定資産償却!$M$59,⑥固定資産償却!$M$75)</f>
        <v>0</v>
      </c>
      <c r="Q22" s="507">
        <f>SUM(⑥固定資産償却!$M$25,⑥固定資産償却!$M$39,⑥固定資産償却!$M$59,⑥固定資産償却!$M$75)</f>
        <v>0</v>
      </c>
      <c r="R22" s="119" t="s">
        <v>165</v>
      </c>
    </row>
    <row r="23" spans="1:19" ht="21.95" customHeight="1" x14ac:dyDescent="0.15">
      <c r="A23" s="2104"/>
      <c r="B23" s="2072"/>
      <c r="C23" s="2081" t="s">
        <v>260</v>
      </c>
      <c r="D23" s="2082"/>
      <c r="E23" s="446">
        <f>③農経改善計画肉牛内訳!D30</f>
        <v>0</v>
      </c>
      <c r="F23" s="446">
        <f>③農経改善計画肉牛内訳!E30</f>
        <v>0</v>
      </c>
      <c r="G23" s="749">
        <f>③農経改善計画肉牛内訳!F30</f>
        <v>0</v>
      </c>
      <c r="H23" s="1073" t="e">
        <f>③農経改善計画肉牛内訳!G30</f>
        <v>#DIV/0!</v>
      </c>
      <c r="I23" s="366" t="e">
        <f>③農経改善計画肉牛内訳!H30</f>
        <v>#DIV/0!</v>
      </c>
      <c r="J23" s="366" t="e">
        <f>③農経改善計画肉牛内訳!I30</f>
        <v>#DIV/0!</v>
      </c>
      <c r="K23" s="366" t="e">
        <f>③農経改善計画肉牛内訳!J30</f>
        <v>#DIV/0!</v>
      </c>
      <c r="L23" s="366" t="e">
        <f>③農経改善計画肉牛内訳!K30</f>
        <v>#DIV/0!</v>
      </c>
      <c r="M23" s="366" t="e">
        <f>③農経改善計画肉牛内訳!L30</f>
        <v>#DIV/0!</v>
      </c>
      <c r="N23" s="366" t="e">
        <f>③農経改善計画肉牛内訳!M30</f>
        <v>#DIV/0!</v>
      </c>
      <c r="O23" s="366" t="e">
        <f>③農経改善計画肉牛内訳!N30</f>
        <v>#DIV/0!</v>
      </c>
      <c r="P23" s="382" t="e">
        <f>③農経改善計画肉牛内訳!O30</f>
        <v>#DIV/0!</v>
      </c>
      <c r="Q23" s="368" t="e">
        <f>③農経改善計画肉牛内訳!P30</f>
        <v>#DIV/0!</v>
      </c>
      <c r="R23" s="1358"/>
      <c r="S23" s="115"/>
    </row>
    <row r="24" spans="1:19" ht="21.95" customHeight="1" x14ac:dyDescent="0.15">
      <c r="A24" s="2104"/>
      <c r="B24" s="445"/>
      <c r="C24" s="2109" t="s">
        <v>259</v>
      </c>
      <c r="D24" s="2110"/>
      <c r="E24" s="746"/>
      <c r="F24" s="937"/>
      <c r="G24" s="936"/>
      <c r="H24" s="1079"/>
      <c r="I24" s="937"/>
      <c r="J24" s="937"/>
      <c r="K24" s="937"/>
      <c r="L24" s="937"/>
      <c r="M24" s="937"/>
      <c r="N24" s="937"/>
      <c r="O24" s="937"/>
      <c r="P24" s="937"/>
      <c r="Q24" s="938"/>
      <c r="R24" s="1358" t="s">
        <v>562</v>
      </c>
      <c r="S24" s="115"/>
    </row>
    <row r="25" spans="1:19" ht="21.95" customHeight="1" x14ac:dyDescent="0.15">
      <c r="A25" s="2104"/>
      <c r="B25" s="2101" t="s">
        <v>245</v>
      </c>
      <c r="C25" s="2102"/>
      <c r="D25" s="2103"/>
      <c r="E25" s="366">
        <f>③農経改善計画肉牛内訳!D31</f>
        <v>0</v>
      </c>
      <c r="F25" s="366">
        <f>③農経改善計画肉牛内訳!E31</f>
        <v>0</v>
      </c>
      <c r="G25" s="369">
        <f>③農経改善計画肉牛内訳!F31</f>
        <v>0</v>
      </c>
      <c r="H25" s="1073" t="e">
        <f>③農経改善計画肉牛内訳!G31</f>
        <v>#DIV/0!</v>
      </c>
      <c r="I25" s="366" t="e">
        <f>③農経改善計画肉牛内訳!H31</f>
        <v>#DIV/0!</v>
      </c>
      <c r="J25" s="366" t="e">
        <f>③農経改善計画肉牛内訳!I31</f>
        <v>#DIV/0!</v>
      </c>
      <c r="K25" s="366" t="e">
        <f>③農経改善計画肉牛内訳!J31</f>
        <v>#DIV/0!</v>
      </c>
      <c r="L25" s="366" t="e">
        <f>③農経改善計画肉牛内訳!K31</f>
        <v>#DIV/0!</v>
      </c>
      <c r="M25" s="366" t="e">
        <f>③農経改善計画肉牛内訳!L31</f>
        <v>#DIV/0!</v>
      </c>
      <c r="N25" s="366" t="e">
        <f>③農経改善計画肉牛内訳!M31</f>
        <v>#DIV/0!</v>
      </c>
      <c r="O25" s="366" t="e">
        <f>③農経改善計画肉牛内訳!N31</f>
        <v>#DIV/0!</v>
      </c>
      <c r="P25" s="382" t="e">
        <f>③農経改善計画肉牛内訳!O31</f>
        <v>#DIV/0!</v>
      </c>
      <c r="Q25" s="368" t="e">
        <f>③農経改善計画肉牛内訳!P31</f>
        <v>#DIV/0!</v>
      </c>
      <c r="R25" s="1354"/>
    </row>
    <row r="26" spans="1:19" ht="21.95" customHeight="1" x14ac:dyDescent="0.15">
      <c r="A26" s="2104"/>
      <c r="B26" s="1962" t="s">
        <v>246</v>
      </c>
      <c r="C26" s="2106"/>
      <c r="D26" s="2084"/>
      <c r="E26" s="366">
        <f>③農経改善計画肉牛内訳!D32</f>
        <v>0</v>
      </c>
      <c r="F26" s="366">
        <f>③農経改善計画肉牛内訳!E32</f>
        <v>0</v>
      </c>
      <c r="G26" s="369">
        <f>③農経改善計画肉牛内訳!F32</f>
        <v>0</v>
      </c>
      <c r="H26" s="1073" t="e">
        <f>③農経改善計画肉牛内訳!G32</f>
        <v>#DIV/0!</v>
      </c>
      <c r="I26" s="366" t="e">
        <f>③農経改善計画肉牛内訳!H32</f>
        <v>#DIV/0!</v>
      </c>
      <c r="J26" s="366" t="e">
        <f>③農経改善計画肉牛内訳!I32</f>
        <v>#DIV/0!</v>
      </c>
      <c r="K26" s="366" t="e">
        <f>③農経改善計画肉牛内訳!J32</f>
        <v>#DIV/0!</v>
      </c>
      <c r="L26" s="366" t="e">
        <f>③農経改善計画肉牛内訳!K32</f>
        <v>#DIV/0!</v>
      </c>
      <c r="M26" s="366" t="e">
        <f>③農経改善計画肉牛内訳!L32</f>
        <v>#DIV/0!</v>
      </c>
      <c r="N26" s="366" t="e">
        <f>③農経改善計画肉牛内訳!M32</f>
        <v>#DIV/0!</v>
      </c>
      <c r="O26" s="366" t="e">
        <f>③農経改善計画肉牛内訳!N32</f>
        <v>#DIV/0!</v>
      </c>
      <c r="P26" s="382" t="e">
        <f>③農経改善計画肉牛内訳!O32</f>
        <v>#DIV/0!</v>
      </c>
      <c r="Q26" s="368" t="e">
        <f>③農経改善計画肉牛内訳!P32</f>
        <v>#DIV/0!</v>
      </c>
      <c r="R26" s="1354"/>
    </row>
    <row r="27" spans="1:19" ht="21.95" customHeight="1" x14ac:dyDescent="0.15">
      <c r="A27" s="2104"/>
      <c r="B27" s="2111" t="s">
        <v>247</v>
      </c>
      <c r="C27" s="2107" t="s">
        <v>261</v>
      </c>
      <c r="D27" s="2108"/>
      <c r="E27" s="746"/>
      <c r="F27" s="937"/>
      <c r="G27" s="936"/>
      <c r="H27" s="1079"/>
      <c r="I27" s="937"/>
      <c r="J27" s="937"/>
      <c r="K27" s="937"/>
      <c r="L27" s="937"/>
      <c r="M27" s="937"/>
      <c r="N27" s="937"/>
      <c r="O27" s="937"/>
      <c r="P27" s="937"/>
      <c r="Q27" s="938"/>
      <c r="R27" s="1354" t="s">
        <v>587</v>
      </c>
    </row>
    <row r="28" spans="1:19" ht="21.95" customHeight="1" x14ac:dyDescent="0.15">
      <c r="A28" s="2104"/>
      <c r="B28" s="2112"/>
      <c r="C28" s="2096" t="s">
        <v>162</v>
      </c>
      <c r="D28" s="2097"/>
      <c r="E28" s="366">
        <f>⑧償還計画!K35</f>
        <v>0</v>
      </c>
      <c r="F28" s="366">
        <f>⑧償還計画!L35</f>
        <v>0</v>
      </c>
      <c r="G28" s="369">
        <f>⑧償還計画!M35</f>
        <v>0</v>
      </c>
      <c r="H28" s="1073">
        <f>⑧償還計画!N35</f>
        <v>0</v>
      </c>
      <c r="I28" s="366">
        <f>⑧償還計画!O35</f>
        <v>0</v>
      </c>
      <c r="J28" s="366">
        <f>⑧償還計画!P35</f>
        <v>0</v>
      </c>
      <c r="K28" s="366">
        <f>⑧償還計画!Q35</f>
        <v>0</v>
      </c>
      <c r="L28" s="366">
        <f>⑧償還計画!R35</f>
        <v>0</v>
      </c>
      <c r="M28" s="366">
        <f>⑧償還計画!S35</f>
        <v>0</v>
      </c>
      <c r="N28" s="366">
        <f>⑧償還計画!T35</f>
        <v>0</v>
      </c>
      <c r="O28" s="366">
        <f>⑧償還計画!U35</f>
        <v>0</v>
      </c>
      <c r="P28" s="382">
        <f>⑧償還計画!V35</f>
        <v>0</v>
      </c>
      <c r="Q28" s="368">
        <f>⑧償還計画!W35</f>
        <v>0</v>
      </c>
      <c r="R28" s="1354" t="s">
        <v>163</v>
      </c>
    </row>
    <row r="29" spans="1:19" ht="21.95" customHeight="1" thickBot="1" x14ac:dyDescent="0.2">
      <c r="A29" s="2104"/>
      <c r="B29" s="2113"/>
      <c r="C29" s="2098" t="s">
        <v>64</v>
      </c>
      <c r="D29" s="2099"/>
      <c r="E29" s="385">
        <f>③農経改善計画肉牛内訳!D33</f>
        <v>0</v>
      </c>
      <c r="F29" s="383">
        <f>③農経改善計画肉牛内訳!E33</f>
        <v>0</v>
      </c>
      <c r="G29" s="386">
        <f>③農経改善計画肉牛内訳!F33</f>
        <v>0</v>
      </c>
      <c r="H29" s="1080" t="e">
        <f>③農経改善計画肉牛内訳!G33</f>
        <v>#DIV/0!</v>
      </c>
      <c r="I29" s="385" t="e">
        <f>③農経改善計画肉牛内訳!H33</f>
        <v>#DIV/0!</v>
      </c>
      <c r="J29" s="383" t="e">
        <f>③農経改善計画肉牛内訳!I33</f>
        <v>#DIV/0!</v>
      </c>
      <c r="K29" s="383" t="e">
        <f>③農経改善計画肉牛内訳!J33</f>
        <v>#DIV/0!</v>
      </c>
      <c r="L29" s="383" t="e">
        <f>③農経改善計画肉牛内訳!K33</f>
        <v>#DIV/0!</v>
      </c>
      <c r="M29" s="383" t="e">
        <f>③農経改善計画肉牛内訳!L33</f>
        <v>#DIV/0!</v>
      </c>
      <c r="N29" s="383" t="e">
        <f>③農経改善計画肉牛内訳!M33</f>
        <v>#DIV/0!</v>
      </c>
      <c r="O29" s="383" t="e">
        <f>③農経改善計画肉牛内訳!N33</f>
        <v>#DIV/0!</v>
      </c>
      <c r="P29" s="386" t="e">
        <f>③農経改善計画肉牛内訳!O33</f>
        <v>#DIV/0!</v>
      </c>
      <c r="Q29" s="384" t="e">
        <f>③農経改善計画肉牛内訳!P33</f>
        <v>#DIV/0!</v>
      </c>
      <c r="R29" s="1359"/>
    </row>
    <row r="30" spans="1:19" ht="21.95" customHeight="1" thickTop="1" thickBot="1" x14ac:dyDescent="0.2">
      <c r="A30" s="2105"/>
      <c r="B30" s="2117" t="s">
        <v>176</v>
      </c>
      <c r="C30" s="2118"/>
      <c r="D30" s="2119"/>
      <c r="E30" s="550">
        <f>SUM(E13:E29)</f>
        <v>0</v>
      </c>
      <c r="F30" s="377">
        <f>SUM(F13:F29)</f>
        <v>0</v>
      </c>
      <c r="G30" s="748">
        <f>SUM(G13:G29)</f>
        <v>0</v>
      </c>
      <c r="H30" s="550" t="e">
        <f t="shared" ref="H30:Q30" si="2">SUM(H13:H29)</f>
        <v>#DIV/0!</v>
      </c>
      <c r="I30" s="656" t="e">
        <f t="shared" si="2"/>
        <v>#DIV/0!</v>
      </c>
      <c r="J30" s="377" t="e">
        <f>SUM(J13:J29)</f>
        <v>#DIV/0!</v>
      </c>
      <c r="K30" s="377" t="e">
        <f t="shared" si="2"/>
        <v>#DIV/0!</v>
      </c>
      <c r="L30" s="377" t="e">
        <f t="shared" si="2"/>
        <v>#DIV/0!</v>
      </c>
      <c r="M30" s="377" t="e">
        <f t="shared" si="2"/>
        <v>#DIV/0!</v>
      </c>
      <c r="N30" s="377" t="e">
        <f t="shared" si="2"/>
        <v>#DIV/0!</v>
      </c>
      <c r="O30" s="377" t="e">
        <f t="shared" si="2"/>
        <v>#DIV/0!</v>
      </c>
      <c r="P30" s="377" t="e">
        <f t="shared" si="2"/>
        <v>#DIV/0!</v>
      </c>
      <c r="Q30" s="378" t="e">
        <f t="shared" si="2"/>
        <v>#DIV/0!</v>
      </c>
      <c r="R30" s="1356"/>
    </row>
    <row r="31" spans="1:19" ht="21.95" customHeight="1" thickBot="1" x14ac:dyDescent="0.2">
      <c r="A31" s="2093" t="s">
        <v>179</v>
      </c>
      <c r="B31" s="2094"/>
      <c r="C31" s="2094"/>
      <c r="D31" s="2095"/>
      <c r="E31" s="374">
        <f t="shared" ref="E31:Q31" si="3">E12-E30</f>
        <v>0</v>
      </c>
      <c r="F31" s="375">
        <f t="shared" si="3"/>
        <v>0</v>
      </c>
      <c r="G31" s="750">
        <f t="shared" si="3"/>
        <v>0</v>
      </c>
      <c r="H31" s="1081" t="e">
        <f t="shared" si="3"/>
        <v>#DIV/0!</v>
      </c>
      <c r="I31" s="374" t="e">
        <f t="shared" si="3"/>
        <v>#DIV/0!</v>
      </c>
      <c r="J31" s="375" t="e">
        <f t="shared" si="3"/>
        <v>#DIV/0!</v>
      </c>
      <c r="K31" s="375" t="e">
        <f t="shared" si="3"/>
        <v>#DIV/0!</v>
      </c>
      <c r="L31" s="375" t="e">
        <f t="shared" si="3"/>
        <v>#DIV/0!</v>
      </c>
      <c r="M31" s="375" t="e">
        <f t="shared" si="3"/>
        <v>#DIV/0!</v>
      </c>
      <c r="N31" s="375" t="e">
        <f t="shared" si="3"/>
        <v>#DIV/0!</v>
      </c>
      <c r="O31" s="375" t="e">
        <f t="shared" si="3"/>
        <v>#DIV/0!</v>
      </c>
      <c r="P31" s="375" t="e">
        <f t="shared" si="3"/>
        <v>#DIV/0!</v>
      </c>
      <c r="Q31" s="376" t="e">
        <f t="shared" si="3"/>
        <v>#DIV/0!</v>
      </c>
      <c r="R31" s="1356"/>
    </row>
    <row r="33" spans="6:7" x14ac:dyDescent="0.15">
      <c r="F33" s="1345">
        <f>SUM(F19:F21)</f>
        <v>0</v>
      </c>
      <c r="G33" s="1345">
        <f>SUM(G19:G21)</f>
        <v>0</v>
      </c>
    </row>
  </sheetData>
  <mergeCells count="33">
    <mergeCell ref="A31:D31"/>
    <mergeCell ref="C28:D28"/>
    <mergeCell ref="C29:D29"/>
    <mergeCell ref="C22:D22"/>
    <mergeCell ref="B25:D25"/>
    <mergeCell ref="A13:A30"/>
    <mergeCell ref="B26:D26"/>
    <mergeCell ref="C17:D17"/>
    <mergeCell ref="C27:D27"/>
    <mergeCell ref="C24:D24"/>
    <mergeCell ref="B27:B29"/>
    <mergeCell ref="C19:C21"/>
    <mergeCell ref="B30:D30"/>
    <mergeCell ref="J2:K2"/>
    <mergeCell ref="F2:G2"/>
    <mergeCell ref="C23:D23"/>
    <mergeCell ref="C15:D15"/>
    <mergeCell ref="C16:D16"/>
    <mergeCell ref="C13:D13"/>
    <mergeCell ref="C18:D18"/>
    <mergeCell ref="B9:D9"/>
    <mergeCell ref="B10:D10"/>
    <mergeCell ref="B11:D11"/>
    <mergeCell ref="B12:D12"/>
    <mergeCell ref="R3:R4"/>
    <mergeCell ref="C14:D14"/>
    <mergeCell ref="A4:D4"/>
    <mergeCell ref="A5:A12"/>
    <mergeCell ref="B13:B23"/>
    <mergeCell ref="B5:D5"/>
    <mergeCell ref="B6:D6"/>
    <mergeCell ref="B7:D7"/>
    <mergeCell ref="B8:D8"/>
  </mergeCells>
  <phoneticPr fontId="3"/>
  <printOptions horizontalCentered="1"/>
  <pageMargins left="0.19685039370078741" right="0.19685039370078741" top="0.78740157480314965" bottom="0.19685039370078741" header="0.59055118110236227" footer="0.51181102362204722"/>
  <pageSetup paperSize="9" scale="76" orientation="landscape" horizontalDpi="4294967292" r:id="rId1"/>
  <headerFooter alignWithMargins="0">
    <oddHeader>&amp;R&amp;"ＭＳ 明朝,標準"５．農業経営改善計画(中間総括)</oddHead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08"/>
  <sheetViews>
    <sheetView showGridLines="0" view="pageBreakPreview" topLeftCell="E1" zoomScale="85" zoomScaleNormal="100" zoomScaleSheetLayoutView="85" workbookViewId="0">
      <pane ySplit="4" topLeftCell="A11" activePane="bottomLeft" state="frozen"/>
      <selection activeCell="E28" sqref="E28"/>
      <selection pane="bottomLeft" activeCell="E40" sqref="A40:XFD40"/>
    </sheetView>
  </sheetViews>
  <sheetFormatPr defaultColWidth="10.28515625" defaultRowHeight="12" x14ac:dyDescent="0.15"/>
  <cols>
    <col min="1" max="2" width="3.7109375" style="15" customWidth="1"/>
    <col min="3" max="3" width="20.7109375" style="15" customWidth="1"/>
    <col min="4" max="5" width="10.7109375" style="15" customWidth="1"/>
    <col min="6" max="6" width="12.7109375" style="15" customWidth="1"/>
    <col min="7" max="8" width="8.7109375" style="15" customWidth="1"/>
    <col min="9" max="9" width="14.7109375" style="15" customWidth="1"/>
    <col min="10" max="10" width="8.7109375" style="15" customWidth="1"/>
    <col min="11" max="11" width="12.7109375" style="15" customWidth="1"/>
    <col min="12" max="12" width="10.7109375" style="15" customWidth="1"/>
    <col min="13" max="14" width="16.7109375" style="15" customWidth="1"/>
    <col min="15" max="16" width="3.7109375" style="15" customWidth="1"/>
    <col min="17" max="17" width="20.7109375" style="15" customWidth="1"/>
    <col min="18" max="31" width="10.7109375" style="15" customWidth="1"/>
    <col min="32" max="32" width="14.7109375" style="15" customWidth="1"/>
    <col min="33" max="16384" width="10.28515625" style="15"/>
  </cols>
  <sheetData>
    <row r="1" spans="1:32" ht="18" customHeight="1" x14ac:dyDescent="0.15">
      <c r="A1" s="2181" t="s">
        <v>413</v>
      </c>
      <c r="B1" s="2182"/>
      <c r="C1" s="2182"/>
      <c r="D1" s="2182"/>
      <c r="E1" s="2182"/>
      <c r="F1" s="2182"/>
      <c r="G1" s="426"/>
      <c r="H1" s="426"/>
      <c r="I1" s="426"/>
      <c r="J1" s="142"/>
      <c r="K1" s="142"/>
      <c r="L1" s="142"/>
      <c r="M1" s="142"/>
      <c r="N1" s="142"/>
      <c r="O1" s="2181" t="s">
        <v>414</v>
      </c>
      <c r="P1" s="2182"/>
      <c r="Q1" s="2182"/>
      <c r="R1" s="2182"/>
      <c r="S1" s="2182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ht="20.25" customHeight="1" thickBot="1" x14ac:dyDescent="0.2">
      <c r="A2" s="121" t="s">
        <v>298</v>
      </c>
      <c r="B2" s="278"/>
      <c r="C2" s="278"/>
      <c r="D2" s="278"/>
      <c r="E2" s="278"/>
      <c r="F2" s="278"/>
      <c r="G2" s="281" t="s">
        <v>67</v>
      </c>
      <c r="H2" s="2151">
        <f>表紙!C19</f>
        <v>0</v>
      </c>
      <c r="I2" s="2151"/>
      <c r="K2" s="16" t="s">
        <v>68</v>
      </c>
      <c r="L2" s="2152">
        <f ca="1">①経営概況!AA2</f>
        <v>44004.779521064818</v>
      </c>
      <c r="M2" s="2153"/>
      <c r="N2" s="15" t="s">
        <v>69</v>
      </c>
      <c r="O2" s="121" t="s">
        <v>298</v>
      </c>
      <c r="AF2" s="15" t="s">
        <v>69</v>
      </c>
    </row>
    <row r="3" spans="1:32" ht="14.1" customHeight="1" x14ac:dyDescent="0.15">
      <c r="A3" s="2154" t="s">
        <v>295</v>
      </c>
      <c r="B3" s="2155"/>
      <c r="C3" s="2156"/>
      <c r="D3" s="2162" t="s">
        <v>70</v>
      </c>
      <c r="E3" s="2162" t="s">
        <v>71</v>
      </c>
      <c r="F3" s="17" t="s">
        <v>72</v>
      </c>
      <c r="G3" s="1297" t="s">
        <v>73</v>
      </c>
      <c r="H3" s="1297" t="s">
        <v>74</v>
      </c>
      <c r="I3" s="19" t="s">
        <v>75</v>
      </c>
      <c r="J3" s="2170" t="s">
        <v>507</v>
      </c>
      <c r="K3" s="19" t="s">
        <v>76</v>
      </c>
      <c r="L3" s="1302" t="s">
        <v>77</v>
      </c>
      <c r="M3" s="19" t="s">
        <v>78</v>
      </c>
      <c r="N3" s="2122" t="s">
        <v>79</v>
      </c>
      <c r="O3" s="2124" t="s">
        <v>294</v>
      </c>
      <c r="P3" s="2125"/>
      <c r="Q3" s="2126"/>
      <c r="R3" s="1395">
        <f>R4-2018</f>
        <v>2</v>
      </c>
      <c r="S3" s="1396">
        <f t="shared" ref="S3" si="0">R3+1</f>
        <v>3</v>
      </c>
      <c r="T3" s="1396">
        <f t="shared" ref="T3" si="1">S3+1</f>
        <v>4</v>
      </c>
      <c r="U3" s="1396">
        <f t="shared" ref="U3" si="2">T3+1</f>
        <v>5</v>
      </c>
      <c r="V3" s="1396">
        <f t="shared" ref="V3" si="3">U3+1</f>
        <v>6</v>
      </c>
      <c r="W3" s="1396">
        <f t="shared" ref="W3" si="4">V3+1</f>
        <v>7</v>
      </c>
      <c r="X3" s="1396">
        <f t="shared" ref="X3" si="5">W3+1</f>
        <v>8</v>
      </c>
      <c r="Y3" s="1396">
        <f t="shared" ref="Y3" si="6">X3+1</f>
        <v>9</v>
      </c>
      <c r="Z3" s="1396">
        <f t="shared" ref="Z3" si="7">Y3+1</f>
        <v>10</v>
      </c>
      <c r="AA3" s="1396">
        <f t="shared" ref="AA3" si="8">Z3+1</f>
        <v>11</v>
      </c>
      <c r="AB3" s="1396">
        <f t="shared" ref="AB3" si="9">AA3+1</f>
        <v>12</v>
      </c>
      <c r="AC3" s="1396">
        <f t="shared" ref="AC3:AE4" si="10">AB3+1</f>
        <v>13</v>
      </c>
      <c r="AD3" s="1396">
        <f t="shared" si="10"/>
        <v>14</v>
      </c>
      <c r="AE3" s="1397">
        <f t="shared" si="10"/>
        <v>15</v>
      </c>
      <c r="AF3" s="2130" t="s">
        <v>9</v>
      </c>
    </row>
    <row r="4" spans="1:32" ht="14.1" customHeight="1" thickBot="1" x14ac:dyDescent="0.2">
      <c r="A4" s="2157"/>
      <c r="B4" s="2158"/>
      <c r="C4" s="2159"/>
      <c r="D4" s="2163"/>
      <c r="E4" s="2163"/>
      <c r="F4" s="23" t="s">
        <v>153</v>
      </c>
      <c r="G4" s="1298" t="s">
        <v>80</v>
      </c>
      <c r="H4" s="22" t="s">
        <v>154</v>
      </c>
      <c r="I4" s="22" t="s">
        <v>155</v>
      </c>
      <c r="J4" s="2171"/>
      <c r="K4" s="22" t="s">
        <v>156</v>
      </c>
      <c r="L4" s="22" t="s">
        <v>157</v>
      </c>
      <c r="M4" s="22" t="s">
        <v>158</v>
      </c>
      <c r="N4" s="2123"/>
      <c r="O4" s="2127"/>
      <c r="P4" s="2128"/>
      <c r="Q4" s="2129"/>
      <c r="R4" s="407">
        <f>⑨農家収支計画!G4+2018</f>
        <v>2020</v>
      </c>
      <c r="S4" s="408">
        <f t="shared" ref="S4:AB4" si="11">R4+1</f>
        <v>2021</v>
      </c>
      <c r="T4" s="408">
        <f t="shared" si="11"/>
        <v>2022</v>
      </c>
      <c r="U4" s="408">
        <f t="shared" si="11"/>
        <v>2023</v>
      </c>
      <c r="V4" s="408">
        <f t="shared" si="11"/>
        <v>2024</v>
      </c>
      <c r="W4" s="408">
        <f t="shared" si="11"/>
        <v>2025</v>
      </c>
      <c r="X4" s="408">
        <f t="shared" si="11"/>
        <v>2026</v>
      </c>
      <c r="Y4" s="408">
        <f t="shared" si="11"/>
        <v>2027</v>
      </c>
      <c r="Z4" s="408">
        <f t="shared" si="11"/>
        <v>2028</v>
      </c>
      <c r="AA4" s="408">
        <f t="shared" si="11"/>
        <v>2029</v>
      </c>
      <c r="AB4" s="408">
        <f t="shared" si="11"/>
        <v>2030</v>
      </c>
      <c r="AC4" s="408">
        <f t="shared" si="10"/>
        <v>2031</v>
      </c>
      <c r="AD4" s="408">
        <f t="shared" si="10"/>
        <v>2032</v>
      </c>
      <c r="AE4" s="759">
        <f t="shared" si="10"/>
        <v>2033</v>
      </c>
      <c r="AF4" s="2131"/>
    </row>
    <row r="5" spans="1:32" ht="14.1" customHeight="1" x14ac:dyDescent="0.15">
      <c r="A5" s="2167" t="s">
        <v>256</v>
      </c>
      <c r="B5" s="2136" t="s">
        <v>255</v>
      </c>
      <c r="C5" s="26"/>
      <c r="D5" s="26"/>
      <c r="E5" s="72"/>
      <c r="F5" s="27"/>
      <c r="G5" s="28"/>
      <c r="H5" s="29"/>
      <c r="I5" s="439" t="str">
        <f>IF(F5&lt;=0,"-",F5*(1-H5/100))</f>
        <v>-</v>
      </c>
      <c r="J5" s="30"/>
      <c r="K5" s="439" t="str">
        <f>IF(J5&lt;=0,"-",ROUND(I5/J5,0))</f>
        <v>-</v>
      </c>
      <c r="L5" s="31"/>
      <c r="M5" s="439" t="str">
        <f>IF(J5&lt;=0,"-",ROUND(F5*L5/J5,0))</f>
        <v>-</v>
      </c>
      <c r="N5" s="32"/>
      <c r="O5" s="2140" t="s">
        <v>82</v>
      </c>
      <c r="P5" s="2143" t="s">
        <v>81</v>
      </c>
      <c r="Q5" s="400" t="str">
        <f>IF(C5="","",C5)</f>
        <v/>
      </c>
      <c r="R5" s="401" t="str">
        <f>(IF(R4-$G$5&lt;=0,"-",(IF(R4-$G$5&lt;=$J$5,$K$5,"-"))))</f>
        <v>-</v>
      </c>
      <c r="S5" s="401" t="str">
        <f t="shared" ref="R5:AB5" si="12">(IF(S4-$G$5&lt;=0,"-",(IF(S4-$G$5&lt;=$J$5,$K$5,"-"))))</f>
        <v>-</v>
      </c>
      <c r="T5" s="401" t="str">
        <f t="shared" si="12"/>
        <v>-</v>
      </c>
      <c r="U5" s="401" t="str">
        <f t="shared" si="12"/>
        <v>-</v>
      </c>
      <c r="V5" s="401" t="str">
        <f t="shared" si="12"/>
        <v>-</v>
      </c>
      <c r="W5" s="401" t="str">
        <f t="shared" si="12"/>
        <v>-</v>
      </c>
      <c r="X5" s="401" t="str">
        <f t="shared" si="12"/>
        <v>-</v>
      </c>
      <c r="Y5" s="401" t="str">
        <f t="shared" si="12"/>
        <v>-</v>
      </c>
      <c r="Z5" s="401" t="str">
        <f t="shared" si="12"/>
        <v>-</v>
      </c>
      <c r="AA5" s="401" t="str">
        <f t="shared" si="12"/>
        <v>-</v>
      </c>
      <c r="AB5" s="763" t="str">
        <f t="shared" si="12"/>
        <v>-</v>
      </c>
      <c r="AC5" s="763" t="str">
        <f>(IF(AC4-$G$5&lt;=0,"-",(IF(AC4-$G$5&lt;=$J$5,$K$5,"-"))))</f>
        <v>-</v>
      </c>
      <c r="AD5" s="763" t="str">
        <f>(IF(AD4-$G$5&lt;=0,"-",(IF(AD4-$G$5&lt;=$J$5,$K$5,"-"))))</f>
        <v>-</v>
      </c>
      <c r="AE5" s="417" t="str">
        <f>(IF(AE4-$G$5&lt;=0,"-",(IF(AE4-$G$5&lt;=$J$5,$K$5,"-"))))</f>
        <v>-</v>
      </c>
      <c r="AF5" s="33"/>
    </row>
    <row r="6" spans="1:32" ht="14.1" customHeight="1" x14ac:dyDescent="0.15">
      <c r="A6" s="2134"/>
      <c r="B6" s="2138"/>
      <c r="C6" s="34"/>
      <c r="D6" s="34"/>
      <c r="E6" s="34"/>
      <c r="F6" s="35"/>
      <c r="G6" s="36"/>
      <c r="H6" s="30"/>
      <c r="I6" s="439" t="str">
        <f>IF(F6&lt;=0,"-",F6*(1-H6/100))</f>
        <v>-</v>
      </c>
      <c r="J6" s="37"/>
      <c r="K6" s="439" t="str">
        <f>IF(J6&lt;=0,"-",ROUND(I6/J6,0))</f>
        <v>-</v>
      </c>
      <c r="L6" s="38"/>
      <c r="M6" s="439" t="str">
        <f>IF(J6&lt;=0,"-",ROUND(F6*L6/J6,0))</f>
        <v>-</v>
      </c>
      <c r="N6" s="39"/>
      <c r="O6" s="2141"/>
      <c r="P6" s="2145"/>
      <c r="Q6" s="402" t="str">
        <f>IF(C6="","",C6)</f>
        <v/>
      </c>
      <c r="R6" s="401" t="str">
        <f t="shared" ref="R6:AB6" si="13">(IF(R4-$G$6&lt;=0,"-",(IF(R4-$G$6&lt;=$J$6,$K$6,"-"))))</f>
        <v>-</v>
      </c>
      <c r="S6" s="401" t="str">
        <f t="shared" si="13"/>
        <v>-</v>
      </c>
      <c r="T6" s="401" t="str">
        <f t="shared" si="13"/>
        <v>-</v>
      </c>
      <c r="U6" s="401" t="str">
        <f t="shared" si="13"/>
        <v>-</v>
      </c>
      <c r="V6" s="401" t="str">
        <f t="shared" si="13"/>
        <v>-</v>
      </c>
      <c r="W6" s="401" t="str">
        <f t="shared" si="13"/>
        <v>-</v>
      </c>
      <c r="X6" s="401" t="str">
        <f t="shared" si="13"/>
        <v>-</v>
      </c>
      <c r="Y6" s="401" t="str">
        <f t="shared" si="13"/>
        <v>-</v>
      </c>
      <c r="Z6" s="401" t="str">
        <f t="shared" si="13"/>
        <v>-</v>
      </c>
      <c r="AA6" s="401" t="str">
        <f t="shared" si="13"/>
        <v>-</v>
      </c>
      <c r="AB6" s="763" t="str">
        <f t="shared" si="13"/>
        <v>-</v>
      </c>
      <c r="AC6" s="763" t="str">
        <f>(IF(AC4-$G$6&lt;=0,"-",(IF(AC4-$G$6&lt;=$J$6,$K$6,"-"))))</f>
        <v>-</v>
      </c>
      <c r="AD6" s="763" t="str">
        <f>(IF(AD4-$G$6&lt;=0,"-",(IF(AD4-$G$6&lt;=$J$6,$K$6,"-"))))</f>
        <v>-</v>
      </c>
      <c r="AE6" s="417" t="str">
        <f>(IF(AE4-$G$6&lt;=0,"-",(IF(AE4-$G$6&lt;=$J$6,$K$6,"-"))))</f>
        <v>-</v>
      </c>
      <c r="AF6" s="40"/>
    </row>
    <row r="7" spans="1:32" ht="14.1" customHeight="1" x14ac:dyDescent="0.15">
      <c r="A7" s="2134"/>
      <c r="B7" s="2138"/>
      <c r="C7" s="34"/>
      <c r="D7" s="34"/>
      <c r="E7" s="34"/>
      <c r="F7" s="35"/>
      <c r="G7" s="36"/>
      <c r="H7" s="30"/>
      <c r="I7" s="439" t="str">
        <f>IF(F7&lt;=0,"-",F7*(1-H7/100))</f>
        <v>-</v>
      </c>
      <c r="J7" s="37"/>
      <c r="K7" s="439" t="str">
        <f>IF(J7&lt;=0,"-",ROUND(I7/J7,0))</f>
        <v>-</v>
      </c>
      <c r="L7" s="38"/>
      <c r="M7" s="439" t="str">
        <f>IF(J7&lt;=0,"-",ROUND(F7*L7/J7,0))</f>
        <v>-</v>
      </c>
      <c r="N7" s="39"/>
      <c r="O7" s="2141"/>
      <c r="P7" s="2145"/>
      <c r="Q7" s="402" t="str">
        <f>IF(C7="","",C7)</f>
        <v/>
      </c>
      <c r="R7" s="401" t="str">
        <f t="shared" ref="R7:AB7" si="14">(IF(R4-$G$7&lt;=0,"-",(IF(R4-$G$7&lt;=$J$7,$K$7,"-"))))</f>
        <v>-</v>
      </c>
      <c r="S7" s="401" t="str">
        <f t="shared" si="14"/>
        <v>-</v>
      </c>
      <c r="T7" s="401" t="str">
        <f t="shared" si="14"/>
        <v>-</v>
      </c>
      <c r="U7" s="401" t="str">
        <f t="shared" si="14"/>
        <v>-</v>
      </c>
      <c r="V7" s="401" t="str">
        <f t="shared" si="14"/>
        <v>-</v>
      </c>
      <c r="W7" s="401" t="str">
        <f t="shared" si="14"/>
        <v>-</v>
      </c>
      <c r="X7" s="401" t="str">
        <f t="shared" si="14"/>
        <v>-</v>
      </c>
      <c r="Y7" s="401" t="str">
        <f t="shared" si="14"/>
        <v>-</v>
      </c>
      <c r="Z7" s="401" t="str">
        <f t="shared" si="14"/>
        <v>-</v>
      </c>
      <c r="AA7" s="401" t="str">
        <f t="shared" si="14"/>
        <v>-</v>
      </c>
      <c r="AB7" s="763" t="str">
        <f t="shared" si="14"/>
        <v>-</v>
      </c>
      <c r="AC7" s="763" t="str">
        <f>(IF(AC4-$G$7&lt;=0,"-",(IF(AC4-$G$7&lt;=$J$7,$K$7,"-"))))</f>
        <v>-</v>
      </c>
      <c r="AD7" s="763" t="str">
        <f>(IF(AD4-$G$7&lt;=0,"-",(IF(AD4-$G$7&lt;=$J$7,$K$7,"-"))))</f>
        <v>-</v>
      </c>
      <c r="AE7" s="417" t="str">
        <f>(IF(AE4-$G$7&lt;=0,"-",(IF(AE4-$G$7&lt;=$J$7,$K$7,"-"))))</f>
        <v>-</v>
      </c>
      <c r="AF7" s="40"/>
    </row>
    <row r="8" spans="1:32" ht="14.1" customHeight="1" x14ac:dyDescent="0.15">
      <c r="A8" s="2134"/>
      <c r="B8" s="2138"/>
      <c r="C8" s="1299"/>
      <c r="D8" s="34"/>
      <c r="E8" s="34"/>
      <c r="F8" s="35"/>
      <c r="G8" s="36"/>
      <c r="H8" s="30"/>
      <c r="I8" s="439" t="str">
        <f>IF(F8&lt;=0,"-",F8*(1-H8/100))</f>
        <v>-</v>
      </c>
      <c r="J8" s="37"/>
      <c r="K8" s="439" t="str">
        <f>IF(J8&lt;=0,"-",ROUND(I8/J8,0))</f>
        <v>-</v>
      </c>
      <c r="L8" s="38"/>
      <c r="M8" s="439" t="str">
        <f>IF(J8&lt;=0,"-",ROUND(F8*L8/J8,0))</f>
        <v>-</v>
      </c>
      <c r="N8" s="39"/>
      <c r="O8" s="2141"/>
      <c r="P8" s="2145"/>
      <c r="Q8" s="402" t="str">
        <f>IF(C8="","-",C8)</f>
        <v>-</v>
      </c>
      <c r="R8" s="401" t="str">
        <f t="shared" ref="R8:AB8" si="15">(IF(R4-$G$8&lt;=0,"-",(IF(R4-$G$8&lt;=$J$8,$K$8,"-"))))</f>
        <v>-</v>
      </c>
      <c r="S8" s="401" t="str">
        <f t="shared" si="15"/>
        <v>-</v>
      </c>
      <c r="T8" s="401" t="str">
        <f t="shared" si="15"/>
        <v>-</v>
      </c>
      <c r="U8" s="401" t="str">
        <f t="shared" si="15"/>
        <v>-</v>
      </c>
      <c r="V8" s="401" t="str">
        <f t="shared" si="15"/>
        <v>-</v>
      </c>
      <c r="W8" s="401" t="str">
        <f t="shared" si="15"/>
        <v>-</v>
      </c>
      <c r="X8" s="401" t="str">
        <f t="shared" si="15"/>
        <v>-</v>
      </c>
      <c r="Y8" s="401" t="str">
        <f t="shared" si="15"/>
        <v>-</v>
      </c>
      <c r="Z8" s="401" t="str">
        <f t="shared" si="15"/>
        <v>-</v>
      </c>
      <c r="AA8" s="401" t="str">
        <f t="shared" si="15"/>
        <v>-</v>
      </c>
      <c r="AB8" s="763" t="str">
        <f t="shared" si="15"/>
        <v>-</v>
      </c>
      <c r="AC8" s="763" t="str">
        <f>(IF(AC4-$G$8&lt;=0,"-",(IF(AC4-$G$8&lt;=$J$8,$K$8,"-"))))</f>
        <v>-</v>
      </c>
      <c r="AD8" s="763" t="str">
        <f>(IF(AD4-$G$8&lt;=0,"-",(IF(AD4-$G$8&lt;=$J$8,$K$8,"-"))))</f>
        <v>-</v>
      </c>
      <c r="AE8" s="417" t="str">
        <f>(IF(AE4-$G$8&lt;=0,"-",(IF(AE4-$G$8&lt;=$J$8,$K$8,"-"))))</f>
        <v>-</v>
      </c>
      <c r="AF8" s="40"/>
    </row>
    <row r="9" spans="1:32" ht="14.1" customHeight="1" x14ac:dyDescent="0.15">
      <c r="A9" s="2134"/>
      <c r="B9" s="2138"/>
      <c r="C9" s="34"/>
      <c r="D9" s="34"/>
      <c r="E9" s="34"/>
      <c r="F9" s="35"/>
      <c r="G9" s="36"/>
      <c r="H9" s="30"/>
      <c r="I9" s="439" t="str">
        <f>IF(F9&lt;=0,"-",F9*(1-H9/100))</f>
        <v>-</v>
      </c>
      <c r="J9" s="37"/>
      <c r="K9" s="439" t="str">
        <f>IF(J9&lt;=0,"-",ROUND(I9/J9,0))</f>
        <v>-</v>
      </c>
      <c r="L9" s="38"/>
      <c r="M9" s="439" t="str">
        <f>IF(J9&lt;=0,"-",ROUND(F9*L9/J9,0))</f>
        <v>-</v>
      </c>
      <c r="N9" s="39"/>
      <c r="O9" s="2141"/>
      <c r="P9" s="2145"/>
      <c r="Q9" s="402" t="str">
        <f>IF(C9="","-",C9)</f>
        <v>-</v>
      </c>
      <c r="R9" s="401" t="str">
        <f t="shared" ref="R9:AB9" si="16">(IF(R4-$G$9&lt;=0,"-",(IF(R4-$G$9&lt;=$J$9,$K$9,"-"))))</f>
        <v>-</v>
      </c>
      <c r="S9" s="401" t="str">
        <f t="shared" si="16"/>
        <v>-</v>
      </c>
      <c r="T9" s="401" t="str">
        <f t="shared" si="16"/>
        <v>-</v>
      </c>
      <c r="U9" s="401" t="str">
        <f t="shared" si="16"/>
        <v>-</v>
      </c>
      <c r="V9" s="401" t="str">
        <f t="shared" si="16"/>
        <v>-</v>
      </c>
      <c r="W9" s="401" t="str">
        <f t="shared" si="16"/>
        <v>-</v>
      </c>
      <c r="X9" s="401" t="str">
        <f t="shared" si="16"/>
        <v>-</v>
      </c>
      <c r="Y9" s="401" t="str">
        <f t="shared" si="16"/>
        <v>-</v>
      </c>
      <c r="Z9" s="401" t="str">
        <f t="shared" si="16"/>
        <v>-</v>
      </c>
      <c r="AA9" s="401" t="str">
        <f t="shared" si="16"/>
        <v>-</v>
      </c>
      <c r="AB9" s="763" t="str">
        <f t="shared" si="16"/>
        <v>-</v>
      </c>
      <c r="AC9" s="763" t="str">
        <f>(IF(AC4-$G$9&lt;=0,"-",(IF(AC4-$G$9&lt;=$J$9,$K$9,"-"))))</f>
        <v>-</v>
      </c>
      <c r="AD9" s="763" t="str">
        <f>(IF(AD4-$G$9&lt;=0,"-",(IF(AD4-$G$9&lt;=$J$9,$K$9,"-"))))</f>
        <v>-</v>
      </c>
      <c r="AE9" s="417" t="str">
        <f>(IF(AE4-$G$9&lt;=0,"-",(IF(AE4-$G$9&lt;=$J$9,$K$9,"-"))))</f>
        <v>-</v>
      </c>
      <c r="AF9" s="40"/>
    </row>
    <row r="10" spans="1:32" ht="14.1" customHeight="1" x14ac:dyDescent="0.15">
      <c r="A10" s="2134"/>
      <c r="B10" s="2138"/>
      <c r="C10" s="34"/>
      <c r="D10" s="34"/>
      <c r="E10" s="34"/>
      <c r="F10" s="35"/>
      <c r="G10" s="36"/>
      <c r="H10" s="30"/>
      <c r="I10" s="439" t="str">
        <f t="shared" ref="I10:I20" si="17">IF(F10&lt;=0,"-",F10*(1-H10/100))</f>
        <v>-</v>
      </c>
      <c r="J10" s="37"/>
      <c r="K10" s="439" t="str">
        <f t="shared" ref="K10:K20" si="18">IF(J10&lt;=0,"-",ROUND(I10/J10,0))</f>
        <v>-</v>
      </c>
      <c r="L10" s="38"/>
      <c r="M10" s="439" t="str">
        <f t="shared" ref="M10:M20" si="19">IF(J10&lt;=0,"-",ROUND(F10*L10/J10,0))</f>
        <v>-</v>
      </c>
      <c r="N10" s="39"/>
      <c r="O10" s="2141"/>
      <c r="P10" s="2145"/>
      <c r="Q10" s="402" t="str">
        <f t="shared" ref="Q10:Q20" si="20">IF(C10="","-",C10)</f>
        <v>-</v>
      </c>
      <c r="R10" s="401" t="str">
        <f t="shared" ref="R10:AB10" si="21">(IF(R4-$G$10&lt;=0,"-",(IF(R4-$G$10&lt;=$J$10,$K$10,"-"))))</f>
        <v>-</v>
      </c>
      <c r="S10" s="401" t="str">
        <f t="shared" si="21"/>
        <v>-</v>
      </c>
      <c r="T10" s="401" t="str">
        <f t="shared" si="21"/>
        <v>-</v>
      </c>
      <c r="U10" s="401" t="str">
        <f t="shared" si="21"/>
        <v>-</v>
      </c>
      <c r="V10" s="401" t="str">
        <f t="shared" si="21"/>
        <v>-</v>
      </c>
      <c r="W10" s="401" t="str">
        <f t="shared" si="21"/>
        <v>-</v>
      </c>
      <c r="X10" s="401" t="str">
        <f t="shared" si="21"/>
        <v>-</v>
      </c>
      <c r="Y10" s="401" t="str">
        <f t="shared" si="21"/>
        <v>-</v>
      </c>
      <c r="Z10" s="401" t="str">
        <f t="shared" si="21"/>
        <v>-</v>
      </c>
      <c r="AA10" s="401" t="str">
        <f t="shared" si="21"/>
        <v>-</v>
      </c>
      <c r="AB10" s="763" t="str">
        <f t="shared" si="21"/>
        <v>-</v>
      </c>
      <c r="AC10" s="763" t="str">
        <f>(IF(AC4-$G$10&lt;=0,"-",(IF(AC4-$G$10&lt;=$J$10,$K$10,"-"))))</f>
        <v>-</v>
      </c>
      <c r="AD10" s="763" t="str">
        <f>(IF(AD4-$G$10&lt;=0,"-",(IF(AD4-$G$10&lt;=$J$10,$K$10,"-"))))</f>
        <v>-</v>
      </c>
      <c r="AE10" s="417" t="str">
        <f>(IF(AE4-$G$10&lt;=0,"-",(IF(AE4-$G$10&lt;=$J$10,$K$10,"-"))))</f>
        <v>-</v>
      </c>
      <c r="AF10" s="40"/>
    </row>
    <row r="11" spans="1:32" ht="14.1" customHeight="1" x14ac:dyDescent="0.15">
      <c r="A11" s="2134"/>
      <c r="B11" s="2138"/>
      <c r="C11" s="34"/>
      <c r="D11" s="34"/>
      <c r="E11" s="34"/>
      <c r="F11" s="35"/>
      <c r="G11" s="36"/>
      <c r="H11" s="30"/>
      <c r="I11" s="439" t="str">
        <f t="shared" si="17"/>
        <v>-</v>
      </c>
      <c r="J11" s="37"/>
      <c r="K11" s="439" t="str">
        <f t="shared" si="18"/>
        <v>-</v>
      </c>
      <c r="L11" s="38"/>
      <c r="M11" s="439" t="str">
        <f t="shared" si="19"/>
        <v>-</v>
      </c>
      <c r="N11" s="39"/>
      <c r="O11" s="2141"/>
      <c r="P11" s="2145"/>
      <c r="Q11" s="402" t="str">
        <f t="shared" si="20"/>
        <v>-</v>
      </c>
      <c r="R11" s="401" t="str">
        <f t="shared" ref="R11:AB11" si="22">(IF(R4-$G$11&lt;=0,"-",(IF(R4-$G$11&lt;=$J$11,$K$11,"-"))))</f>
        <v>-</v>
      </c>
      <c r="S11" s="401" t="str">
        <f t="shared" si="22"/>
        <v>-</v>
      </c>
      <c r="T11" s="401" t="str">
        <f t="shared" si="22"/>
        <v>-</v>
      </c>
      <c r="U11" s="401" t="str">
        <f t="shared" si="22"/>
        <v>-</v>
      </c>
      <c r="V11" s="401" t="str">
        <f t="shared" si="22"/>
        <v>-</v>
      </c>
      <c r="W11" s="401" t="str">
        <f t="shared" si="22"/>
        <v>-</v>
      </c>
      <c r="X11" s="401" t="str">
        <f t="shared" si="22"/>
        <v>-</v>
      </c>
      <c r="Y11" s="401" t="str">
        <f t="shared" si="22"/>
        <v>-</v>
      </c>
      <c r="Z11" s="401" t="str">
        <f t="shared" si="22"/>
        <v>-</v>
      </c>
      <c r="AA11" s="401" t="str">
        <f t="shared" si="22"/>
        <v>-</v>
      </c>
      <c r="AB11" s="763" t="str">
        <f t="shared" si="22"/>
        <v>-</v>
      </c>
      <c r="AC11" s="763" t="str">
        <f>(IF(AC4-$G$11&lt;=0,"-",(IF(AC4-$G$11&lt;=$J$11,$K$11,"-"))))</f>
        <v>-</v>
      </c>
      <c r="AD11" s="763" t="str">
        <f>(IF(AD4-$G$11&lt;=0,"-",(IF(AD4-$G$11&lt;=$J$11,$K$11,"-"))))</f>
        <v>-</v>
      </c>
      <c r="AE11" s="417" t="str">
        <f>(IF(AE4-$G$11&lt;=0,"-",(IF(AE4-$G$11&lt;=$J$11,$K$11,"-"))))</f>
        <v>-</v>
      </c>
      <c r="AF11" s="40"/>
    </row>
    <row r="12" spans="1:32" ht="14.1" customHeight="1" x14ac:dyDescent="0.15">
      <c r="A12" s="2134"/>
      <c r="B12" s="2138"/>
      <c r="C12" s="34"/>
      <c r="D12" s="34"/>
      <c r="E12" s="34"/>
      <c r="F12" s="35"/>
      <c r="G12" s="36"/>
      <c r="H12" s="30"/>
      <c r="I12" s="439" t="str">
        <f t="shared" si="17"/>
        <v>-</v>
      </c>
      <c r="J12" s="37"/>
      <c r="K12" s="439" t="str">
        <f t="shared" si="18"/>
        <v>-</v>
      </c>
      <c r="L12" s="38"/>
      <c r="M12" s="439" t="str">
        <f t="shared" si="19"/>
        <v>-</v>
      </c>
      <c r="N12" s="39"/>
      <c r="O12" s="2141"/>
      <c r="P12" s="2145"/>
      <c r="Q12" s="402" t="str">
        <f t="shared" si="20"/>
        <v>-</v>
      </c>
      <c r="R12" s="401" t="str">
        <f t="shared" ref="R12:AB12" si="23">(IF(R4-$G$12&lt;=0,"-",(IF(R4-$G$12&lt;=$J$12,$K$12,"-"))))</f>
        <v>-</v>
      </c>
      <c r="S12" s="401" t="str">
        <f t="shared" si="23"/>
        <v>-</v>
      </c>
      <c r="T12" s="401" t="str">
        <f t="shared" si="23"/>
        <v>-</v>
      </c>
      <c r="U12" s="401" t="str">
        <f t="shared" si="23"/>
        <v>-</v>
      </c>
      <c r="V12" s="401" t="str">
        <f t="shared" si="23"/>
        <v>-</v>
      </c>
      <c r="W12" s="401" t="str">
        <f t="shared" si="23"/>
        <v>-</v>
      </c>
      <c r="X12" s="401" t="str">
        <f t="shared" si="23"/>
        <v>-</v>
      </c>
      <c r="Y12" s="401" t="str">
        <f t="shared" si="23"/>
        <v>-</v>
      </c>
      <c r="Z12" s="401" t="str">
        <f t="shared" si="23"/>
        <v>-</v>
      </c>
      <c r="AA12" s="401" t="str">
        <f t="shared" si="23"/>
        <v>-</v>
      </c>
      <c r="AB12" s="763" t="str">
        <f t="shared" si="23"/>
        <v>-</v>
      </c>
      <c r="AC12" s="763" t="str">
        <f>(IF(AC4-$G$12&lt;=0,"-",(IF(AC4-$G$12&lt;=$J$12,$K$12,"-"))))</f>
        <v>-</v>
      </c>
      <c r="AD12" s="763" t="str">
        <f>(IF(AD4-$G$12&lt;=0,"-",(IF(AD4-$G$12&lt;=$J$12,$K$12,"-"))))</f>
        <v>-</v>
      </c>
      <c r="AE12" s="417" t="str">
        <f>(IF(AE4-$G$12&lt;=0,"-",(IF(AE4-$G$12&lt;=$J$12,$K$12,"-"))))</f>
        <v>-</v>
      </c>
      <c r="AF12" s="40"/>
    </row>
    <row r="13" spans="1:32" ht="14.1" customHeight="1" x14ac:dyDescent="0.15">
      <c r="A13" s="2134"/>
      <c r="B13" s="2138"/>
      <c r="C13" s="34"/>
      <c r="D13" s="34"/>
      <c r="E13" s="34"/>
      <c r="F13" s="35"/>
      <c r="G13" s="36"/>
      <c r="H13" s="30"/>
      <c r="I13" s="439" t="str">
        <f t="shared" si="17"/>
        <v>-</v>
      </c>
      <c r="J13" s="37"/>
      <c r="K13" s="439" t="str">
        <f t="shared" si="18"/>
        <v>-</v>
      </c>
      <c r="L13" s="38"/>
      <c r="M13" s="439" t="str">
        <f t="shared" si="19"/>
        <v>-</v>
      </c>
      <c r="N13" s="39"/>
      <c r="O13" s="2141"/>
      <c r="P13" s="2145"/>
      <c r="Q13" s="402" t="str">
        <f t="shared" si="20"/>
        <v>-</v>
      </c>
      <c r="R13" s="401" t="str">
        <f t="shared" ref="R13:AB13" si="24">(IF(R4-$G$13&lt;=0,"-",(IF(R4-$G$13&lt;=$J$13,$K$13,"-"))))</f>
        <v>-</v>
      </c>
      <c r="S13" s="401" t="str">
        <f t="shared" si="24"/>
        <v>-</v>
      </c>
      <c r="T13" s="401" t="str">
        <f t="shared" si="24"/>
        <v>-</v>
      </c>
      <c r="U13" s="401" t="str">
        <f t="shared" si="24"/>
        <v>-</v>
      </c>
      <c r="V13" s="401" t="str">
        <f t="shared" si="24"/>
        <v>-</v>
      </c>
      <c r="W13" s="401" t="str">
        <f t="shared" si="24"/>
        <v>-</v>
      </c>
      <c r="X13" s="401" t="str">
        <f t="shared" si="24"/>
        <v>-</v>
      </c>
      <c r="Y13" s="401" t="str">
        <f t="shared" si="24"/>
        <v>-</v>
      </c>
      <c r="Z13" s="401" t="str">
        <f t="shared" si="24"/>
        <v>-</v>
      </c>
      <c r="AA13" s="401" t="str">
        <f t="shared" si="24"/>
        <v>-</v>
      </c>
      <c r="AB13" s="763" t="str">
        <f t="shared" si="24"/>
        <v>-</v>
      </c>
      <c r="AC13" s="763" t="str">
        <f>(IF(AC4-$G$13&lt;=0,"-",(IF(AC4-$G$13&lt;=$J$13,$K$13,"-"))))</f>
        <v>-</v>
      </c>
      <c r="AD13" s="763" t="str">
        <f>(IF(AD4-$G$13&lt;=0,"-",(IF(AD4-$G$13&lt;=$J$13,$K$13,"-"))))</f>
        <v>-</v>
      </c>
      <c r="AE13" s="417" t="str">
        <f>(IF(AE4-$G$13&lt;=0,"-",(IF(AE4-$G$13&lt;=$J$13,$K$13,"-"))))</f>
        <v>-</v>
      </c>
      <c r="AF13" s="40"/>
    </row>
    <row r="14" spans="1:32" ht="14.1" customHeight="1" x14ac:dyDescent="0.15">
      <c r="A14" s="2134"/>
      <c r="B14" s="2138"/>
      <c r="C14" s="34"/>
      <c r="D14" s="34"/>
      <c r="E14" s="34"/>
      <c r="F14" s="35"/>
      <c r="G14" s="36"/>
      <c r="H14" s="30"/>
      <c r="I14" s="439" t="str">
        <f t="shared" si="17"/>
        <v>-</v>
      </c>
      <c r="J14" s="37"/>
      <c r="K14" s="439" t="str">
        <f t="shared" si="18"/>
        <v>-</v>
      </c>
      <c r="L14" s="38"/>
      <c r="M14" s="439" t="str">
        <f t="shared" si="19"/>
        <v>-</v>
      </c>
      <c r="N14" s="39"/>
      <c r="O14" s="2141"/>
      <c r="P14" s="2145"/>
      <c r="Q14" s="402" t="str">
        <f t="shared" si="20"/>
        <v>-</v>
      </c>
      <c r="R14" s="401" t="str">
        <f t="shared" ref="R14:AB14" si="25">(IF(R4-$G$14&lt;=0,"-",(IF(R4-$G$14&lt;=$J$14,$K$14,"-"))))</f>
        <v>-</v>
      </c>
      <c r="S14" s="401" t="str">
        <f t="shared" si="25"/>
        <v>-</v>
      </c>
      <c r="T14" s="401" t="str">
        <f t="shared" si="25"/>
        <v>-</v>
      </c>
      <c r="U14" s="401" t="str">
        <f t="shared" si="25"/>
        <v>-</v>
      </c>
      <c r="V14" s="401" t="str">
        <f t="shared" si="25"/>
        <v>-</v>
      </c>
      <c r="W14" s="401" t="str">
        <f t="shared" si="25"/>
        <v>-</v>
      </c>
      <c r="X14" s="401" t="str">
        <f t="shared" si="25"/>
        <v>-</v>
      </c>
      <c r="Y14" s="401" t="str">
        <f t="shared" si="25"/>
        <v>-</v>
      </c>
      <c r="Z14" s="401" t="str">
        <f t="shared" si="25"/>
        <v>-</v>
      </c>
      <c r="AA14" s="401" t="str">
        <f t="shared" si="25"/>
        <v>-</v>
      </c>
      <c r="AB14" s="763" t="str">
        <f t="shared" si="25"/>
        <v>-</v>
      </c>
      <c r="AC14" s="763" t="str">
        <f>(IF(AC4-$G$14&lt;=0,"-",(IF(AC4-$G$14&lt;=$J$14,$K$14,"-"))))</f>
        <v>-</v>
      </c>
      <c r="AD14" s="763" t="str">
        <f>(IF(AD4-$G$14&lt;=0,"-",(IF(AD4-$G$14&lt;=$J$14,$K$14,"-"))))</f>
        <v>-</v>
      </c>
      <c r="AE14" s="417" t="str">
        <f>(IF(AE4-$G$14&lt;=0,"-",(IF(AE4-$G$14&lt;=$J$14,$K$14,"-"))))</f>
        <v>-</v>
      </c>
      <c r="AF14" s="40"/>
    </row>
    <row r="15" spans="1:32" ht="14.1" customHeight="1" x14ac:dyDescent="0.15">
      <c r="A15" s="2134"/>
      <c r="B15" s="2138"/>
      <c r="C15" s="34"/>
      <c r="D15" s="34"/>
      <c r="E15" s="34"/>
      <c r="F15" s="35"/>
      <c r="G15" s="36"/>
      <c r="H15" s="30"/>
      <c r="I15" s="439" t="str">
        <f t="shared" si="17"/>
        <v>-</v>
      </c>
      <c r="J15" s="37"/>
      <c r="K15" s="439" t="str">
        <f t="shared" si="18"/>
        <v>-</v>
      </c>
      <c r="L15" s="38"/>
      <c r="M15" s="439" t="str">
        <f t="shared" si="19"/>
        <v>-</v>
      </c>
      <c r="N15" s="39"/>
      <c r="O15" s="2141"/>
      <c r="P15" s="2145"/>
      <c r="Q15" s="402" t="str">
        <f t="shared" si="20"/>
        <v>-</v>
      </c>
      <c r="R15" s="401" t="str">
        <f t="shared" ref="R15:AB15" si="26">(IF(R4-$G$15&lt;=0,"-",(IF(R4-$G$15&lt;=$J$15,$K$15,"-"))))</f>
        <v>-</v>
      </c>
      <c r="S15" s="401" t="str">
        <f t="shared" si="26"/>
        <v>-</v>
      </c>
      <c r="T15" s="401" t="str">
        <f t="shared" si="26"/>
        <v>-</v>
      </c>
      <c r="U15" s="401" t="str">
        <f t="shared" si="26"/>
        <v>-</v>
      </c>
      <c r="V15" s="401" t="str">
        <f t="shared" si="26"/>
        <v>-</v>
      </c>
      <c r="W15" s="401" t="str">
        <f t="shared" si="26"/>
        <v>-</v>
      </c>
      <c r="X15" s="401" t="str">
        <f t="shared" si="26"/>
        <v>-</v>
      </c>
      <c r="Y15" s="401" t="str">
        <f t="shared" si="26"/>
        <v>-</v>
      </c>
      <c r="Z15" s="401" t="str">
        <f t="shared" si="26"/>
        <v>-</v>
      </c>
      <c r="AA15" s="401" t="str">
        <f t="shared" si="26"/>
        <v>-</v>
      </c>
      <c r="AB15" s="763" t="str">
        <f t="shared" si="26"/>
        <v>-</v>
      </c>
      <c r="AC15" s="763" t="str">
        <f>(IF(AC4-$G$15&lt;=0,"-",(IF(AC4-$G$15&lt;=$J$15,$K$15,"-"))))</f>
        <v>-</v>
      </c>
      <c r="AD15" s="763" t="str">
        <f>(IF(AD4-$G$15&lt;=0,"-",(IF(AD4-$G$15&lt;=$J$15,$K$15,"-"))))</f>
        <v>-</v>
      </c>
      <c r="AE15" s="417" t="str">
        <f>(IF(AE4-$G$15&lt;=0,"-",(IF(AE4-$G$15&lt;=$J$15,$K$15,"-"))))</f>
        <v>-</v>
      </c>
      <c r="AF15" s="40"/>
    </row>
    <row r="16" spans="1:32" ht="14.1" customHeight="1" x14ac:dyDescent="0.15">
      <c r="A16" s="2134"/>
      <c r="B16" s="2138"/>
      <c r="C16" s="34"/>
      <c r="D16" s="34"/>
      <c r="E16" s="34"/>
      <c r="F16" s="35"/>
      <c r="G16" s="36"/>
      <c r="H16" s="30"/>
      <c r="I16" s="439" t="str">
        <f t="shared" si="17"/>
        <v>-</v>
      </c>
      <c r="J16" s="37"/>
      <c r="K16" s="439" t="str">
        <f t="shared" si="18"/>
        <v>-</v>
      </c>
      <c r="L16" s="38"/>
      <c r="M16" s="439" t="str">
        <f t="shared" si="19"/>
        <v>-</v>
      </c>
      <c r="N16" s="39"/>
      <c r="O16" s="2141"/>
      <c r="P16" s="2145"/>
      <c r="Q16" s="402" t="str">
        <f t="shared" si="20"/>
        <v>-</v>
      </c>
      <c r="R16" s="401" t="str">
        <f t="shared" ref="R16:AB16" si="27">(IF(R4-$G$16&lt;=0,"-",(IF(R4-$G$16&lt;=$J$16,$K$16,"-"))))</f>
        <v>-</v>
      </c>
      <c r="S16" s="401" t="str">
        <f t="shared" si="27"/>
        <v>-</v>
      </c>
      <c r="T16" s="401" t="str">
        <f t="shared" si="27"/>
        <v>-</v>
      </c>
      <c r="U16" s="401" t="str">
        <f t="shared" si="27"/>
        <v>-</v>
      </c>
      <c r="V16" s="401" t="str">
        <f t="shared" si="27"/>
        <v>-</v>
      </c>
      <c r="W16" s="401" t="str">
        <f t="shared" si="27"/>
        <v>-</v>
      </c>
      <c r="X16" s="401" t="str">
        <f t="shared" si="27"/>
        <v>-</v>
      </c>
      <c r="Y16" s="401" t="str">
        <f t="shared" si="27"/>
        <v>-</v>
      </c>
      <c r="Z16" s="401" t="str">
        <f t="shared" si="27"/>
        <v>-</v>
      </c>
      <c r="AA16" s="401" t="str">
        <f t="shared" si="27"/>
        <v>-</v>
      </c>
      <c r="AB16" s="763" t="str">
        <f t="shared" si="27"/>
        <v>-</v>
      </c>
      <c r="AC16" s="763" t="str">
        <f>(IF(AC4-$G$16&lt;=0,"-",(IF(AC4-$G$16&lt;=$J$16,$K$16,"-"))))</f>
        <v>-</v>
      </c>
      <c r="AD16" s="763" t="str">
        <f>(IF(AD4-$G$16&lt;=0,"-",(IF(AD4-$G$16&lt;=$J$16,$K$16,"-"))))</f>
        <v>-</v>
      </c>
      <c r="AE16" s="417" t="str">
        <f>(IF(AE4-$G$16&lt;=0,"-",(IF(AE4-$G$16&lt;=$J$16,$K$16,"-"))))</f>
        <v>-</v>
      </c>
      <c r="AF16" s="40"/>
    </row>
    <row r="17" spans="1:32" ht="14.1" customHeight="1" x14ac:dyDescent="0.15">
      <c r="A17" s="2134"/>
      <c r="B17" s="2138"/>
      <c r="C17" s="34"/>
      <c r="D17" s="34"/>
      <c r="E17" s="34"/>
      <c r="F17" s="35"/>
      <c r="G17" s="36"/>
      <c r="H17" s="30"/>
      <c r="I17" s="439" t="str">
        <f t="shared" si="17"/>
        <v>-</v>
      </c>
      <c r="J17" s="37"/>
      <c r="K17" s="439" t="str">
        <f t="shared" si="18"/>
        <v>-</v>
      </c>
      <c r="L17" s="38"/>
      <c r="M17" s="439" t="str">
        <f t="shared" si="19"/>
        <v>-</v>
      </c>
      <c r="N17" s="39"/>
      <c r="O17" s="2141"/>
      <c r="P17" s="2145"/>
      <c r="Q17" s="402" t="str">
        <f t="shared" si="20"/>
        <v>-</v>
      </c>
      <c r="R17" s="401" t="str">
        <f t="shared" ref="R17:AB17" si="28">(IF(R4-$G$17&lt;=0,"-",(IF(R4-$G$17&lt;=$J$17,$K$17,"-"))))</f>
        <v>-</v>
      </c>
      <c r="S17" s="401" t="str">
        <f t="shared" si="28"/>
        <v>-</v>
      </c>
      <c r="T17" s="401" t="str">
        <f t="shared" si="28"/>
        <v>-</v>
      </c>
      <c r="U17" s="401" t="str">
        <f t="shared" si="28"/>
        <v>-</v>
      </c>
      <c r="V17" s="401" t="str">
        <f t="shared" si="28"/>
        <v>-</v>
      </c>
      <c r="W17" s="401" t="str">
        <f t="shared" si="28"/>
        <v>-</v>
      </c>
      <c r="X17" s="401" t="str">
        <f t="shared" si="28"/>
        <v>-</v>
      </c>
      <c r="Y17" s="401" t="str">
        <f t="shared" si="28"/>
        <v>-</v>
      </c>
      <c r="Z17" s="401" t="str">
        <f t="shared" si="28"/>
        <v>-</v>
      </c>
      <c r="AA17" s="401" t="str">
        <f t="shared" si="28"/>
        <v>-</v>
      </c>
      <c r="AB17" s="763" t="str">
        <f t="shared" si="28"/>
        <v>-</v>
      </c>
      <c r="AC17" s="763" t="str">
        <f>(IF(AC4-$G$17&lt;=0,"-",(IF(AC4-$G$17&lt;=$J$17,$K$17,"-"))))</f>
        <v>-</v>
      </c>
      <c r="AD17" s="763" t="str">
        <f>(IF(AD4-$G$17&lt;=0,"-",(IF(AD4-$G$17&lt;=$J$17,$K$17,"-"))))</f>
        <v>-</v>
      </c>
      <c r="AE17" s="417" t="str">
        <f>(IF(AE4-$G$17&lt;=0,"-",(IF(AE4-$G$17&lt;=$J$17,$K$17,"-"))))</f>
        <v>-</v>
      </c>
      <c r="AF17" s="40"/>
    </row>
    <row r="18" spans="1:32" ht="14.1" customHeight="1" x14ac:dyDescent="0.15">
      <c r="A18" s="2134"/>
      <c r="B18" s="2138"/>
      <c r="C18" s="34"/>
      <c r="D18" s="34"/>
      <c r="E18" s="34"/>
      <c r="F18" s="35"/>
      <c r="G18" s="36"/>
      <c r="H18" s="30"/>
      <c r="I18" s="439" t="str">
        <f t="shared" si="17"/>
        <v>-</v>
      </c>
      <c r="J18" s="37"/>
      <c r="K18" s="439" t="str">
        <f t="shared" si="18"/>
        <v>-</v>
      </c>
      <c r="L18" s="38"/>
      <c r="M18" s="439" t="str">
        <f t="shared" si="19"/>
        <v>-</v>
      </c>
      <c r="N18" s="39"/>
      <c r="O18" s="2141"/>
      <c r="P18" s="2145"/>
      <c r="Q18" s="402" t="str">
        <f t="shared" si="20"/>
        <v>-</v>
      </c>
      <c r="R18" s="401" t="str">
        <f t="shared" ref="R18:AB18" si="29">(IF(R4-$G$18&lt;=0,"-",(IF(R4-$G$18&lt;=$J$18,$K$18,"-"))))</f>
        <v>-</v>
      </c>
      <c r="S18" s="401" t="str">
        <f t="shared" si="29"/>
        <v>-</v>
      </c>
      <c r="T18" s="401" t="str">
        <f t="shared" si="29"/>
        <v>-</v>
      </c>
      <c r="U18" s="401" t="str">
        <f t="shared" si="29"/>
        <v>-</v>
      </c>
      <c r="V18" s="401" t="str">
        <f t="shared" si="29"/>
        <v>-</v>
      </c>
      <c r="W18" s="401" t="str">
        <f t="shared" si="29"/>
        <v>-</v>
      </c>
      <c r="X18" s="401" t="str">
        <f t="shared" si="29"/>
        <v>-</v>
      </c>
      <c r="Y18" s="401" t="str">
        <f t="shared" si="29"/>
        <v>-</v>
      </c>
      <c r="Z18" s="401" t="str">
        <f t="shared" si="29"/>
        <v>-</v>
      </c>
      <c r="AA18" s="401" t="str">
        <f t="shared" si="29"/>
        <v>-</v>
      </c>
      <c r="AB18" s="763" t="str">
        <f t="shared" si="29"/>
        <v>-</v>
      </c>
      <c r="AC18" s="763" t="str">
        <f>(IF(AC4-$G$18&lt;=0,"-",(IF(AC4-$G$18&lt;=$J$18,$K$18,"-"))))</f>
        <v>-</v>
      </c>
      <c r="AD18" s="763" t="str">
        <f>(IF(AD4-$G$18&lt;=0,"-",(IF(AD4-$G$18&lt;=$J$18,$K$18,"-"))))</f>
        <v>-</v>
      </c>
      <c r="AE18" s="417" t="str">
        <f>(IF(AE4-$G$18&lt;=0,"-",(IF(AE4-$G$18&lt;=$J$18,$K$18,"-"))))</f>
        <v>-</v>
      </c>
      <c r="AF18" s="40"/>
    </row>
    <row r="19" spans="1:32" ht="14.1" customHeight="1" x14ac:dyDescent="0.15">
      <c r="A19" s="2134"/>
      <c r="B19" s="2138"/>
      <c r="C19" s="34"/>
      <c r="D19" s="34"/>
      <c r="E19" s="34"/>
      <c r="F19" s="35"/>
      <c r="G19" s="36"/>
      <c r="H19" s="30"/>
      <c r="I19" s="439" t="str">
        <f t="shared" si="17"/>
        <v>-</v>
      </c>
      <c r="J19" s="37"/>
      <c r="K19" s="439" t="str">
        <f t="shared" si="18"/>
        <v>-</v>
      </c>
      <c r="L19" s="38"/>
      <c r="M19" s="439" t="str">
        <f t="shared" si="19"/>
        <v>-</v>
      </c>
      <c r="N19" s="39"/>
      <c r="O19" s="2141"/>
      <c r="P19" s="2145"/>
      <c r="Q19" s="402" t="str">
        <f t="shared" si="20"/>
        <v>-</v>
      </c>
      <c r="R19" s="401" t="str">
        <f t="shared" ref="R19:AB19" si="30">(IF(R4-$G$19&lt;=0,"-",(IF(R4-$G$19&lt;=$J$19,$K$19,"-"))))</f>
        <v>-</v>
      </c>
      <c r="S19" s="401" t="str">
        <f t="shared" si="30"/>
        <v>-</v>
      </c>
      <c r="T19" s="401" t="str">
        <f t="shared" si="30"/>
        <v>-</v>
      </c>
      <c r="U19" s="401" t="str">
        <f t="shared" si="30"/>
        <v>-</v>
      </c>
      <c r="V19" s="401" t="str">
        <f t="shared" si="30"/>
        <v>-</v>
      </c>
      <c r="W19" s="401" t="str">
        <f t="shared" si="30"/>
        <v>-</v>
      </c>
      <c r="X19" s="401" t="str">
        <f t="shared" si="30"/>
        <v>-</v>
      </c>
      <c r="Y19" s="401" t="str">
        <f t="shared" si="30"/>
        <v>-</v>
      </c>
      <c r="Z19" s="401" t="str">
        <f t="shared" si="30"/>
        <v>-</v>
      </c>
      <c r="AA19" s="401" t="str">
        <f t="shared" si="30"/>
        <v>-</v>
      </c>
      <c r="AB19" s="763" t="str">
        <f t="shared" si="30"/>
        <v>-</v>
      </c>
      <c r="AC19" s="763" t="str">
        <f>(IF(AC4-$G$19&lt;=0,"-",(IF(AC4-$G$19&lt;=$J$19,$K$19,"-"))))</f>
        <v>-</v>
      </c>
      <c r="AD19" s="763" t="str">
        <f>(IF(AD4-$G$19&lt;=0,"-",(IF(AD4-$G$19&lt;=$J$19,$K$19,"-"))))</f>
        <v>-</v>
      </c>
      <c r="AE19" s="417" t="str">
        <f>(IF(AE4-$G$19&lt;=0,"-",(IF(AE4-$G$19&lt;=$J$19,$K$19,"-"))))</f>
        <v>-</v>
      </c>
      <c r="AF19" s="40"/>
    </row>
    <row r="20" spans="1:32" ht="14.1" customHeight="1" x14ac:dyDescent="0.15">
      <c r="A20" s="2134"/>
      <c r="B20" s="2138"/>
      <c r="C20" s="34"/>
      <c r="D20" s="34"/>
      <c r="E20" s="34"/>
      <c r="F20" s="35"/>
      <c r="G20" s="36"/>
      <c r="H20" s="30"/>
      <c r="I20" s="439" t="str">
        <f t="shared" si="17"/>
        <v>-</v>
      </c>
      <c r="J20" s="37"/>
      <c r="K20" s="439" t="str">
        <f t="shared" si="18"/>
        <v>-</v>
      </c>
      <c r="L20" s="38"/>
      <c r="M20" s="439" t="str">
        <f t="shared" si="19"/>
        <v>-</v>
      </c>
      <c r="N20" s="39"/>
      <c r="O20" s="2141"/>
      <c r="P20" s="2145"/>
      <c r="Q20" s="402" t="str">
        <f t="shared" si="20"/>
        <v>-</v>
      </c>
      <c r="R20" s="401" t="str">
        <f t="shared" ref="R20:AB20" si="31">(IF(R4-$G$20&lt;=0,"-",(IF(R4-$G$20&lt;=$J$20,$K$20,"-"))))</f>
        <v>-</v>
      </c>
      <c r="S20" s="401" t="str">
        <f t="shared" si="31"/>
        <v>-</v>
      </c>
      <c r="T20" s="401" t="str">
        <f t="shared" si="31"/>
        <v>-</v>
      </c>
      <c r="U20" s="401" t="str">
        <f t="shared" si="31"/>
        <v>-</v>
      </c>
      <c r="V20" s="401" t="str">
        <f t="shared" si="31"/>
        <v>-</v>
      </c>
      <c r="W20" s="401" t="str">
        <f t="shared" si="31"/>
        <v>-</v>
      </c>
      <c r="X20" s="401" t="str">
        <f t="shared" si="31"/>
        <v>-</v>
      </c>
      <c r="Y20" s="401" t="str">
        <f t="shared" si="31"/>
        <v>-</v>
      </c>
      <c r="Z20" s="401" t="str">
        <f t="shared" si="31"/>
        <v>-</v>
      </c>
      <c r="AA20" s="401" t="str">
        <f t="shared" si="31"/>
        <v>-</v>
      </c>
      <c r="AB20" s="763" t="str">
        <f t="shared" si="31"/>
        <v>-</v>
      </c>
      <c r="AC20" s="763" t="str">
        <f>(IF(AC4-$G$20&lt;=0,"-",(IF(AC4-$G$20&lt;=$J$20,$K$20,"-"))))</f>
        <v>-</v>
      </c>
      <c r="AD20" s="763" t="str">
        <f>(IF(AD4-$G$20&lt;=0,"-",(IF(AD4-$G$20&lt;=$J$20,$K$20,"-"))))</f>
        <v>-</v>
      </c>
      <c r="AE20" s="417" t="str">
        <f>(IF(AE4-$G$20&lt;=0,"-",(IF(AE4-$G$20&lt;=$J$20,$K$20,"-"))))</f>
        <v>-</v>
      </c>
      <c r="AF20" s="40"/>
    </row>
    <row r="21" spans="1:32" ht="14.1" customHeight="1" x14ac:dyDescent="0.15">
      <c r="A21" s="2134"/>
      <c r="B21" s="2138"/>
      <c r="C21" s="34"/>
      <c r="D21" s="34"/>
      <c r="E21" s="34"/>
      <c r="F21" s="35"/>
      <c r="G21" s="36"/>
      <c r="H21" s="30"/>
      <c r="I21" s="439" t="str">
        <f>IF(F21&lt;=0,"-",F21*(1-H21/100))</f>
        <v>-</v>
      </c>
      <c r="J21" s="37"/>
      <c r="K21" s="439" t="str">
        <f>IF(J21&lt;=0,"-",ROUND(I21/J21,0))</f>
        <v>-</v>
      </c>
      <c r="L21" s="38"/>
      <c r="M21" s="439" t="str">
        <f>IF(J21&lt;=0,"-",ROUND(F21*L21/J21,0))</f>
        <v>-</v>
      </c>
      <c r="N21" s="39"/>
      <c r="O21" s="2141"/>
      <c r="P21" s="2145"/>
      <c r="Q21" s="402" t="str">
        <f>IF(C21="","-",C21)</f>
        <v>-</v>
      </c>
      <c r="R21" s="401" t="str">
        <f t="shared" ref="R21:AB21" si="32">(IF(R4-$G$21&lt;=0,"-",(IF(R4-$G$21&lt;=$J$21,$K$21,"-"))))</f>
        <v>-</v>
      </c>
      <c r="S21" s="401" t="str">
        <f t="shared" si="32"/>
        <v>-</v>
      </c>
      <c r="T21" s="401" t="str">
        <f t="shared" si="32"/>
        <v>-</v>
      </c>
      <c r="U21" s="401" t="str">
        <f t="shared" si="32"/>
        <v>-</v>
      </c>
      <c r="V21" s="401" t="str">
        <f t="shared" si="32"/>
        <v>-</v>
      </c>
      <c r="W21" s="401" t="str">
        <f t="shared" si="32"/>
        <v>-</v>
      </c>
      <c r="X21" s="401" t="str">
        <f t="shared" si="32"/>
        <v>-</v>
      </c>
      <c r="Y21" s="401" t="str">
        <f t="shared" si="32"/>
        <v>-</v>
      </c>
      <c r="Z21" s="401" t="str">
        <f t="shared" si="32"/>
        <v>-</v>
      </c>
      <c r="AA21" s="401" t="str">
        <f t="shared" si="32"/>
        <v>-</v>
      </c>
      <c r="AB21" s="763" t="str">
        <f t="shared" si="32"/>
        <v>-</v>
      </c>
      <c r="AC21" s="763" t="str">
        <f>(IF(AC4-$G$21&lt;=0,"-",(IF(AC4-$G$21&lt;=$J$21,$K$21,"-"))))</f>
        <v>-</v>
      </c>
      <c r="AD21" s="763" t="str">
        <f>(IF(AD4-$G$21&lt;=0,"-",(IF(AD4-$G$21&lt;=$J$21,$K$21,"-"))))</f>
        <v>-</v>
      </c>
      <c r="AE21" s="417" t="str">
        <f>(IF(AE4-$G$21&lt;=0,"-",(IF(AE4-$G$21&lt;=$J$21,$K$21,"-"))))</f>
        <v>-</v>
      </c>
      <c r="AF21" s="40"/>
    </row>
    <row r="22" spans="1:32" ht="14.1" customHeight="1" x14ac:dyDescent="0.15">
      <c r="A22" s="2134"/>
      <c r="B22" s="2138"/>
      <c r="C22" s="34"/>
      <c r="D22" s="34"/>
      <c r="E22" s="34"/>
      <c r="F22" s="35"/>
      <c r="G22" s="36"/>
      <c r="H22" s="30"/>
      <c r="I22" s="439" t="str">
        <f>IF(F22&lt;=0,"-",F22*(1-H22/100))</f>
        <v>-</v>
      </c>
      <c r="J22" s="37"/>
      <c r="K22" s="439" t="str">
        <f>IF(J22&lt;=0,"-",ROUND(I22/J22,0))</f>
        <v>-</v>
      </c>
      <c r="L22" s="38"/>
      <c r="M22" s="439" t="str">
        <f>IF(J22&lt;=0,"-",ROUND(F22*L22/J22,0))</f>
        <v>-</v>
      </c>
      <c r="N22" s="39"/>
      <c r="O22" s="2141"/>
      <c r="P22" s="2145"/>
      <c r="Q22" s="402" t="str">
        <f>IF(C22="","-",C22)</f>
        <v>-</v>
      </c>
      <c r="R22" s="401" t="str">
        <f t="shared" ref="R22:AB22" si="33">(IF(R4-$G$22&lt;=0,"-",(IF(R4-$G$22&lt;=$J$22,$K$22,"-"))))</f>
        <v>-</v>
      </c>
      <c r="S22" s="401" t="str">
        <f t="shared" si="33"/>
        <v>-</v>
      </c>
      <c r="T22" s="401" t="str">
        <f t="shared" si="33"/>
        <v>-</v>
      </c>
      <c r="U22" s="401" t="str">
        <f t="shared" si="33"/>
        <v>-</v>
      </c>
      <c r="V22" s="401" t="str">
        <f t="shared" si="33"/>
        <v>-</v>
      </c>
      <c r="W22" s="401" t="str">
        <f t="shared" si="33"/>
        <v>-</v>
      </c>
      <c r="X22" s="401" t="str">
        <f t="shared" si="33"/>
        <v>-</v>
      </c>
      <c r="Y22" s="401" t="str">
        <f t="shared" si="33"/>
        <v>-</v>
      </c>
      <c r="Z22" s="401" t="str">
        <f t="shared" si="33"/>
        <v>-</v>
      </c>
      <c r="AA22" s="401" t="str">
        <f t="shared" si="33"/>
        <v>-</v>
      </c>
      <c r="AB22" s="763" t="str">
        <f t="shared" si="33"/>
        <v>-</v>
      </c>
      <c r="AC22" s="763" t="str">
        <f>(IF(AC4-$G$22&lt;=0,"-",(IF(AC4-$G$22&lt;=$J$22,$K$22,"-"))))</f>
        <v>-</v>
      </c>
      <c r="AD22" s="763" t="str">
        <f>(IF(AD4-$G$22&lt;=0,"-",(IF(AD4-$G$22&lt;=$J$22,$K$22,"-"))))</f>
        <v>-</v>
      </c>
      <c r="AE22" s="417" t="str">
        <f>(IF(AE4-$G$22&lt;=0,"-",(IF(AE4-$G$22&lt;=$J$22,$K$22,"-"))))</f>
        <v>-</v>
      </c>
      <c r="AF22" s="40"/>
    </row>
    <row r="23" spans="1:32" ht="14.1" customHeight="1" x14ac:dyDescent="0.15">
      <c r="A23" s="2134"/>
      <c r="B23" s="2138"/>
      <c r="C23" s="34"/>
      <c r="D23" s="34"/>
      <c r="E23" s="34"/>
      <c r="F23" s="35"/>
      <c r="G23" s="36"/>
      <c r="H23" s="30"/>
      <c r="I23" s="439" t="str">
        <f>IF(F23&lt;=0,"-",F23*(1-H23/100))</f>
        <v>-</v>
      </c>
      <c r="J23" s="37"/>
      <c r="K23" s="439" t="str">
        <f>IF(J23&lt;=0,"-",ROUND(I23/J23,0))</f>
        <v>-</v>
      </c>
      <c r="L23" s="38"/>
      <c r="M23" s="439" t="str">
        <f>IF(J23&lt;=0,"-",ROUND(F23*L23/J23,0))</f>
        <v>-</v>
      </c>
      <c r="N23" s="39"/>
      <c r="O23" s="2141"/>
      <c r="P23" s="2145"/>
      <c r="Q23" s="402" t="str">
        <f>IF(C23="","-",C23)</f>
        <v>-</v>
      </c>
      <c r="R23" s="401" t="str">
        <f t="shared" ref="R23:AB23" si="34">(IF(R4-$G$23&lt;=0,"-",(IF(R4-$G$23&lt;=$J$23,$K$23,"-"))))</f>
        <v>-</v>
      </c>
      <c r="S23" s="401" t="str">
        <f t="shared" si="34"/>
        <v>-</v>
      </c>
      <c r="T23" s="401" t="str">
        <f t="shared" si="34"/>
        <v>-</v>
      </c>
      <c r="U23" s="401" t="str">
        <f t="shared" si="34"/>
        <v>-</v>
      </c>
      <c r="V23" s="401" t="str">
        <f t="shared" si="34"/>
        <v>-</v>
      </c>
      <c r="W23" s="401" t="str">
        <f t="shared" si="34"/>
        <v>-</v>
      </c>
      <c r="X23" s="401" t="str">
        <f t="shared" si="34"/>
        <v>-</v>
      </c>
      <c r="Y23" s="401" t="str">
        <f t="shared" si="34"/>
        <v>-</v>
      </c>
      <c r="Z23" s="401" t="str">
        <f t="shared" si="34"/>
        <v>-</v>
      </c>
      <c r="AA23" s="401" t="str">
        <f t="shared" si="34"/>
        <v>-</v>
      </c>
      <c r="AB23" s="763" t="str">
        <f t="shared" si="34"/>
        <v>-</v>
      </c>
      <c r="AC23" s="763" t="str">
        <f>(IF(AC4-$G$23&lt;=0,"-",(IF(AC4-$G$23&lt;=$J$23,$K$23,"-"))))</f>
        <v>-</v>
      </c>
      <c r="AD23" s="763" t="str">
        <f>(IF(AD4-$G$23&lt;=0,"-",(IF(AD4-$G$23&lt;=$J$23,$K$23,"-"))))</f>
        <v>-</v>
      </c>
      <c r="AE23" s="417" t="str">
        <f>(IF(AE4-$G$23&lt;=0,"-",(IF(AE4-$G$23&lt;=$J$23,$K$23,"-"))))</f>
        <v>-</v>
      </c>
      <c r="AF23" s="40"/>
    </row>
    <row r="24" spans="1:32" ht="14.1" customHeight="1" thickBot="1" x14ac:dyDescent="0.2">
      <c r="A24" s="2134"/>
      <c r="B24" s="2169"/>
      <c r="C24" s="34"/>
      <c r="D24" s="41"/>
      <c r="E24" s="41"/>
      <c r="F24" s="42"/>
      <c r="G24" s="43"/>
      <c r="H24" s="44"/>
      <c r="I24" s="439" t="str">
        <f>IF(F24&lt;=0,"-",F24*(1-H24/100))</f>
        <v>-</v>
      </c>
      <c r="J24" s="37"/>
      <c r="K24" s="439" t="str">
        <f>IF(J24&lt;=0,"-",ROUND(I24/J24,0))</f>
        <v>-</v>
      </c>
      <c r="L24" s="45"/>
      <c r="M24" s="439" t="str">
        <f>IF(J24&lt;=0,"-",ROUND(F24*L24/J24,0))</f>
        <v>-</v>
      </c>
      <c r="N24" s="46"/>
      <c r="O24" s="2141"/>
      <c r="P24" s="2145"/>
      <c r="Q24" s="403" t="str">
        <f>IF(C24="","-",C24)</f>
        <v>-</v>
      </c>
      <c r="R24" s="404" t="str">
        <f t="shared" ref="R24:AB24" si="35">(IF(R4-$G$24&lt;=0,"-",(IF(R4-$G$24&lt;=$J$24,$K$24,"-"))))</f>
        <v>-</v>
      </c>
      <c r="S24" s="405" t="str">
        <f t="shared" si="35"/>
        <v>-</v>
      </c>
      <c r="T24" s="405" t="str">
        <f t="shared" si="35"/>
        <v>-</v>
      </c>
      <c r="U24" s="405" t="str">
        <f t="shared" si="35"/>
        <v>-</v>
      </c>
      <c r="V24" s="405" t="str">
        <f t="shared" si="35"/>
        <v>-</v>
      </c>
      <c r="W24" s="405" t="str">
        <f t="shared" si="35"/>
        <v>-</v>
      </c>
      <c r="X24" s="405" t="str">
        <f t="shared" si="35"/>
        <v>-</v>
      </c>
      <c r="Y24" s="405" t="str">
        <f t="shared" si="35"/>
        <v>-</v>
      </c>
      <c r="Z24" s="405" t="str">
        <f t="shared" si="35"/>
        <v>-</v>
      </c>
      <c r="AA24" s="405" t="str">
        <f t="shared" si="35"/>
        <v>-</v>
      </c>
      <c r="AB24" s="419" t="str">
        <f t="shared" si="35"/>
        <v>-</v>
      </c>
      <c r="AC24" s="419" t="str">
        <f>(IF(AC4-$G$24&lt;=0,"-",(IF(AC4-$G$24&lt;=$J$24,$K$24,"-"))))</f>
        <v>-</v>
      </c>
      <c r="AD24" s="419" t="str">
        <f>(IF(AD4-$G$24&lt;=0,"-",(IF(AD4-$G$24&lt;=$J$24,$K$24,"-"))))</f>
        <v>-</v>
      </c>
      <c r="AE24" s="406" t="str">
        <f>(IF(AE4-$G$24&lt;=0,"-",(IF(AE4-$G$24&lt;=$J$24,$K$24,"-"))))</f>
        <v>-</v>
      </c>
      <c r="AF24" s="47"/>
    </row>
    <row r="25" spans="1:32" ht="14.1" customHeight="1" thickBot="1" x14ac:dyDescent="0.2">
      <c r="A25" s="2134"/>
      <c r="B25" s="2148" t="s">
        <v>83</v>
      </c>
      <c r="C25" s="2149"/>
      <c r="D25" s="48"/>
      <c r="E25" s="48"/>
      <c r="F25" s="49"/>
      <c r="G25" s="50"/>
      <c r="H25" s="51"/>
      <c r="I25" s="1085">
        <f>SUM(I5:I24)</f>
        <v>0</v>
      </c>
      <c r="J25" s="51"/>
      <c r="K25" s="1085">
        <f>SUM(K5:K24)</f>
        <v>0</v>
      </c>
      <c r="L25" s="53"/>
      <c r="M25" s="1085">
        <f>SUM(M5:M24)</f>
        <v>0</v>
      </c>
      <c r="N25" s="54"/>
      <c r="O25" s="2141"/>
      <c r="P25" s="2147"/>
      <c r="Q25" s="55" t="s">
        <v>84</v>
      </c>
      <c r="R25" s="410">
        <f t="shared" ref="R25:AB25" si="36">SUM(R5:R24)</f>
        <v>0</v>
      </c>
      <c r="S25" s="410">
        <f t="shared" si="36"/>
        <v>0</v>
      </c>
      <c r="T25" s="410">
        <f t="shared" si="36"/>
        <v>0</v>
      </c>
      <c r="U25" s="410">
        <f t="shared" si="36"/>
        <v>0</v>
      </c>
      <c r="V25" s="410">
        <f t="shared" si="36"/>
        <v>0</v>
      </c>
      <c r="W25" s="410">
        <f t="shared" si="36"/>
        <v>0</v>
      </c>
      <c r="X25" s="410">
        <f t="shared" si="36"/>
        <v>0</v>
      </c>
      <c r="Y25" s="410">
        <f t="shared" si="36"/>
        <v>0</v>
      </c>
      <c r="Z25" s="410">
        <f t="shared" si="36"/>
        <v>0</v>
      </c>
      <c r="AA25" s="410">
        <f t="shared" si="36"/>
        <v>0</v>
      </c>
      <c r="AB25" s="764">
        <f t="shared" si="36"/>
        <v>0</v>
      </c>
      <c r="AC25" s="764">
        <f>SUM(AC5:AC24)</f>
        <v>0</v>
      </c>
      <c r="AD25" s="764">
        <f>SUM(AD5:AD24)</f>
        <v>0</v>
      </c>
      <c r="AE25" s="411">
        <f>SUM(AE5:AE24)</f>
        <v>0</v>
      </c>
      <c r="AF25" s="56"/>
    </row>
    <row r="26" spans="1:32" ht="14.1" customHeight="1" x14ac:dyDescent="0.15">
      <c r="A26" s="2134"/>
      <c r="B26" s="2150" t="s">
        <v>85</v>
      </c>
      <c r="C26" s="34"/>
      <c r="D26" s="26"/>
      <c r="E26" s="26"/>
      <c r="F26" s="57"/>
      <c r="G26" s="58"/>
      <c r="H26" s="30"/>
      <c r="I26" s="439" t="str">
        <f t="shared" ref="I26:I38" si="37">IF(F26&lt;=0,"-",F26*(1-H26/100))</f>
        <v>-</v>
      </c>
      <c r="J26" s="30"/>
      <c r="K26" s="439" t="str">
        <f t="shared" ref="K26:K38" si="38">IF(J26&lt;=0,"-",ROUND(I26/J26,0))</f>
        <v>-</v>
      </c>
      <c r="L26" s="31"/>
      <c r="M26" s="439" t="str">
        <f t="shared" ref="M26:M38" si="39">IF(J26&lt;=0,"-",ROUND(F26*L26/J26,0))</f>
        <v>-</v>
      </c>
      <c r="N26" s="32"/>
      <c r="O26" s="2141"/>
      <c r="P26" s="2140" t="s">
        <v>86</v>
      </c>
      <c r="Q26" s="402" t="str">
        <f t="shared" ref="Q26:Q38" si="40">IF(C26="","-",C26)</f>
        <v>-</v>
      </c>
      <c r="R26" s="401" t="str">
        <f>(IF(R4-$G$26&lt;=0,"-",(IF(R4-$G$26&lt;=$J$26,$K$26,"-"))))</f>
        <v>-</v>
      </c>
      <c r="S26" s="401" t="str">
        <f t="shared" ref="S26:AE26" si="41">(IF(S4-$G$26&lt;=0,"-",(IF(S4-$G$26&lt;=$J$26,$K$26,"-"))))</f>
        <v>-</v>
      </c>
      <c r="T26" s="401" t="str">
        <f t="shared" si="41"/>
        <v>-</v>
      </c>
      <c r="U26" s="401" t="str">
        <f t="shared" si="41"/>
        <v>-</v>
      </c>
      <c r="V26" s="401" t="str">
        <f t="shared" si="41"/>
        <v>-</v>
      </c>
      <c r="W26" s="401" t="str">
        <f t="shared" si="41"/>
        <v>-</v>
      </c>
      <c r="X26" s="401" t="str">
        <f t="shared" si="41"/>
        <v>-</v>
      </c>
      <c r="Y26" s="401" t="str">
        <f t="shared" si="41"/>
        <v>-</v>
      </c>
      <c r="Z26" s="401" t="str">
        <f t="shared" si="41"/>
        <v>-</v>
      </c>
      <c r="AA26" s="401" t="str">
        <f t="shared" si="41"/>
        <v>-</v>
      </c>
      <c r="AB26" s="763" t="str">
        <f t="shared" si="41"/>
        <v>-</v>
      </c>
      <c r="AC26" s="763" t="str">
        <f t="shared" si="41"/>
        <v>-</v>
      </c>
      <c r="AD26" s="763" t="str">
        <f t="shared" si="41"/>
        <v>-</v>
      </c>
      <c r="AE26" s="417" t="str">
        <f t="shared" si="41"/>
        <v>-</v>
      </c>
      <c r="AF26" s="33"/>
    </row>
    <row r="27" spans="1:32" ht="14.1" customHeight="1" x14ac:dyDescent="0.15">
      <c r="A27" s="2134"/>
      <c r="B27" s="2112"/>
      <c r="C27" s="1249"/>
      <c r="D27" s="26"/>
      <c r="E27" s="26"/>
      <c r="F27" s="57"/>
      <c r="G27" s="58"/>
      <c r="H27" s="30"/>
      <c r="I27" s="439" t="str">
        <f t="shared" ref="I27:I33" si="42">IF(F27&lt;=0,"-",F27*(1-H27/100))</f>
        <v>-</v>
      </c>
      <c r="J27" s="30"/>
      <c r="K27" s="439" t="str">
        <f t="shared" ref="K27:K33" si="43">IF(J27&lt;=0,"-",ROUND(I27/J27,0))</f>
        <v>-</v>
      </c>
      <c r="L27" s="31"/>
      <c r="M27" s="439" t="str">
        <f t="shared" ref="M27:M33" si="44">IF(J27&lt;=0,"-",ROUND(F27*L27/J27,0))</f>
        <v>-</v>
      </c>
      <c r="N27" s="32"/>
      <c r="O27" s="2141"/>
      <c r="P27" s="2141"/>
      <c r="Q27" s="402" t="str">
        <f t="shared" ref="Q27:Q33" si="45">IF(C27="","-",C27)</f>
        <v>-</v>
      </c>
      <c r="R27" s="401" t="str">
        <f>(IF(R4-$G$27&lt;=0,"-",(IF(R4-$G$27&lt;=$J$27,$K$27,"-"))))</f>
        <v>-</v>
      </c>
      <c r="S27" s="401" t="str">
        <f t="shared" ref="S27:AE27" si="46">(IF(S4-$G$27&lt;=0,"-",(IF(S4-$G$27&lt;=$J$27,$K$27,"-"))))</f>
        <v>-</v>
      </c>
      <c r="T27" s="401" t="str">
        <f t="shared" si="46"/>
        <v>-</v>
      </c>
      <c r="U27" s="401" t="str">
        <f t="shared" si="46"/>
        <v>-</v>
      </c>
      <c r="V27" s="401" t="str">
        <f t="shared" si="46"/>
        <v>-</v>
      </c>
      <c r="W27" s="401" t="str">
        <f t="shared" si="46"/>
        <v>-</v>
      </c>
      <c r="X27" s="401" t="str">
        <f t="shared" si="46"/>
        <v>-</v>
      </c>
      <c r="Y27" s="401" t="str">
        <f t="shared" si="46"/>
        <v>-</v>
      </c>
      <c r="Z27" s="401" t="str">
        <f t="shared" si="46"/>
        <v>-</v>
      </c>
      <c r="AA27" s="401" t="str">
        <f t="shared" si="46"/>
        <v>-</v>
      </c>
      <c r="AB27" s="763" t="str">
        <f t="shared" si="46"/>
        <v>-</v>
      </c>
      <c r="AC27" s="763" t="str">
        <f t="shared" si="46"/>
        <v>-</v>
      </c>
      <c r="AD27" s="763" t="str">
        <f t="shared" si="46"/>
        <v>-</v>
      </c>
      <c r="AE27" s="417" t="str">
        <f t="shared" si="46"/>
        <v>-</v>
      </c>
      <c r="AF27" s="33"/>
    </row>
    <row r="28" spans="1:32" ht="14.1" customHeight="1" x14ac:dyDescent="0.15">
      <c r="A28" s="2134"/>
      <c r="B28" s="2112"/>
      <c r="C28" s="34"/>
      <c r="D28" s="26"/>
      <c r="E28" s="26"/>
      <c r="F28" s="57"/>
      <c r="G28" s="58"/>
      <c r="H28" s="30"/>
      <c r="I28" s="439" t="str">
        <f t="shared" si="42"/>
        <v>-</v>
      </c>
      <c r="J28" s="30"/>
      <c r="K28" s="439" t="str">
        <f t="shared" si="43"/>
        <v>-</v>
      </c>
      <c r="L28" s="31"/>
      <c r="M28" s="439" t="str">
        <f t="shared" si="44"/>
        <v>-</v>
      </c>
      <c r="N28" s="32"/>
      <c r="O28" s="2141"/>
      <c r="P28" s="2141"/>
      <c r="Q28" s="402" t="str">
        <f t="shared" si="45"/>
        <v>-</v>
      </c>
      <c r="R28" s="401" t="str">
        <f>(IF(R4-$G$28&lt;=0,"-",(IF(R4-$G$28&lt;=$J$28,$K$28,"-"))))</f>
        <v>-</v>
      </c>
      <c r="S28" s="401" t="str">
        <f t="shared" ref="S28:AE28" si="47">(IF(S4-$G$28&lt;=0,"-",(IF(S4-$G$28&lt;=$J$28,$K$28,"-"))))</f>
        <v>-</v>
      </c>
      <c r="T28" s="401" t="str">
        <f t="shared" si="47"/>
        <v>-</v>
      </c>
      <c r="U28" s="401" t="str">
        <f t="shared" si="47"/>
        <v>-</v>
      </c>
      <c r="V28" s="401" t="str">
        <f t="shared" si="47"/>
        <v>-</v>
      </c>
      <c r="W28" s="401" t="str">
        <f t="shared" si="47"/>
        <v>-</v>
      </c>
      <c r="X28" s="401" t="str">
        <f t="shared" si="47"/>
        <v>-</v>
      </c>
      <c r="Y28" s="401" t="str">
        <f t="shared" si="47"/>
        <v>-</v>
      </c>
      <c r="Z28" s="401" t="str">
        <f t="shared" si="47"/>
        <v>-</v>
      </c>
      <c r="AA28" s="401" t="str">
        <f t="shared" si="47"/>
        <v>-</v>
      </c>
      <c r="AB28" s="763" t="str">
        <f t="shared" si="47"/>
        <v>-</v>
      </c>
      <c r="AC28" s="763" t="str">
        <f t="shared" si="47"/>
        <v>-</v>
      </c>
      <c r="AD28" s="763" t="str">
        <f t="shared" si="47"/>
        <v>-</v>
      </c>
      <c r="AE28" s="417" t="str">
        <f t="shared" si="47"/>
        <v>-</v>
      </c>
      <c r="AF28" s="33"/>
    </row>
    <row r="29" spans="1:32" ht="14.1" customHeight="1" x14ac:dyDescent="0.15">
      <c r="A29" s="2134"/>
      <c r="B29" s="2112"/>
      <c r="C29" s="34"/>
      <c r="D29" s="26"/>
      <c r="E29" s="26"/>
      <c r="F29" s="57"/>
      <c r="G29" s="58"/>
      <c r="H29" s="30"/>
      <c r="I29" s="439" t="str">
        <f t="shared" si="42"/>
        <v>-</v>
      </c>
      <c r="J29" s="30"/>
      <c r="K29" s="439" t="str">
        <f t="shared" si="43"/>
        <v>-</v>
      </c>
      <c r="L29" s="31"/>
      <c r="M29" s="439" t="str">
        <f t="shared" si="44"/>
        <v>-</v>
      </c>
      <c r="N29" s="32"/>
      <c r="O29" s="2141"/>
      <c r="P29" s="2141"/>
      <c r="Q29" s="402" t="str">
        <f t="shared" si="45"/>
        <v>-</v>
      </c>
      <c r="R29" s="401" t="str">
        <f>(IF(R4-$G$29&lt;=0,"-",(IF(R4-$G$29&lt;=$J$29,$K$29,"-"))))</f>
        <v>-</v>
      </c>
      <c r="S29" s="401" t="str">
        <f t="shared" ref="S29:AE29" si="48">(IF(S4-$G$29&lt;=0,"-",(IF(S4-$G$29&lt;=$J$29,$K$29,"-"))))</f>
        <v>-</v>
      </c>
      <c r="T29" s="401" t="str">
        <f t="shared" si="48"/>
        <v>-</v>
      </c>
      <c r="U29" s="401" t="str">
        <f t="shared" si="48"/>
        <v>-</v>
      </c>
      <c r="V29" s="401" t="str">
        <f t="shared" si="48"/>
        <v>-</v>
      </c>
      <c r="W29" s="401" t="str">
        <f t="shared" si="48"/>
        <v>-</v>
      </c>
      <c r="X29" s="401" t="str">
        <f t="shared" si="48"/>
        <v>-</v>
      </c>
      <c r="Y29" s="401" t="str">
        <f t="shared" si="48"/>
        <v>-</v>
      </c>
      <c r="Z29" s="401" t="str">
        <f t="shared" si="48"/>
        <v>-</v>
      </c>
      <c r="AA29" s="401" t="str">
        <f t="shared" si="48"/>
        <v>-</v>
      </c>
      <c r="AB29" s="763" t="str">
        <f t="shared" si="48"/>
        <v>-</v>
      </c>
      <c r="AC29" s="763" t="str">
        <f t="shared" si="48"/>
        <v>-</v>
      </c>
      <c r="AD29" s="763" t="str">
        <f t="shared" si="48"/>
        <v>-</v>
      </c>
      <c r="AE29" s="417" t="str">
        <f t="shared" si="48"/>
        <v>-</v>
      </c>
      <c r="AF29" s="33"/>
    </row>
    <row r="30" spans="1:32" ht="14.1" hidden="1" customHeight="1" x14ac:dyDescent="0.15">
      <c r="A30" s="2134"/>
      <c r="B30" s="2112"/>
      <c r="C30" s="34"/>
      <c r="D30" s="26"/>
      <c r="E30" s="26"/>
      <c r="F30" s="57"/>
      <c r="G30" s="58"/>
      <c r="H30" s="30"/>
      <c r="I30" s="439" t="str">
        <f t="shared" si="42"/>
        <v>-</v>
      </c>
      <c r="J30" s="30"/>
      <c r="K30" s="439" t="str">
        <f t="shared" si="43"/>
        <v>-</v>
      </c>
      <c r="L30" s="31"/>
      <c r="M30" s="439" t="str">
        <f t="shared" si="44"/>
        <v>-</v>
      </c>
      <c r="N30" s="32"/>
      <c r="O30" s="2141"/>
      <c r="P30" s="2141"/>
      <c r="Q30" s="402" t="str">
        <f t="shared" si="45"/>
        <v>-</v>
      </c>
      <c r="R30" s="401" t="str">
        <f>(IF(R4-$G$30&lt;=0,"-",(IF(R4-$G$30&lt;=$J$30,$K$30,"-"))))</f>
        <v>-</v>
      </c>
      <c r="S30" s="401" t="str">
        <f t="shared" ref="S30:AE30" si="49">(IF(S4-$G$30&lt;=0,"-",(IF(S4-$G$30&lt;=$J$30,$K$30,"-"))))</f>
        <v>-</v>
      </c>
      <c r="T30" s="401" t="str">
        <f t="shared" si="49"/>
        <v>-</v>
      </c>
      <c r="U30" s="401" t="str">
        <f t="shared" si="49"/>
        <v>-</v>
      </c>
      <c r="V30" s="401" t="str">
        <f t="shared" si="49"/>
        <v>-</v>
      </c>
      <c r="W30" s="401" t="str">
        <f t="shared" si="49"/>
        <v>-</v>
      </c>
      <c r="X30" s="401" t="str">
        <f t="shared" si="49"/>
        <v>-</v>
      </c>
      <c r="Y30" s="401" t="str">
        <f t="shared" si="49"/>
        <v>-</v>
      </c>
      <c r="Z30" s="401" t="str">
        <f t="shared" si="49"/>
        <v>-</v>
      </c>
      <c r="AA30" s="401" t="str">
        <f t="shared" si="49"/>
        <v>-</v>
      </c>
      <c r="AB30" s="763" t="str">
        <f t="shared" si="49"/>
        <v>-</v>
      </c>
      <c r="AC30" s="763" t="str">
        <f t="shared" si="49"/>
        <v>-</v>
      </c>
      <c r="AD30" s="763" t="str">
        <f t="shared" si="49"/>
        <v>-</v>
      </c>
      <c r="AE30" s="417" t="str">
        <f t="shared" si="49"/>
        <v>-</v>
      </c>
      <c r="AF30" s="33"/>
    </row>
    <row r="31" spans="1:32" ht="14.1" hidden="1" customHeight="1" x14ac:dyDescent="0.15">
      <c r="A31" s="2134"/>
      <c r="B31" s="2112"/>
      <c r="C31" s="34"/>
      <c r="D31" s="26"/>
      <c r="E31" s="26"/>
      <c r="F31" s="57"/>
      <c r="G31" s="58"/>
      <c r="H31" s="30"/>
      <c r="I31" s="439" t="str">
        <f t="shared" si="42"/>
        <v>-</v>
      </c>
      <c r="J31" s="30"/>
      <c r="K31" s="439" t="str">
        <f t="shared" si="43"/>
        <v>-</v>
      </c>
      <c r="L31" s="31"/>
      <c r="M31" s="439" t="str">
        <f t="shared" si="44"/>
        <v>-</v>
      </c>
      <c r="N31" s="32"/>
      <c r="O31" s="2141"/>
      <c r="P31" s="2141"/>
      <c r="Q31" s="402" t="str">
        <f t="shared" si="45"/>
        <v>-</v>
      </c>
      <c r="R31" s="401" t="str">
        <f>(IF(R4-$G$31&lt;=0,"-",(IF(R4-$G$31&lt;=$J$31,$K$31,"-"))))</f>
        <v>-</v>
      </c>
      <c r="S31" s="401" t="str">
        <f t="shared" ref="S31:AE31" si="50">(IF(S4-$G$31&lt;=0,"-",(IF(S4-$G$31&lt;=$J$31,$K$31,"-"))))</f>
        <v>-</v>
      </c>
      <c r="T31" s="401" t="str">
        <f t="shared" si="50"/>
        <v>-</v>
      </c>
      <c r="U31" s="401" t="str">
        <f t="shared" si="50"/>
        <v>-</v>
      </c>
      <c r="V31" s="401" t="str">
        <f t="shared" si="50"/>
        <v>-</v>
      </c>
      <c r="W31" s="401" t="str">
        <f t="shared" si="50"/>
        <v>-</v>
      </c>
      <c r="X31" s="401" t="str">
        <f t="shared" si="50"/>
        <v>-</v>
      </c>
      <c r="Y31" s="401" t="str">
        <f t="shared" si="50"/>
        <v>-</v>
      </c>
      <c r="Z31" s="401" t="str">
        <f t="shared" si="50"/>
        <v>-</v>
      </c>
      <c r="AA31" s="401" t="str">
        <f t="shared" si="50"/>
        <v>-</v>
      </c>
      <c r="AB31" s="763" t="str">
        <f t="shared" si="50"/>
        <v>-</v>
      </c>
      <c r="AC31" s="763" t="str">
        <f t="shared" si="50"/>
        <v>-</v>
      </c>
      <c r="AD31" s="763" t="str">
        <f t="shared" si="50"/>
        <v>-</v>
      </c>
      <c r="AE31" s="417" t="str">
        <f t="shared" si="50"/>
        <v>-</v>
      </c>
      <c r="AF31" s="33"/>
    </row>
    <row r="32" spans="1:32" ht="14.1" hidden="1" customHeight="1" x14ac:dyDescent="0.15">
      <c r="A32" s="2134"/>
      <c r="B32" s="2112"/>
      <c r="C32" s="34"/>
      <c r="D32" s="26"/>
      <c r="E32" s="26"/>
      <c r="F32" s="57"/>
      <c r="G32" s="58"/>
      <c r="H32" s="30"/>
      <c r="I32" s="439" t="str">
        <f t="shared" si="42"/>
        <v>-</v>
      </c>
      <c r="J32" s="30"/>
      <c r="K32" s="439" t="str">
        <f t="shared" si="43"/>
        <v>-</v>
      </c>
      <c r="L32" s="31"/>
      <c r="M32" s="439" t="str">
        <f t="shared" si="44"/>
        <v>-</v>
      </c>
      <c r="N32" s="32"/>
      <c r="O32" s="2141"/>
      <c r="P32" s="2141"/>
      <c r="Q32" s="402" t="str">
        <f t="shared" si="45"/>
        <v>-</v>
      </c>
      <c r="R32" s="401" t="str">
        <f>(IF(R4-$G$32&lt;=0,"-",(IF(R4-$G$32&lt;=$J$32,$K$32,"-"))))</f>
        <v>-</v>
      </c>
      <c r="S32" s="401" t="str">
        <f t="shared" ref="S32:AE32" si="51">(IF(S4-$G$32&lt;=0,"-",(IF(S4-$G$32&lt;=$J$32,$K$32,"-"))))</f>
        <v>-</v>
      </c>
      <c r="T32" s="401" t="str">
        <f t="shared" si="51"/>
        <v>-</v>
      </c>
      <c r="U32" s="401" t="str">
        <f t="shared" si="51"/>
        <v>-</v>
      </c>
      <c r="V32" s="401" t="str">
        <f t="shared" si="51"/>
        <v>-</v>
      </c>
      <c r="W32" s="401" t="str">
        <f t="shared" si="51"/>
        <v>-</v>
      </c>
      <c r="X32" s="401" t="str">
        <f t="shared" si="51"/>
        <v>-</v>
      </c>
      <c r="Y32" s="401" t="str">
        <f t="shared" si="51"/>
        <v>-</v>
      </c>
      <c r="Z32" s="401" t="str">
        <f t="shared" si="51"/>
        <v>-</v>
      </c>
      <c r="AA32" s="401" t="str">
        <f t="shared" si="51"/>
        <v>-</v>
      </c>
      <c r="AB32" s="763" t="str">
        <f t="shared" si="51"/>
        <v>-</v>
      </c>
      <c r="AC32" s="763" t="str">
        <f t="shared" si="51"/>
        <v>-</v>
      </c>
      <c r="AD32" s="763" t="str">
        <f t="shared" si="51"/>
        <v>-</v>
      </c>
      <c r="AE32" s="417" t="str">
        <f t="shared" si="51"/>
        <v>-</v>
      </c>
      <c r="AF32" s="33"/>
    </row>
    <row r="33" spans="1:32" ht="14.1" hidden="1" customHeight="1" x14ac:dyDescent="0.15">
      <c r="A33" s="2134"/>
      <c r="B33" s="2112"/>
      <c r="C33" s="34"/>
      <c r="D33" s="26"/>
      <c r="E33" s="26"/>
      <c r="F33" s="57"/>
      <c r="G33" s="58"/>
      <c r="H33" s="30"/>
      <c r="I33" s="439" t="str">
        <f t="shared" si="42"/>
        <v>-</v>
      </c>
      <c r="J33" s="30"/>
      <c r="K33" s="439" t="str">
        <f t="shared" si="43"/>
        <v>-</v>
      </c>
      <c r="L33" s="31"/>
      <c r="M33" s="439" t="str">
        <f t="shared" si="44"/>
        <v>-</v>
      </c>
      <c r="N33" s="32"/>
      <c r="O33" s="2141"/>
      <c r="P33" s="2141"/>
      <c r="Q33" s="402" t="str">
        <f t="shared" si="45"/>
        <v>-</v>
      </c>
      <c r="R33" s="401" t="str">
        <f>(IF(R4-$G$33&lt;=0,"-",(IF(R4-$G$33&lt;=$J$33,$K$33,"-"))))</f>
        <v>-</v>
      </c>
      <c r="S33" s="401" t="str">
        <f t="shared" ref="S33:AE33" si="52">(IF(S4-$G$33&lt;=0,"-",(IF(S4-$G$33&lt;=$J$33,$K$33,"-"))))</f>
        <v>-</v>
      </c>
      <c r="T33" s="401" t="str">
        <f t="shared" si="52"/>
        <v>-</v>
      </c>
      <c r="U33" s="401" t="str">
        <f t="shared" si="52"/>
        <v>-</v>
      </c>
      <c r="V33" s="401" t="str">
        <f t="shared" si="52"/>
        <v>-</v>
      </c>
      <c r="W33" s="401" t="str">
        <f t="shared" si="52"/>
        <v>-</v>
      </c>
      <c r="X33" s="401" t="str">
        <f t="shared" si="52"/>
        <v>-</v>
      </c>
      <c r="Y33" s="401" t="str">
        <f t="shared" si="52"/>
        <v>-</v>
      </c>
      <c r="Z33" s="401" t="str">
        <f t="shared" si="52"/>
        <v>-</v>
      </c>
      <c r="AA33" s="401" t="str">
        <f t="shared" si="52"/>
        <v>-</v>
      </c>
      <c r="AB33" s="763" t="str">
        <f t="shared" si="52"/>
        <v>-</v>
      </c>
      <c r="AC33" s="763" t="str">
        <f t="shared" si="52"/>
        <v>-</v>
      </c>
      <c r="AD33" s="763" t="str">
        <f t="shared" si="52"/>
        <v>-</v>
      </c>
      <c r="AE33" s="417" t="str">
        <f t="shared" si="52"/>
        <v>-</v>
      </c>
      <c r="AF33" s="33"/>
    </row>
    <row r="34" spans="1:32" ht="14.1" hidden="1" customHeight="1" x14ac:dyDescent="0.15">
      <c r="A34" s="2134"/>
      <c r="B34" s="2112"/>
      <c r="C34" s="34"/>
      <c r="D34" s="34"/>
      <c r="E34" s="34"/>
      <c r="F34" s="35"/>
      <c r="G34" s="36"/>
      <c r="H34" s="30"/>
      <c r="I34" s="439" t="str">
        <f t="shared" si="37"/>
        <v>-</v>
      </c>
      <c r="J34" s="30"/>
      <c r="K34" s="439" t="str">
        <f t="shared" si="38"/>
        <v>-</v>
      </c>
      <c r="L34" s="31"/>
      <c r="M34" s="439" t="str">
        <f t="shared" si="39"/>
        <v>-</v>
      </c>
      <c r="N34" s="39"/>
      <c r="O34" s="2141"/>
      <c r="P34" s="2141"/>
      <c r="Q34" s="402" t="str">
        <f t="shared" si="40"/>
        <v>-</v>
      </c>
      <c r="R34" s="401" t="str">
        <f>(IF(R4-$G$34&lt;=0,"-",(IF(R4-$G$34&lt;=$J$34,$K$34,"-"))))</f>
        <v>-</v>
      </c>
      <c r="S34" s="401" t="str">
        <f t="shared" ref="S34:AE34" si="53">(IF(S4-$G$34&lt;=0,"-",(IF(S4-$G$34&lt;=$J$34,$K$34,"-"))))</f>
        <v>-</v>
      </c>
      <c r="T34" s="401" t="str">
        <f t="shared" si="53"/>
        <v>-</v>
      </c>
      <c r="U34" s="401" t="str">
        <f t="shared" si="53"/>
        <v>-</v>
      </c>
      <c r="V34" s="401" t="str">
        <f t="shared" si="53"/>
        <v>-</v>
      </c>
      <c r="W34" s="401" t="str">
        <f t="shared" si="53"/>
        <v>-</v>
      </c>
      <c r="X34" s="401" t="str">
        <f t="shared" si="53"/>
        <v>-</v>
      </c>
      <c r="Y34" s="401" t="str">
        <f t="shared" si="53"/>
        <v>-</v>
      </c>
      <c r="Z34" s="401" t="str">
        <f t="shared" si="53"/>
        <v>-</v>
      </c>
      <c r="AA34" s="401" t="str">
        <f t="shared" si="53"/>
        <v>-</v>
      </c>
      <c r="AB34" s="763" t="str">
        <f t="shared" si="53"/>
        <v>-</v>
      </c>
      <c r="AC34" s="763" t="str">
        <f t="shared" si="53"/>
        <v>-</v>
      </c>
      <c r="AD34" s="763" t="str">
        <f t="shared" si="53"/>
        <v>-</v>
      </c>
      <c r="AE34" s="417" t="str">
        <f t="shared" si="53"/>
        <v>-</v>
      </c>
      <c r="AF34" s="40"/>
    </row>
    <row r="35" spans="1:32" ht="14.1" hidden="1" customHeight="1" x14ac:dyDescent="0.15">
      <c r="A35" s="2134"/>
      <c r="B35" s="2112"/>
      <c r="C35" s="34"/>
      <c r="D35" s="34"/>
      <c r="E35" s="34"/>
      <c r="F35" s="35"/>
      <c r="G35" s="36"/>
      <c r="H35" s="30"/>
      <c r="I35" s="439" t="str">
        <f t="shared" si="37"/>
        <v>-</v>
      </c>
      <c r="J35" s="30"/>
      <c r="K35" s="439" t="str">
        <f t="shared" si="38"/>
        <v>-</v>
      </c>
      <c r="L35" s="31"/>
      <c r="M35" s="439" t="str">
        <f t="shared" si="39"/>
        <v>-</v>
      </c>
      <c r="N35" s="39"/>
      <c r="O35" s="2141"/>
      <c r="P35" s="2141"/>
      <c r="Q35" s="402" t="str">
        <f t="shared" si="40"/>
        <v>-</v>
      </c>
      <c r="R35" s="401" t="str">
        <f>(IF(R4-$G$35&lt;=0,"-",(IF(R4-$G$35&lt;=$J$35,$K$35,"-"))))</f>
        <v>-</v>
      </c>
      <c r="S35" s="401" t="str">
        <f t="shared" ref="S35:AE35" si="54">(IF(S4-$G$35&lt;=0,"-",(IF(S4-$G$35&lt;=$J$35,$K$35,"-"))))</f>
        <v>-</v>
      </c>
      <c r="T35" s="401" t="str">
        <f t="shared" si="54"/>
        <v>-</v>
      </c>
      <c r="U35" s="401" t="str">
        <f t="shared" si="54"/>
        <v>-</v>
      </c>
      <c r="V35" s="401" t="str">
        <f t="shared" si="54"/>
        <v>-</v>
      </c>
      <c r="W35" s="401" t="str">
        <f t="shared" si="54"/>
        <v>-</v>
      </c>
      <c r="X35" s="401" t="str">
        <f t="shared" si="54"/>
        <v>-</v>
      </c>
      <c r="Y35" s="401" t="str">
        <f t="shared" si="54"/>
        <v>-</v>
      </c>
      <c r="Z35" s="401" t="str">
        <f t="shared" si="54"/>
        <v>-</v>
      </c>
      <c r="AA35" s="401" t="str">
        <f t="shared" si="54"/>
        <v>-</v>
      </c>
      <c r="AB35" s="763" t="str">
        <f t="shared" si="54"/>
        <v>-</v>
      </c>
      <c r="AC35" s="763" t="str">
        <f t="shared" si="54"/>
        <v>-</v>
      </c>
      <c r="AD35" s="763" t="str">
        <f t="shared" si="54"/>
        <v>-</v>
      </c>
      <c r="AE35" s="417" t="str">
        <f t="shared" si="54"/>
        <v>-</v>
      </c>
      <c r="AF35" s="40"/>
    </row>
    <row r="36" spans="1:32" ht="14.1" hidden="1" customHeight="1" x14ac:dyDescent="0.15">
      <c r="A36" s="2134"/>
      <c r="B36" s="2112"/>
      <c r="C36" s="34"/>
      <c r="D36" s="34"/>
      <c r="E36" s="34"/>
      <c r="F36" s="35"/>
      <c r="G36" s="36"/>
      <c r="H36" s="30"/>
      <c r="I36" s="439" t="str">
        <f t="shared" si="37"/>
        <v>-</v>
      </c>
      <c r="J36" s="30"/>
      <c r="K36" s="439" t="str">
        <f t="shared" si="38"/>
        <v>-</v>
      </c>
      <c r="L36" s="31"/>
      <c r="M36" s="439" t="str">
        <f t="shared" si="39"/>
        <v>-</v>
      </c>
      <c r="N36" s="39"/>
      <c r="O36" s="2141"/>
      <c r="P36" s="2141"/>
      <c r="Q36" s="402" t="str">
        <f t="shared" si="40"/>
        <v>-</v>
      </c>
      <c r="R36" s="401" t="str">
        <f>(IF(R4-$G$36&lt;=0,"-",(IF(R4-$G$36&lt;=$J$36,$K$36,"-"))))</f>
        <v>-</v>
      </c>
      <c r="S36" s="401" t="str">
        <f t="shared" ref="S36:AE36" si="55">(IF(S4-$G$36&lt;=0,"-",(IF(S4-$G$36&lt;=$J$36,$K$36,"-"))))</f>
        <v>-</v>
      </c>
      <c r="T36" s="401" t="str">
        <f t="shared" si="55"/>
        <v>-</v>
      </c>
      <c r="U36" s="401" t="str">
        <f t="shared" si="55"/>
        <v>-</v>
      </c>
      <c r="V36" s="401" t="str">
        <f t="shared" si="55"/>
        <v>-</v>
      </c>
      <c r="W36" s="401" t="str">
        <f t="shared" si="55"/>
        <v>-</v>
      </c>
      <c r="X36" s="401" t="str">
        <f t="shared" si="55"/>
        <v>-</v>
      </c>
      <c r="Y36" s="401" t="str">
        <f t="shared" si="55"/>
        <v>-</v>
      </c>
      <c r="Z36" s="401" t="str">
        <f t="shared" si="55"/>
        <v>-</v>
      </c>
      <c r="AA36" s="401" t="str">
        <f t="shared" si="55"/>
        <v>-</v>
      </c>
      <c r="AB36" s="763" t="str">
        <f t="shared" si="55"/>
        <v>-</v>
      </c>
      <c r="AC36" s="763" t="str">
        <f t="shared" si="55"/>
        <v>-</v>
      </c>
      <c r="AD36" s="763" t="str">
        <f t="shared" si="55"/>
        <v>-</v>
      </c>
      <c r="AE36" s="417" t="str">
        <f t="shared" si="55"/>
        <v>-</v>
      </c>
      <c r="AF36" s="40"/>
    </row>
    <row r="37" spans="1:32" ht="14.1" customHeight="1" x14ac:dyDescent="0.15">
      <c r="A37" s="2134"/>
      <c r="B37" s="2112"/>
      <c r="C37" s="34"/>
      <c r="D37" s="34"/>
      <c r="E37" s="34"/>
      <c r="F37" s="35"/>
      <c r="G37" s="36"/>
      <c r="H37" s="30"/>
      <c r="I37" s="439" t="str">
        <f t="shared" si="37"/>
        <v>-</v>
      </c>
      <c r="J37" s="30"/>
      <c r="K37" s="439" t="str">
        <f t="shared" si="38"/>
        <v>-</v>
      </c>
      <c r="L37" s="31"/>
      <c r="M37" s="439" t="str">
        <f t="shared" si="39"/>
        <v>-</v>
      </c>
      <c r="N37" s="39"/>
      <c r="O37" s="2141"/>
      <c r="P37" s="2141"/>
      <c r="Q37" s="402" t="str">
        <f t="shared" si="40"/>
        <v>-</v>
      </c>
      <c r="R37" s="401" t="str">
        <f>(IF(R4-$G$37&lt;=0,"-",(IF(R4-$G$37&lt;=$J$37,$K$37,"-"))))</f>
        <v>-</v>
      </c>
      <c r="S37" s="401" t="str">
        <f t="shared" ref="S37:AE37" si="56">(IF(S4-$G$37&lt;=0,"-",(IF(S4-$G$37&lt;=$J$37,$K$37,"-"))))</f>
        <v>-</v>
      </c>
      <c r="T37" s="401" t="str">
        <f t="shared" si="56"/>
        <v>-</v>
      </c>
      <c r="U37" s="401" t="str">
        <f t="shared" si="56"/>
        <v>-</v>
      </c>
      <c r="V37" s="401" t="str">
        <f t="shared" si="56"/>
        <v>-</v>
      </c>
      <c r="W37" s="401" t="str">
        <f t="shared" si="56"/>
        <v>-</v>
      </c>
      <c r="X37" s="401" t="str">
        <f t="shared" si="56"/>
        <v>-</v>
      </c>
      <c r="Y37" s="401" t="str">
        <f t="shared" si="56"/>
        <v>-</v>
      </c>
      <c r="Z37" s="401" t="str">
        <f t="shared" si="56"/>
        <v>-</v>
      </c>
      <c r="AA37" s="401" t="str">
        <f t="shared" si="56"/>
        <v>-</v>
      </c>
      <c r="AB37" s="763" t="str">
        <f t="shared" si="56"/>
        <v>-</v>
      </c>
      <c r="AC37" s="763" t="str">
        <f t="shared" si="56"/>
        <v>-</v>
      </c>
      <c r="AD37" s="763" t="str">
        <f t="shared" si="56"/>
        <v>-</v>
      </c>
      <c r="AE37" s="417" t="str">
        <f t="shared" si="56"/>
        <v>-</v>
      </c>
      <c r="AF37" s="40"/>
    </row>
    <row r="38" spans="1:32" ht="14.1" customHeight="1" thickBot="1" x14ac:dyDescent="0.2">
      <c r="A38" s="2134"/>
      <c r="B38" s="2168"/>
      <c r="C38" s="34"/>
      <c r="D38" s="34"/>
      <c r="E38" s="34"/>
      <c r="F38" s="35"/>
      <c r="G38" s="36"/>
      <c r="H38" s="30"/>
      <c r="I38" s="439" t="str">
        <f t="shared" si="37"/>
        <v>-</v>
      </c>
      <c r="J38" s="30"/>
      <c r="K38" s="439" t="str">
        <f t="shared" si="38"/>
        <v>-</v>
      </c>
      <c r="L38" s="31"/>
      <c r="M38" s="439" t="str">
        <f t="shared" si="39"/>
        <v>-</v>
      </c>
      <c r="N38" s="39"/>
      <c r="O38" s="2141"/>
      <c r="P38" s="2141"/>
      <c r="Q38" s="409" t="str">
        <f t="shared" si="40"/>
        <v>-</v>
      </c>
      <c r="R38" s="405" t="str">
        <f>(IF(R4-$G$38&lt;=0,"-",(IF(R4-$G$38&lt;=$J$38,$K$38,"-"))))</f>
        <v>-</v>
      </c>
      <c r="S38" s="405" t="str">
        <f t="shared" ref="S38:AE38" si="57">(IF(S4-$G$38&lt;=0,"-",(IF(S4-$G$38&lt;=$J$38,$K$38,"-"))))</f>
        <v>-</v>
      </c>
      <c r="T38" s="405" t="str">
        <f t="shared" si="57"/>
        <v>-</v>
      </c>
      <c r="U38" s="405" t="str">
        <f t="shared" si="57"/>
        <v>-</v>
      </c>
      <c r="V38" s="405" t="str">
        <f t="shared" si="57"/>
        <v>-</v>
      </c>
      <c r="W38" s="405" t="str">
        <f t="shared" si="57"/>
        <v>-</v>
      </c>
      <c r="X38" s="405" t="str">
        <f t="shared" si="57"/>
        <v>-</v>
      </c>
      <c r="Y38" s="405" t="str">
        <f t="shared" si="57"/>
        <v>-</v>
      </c>
      <c r="Z38" s="405" t="str">
        <f t="shared" si="57"/>
        <v>-</v>
      </c>
      <c r="AA38" s="405" t="str">
        <f t="shared" si="57"/>
        <v>-</v>
      </c>
      <c r="AB38" s="419" t="str">
        <f t="shared" si="57"/>
        <v>-</v>
      </c>
      <c r="AC38" s="419" t="str">
        <f t="shared" si="57"/>
        <v>-</v>
      </c>
      <c r="AD38" s="419" t="str">
        <f t="shared" si="57"/>
        <v>-</v>
      </c>
      <c r="AE38" s="421" t="str">
        <f t="shared" si="57"/>
        <v>-</v>
      </c>
      <c r="AF38" s="47"/>
    </row>
    <row r="39" spans="1:32" ht="14.1" customHeight="1" thickBot="1" x14ac:dyDescent="0.2">
      <c r="A39" s="2135"/>
      <c r="B39" s="2148" t="s">
        <v>87</v>
      </c>
      <c r="C39" s="2149"/>
      <c r="D39" s="48"/>
      <c r="E39" s="48"/>
      <c r="F39" s="49"/>
      <c r="G39" s="50"/>
      <c r="H39" s="51"/>
      <c r="I39" s="1085">
        <f>SUM(I26:I38)</f>
        <v>0</v>
      </c>
      <c r="J39" s="51"/>
      <c r="K39" s="1085">
        <f>SUM(K26:K38)</f>
        <v>0</v>
      </c>
      <c r="L39" s="53"/>
      <c r="M39" s="1085">
        <f>SUM(M26:M38)</f>
        <v>0</v>
      </c>
      <c r="N39" s="54"/>
      <c r="O39" s="2141"/>
      <c r="P39" s="2142"/>
      <c r="Q39" s="59" t="s">
        <v>88</v>
      </c>
      <c r="R39" s="412">
        <f t="shared" ref="R39:AB39" si="58">SUM(R26:R38)</f>
        <v>0</v>
      </c>
      <c r="S39" s="412">
        <f t="shared" si="58"/>
        <v>0</v>
      </c>
      <c r="T39" s="412">
        <f t="shared" si="58"/>
        <v>0</v>
      </c>
      <c r="U39" s="412">
        <f t="shared" si="58"/>
        <v>0</v>
      </c>
      <c r="V39" s="412">
        <f t="shared" si="58"/>
        <v>0</v>
      </c>
      <c r="W39" s="412">
        <f t="shared" si="58"/>
        <v>0</v>
      </c>
      <c r="X39" s="412">
        <f t="shared" si="58"/>
        <v>0</v>
      </c>
      <c r="Y39" s="412">
        <f t="shared" si="58"/>
        <v>0</v>
      </c>
      <c r="Z39" s="412">
        <f t="shared" si="58"/>
        <v>0</v>
      </c>
      <c r="AA39" s="412">
        <f t="shared" si="58"/>
        <v>0</v>
      </c>
      <c r="AB39" s="765">
        <f t="shared" si="58"/>
        <v>0</v>
      </c>
      <c r="AC39" s="765">
        <f>SUM(AC26:AC38)</f>
        <v>0</v>
      </c>
      <c r="AD39" s="765">
        <f>SUM(AD26:AD38)</f>
        <v>0</v>
      </c>
      <c r="AE39" s="413">
        <f>SUM(AE26:AE38)</f>
        <v>0</v>
      </c>
      <c r="AF39" s="60"/>
    </row>
    <row r="40" spans="1:32" ht="14.1" customHeight="1" thickBot="1" x14ac:dyDescent="0.2">
      <c r="A40" s="25"/>
      <c r="B40" s="20"/>
      <c r="C40" s="20"/>
      <c r="D40" s="61"/>
      <c r="E40" s="61"/>
      <c r="F40" s="62"/>
      <c r="G40" s="63"/>
      <c r="H40" s="64"/>
      <c r="I40" s="82"/>
      <c r="J40" s="64"/>
      <c r="K40" s="66"/>
      <c r="L40" s="67"/>
      <c r="M40" s="66"/>
      <c r="N40" s="68"/>
      <c r="O40" s="2142"/>
      <c r="P40" s="2120" t="s">
        <v>89</v>
      </c>
      <c r="Q40" s="2121"/>
      <c r="R40" s="425">
        <f t="shared" ref="R40:AB40" si="59">R39+R25</f>
        <v>0</v>
      </c>
      <c r="S40" s="414">
        <f t="shared" si="59"/>
        <v>0</v>
      </c>
      <c r="T40" s="414">
        <f t="shared" si="59"/>
        <v>0</v>
      </c>
      <c r="U40" s="414">
        <f t="shared" si="59"/>
        <v>0</v>
      </c>
      <c r="V40" s="414">
        <f t="shared" si="59"/>
        <v>0</v>
      </c>
      <c r="W40" s="414">
        <f t="shared" si="59"/>
        <v>0</v>
      </c>
      <c r="X40" s="414">
        <f t="shared" si="59"/>
        <v>0</v>
      </c>
      <c r="Y40" s="414">
        <f t="shared" si="59"/>
        <v>0</v>
      </c>
      <c r="Z40" s="414">
        <f t="shared" si="59"/>
        <v>0</v>
      </c>
      <c r="AA40" s="414">
        <f t="shared" si="59"/>
        <v>0</v>
      </c>
      <c r="AB40" s="766">
        <f t="shared" si="59"/>
        <v>0</v>
      </c>
      <c r="AC40" s="766">
        <f>AC39+AC25</f>
        <v>0</v>
      </c>
      <c r="AD40" s="766">
        <f>AD39+AD25</f>
        <v>0</v>
      </c>
      <c r="AE40" s="415">
        <f>AE39+AE25</f>
        <v>0</v>
      </c>
      <c r="AF40" s="69"/>
    </row>
    <row r="41" spans="1:32" ht="20.25" customHeight="1" thickBot="1" x14ac:dyDescent="0.2">
      <c r="A41" s="452" t="s">
        <v>299</v>
      </c>
      <c r="B41" s="20"/>
      <c r="C41" s="20"/>
      <c r="D41" s="61"/>
      <c r="E41" s="61"/>
      <c r="F41" s="62"/>
      <c r="G41" s="63"/>
      <c r="H41" s="64"/>
      <c r="I41" s="82"/>
      <c r="J41" s="64"/>
      <c r="K41" s="65"/>
      <c r="L41" s="68"/>
      <c r="M41" s="65"/>
      <c r="N41" s="68"/>
      <c r="O41" s="452" t="s">
        <v>299</v>
      </c>
      <c r="P41" s="61"/>
      <c r="Q41" s="61"/>
      <c r="R41" s="424"/>
      <c r="S41" s="424"/>
      <c r="T41" s="424"/>
      <c r="U41" s="424"/>
      <c r="V41" s="424"/>
      <c r="W41" s="424"/>
      <c r="X41" s="424"/>
      <c r="Y41" s="424"/>
      <c r="Z41" s="424"/>
      <c r="AA41" s="424"/>
      <c r="AB41" s="424"/>
      <c r="AC41" s="424"/>
      <c r="AD41" s="424"/>
      <c r="AE41" s="424"/>
      <c r="AF41" s="440"/>
    </row>
    <row r="42" spans="1:32" ht="14.1" customHeight="1" x14ac:dyDescent="0.15">
      <c r="A42" s="2154" t="s">
        <v>295</v>
      </c>
      <c r="B42" s="2155"/>
      <c r="C42" s="2156"/>
      <c r="D42" s="2162" t="s">
        <v>70</v>
      </c>
      <c r="E42" s="2162" t="s">
        <v>71</v>
      </c>
      <c r="F42" s="17" t="s">
        <v>72</v>
      </c>
      <c r="G42" s="1297" t="s">
        <v>73</v>
      </c>
      <c r="H42" s="1297" t="s">
        <v>74</v>
      </c>
      <c r="I42" s="19" t="s">
        <v>75</v>
      </c>
      <c r="J42" s="2170" t="s">
        <v>507</v>
      </c>
      <c r="K42" s="19" t="s">
        <v>76</v>
      </c>
      <c r="L42" s="1302" t="s">
        <v>77</v>
      </c>
      <c r="M42" s="19" t="s">
        <v>78</v>
      </c>
      <c r="N42" s="2166" t="s">
        <v>79</v>
      </c>
      <c r="O42" s="2124" t="s">
        <v>294</v>
      </c>
      <c r="P42" s="2125"/>
      <c r="Q42" s="2126"/>
      <c r="R42" s="1395">
        <f>R43-2018</f>
        <v>2</v>
      </c>
      <c r="S42" s="1396">
        <f t="shared" ref="S42" si="60">R42+1</f>
        <v>3</v>
      </c>
      <c r="T42" s="1396">
        <f t="shared" ref="T42" si="61">S42+1</f>
        <v>4</v>
      </c>
      <c r="U42" s="1396">
        <f t="shared" ref="U42" si="62">T42+1</f>
        <v>5</v>
      </c>
      <c r="V42" s="1396">
        <f t="shared" ref="V42" si="63">U42+1</f>
        <v>6</v>
      </c>
      <c r="W42" s="1396">
        <f t="shared" ref="W42" si="64">V42+1</f>
        <v>7</v>
      </c>
      <c r="X42" s="1396">
        <f t="shared" ref="X42" si="65">W42+1</f>
        <v>8</v>
      </c>
      <c r="Y42" s="1396">
        <f t="shared" ref="Y42" si="66">X42+1</f>
        <v>9</v>
      </c>
      <c r="Z42" s="1396">
        <f t="shared" ref="Z42" si="67">Y42+1</f>
        <v>10</v>
      </c>
      <c r="AA42" s="1396">
        <f t="shared" ref="AA42" si="68">Z42+1</f>
        <v>11</v>
      </c>
      <c r="AB42" s="1396">
        <f t="shared" ref="AB42" si="69">AA42+1</f>
        <v>12</v>
      </c>
      <c r="AC42" s="1398">
        <f t="shared" ref="AC42:AE43" si="70">AB42+1</f>
        <v>13</v>
      </c>
      <c r="AD42" s="1396">
        <f t="shared" si="70"/>
        <v>14</v>
      </c>
      <c r="AE42" s="1397">
        <f t="shared" si="70"/>
        <v>15</v>
      </c>
      <c r="AF42" s="2130" t="s">
        <v>9</v>
      </c>
    </row>
    <row r="43" spans="1:32" ht="14.1" customHeight="1" thickBot="1" x14ac:dyDescent="0.2">
      <c r="A43" s="2157"/>
      <c r="B43" s="2158"/>
      <c r="C43" s="2159"/>
      <c r="D43" s="2163"/>
      <c r="E43" s="2163"/>
      <c r="F43" s="23" t="s">
        <v>153</v>
      </c>
      <c r="G43" s="1298" t="s">
        <v>80</v>
      </c>
      <c r="H43" s="1298" t="s">
        <v>154</v>
      </c>
      <c r="I43" s="22" t="s">
        <v>155</v>
      </c>
      <c r="J43" s="2171"/>
      <c r="K43" s="22" t="s">
        <v>156</v>
      </c>
      <c r="L43" s="22" t="s">
        <v>157</v>
      </c>
      <c r="M43" s="22" t="s">
        <v>158</v>
      </c>
      <c r="N43" s="2123"/>
      <c r="O43" s="2127"/>
      <c r="P43" s="2128"/>
      <c r="Q43" s="2129"/>
      <c r="R43" s="407">
        <f>⑨農家収支計画!G4+2018</f>
        <v>2020</v>
      </c>
      <c r="S43" s="408">
        <f t="shared" ref="S43:AB43" si="71">R43+1</f>
        <v>2021</v>
      </c>
      <c r="T43" s="408">
        <f t="shared" si="71"/>
        <v>2022</v>
      </c>
      <c r="U43" s="408">
        <f t="shared" si="71"/>
        <v>2023</v>
      </c>
      <c r="V43" s="408">
        <f t="shared" si="71"/>
        <v>2024</v>
      </c>
      <c r="W43" s="408">
        <f t="shared" si="71"/>
        <v>2025</v>
      </c>
      <c r="X43" s="408">
        <f t="shared" si="71"/>
        <v>2026</v>
      </c>
      <c r="Y43" s="408">
        <f t="shared" si="71"/>
        <v>2027</v>
      </c>
      <c r="Z43" s="408">
        <f t="shared" si="71"/>
        <v>2028</v>
      </c>
      <c r="AA43" s="408">
        <f t="shared" si="71"/>
        <v>2029</v>
      </c>
      <c r="AB43" s="408">
        <f t="shared" si="71"/>
        <v>2030</v>
      </c>
      <c r="AC43" s="767">
        <f t="shared" si="70"/>
        <v>2031</v>
      </c>
      <c r="AD43" s="408">
        <f t="shared" si="70"/>
        <v>2032</v>
      </c>
      <c r="AE43" s="759">
        <f t="shared" si="70"/>
        <v>2033</v>
      </c>
      <c r="AF43" s="2131"/>
    </row>
    <row r="44" spans="1:32" ht="14.1" customHeight="1" x14ac:dyDescent="0.15">
      <c r="A44" s="2167" t="s">
        <v>257</v>
      </c>
      <c r="B44" s="2172" t="s">
        <v>81</v>
      </c>
      <c r="C44" s="72"/>
      <c r="D44" s="72"/>
      <c r="E44" s="72"/>
      <c r="F44" s="73"/>
      <c r="G44" s="74"/>
      <c r="H44" s="30"/>
      <c r="I44" s="439" t="str">
        <f t="shared" ref="I44:I58" si="72">IF(F44&lt;=0,"-",F44*(1-H44/100))</f>
        <v>-</v>
      </c>
      <c r="J44" s="75"/>
      <c r="K44" s="439" t="str">
        <f t="shared" ref="K44:K58" si="73">IF(J44&lt;=0,"-",ROUND(I44/J44,0))</f>
        <v>-</v>
      </c>
      <c r="L44" s="76"/>
      <c r="M44" s="439" t="str">
        <f t="shared" ref="M44:M58" si="74">IF(J44&lt;=0,"-",ROUND(F44*L44/J44,0))</f>
        <v>-</v>
      </c>
      <c r="N44" s="77"/>
      <c r="O44" s="2140" t="s">
        <v>90</v>
      </c>
      <c r="P44" s="2143" t="s">
        <v>91</v>
      </c>
      <c r="Q44" s="416" t="str">
        <f t="shared" ref="Q44:Q58" si="75">IF(C44="","-",C44)</f>
        <v>-</v>
      </c>
      <c r="R44" s="401" t="str">
        <f t="shared" ref="R44:AB44" si="76">(IF(R4-$G$44&lt;=0,"-",(IF(R4-$G$44&lt;=$J$44,$K$44,"-"))))</f>
        <v>-</v>
      </c>
      <c r="S44" s="401" t="str">
        <f t="shared" si="76"/>
        <v>-</v>
      </c>
      <c r="T44" s="401" t="str">
        <f t="shared" si="76"/>
        <v>-</v>
      </c>
      <c r="U44" s="401" t="str">
        <f t="shared" si="76"/>
        <v>-</v>
      </c>
      <c r="V44" s="401" t="str">
        <f t="shared" si="76"/>
        <v>-</v>
      </c>
      <c r="W44" s="401" t="str">
        <f t="shared" si="76"/>
        <v>-</v>
      </c>
      <c r="X44" s="401" t="str">
        <f t="shared" si="76"/>
        <v>-</v>
      </c>
      <c r="Y44" s="401" t="str">
        <f t="shared" si="76"/>
        <v>-</v>
      </c>
      <c r="Z44" s="401" t="str">
        <f t="shared" si="76"/>
        <v>-</v>
      </c>
      <c r="AA44" s="401" t="str">
        <f t="shared" si="76"/>
        <v>-</v>
      </c>
      <c r="AB44" s="763" t="str">
        <f t="shared" si="76"/>
        <v>-</v>
      </c>
      <c r="AC44" s="401" t="str">
        <f>(IF(AC4-$G$44&lt;=0,"-",(IF(AC4-$G$44&lt;=$J$44,$K$44,"-"))))</f>
        <v>-</v>
      </c>
      <c r="AD44" s="763" t="str">
        <f>(IF(AD4-$G$44&lt;=0,"-",(IF(AD4-$G$44&lt;=$J$44,$K$44,"-"))))</f>
        <v>-</v>
      </c>
      <c r="AE44" s="417" t="str">
        <f>(IF(AE4-$G$44&lt;=0,"-",(IF(AE4-$G$44&lt;=$J$44,$K$44,"-"))))</f>
        <v>-</v>
      </c>
      <c r="AF44" s="78"/>
    </row>
    <row r="45" spans="1:32" ht="14.1" customHeight="1" x14ac:dyDescent="0.15">
      <c r="A45" s="2134"/>
      <c r="B45" s="2138"/>
      <c r="C45" s="34"/>
      <c r="D45" s="34"/>
      <c r="E45" s="34"/>
      <c r="F45" s="35"/>
      <c r="G45" s="36"/>
      <c r="H45" s="30"/>
      <c r="I45" s="439" t="str">
        <f t="shared" si="72"/>
        <v>-</v>
      </c>
      <c r="J45" s="37"/>
      <c r="K45" s="439" t="str">
        <f t="shared" si="73"/>
        <v>-</v>
      </c>
      <c r="L45" s="38"/>
      <c r="M45" s="439" t="str">
        <f t="shared" si="74"/>
        <v>-</v>
      </c>
      <c r="N45" s="39"/>
      <c r="O45" s="2141"/>
      <c r="P45" s="2145"/>
      <c r="Q45" s="418" t="str">
        <f t="shared" si="75"/>
        <v>-</v>
      </c>
      <c r="R45" s="401" t="str">
        <f t="shared" ref="R45:AB45" si="77">(IF(R4-$G$45&lt;=0,"-",(IF(R4-$G$45&lt;=$J$45,$K$45,"-"))))</f>
        <v>-</v>
      </c>
      <c r="S45" s="401" t="str">
        <f t="shared" si="77"/>
        <v>-</v>
      </c>
      <c r="T45" s="401" t="str">
        <f t="shared" si="77"/>
        <v>-</v>
      </c>
      <c r="U45" s="401" t="str">
        <f t="shared" si="77"/>
        <v>-</v>
      </c>
      <c r="V45" s="401" t="str">
        <f t="shared" si="77"/>
        <v>-</v>
      </c>
      <c r="W45" s="401" t="str">
        <f t="shared" si="77"/>
        <v>-</v>
      </c>
      <c r="X45" s="401" t="str">
        <f t="shared" si="77"/>
        <v>-</v>
      </c>
      <c r="Y45" s="401" t="str">
        <f t="shared" si="77"/>
        <v>-</v>
      </c>
      <c r="Z45" s="401" t="str">
        <f t="shared" si="77"/>
        <v>-</v>
      </c>
      <c r="AA45" s="401" t="str">
        <f t="shared" si="77"/>
        <v>-</v>
      </c>
      <c r="AB45" s="763" t="str">
        <f t="shared" si="77"/>
        <v>-</v>
      </c>
      <c r="AC45" s="401" t="str">
        <f>(IF(AC4-$G$45&lt;=0,"-",(IF(AC4-$G$45&lt;=$J$45,$K$45,"-"))))</f>
        <v>-</v>
      </c>
      <c r="AD45" s="763" t="str">
        <f>(IF(AD4-$G$45&lt;=0,"-",(IF(AD4-$G$45&lt;=$J$45,$K$45,"-"))))</f>
        <v>-</v>
      </c>
      <c r="AE45" s="417" t="str">
        <f>(IF(AE4-$G$45&lt;=0,"-",(IF(AE4-$G$45&lt;=$J$45,$K$45,"-"))))</f>
        <v>-</v>
      </c>
      <c r="AF45" s="40"/>
    </row>
    <row r="46" spans="1:32" ht="14.1" customHeight="1" x14ac:dyDescent="0.15">
      <c r="A46" s="2134"/>
      <c r="B46" s="2138"/>
      <c r="C46" s="34"/>
      <c r="D46" s="34"/>
      <c r="E46" s="34"/>
      <c r="F46" s="35"/>
      <c r="G46" s="36"/>
      <c r="H46" s="30"/>
      <c r="I46" s="439" t="str">
        <f t="shared" ref="I46:I51" si="78">IF(F46&lt;=0,"-",F46*(1-H46/100))</f>
        <v>-</v>
      </c>
      <c r="J46" s="37"/>
      <c r="K46" s="439" t="str">
        <f t="shared" ref="K46:K51" si="79">IF(J46&lt;=0,"-",ROUND(I46/J46,0))</f>
        <v>-</v>
      </c>
      <c r="L46" s="38"/>
      <c r="M46" s="439" t="str">
        <f t="shared" ref="M46:M51" si="80">IF(J46&lt;=0,"-",ROUND(F46*L46/J46,0))</f>
        <v>-</v>
      </c>
      <c r="N46" s="39"/>
      <c r="O46" s="2141"/>
      <c r="P46" s="2145"/>
      <c r="Q46" s="418" t="str">
        <f t="shared" ref="Q46:Q51" si="81">IF(C46="","-",C46)</f>
        <v>-</v>
      </c>
      <c r="R46" s="401" t="str">
        <f t="shared" ref="R46:AB46" si="82">(IF(R4-$G$46&lt;=0,"-",(IF(R4-$G$46&lt;=$J$46,$K$46,"-"))))</f>
        <v>-</v>
      </c>
      <c r="S46" s="401" t="str">
        <f t="shared" si="82"/>
        <v>-</v>
      </c>
      <c r="T46" s="401" t="str">
        <f t="shared" si="82"/>
        <v>-</v>
      </c>
      <c r="U46" s="401" t="str">
        <f t="shared" si="82"/>
        <v>-</v>
      </c>
      <c r="V46" s="401" t="str">
        <f t="shared" si="82"/>
        <v>-</v>
      </c>
      <c r="W46" s="401" t="str">
        <f t="shared" si="82"/>
        <v>-</v>
      </c>
      <c r="X46" s="401" t="str">
        <f t="shared" si="82"/>
        <v>-</v>
      </c>
      <c r="Y46" s="401" t="str">
        <f t="shared" si="82"/>
        <v>-</v>
      </c>
      <c r="Z46" s="401" t="str">
        <f t="shared" si="82"/>
        <v>-</v>
      </c>
      <c r="AA46" s="401" t="str">
        <f t="shared" si="82"/>
        <v>-</v>
      </c>
      <c r="AB46" s="763" t="str">
        <f t="shared" si="82"/>
        <v>-</v>
      </c>
      <c r="AC46" s="401" t="str">
        <f>(IF(AC4-$G$46&lt;=0,"-",(IF(AC4-$G$46&lt;=$J$46,$K$46,"-"))))</f>
        <v>-</v>
      </c>
      <c r="AD46" s="763" t="str">
        <f>(IF(AD4-$G$46&lt;=0,"-",(IF(AD4-$G$46&lt;=$J$46,$K$46,"-"))))</f>
        <v>-</v>
      </c>
      <c r="AE46" s="417" t="str">
        <f>(IF(AE4-$G$46&lt;=0,"-",(IF(AE4-$G$46&lt;=$J$46,$K$46,"-"))))</f>
        <v>-</v>
      </c>
      <c r="AF46" s="40"/>
    </row>
    <row r="47" spans="1:32" ht="14.1" customHeight="1" x14ac:dyDescent="0.15">
      <c r="A47" s="2134"/>
      <c r="B47" s="2138"/>
      <c r="C47" s="34"/>
      <c r="D47" s="34"/>
      <c r="E47" s="34"/>
      <c r="F47" s="35"/>
      <c r="G47" s="36"/>
      <c r="H47" s="30"/>
      <c r="I47" s="439" t="str">
        <f t="shared" si="78"/>
        <v>-</v>
      </c>
      <c r="J47" s="37"/>
      <c r="K47" s="439" t="str">
        <f t="shared" si="79"/>
        <v>-</v>
      </c>
      <c r="L47" s="38"/>
      <c r="M47" s="439" t="str">
        <f t="shared" si="80"/>
        <v>-</v>
      </c>
      <c r="N47" s="39"/>
      <c r="O47" s="2141"/>
      <c r="P47" s="2145"/>
      <c r="Q47" s="418" t="str">
        <f t="shared" si="81"/>
        <v>-</v>
      </c>
      <c r="R47" s="401" t="str">
        <f t="shared" ref="R47:AB47" si="83">(IF(R4-$G$47&lt;=0,"-",(IF(R4-$G$47&lt;=$J$47,$K$47,"-"))))</f>
        <v>-</v>
      </c>
      <c r="S47" s="401" t="str">
        <f t="shared" si="83"/>
        <v>-</v>
      </c>
      <c r="T47" s="401" t="str">
        <f t="shared" si="83"/>
        <v>-</v>
      </c>
      <c r="U47" s="401" t="str">
        <f t="shared" si="83"/>
        <v>-</v>
      </c>
      <c r="V47" s="401" t="str">
        <f t="shared" si="83"/>
        <v>-</v>
      </c>
      <c r="W47" s="401" t="str">
        <f t="shared" si="83"/>
        <v>-</v>
      </c>
      <c r="X47" s="401" t="str">
        <f t="shared" si="83"/>
        <v>-</v>
      </c>
      <c r="Y47" s="401" t="str">
        <f t="shared" si="83"/>
        <v>-</v>
      </c>
      <c r="Z47" s="401" t="str">
        <f t="shared" si="83"/>
        <v>-</v>
      </c>
      <c r="AA47" s="401" t="str">
        <f t="shared" si="83"/>
        <v>-</v>
      </c>
      <c r="AB47" s="763" t="str">
        <f t="shared" si="83"/>
        <v>-</v>
      </c>
      <c r="AC47" s="401" t="str">
        <f>(IF(AC4-$G$47&lt;=0,"-",(IF(AC4-$G$47&lt;=$J$47,$K$47,"-"))))</f>
        <v>-</v>
      </c>
      <c r="AD47" s="763" t="str">
        <f>(IF(AD4-$G$47&lt;=0,"-",(IF(AD4-$G$47&lt;=$J$47,$K$47,"-"))))</f>
        <v>-</v>
      </c>
      <c r="AE47" s="417" t="str">
        <f>(IF(AE4-$G$47&lt;=0,"-",(IF(AE4-$G$47&lt;=$J$47,$K$47,"-"))))</f>
        <v>-</v>
      </c>
      <c r="AF47" s="40"/>
    </row>
    <row r="48" spans="1:32" ht="14.1" customHeight="1" x14ac:dyDescent="0.15">
      <c r="A48" s="2134"/>
      <c r="B48" s="2138"/>
      <c r="C48" s="34"/>
      <c r="D48" s="34"/>
      <c r="E48" s="34"/>
      <c r="F48" s="35"/>
      <c r="G48" s="36"/>
      <c r="H48" s="30"/>
      <c r="I48" s="439" t="str">
        <f t="shared" si="78"/>
        <v>-</v>
      </c>
      <c r="J48" s="37"/>
      <c r="K48" s="439" t="str">
        <f t="shared" si="79"/>
        <v>-</v>
      </c>
      <c r="L48" s="38"/>
      <c r="M48" s="439" t="str">
        <f t="shared" si="80"/>
        <v>-</v>
      </c>
      <c r="N48" s="39"/>
      <c r="O48" s="2141"/>
      <c r="P48" s="2145"/>
      <c r="Q48" s="418" t="str">
        <f t="shared" si="81"/>
        <v>-</v>
      </c>
      <c r="R48" s="401" t="str">
        <f t="shared" ref="R48:AB48" si="84">(IF(R4-$G$48&lt;=0,"-",(IF(R4-$G$48&lt;=$J$48,$K$48,"-"))))</f>
        <v>-</v>
      </c>
      <c r="S48" s="401" t="str">
        <f t="shared" si="84"/>
        <v>-</v>
      </c>
      <c r="T48" s="401" t="str">
        <f t="shared" si="84"/>
        <v>-</v>
      </c>
      <c r="U48" s="401" t="str">
        <f t="shared" si="84"/>
        <v>-</v>
      </c>
      <c r="V48" s="401" t="str">
        <f t="shared" si="84"/>
        <v>-</v>
      </c>
      <c r="W48" s="401" t="str">
        <f t="shared" si="84"/>
        <v>-</v>
      </c>
      <c r="X48" s="401" t="str">
        <f t="shared" si="84"/>
        <v>-</v>
      </c>
      <c r="Y48" s="401" t="str">
        <f t="shared" si="84"/>
        <v>-</v>
      </c>
      <c r="Z48" s="401" t="str">
        <f t="shared" si="84"/>
        <v>-</v>
      </c>
      <c r="AA48" s="401" t="str">
        <f t="shared" si="84"/>
        <v>-</v>
      </c>
      <c r="AB48" s="763" t="str">
        <f t="shared" si="84"/>
        <v>-</v>
      </c>
      <c r="AC48" s="401" t="str">
        <f>(IF(AC4-$G$48&lt;=0,"-",(IF(AC4-$G$48&lt;=$J$48,$K$48,"-"))))</f>
        <v>-</v>
      </c>
      <c r="AD48" s="763" t="str">
        <f>(IF(AD4-$G$48&lt;=0,"-",(IF(AD4-$G$48&lt;=$J$48,$K$48,"-"))))</f>
        <v>-</v>
      </c>
      <c r="AE48" s="417" t="str">
        <f>(IF(AE4-$G$48&lt;=0,"-",(IF(AE4-$G$48&lt;=$J$48,$K$48,"-"))))</f>
        <v>-</v>
      </c>
      <c r="AF48" s="40"/>
    </row>
    <row r="49" spans="1:32" ht="14.1" customHeight="1" x14ac:dyDescent="0.15">
      <c r="A49" s="2134"/>
      <c r="B49" s="2138"/>
      <c r="C49" s="34"/>
      <c r="D49" s="34"/>
      <c r="E49" s="34"/>
      <c r="F49" s="35"/>
      <c r="G49" s="36"/>
      <c r="H49" s="30"/>
      <c r="I49" s="439" t="str">
        <f t="shared" si="78"/>
        <v>-</v>
      </c>
      <c r="J49" s="37"/>
      <c r="K49" s="439" t="str">
        <f t="shared" si="79"/>
        <v>-</v>
      </c>
      <c r="L49" s="38"/>
      <c r="M49" s="439" t="str">
        <f t="shared" si="80"/>
        <v>-</v>
      </c>
      <c r="N49" s="39"/>
      <c r="O49" s="2141"/>
      <c r="P49" s="2145"/>
      <c r="Q49" s="418" t="str">
        <f t="shared" si="81"/>
        <v>-</v>
      </c>
      <c r="R49" s="401" t="str">
        <f t="shared" ref="R49:AB49" si="85">(IF(R4-$G$49&lt;=0,"-",(IF(R4-$G$49&lt;=$J$49,$K$49,"-"))))</f>
        <v>-</v>
      </c>
      <c r="S49" s="401" t="str">
        <f t="shared" si="85"/>
        <v>-</v>
      </c>
      <c r="T49" s="401" t="str">
        <f t="shared" si="85"/>
        <v>-</v>
      </c>
      <c r="U49" s="401" t="str">
        <f t="shared" si="85"/>
        <v>-</v>
      </c>
      <c r="V49" s="401" t="str">
        <f t="shared" si="85"/>
        <v>-</v>
      </c>
      <c r="W49" s="401" t="str">
        <f t="shared" si="85"/>
        <v>-</v>
      </c>
      <c r="X49" s="401" t="str">
        <f t="shared" si="85"/>
        <v>-</v>
      </c>
      <c r="Y49" s="401" t="str">
        <f t="shared" si="85"/>
        <v>-</v>
      </c>
      <c r="Z49" s="401" t="str">
        <f t="shared" si="85"/>
        <v>-</v>
      </c>
      <c r="AA49" s="401" t="str">
        <f t="shared" si="85"/>
        <v>-</v>
      </c>
      <c r="AB49" s="763" t="str">
        <f t="shared" si="85"/>
        <v>-</v>
      </c>
      <c r="AC49" s="401" t="str">
        <f>(IF(AC4-$G$49&lt;=0,"-",(IF(AC4-$G$49&lt;=$J$49,$K$49,"-"))))</f>
        <v>-</v>
      </c>
      <c r="AD49" s="763" t="str">
        <f>(IF(AD4-$G$49&lt;=0,"-",(IF(AD4-$G$49&lt;=$J$49,$K$49,"-"))))</f>
        <v>-</v>
      </c>
      <c r="AE49" s="417" t="str">
        <f>(IF(AE4-$G$49&lt;=0,"-",(IF(AE4-$G$49&lt;=$J$49,$K$49,"-"))))</f>
        <v>-</v>
      </c>
      <c r="AF49" s="40"/>
    </row>
    <row r="50" spans="1:32" ht="14.1" customHeight="1" x14ac:dyDescent="0.15">
      <c r="A50" s="2134"/>
      <c r="B50" s="2138"/>
      <c r="C50" s="34"/>
      <c r="D50" s="34"/>
      <c r="E50" s="34"/>
      <c r="F50" s="35"/>
      <c r="G50" s="36"/>
      <c r="H50" s="30"/>
      <c r="I50" s="439" t="str">
        <f t="shared" si="78"/>
        <v>-</v>
      </c>
      <c r="J50" s="37"/>
      <c r="K50" s="439" t="str">
        <f t="shared" si="79"/>
        <v>-</v>
      </c>
      <c r="L50" s="38"/>
      <c r="M50" s="439" t="str">
        <f t="shared" si="80"/>
        <v>-</v>
      </c>
      <c r="N50" s="39"/>
      <c r="O50" s="2141"/>
      <c r="P50" s="2145"/>
      <c r="Q50" s="418" t="str">
        <f t="shared" si="81"/>
        <v>-</v>
      </c>
      <c r="R50" s="401" t="str">
        <f t="shared" ref="R50:AB50" si="86">(IF(R4-$G$50&lt;=0,"-",(IF(R4-$G$50&lt;=$J$50,$K$50,"-"))))</f>
        <v>-</v>
      </c>
      <c r="S50" s="401" t="str">
        <f t="shared" si="86"/>
        <v>-</v>
      </c>
      <c r="T50" s="401" t="str">
        <f t="shared" si="86"/>
        <v>-</v>
      </c>
      <c r="U50" s="401" t="str">
        <f t="shared" si="86"/>
        <v>-</v>
      </c>
      <c r="V50" s="401" t="str">
        <f t="shared" si="86"/>
        <v>-</v>
      </c>
      <c r="W50" s="401" t="str">
        <f t="shared" si="86"/>
        <v>-</v>
      </c>
      <c r="X50" s="401" t="str">
        <f t="shared" si="86"/>
        <v>-</v>
      </c>
      <c r="Y50" s="401" t="str">
        <f t="shared" si="86"/>
        <v>-</v>
      </c>
      <c r="Z50" s="401" t="str">
        <f t="shared" si="86"/>
        <v>-</v>
      </c>
      <c r="AA50" s="401" t="str">
        <f t="shared" si="86"/>
        <v>-</v>
      </c>
      <c r="AB50" s="763" t="str">
        <f t="shared" si="86"/>
        <v>-</v>
      </c>
      <c r="AC50" s="401" t="str">
        <f>(IF(AC4-$G$50&lt;=0,"-",(IF(AC4-$G$50&lt;=$J$50,$K$50,"-"))))</f>
        <v>-</v>
      </c>
      <c r="AD50" s="763" t="str">
        <f>(IF(AD4-$G$50&lt;=0,"-",(IF(AD4-$G$50&lt;=$J$50,$K$50,"-"))))</f>
        <v>-</v>
      </c>
      <c r="AE50" s="417" t="str">
        <f>(IF(AE4-$G$50&lt;=0,"-",(IF(AE4-$G$50&lt;=$J$50,$K$50,"-"))))</f>
        <v>-</v>
      </c>
      <c r="AF50" s="40"/>
    </row>
    <row r="51" spans="1:32" ht="14.1" customHeight="1" x14ac:dyDescent="0.15">
      <c r="A51" s="2134"/>
      <c r="B51" s="2138"/>
      <c r="C51" s="34"/>
      <c r="D51" s="34"/>
      <c r="E51" s="34"/>
      <c r="F51" s="35"/>
      <c r="G51" s="36"/>
      <c r="H51" s="30"/>
      <c r="I51" s="439" t="str">
        <f t="shared" si="78"/>
        <v>-</v>
      </c>
      <c r="J51" s="37"/>
      <c r="K51" s="439" t="str">
        <f t="shared" si="79"/>
        <v>-</v>
      </c>
      <c r="L51" s="38"/>
      <c r="M51" s="439" t="str">
        <f t="shared" si="80"/>
        <v>-</v>
      </c>
      <c r="N51" s="39"/>
      <c r="O51" s="2141"/>
      <c r="P51" s="2145"/>
      <c r="Q51" s="418" t="str">
        <f t="shared" si="81"/>
        <v>-</v>
      </c>
      <c r="R51" s="401" t="str">
        <f t="shared" ref="R51:AB51" si="87">(IF(R4-$G$51&lt;=0,"-",(IF(R4-$G$51&lt;=$J$51,$K$51,"-"))))</f>
        <v>-</v>
      </c>
      <c r="S51" s="401" t="str">
        <f t="shared" si="87"/>
        <v>-</v>
      </c>
      <c r="T51" s="401" t="str">
        <f t="shared" si="87"/>
        <v>-</v>
      </c>
      <c r="U51" s="401" t="str">
        <f t="shared" si="87"/>
        <v>-</v>
      </c>
      <c r="V51" s="401" t="str">
        <f t="shared" si="87"/>
        <v>-</v>
      </c>
      <c r="W51" s="401" t="str">
        <f t="shared" si="87"/>
        <v>-</v>
      </c>
      <c r="X51" s="401" t="str">
        <f t="shared" si="87"/>
        <v>-</v>
      </c>
      <c r="Y51" s="401" t="str">
        <f t="shared" si="87"/>
        <v>-</v>
      </c>
      <c r="Z51" s="401" t="str">
        <f t="shared" si="87"/>
        <v>-</v>
      </c>
      <c r="AA51" s="401" t="str">
        <f t="shared" si="87"/>
        <v>-</v>
      </c>
      <c r="AB51" s="763" t="str">
        <f t="shared" si="87"/>
        <v>-</v>
      </c>
      <c r="AC51" s="401" t="str">
        <f>(IF(AC4-$G$51&lt;=0,"-",(IF(AC4-$G$51&lt;=$J$51,$K$51,"-"))))</f>
        <v>-</v>
      </c>
      <c r="AD51" s="763" t="str">
        <f>(IF(AD4-$G$51&lt;=0,"-",(IF(AD4-$G$51&lt;=$J$51,$K$51,"-"))))</f>
        <v>-</v>
      </c>
      <c r="AE51" s="417" t="str">
        <f>(IF(AE4-$G$51&lt;=0,"-",(IF(AE4-$G$51&lt;=$J$51,$K$51,"-"))))</f>
        <v>-</v>
      </c>
      <c r="AF51" s="40"/>
    </row>
    <row r="52" spans="1:32" ht="14.1" customHeight="1" x14ac:dyDescent="0.15">
      <c r="A52" s="2134"/>
      <c r="B52" s="2138"/>
      <c r="C52" s="34"/>
      <c r="D52" s="34"/>
      <c r="E52" s="34"/>
      <c r="F52" s="35"/>
      <c r="G52" s="36"/>
      <c r="H52" s="30"/>
      <c r="I52" s="439" t="str">
        <f t="shared" si="72"/>
        <v>-</v>
      </c>
      <c r="J52" s="37"/>
      <c r="K52" s="439" t="str">
        <f t="shared" si="73"/>
        <v>-</v>
      </c>
      <c r="L52" s="38"/>
      <c r="M52" s="439" t="str">
        <f t="shared" si="74"/>
        <v>-</v>
      </c>
      <c r="N52" s="39"/>
      <c r="O52" s="2141"/>
      <c r="P52" s="2145"/>
      <c r="Q52" s="418" t="str">
        <f t="shared" si="75"/>
        <v>-</v>
      </c>
      <c r="R52" s="401" t="str">
        <f t="shared" ref="R52:AB52" si="88">(IF(R4-$G$52&lt;=0,"-",(IF(R4-$G$52&lt;=$J$52,$K$52,"-"))))</f>
        <v>-</v>
      </c>
      <c r="S52" s="401" t="str">
        <f t="shared" si="88"/>
        <v>-</v>
      </c>
      <c r="T52" s="401" t="str">
        <f t="shared" si="88"/>
        <v>-</v>
      </c>
      <c r="U52" s="401" t="str">
        <f t="shared" si="88"/>
        <v>-</v>
      </c>
      <c r="V52" s="401" t="str">
        <f t="shared" si="88"/>
        <v>-</v>
      </c>
      <c r="W52" s="401" t="str">
        <f t="shared" si="88"/>
        <v>-</v>
      </c>
      <c r="X52" s="401" t="str">
        <f t="shared" si="88"/>
        <v>-</v>
      </c>
      <c r="Y52" s="401" t="str">
        <f t="shared" si="88"/>
        <v>-</v>
      </c>
      <c r="Z52" s="401" t="str">
        <f t="shared" si="88"/>
        <v>-</v>
      </c>
      <c r="AA52" s="401" t="str">
        <f t="shared" si="88"/>
        <v>-</v>
      </c>
      <c r="AB52" s="763" t="str">
        <f t="shared" si="88"/>
        <v>-</v>
      </c>
      <c r="AC52" s="401" t="str">
        <f>(IF(AC4-$G$52&lt;=0,"-",(IF(AC4-$G$52&lt;=$J$52,$K$52,"-"))))</f>
        <v>-</v>
      </c>
      <c r="AD52" s="763" t="str">
        <f>(IF(AD4-$G$52&lt;=0,"-",(IF(AD4-$G$52&lt;=$J$52,$K$52,"-"))))</f>
        <v>-</v>
      </c>
      <c r="AE52" s="417" t="str">
        <f>(IF(AE4-$G$52&lt;=0,"-",(IF(AE4-$G$52&lt;=$J$52,$K$52,"-"))))</f>
        <v>-</v>
      </c>
      <c r="AF52" s="40"/>
    </row>
    <row r="53" spans="1:32" ht="14.1" customHeight="1" x14ac:dyDescent="0.15">
      <c r="A53" s="2134"/>
      <c r="B53" s="2138"/>
      <c r="C53" s="34"/>
      <c r="D53" s="34"/>
      <c r="E53" s="34"/>
      <c r="F53" s="35"/>
      <c r="G53" s="36"/>
      <c r="H53" s="30"/>
      <c r="I53" s="439" t="str">
        <f t="shared" si="72"/>
        <v>-</v>
      </c>
      <c r="J53" s="37"/>
      <c r="K53" s="439" t="str">
        <f t="shared" si="73"/>
        <v>-</v>
      </c>
      <c r="L53" s="38"/>
      <c r="M53" s="439" t="str">
        <f t="shared" si="74"/>
        <v>-</v>
      </c>
      <c r="N53" s="39"/>
      <c r="O53" s="2141"/>
      <c r="P53" s="2145"/>
      <c r="Q53" s="418" t="str">
        <f t="shared" si="75"/>
        <v>-</v>
      </c>
      <c r="R53" s="401" t="str">
        <f t="shared" ref="R53:AB53" si="89">(IF(R4-$G$53&lt;=0,"-",(IF(R4-$G$53&lt;=$J$53,$K$53,"-"))))</f>
        <v>-</v>
      </c>
      <c r="S53" s="401" t="str">
        <f t="shared" si="89"/>
        <v>-</v>
      </c>
      <c r="T53" s="401" t="str">
        <f t="shared" si="89"/>
        <v>-</v>
      </c>
      <c r="U53" s="401" t="str">
        <f t="shared" si="89"/>
        <v>-</v>
      </c>
      <c r="V53" s="401" t="str">
        <f t="shared" si="89"/>
        <v>-</v>
      </c>
      <c r="W53" s="401" t="str">
        <f t="shared" si="89"/>
        <v>-</v>
      </c>
      <c r="X53" s="401" t="str">
        <f t="shared" si="89"/>
        <v>-</v>
      </c>
      <c r="Y53" s="401" t="str">
        <f t="shared" si="89"/>
        <v>-</v>
      </c>
      <c r="Z53" s="401" t="str">
        <f t="shared" si="89"/>
        <v>-</v>
      </c>
      <c r="AA53" s="401" t="str">
        <f t="shared" si="89"/>
        <v>-</v>
      </c>
      <c r="AB53" s="763" t="str">
        <f t="shared" si="89"/>
        <v>-</v>
      </c>
      <c r="AC53" s="401" t="str">
        <f>(IF(AC4-$G$53&lt;=0,"-",(IF(AC4-$G$53&lt;=$J$53,$K$53,"-"))))</f>
        <v>-</v>
      </c>
      <c r="AD53" s="763" t="str">
        <f>(IF(AD4-$G$53&lt;=0,"-",(IF(AD4-$G$53&lt;=$J$53,$K$53,"-"))))</f>
        <v>-</v>
      </c>
      <c r="AE53" s="417" t="str">
        <f>(IF(AE4-$G$53&lt;=0,"-",(IF(AE4-$G$53&lt;=$J$53,$K$53,"-"))))</f>
        <v>-</v>
      </c>
      <c r="AF53" s="40"/>
    </row>
    <row r="54" spans="1:32" ht="14.1" customHeight="1" x14ac:dyDescent="0.15">
      <c r="A54" s="2134"/>
      <c r="B54" s="2138"/>
      <c r="C54" s="34"/>
      <c r="D54" s="34"/>
      <c r="E54" s="34"/>
      <c r="F54" s="35"/>
      <c r="G54" s="36"/>
      <c r="H54" s="30"/>
      <c r="I54" s="439" t="str">
        <f t="shared" si="72"/>
        <v>-</v>
      </c>
      <c r="J54" s="37"/>
      <c r="K54" s="439" t="str">
        <f t="shared" si="73"/>
        <v>-</v>
      </c>
      <c r="L54" s="38"/>
      <c r="M54" s="439" t="str">
        <f t="shared" si="74"/>
        <v>-</v>
      </c>
      <c r="N54" s="39"/>
      <c r="O54" s="2141"/>
      <c r="P54" s="2145"/>
      <c r="Q54" s="418" t="str">
        <f t="shared" si="75"/>
        <v>-</v>
      </c>
      <c r="R54" s="401" t="str">
        <f t="shared" ref="R54:AB54" si="90">(IF(R4-$G$54&lt;=0,"-",(IF(R4-$G$54&lt;=$J$54,$K$54,"-"))))</f>
        <v>-</v>
      </c>
      <c r="S54" s="401" t="str">
        <f t="shared" si="90"/>
        <v>-</v>
      </c>
      <c r="T54" s="401" t="str">
        <f t="shared" si="90"/>
        <v>-</v>
      </c>
      <c r="U54" s="401" t="str">
        <f t="shared" si="90"/>
        <v>-</v>
      </c>
      <c r="V54" s="401" t="str">
        <f t="shared" si="90"/>
        <v>-</v>
      </c>
      <c r="W54" s="401" t="str">
        <f t="shared" si="90"/>
        <v>-</v>
      </c>
      <c r="X54" s="401" t="str">
        <f t="shared" si="90"/>
        <v>-</v>
      </c>
      <c r="Y54" s="401" t="str">
        <f t="shared" si="90"/>
        <v>-</v>
      </c>
      <c r="Z54" s="401" t="str">
        <f t="shared" si="90"/>
        <v>-</v>
      </c>
      <c r="AA54" s="401" t="str">
        <f t="shared" si="90"/>
        <v>-</v>
      </c>
      <c r="AB54" s="763" t="str">
        <f t="shared" si="90"/>
        <v>-</v>
      </c>
      <c r="AC54" s="401" t="str">
        <f>(IF(AC4-$G$54&lt;=0,"-",(IF(AC4-$G$54&lt;=$J$54,$K$54,"-"))))</f>
        <v>-</v>
      </c>
      <c r="AD54" s="763" t="str">
        <f>(IF(AD4-$G$54&lt;=0,"-",(IF(AD4-$G$54&lt;=$J$54,$K$54,"-"))))</f>
        <v>-</v>
      </c>
      <c r="AE54" s="417" t="str">
        <f>(IF(AE4-$G$54&lt;=0,"-",(IF(AE4-$G$54&lt;=$J$54,$K$54,"-"))))</f>
        <v>-</v>
      </c>
      <c r="AF54" s="40"/>
    </row>
    <row r="55" spans="1:32" ht="14.1" customHeight="1" x14ac:dyDescent="0.15">
      <c r="A55" s="2134"/>
      <c r="B55" s="2138"/>
      <c r="C55" s="34"/>
      <c r="D55" s="34"/>
      <c r="E55" s="34"/>
      <c r="F55" s="35"/>
      <c r="G55" s="36"/>
      <c r="H55" s="30"/>
      <c r="I55" s="439" t="str">
        <f>IF(F55&lt;=0,"-",F55*(1-H55/100))</f>
        <v>-</v>
      </c>
      <c r="J55" s="37"/>
      <c r="K55" s="439" t="str">
        <f>IF(J55&lt;=0,"-",ROUND(I55/J55,0))</f>
        <v>-</v>
      </c>
      <c r="L55" s="38"/>
      <c r="M55" s="439" t="str">
        <f>IF(J55&lt;=0,"-",ROUND(F55*L55/J55,0))</f>
        <v>-</v>
      </c>
      <c r="N55" s="39"/>
      <c r="O55" s="2141"/>
      <c r="P55" s="2145"/>
      <c r="Q55" s="418" t="str">
        <f>IF(C55="","-",C55)</f>
        <v>-</v>
      </c>
      <c r="R55" s="401" t="str">
        <f t="shared" ref="R55:AB55" si="91">(IF(R4-$G$55&lt;=0,"-",(IF(R4-$G$55&lt;=$J$55,$K$55,"-"))))</f>
        <v>-</v>
      </c>
      <c r="S55" s="401" t="str">
        <f t="shared" si="91"/>
        <v>-</v>
      </c>
      <c r="T55" s="401" t="str">
        <f t="shared" si="91"/>
        <v>-</v>
      </c>
      <c r="U55" s="401" t="str">
        <f t="shared" si="91"/>
        <v>-</v>
      </c>
      <c r="V55" s="401" t="str">
        <f t="shared" si="91"/>
        <v>-</v>
      </c>
      <c r="W55" s="401" t="str">
        <f t="shared" si="91"/>
        <v>-</v>
      </c>
      <c r="X55" s="401" t="str">
        <f t="shared" si="91"/>
        <v>-</v>
      </c>
      <c r="Y55" s="401" t="str">
        <f t="shared" si="91"/>
        <v>-</v>
      </c>
      <c r="Z55" s="401" t="str">
        <f t="shared" si="91"/>
        <v>-</v>
      </c>
      <c r="AA55" s="401" t="str">
        <f t="shared" si="91"/>
        <v>-</v>
      </c>
      <c r="AB55" s="763" t="str">
        <f t="shared" si="91"/>
        <v>-</v>
      </c>
      <c r="AC55" s="401" t="str">
        <f>(IF(AC4-$G$55&lt;=0,"-",(IF(AC4-$G$55&lt;=$J$55,$K$55,"-"))))</f>
        <v>-</v>
      </c>
      <c r="AD55" s="763" t="str">
        <f>(IF(AD4-$G$55&lt;=0,"-",(IF(AD4-$G$55&lt;=$J$55,$K$55,"-"))))</f>
        <v>-</v>
      </c>
      <c r="AE55" s="417" t="str">
        <f>(IF(AE4-$G$55&lt;=0,"-",(IF(AE4-$G$55&lt;=$J$55,$K$55,"-"))))</f>
        <v>-</v>
      </c>
      <c r="AF55" s="40"/>
    </row>
    <row r="56" spans="1:32" ht="14.1" customHeight="1" x14ac:dyDescent="0.15">
      <c r="A56" s="2134"/>
      <c r="B56" s="2138"/>
      <c r="C56" s="34"/>
      <c r="D56" s="34"/>
      <c r="E56" s="34"/>
      <c r="F56" s="35"/>
      <c r="G56" s="36"/>
      <c r="H56" s="30"/>
      <c r="I56" s="439" t="str">
        <f t="shared" si="72"/>
        <v>-</v>
      </c>
      <c r="J56" s="37"/>
      <c r="K56" s="439" t="str">
        <f t="shared" si="73"/>
        <v>-</v>
      </c>
      <c r="L56" s="38"/>
      <c r="M56" s="439" t="str">
        <f t="shared" si="74"/>
        <v>-</v>
      </c>
      <c r="N56" s="39"/>
      <c r="O56" s="2141"/>
      <c r="P56" s="2145"/>
      <c r="Q56" s="418" t="str">
        <f t="shared" si="75"/>
        <v>-</v>
      </c>
      <c r="R56" s="401" t="str">
        <f t="shared" ref="R56:AB56" si="92">(IF(R4-$G$56&lt;=0,"-",(IF(R4-$G$56&lt;=$J$56,$K$56,"-"))))</f>
        <v>-</v>
      </c>
      <c r="S56" s="401" t="str">
        <f t="shared" si="92"/>
        <v>-</v>
      </c>
      <c r="T56" s="401" t="str">
        <f t="shared" si="92"/>
        <v>-</v>
      </c>
      <c r="U56" s="401" t="str">
        <f t="shared" si="92"/>
        <v>-</v>
      </c>
      <c r="V56" s="401" t="str">
        <f t="shared" si="92"/>
        <v>-</v>
      </c>
      <c r="W56" s="401" t="str">
        <f t="shared" si="92"/>
        <v>-</v>
      </c>
      <c r="X56" s="401" t="str">
        <f t="shared" si="92"/>
        <v>-</v>
      </c>
      <c r="Y56" s="401" t="str">
        <f t="shared" si="92"/>
        <v>-</v>
      </c>
      <c r="Z56" s="401" t="str">
        <f t="shared" si="92"/>
        <v>-</v>
      </c>
      <c r="AA56" s="401" t="str">
        <f t="shared" si="92"/>
        <v>-</v>
      </c>
      <c r="AB56" s="763" t="str">
        <f t="shared" si="92"/>
        <v>-</v>
      </c>
      <c r="AC56" s="401" t="str">
        <f>(IF(AC4-$G$56&lt;=0,"-",(IF(AC4-$G$56&lt;=$J$56,$K$56,"-"))))</f>
        <v>-</v>
      </c>
      <c r="AD56" s="763" t="str">
        <f>(IF(AD4-$G$56&lt;=0,"-",(IF(AD4-$G$56&lt;=$J$56,$K$56,"-"))))</f>
        <v>-</v>
      </c>
      <c r="AE56" s="417" t="str">
        <f>(IF(AE4-$G$56&lt;=0,"-",(IF(AE4-$G$56&lt;=$J$56,$K$56,"-"))))</f>
        <v>-</v>
      </c>
      <c r="AF56" s="40"/>
    </row>
    <row r="57" spans="1:32" ht="14.1" customHeight="1" x14ac:dyDescent="0.15">
      <c r="A57" s="2134"/>
      <c r="B57" s="2138"/>
      <c r="C57" s="34"/>
      <c r="D57" s="34"/>
      <c r="E57" s="34"/>
      <c r="F57" s="35"/>
      <c r="G57" s="36"/>
      <c r="H57" s="30"/>
      <c r="I57" s="439" t="str">
        <f t="shared" si="72"/>
        <v>-</v>
      </c>
      <c r="J57" s="37"/>
      <c r="K57" s="439" t="str">
        <f t="shared" si="73"/>
        <v>-</v>
      </c>
      <c r="L57" s="38"/>
      <c r="M57" s="439" t="str">
        <f t="shared" si="74"/>
        <v>-</v>
      </c>
      <c r="N57" s="39"/>
      <c r="O57" s="2141"/>
      <c r="P57" s="2145"/>
      <c r="Q57" s="418" t="str">
        <f t="shared" si="75"/>
        <v>-</v>
      </c>
      <c r="R57" s="401" t="str">
        <f t="shared" ref="R57:AB57" si="93">(IF(R4-$G$57&lt;=0,"-",(IF(R4-$G$57&lt;=$J$57,$K$57,"-"))))</f>
        <v>-</v>
      </c>
      <c r="S57" s="401" t="str">
        <f t="shared" si="93"/>
        <v>-</v>
      </c>
      <c r="T57" s="401" t="str">
        <f t="shared" si="93"/>
        <v>-</v>
      </c>
      <c r="U57" s="401" t="str">
        <f t="shared" si="93"/>
        <v>-</v>
      </c>
      <c r="V57" s="401" t="str">
        <f t="shared" si="93"/>
        <v>-</v>
      </c>
      <c r="W57" s="401" t="str">
        <f t="shared" si="93"/>
        <v>-</v>
      </c>
      <c r="X57" s="401" t="str">
        <f t="shared" si="93"/>
        <v>-</v>
      </c>
      <c r="Y57" s="401" t="str">
        <f t="shared" si="93"/>
        <v>-</v>
      </c>
      <c r="Z57" s="401" t="str">
        <f t="shared" si="93"/>
        <v>-</v>
      </c>
      <c r="AA57" s="401" t="str">
        <f t="shared" si="93"/>
        <v>-</v>
      </c>
      <c r="AB57" s="763" t="str">
        <f t="shared" si="93"/>
        <v>-</v>
      </c>
      <c r="AC57" s="401" t="str">
        <f>(IF(AC4-$G$57&lt;=0,"-",(IF(AC4-$G$57&lt;=$J$57,$K$57,"-"))))</f>
        <v>-</v>
      </c>
      <c r="AD57" s="763" t="str">
        <f>(IF(AD4-$G$57&lt;=0,"-",(IF(AD4-$G$57&lt;=$J$57,$K$57,"-"))))</f>
        <v>-</v>
      </c>
      <c r="AE57" s="417" t="str">
        <f>(IF(AE4-$G$57&lt;=0,"-",(IF(AE4-$G$57&lt;=$J$57,$K$57,"-"))))</f>
        <v>-</v>
      </c>
      <c r="AF57" s="40"/>
    </row>
    <row r="58" spans="1:32" ht="14.1" customHeight="1" thickBot="1" x14ac:dyDescent="0.2">
      <c r="A58" s="2134"/>
      <c r="B58" s="2169"/>
      <c r="C58" s="34"/>
      <c r="D58" s="41"/>
      <c r="E58" s="41"/>
      <c r="F58" s="42"/>
      <c r="G58" s="43"/>
      <c r="H58" s="44"/>
      <c r="I58" s="439" t="str">
        <f t="shared" si="72"/>
        <v>-</v>
      </c>
      <c r="J58" s="37"/>
      <c r="K58" s="439" t="str">
        <f t="shared" si="73"/>
        <v>-</v>
      </c>
      <c r="L58" s="38"/>
      <c r="M58" s="439" t="str">
        <f t="shared" si="74"/>
        <v>-</v>
      </c>
      <c r="N58" s="46"/>
      <c r="O58" s="2141"/>
      <c r="P58" s="2145"/>
      <c r="Q58" s="409" t="str">
        <f t="shared" si="75"/>
        <v>-</v>
      </c>
      <c r="R58" s="405" t="str">
        <f t="shared" ref="R58:AB58" si="94">(IF(R4-$G$58&lt;=0,"-",(IF(R4-$G$58&lt;=$J$58,$K$58,"-"))))</f>
        <v>-</v>
      </c>
      <c r="S58" s="419" t="str">
        <f t="shared" si="94"/>
        <v>-</v>
      </c>
      <c r="T58" s="419" t="str">
        <f t="shared" si="94"/>
        <v>-</v>
      </c>
      <c r="U58" s="419" t="str">
        <f t="shared" si="94"/>
        <v>-</v>
      </c>
      <c r="V58" s="419" t="str">
        <f t="shared" si="94"/>
        <v>-</v>
      </c>
      <c r="W58" s="419" t="str">
        <f t="shared" si="94"/>
        <v>-</v>
      </c>
      <c r="X58" s="419" t="str">
        <f t="shared" si="94"/>
        <v>-</v>
      </c>
      <c r="Y58" s="419" t="str">
        <f t="shared" si="94"/>
        <v>-</v>
      </c>
      <c r="Z58" s="419" t="str">
        <f t="shared" si="94"/>
        <v>-</v>
      </c>
      <c r="AA58" s="419" t="str">
        <f t="shared" si="94"/>
        <v>-</v>
      </c>
      <c r="AB58" s="419" t="str">
        <f t="shared" si="94"/>
        <v>-</v>
      </c>
      <c r="AC58" s="405" t="str">
        <f>(IF(AC4-$G$58&lt;=0,"-",(IF(AC4-$G$58&lt;=$J$58,$K$58,"-"))))</f>
        <v>-</v>
      </c>
      <c r="AD58" s="419" t="str">
        <f>(IF(AD4-$G$58&lt;=0,"-",(IF(AD4-$G$58&lt;=$J$58,$K$58,"-"))))</f>
        <v>-</v>
      </c>
      <c r="AE58" s="421" t="str">
        <f>(IF(AE4-$G$58&lt;=0,"-",(IF(AE4-$G$58&lt;=$J$58,$K$58,"-"))))</f>
        <v>-</v>
      </c>
      <c r="AF58" s="47"/>
    </row>
    <row r="59" spans="1:32" ht="14.1" customHeight="1" thickBot="1" x14ac:dyDescent="0.2">
      <c r="A59" s="2134"/>
      <c r="B59" s="2148" t="s">
        <v>83</v>
      </c>
      <c r="C59" s="2149"/>
      <c r="D59" s="48"/>
      <c r="E59" s="48"/>
      <c r="F59" s="49"/>
      <c r="G59" s="50"/>
      <c r="H59" s="51"/>
      <c r="I59" s="1085">
        <f>SUM(I44:I58)</f>
        <v>0</v>
      </c>
      <c r="J59" s="51"/>
      <c r="K59" s="1085">
        <f>SUM(K44:K58)</f>
        <v>0</v>
      </c>
      <c r="L59" s="53"/>
      <c r="M59" s="1085">
        <f>SUM(M44:M58)</f>
        <v>0</v>
      </c>
      <c r="N59" s="54"/>
      <c r="O59" s="2141"/>
      <c r="P59" s="2147"/>
      <c r="Q59" s="79" t="s">
        <v>84</v>
      </c>
      <c r="R59" s="423">
        <f t="shared" ref="R59:AB59" si="95">SUM(R44:R58)</f>
        <v>0</v>
      </c>
      <c r="S59" s="423">
        <f t="shared" si="95"/>
        <v>0</v>
      </c>
      <c r="T59" s="423">
        <f t="shared" si="95"/>
        <v>0</v>
      </c>
      <c r="U59" s="423">
        <f t="shared" si="95"/>
        <v>0</v>
      </c>
      <c r="V59" s="423">
        <f t="shared" si="95"/>
        <v>0</v>
      </c>
      <c r="W59" s="423">
        <f t="shared" si="95"/>
        <v>0</v>
      </c>
      <c r="X59" s="423">
        <f t="shared" si="95"/>
        <v>0</v>
      </c>
      <c r="Y59" s="423">
        <f t="shared" si="95"/>
        <v>0</v>
      </c>
      <c r="Z59" s="423">
        <f t="shared" si="95"/>
        <v>0</v>
      </c>
      <c r="AA59" s="423">
        <f t="shared" si="95"/>
        <v>0</v>
      </c>
      <c r="AB59" s="768">
        <f t="shared" si="95"/>
        <v>0</v>
      </c>
      <c r="AC59" s="423">
        <f>SUM(AC44:AC58)</f>
        <v>0</v>
      </c>
      <c r="AD59" s="768">
        <f>SUM(AD44:AD58)</f>
        <v>0</v>
      </c>
      <c r="AE59" s="424">
        <f>SUM(AE44:AE58)</f>
        <v>0</v>
      </c>
      <c r="AF59" s="56"/>
    </row>
    <row r="60" spans="1:32" ht="14.1" customHeight="1" x14ac:dyDescent="0.15">
      <c r="A60" s="2134"/>
      <c r="B60" s="2150" t="s">
        <v>92</v>
      </c>
      <c r="C60" s="34"/>
      <c r="D60" s="26"/>
      <c r="E60" s="26"/>
      <c r="F60" s="57"/>
      <c r="G60" s="58"/>
      <c r="H60" s="30"/>
      <c r="I60" s="439" t="str">
        <f>IF(F60&lt;=0,"-",F60*(1-H60/100))</f>
        <v>-</v>
      </c>
      <c r="J60" s="37"/>
      <c r="K60" s="439" t="str">
        <f>IF(J60&lt;=0,"-",ROUND(I60/J60,0))</f>
        <v>-</v>
      </c>
      <c r="L60" s="38"/>
      <c r="M60" s="439" t="str">
        <f>IF(J60&lt;=0,"-",ROUND(F60*L60/J60,0))</f>
        <v>-</v>
      </c>
      <c r="N60" s="32"/>
      <c r="O60" s="2141"/>
      <c r="P60" s="2140" t="s">
        <v>93</v>
      </c>
      <c r="Q60" s="420" t="str">
        <f>IF(C60="","-",C60)</f>
        <v>-</v>
      </c>
      <c r="R60" s="401" t="str">
        <f t="shared" ref="R60:AB60" si="96">(IF(R4-$G$60&lt;=0,"-",(IF(R4-$G$60&lt;=$J$60,$K$60,"-"))))</f>
        <v>-</v>
      </c>
      <c r="S60" s="401" t="str">
        <f t="shared" si="96"/>
        <v>-</v>
      </c>
      <c r="T60" s="401" t="str">
        <f t="shared" si="96"/>
        <v>-</v>
      </c>
      <c r="U60" s="401" t="str">
        <f t="shared" si="96"/>
        <v>-</v>
      </c>
      <c r="V60" s="401" t="str">
        <f t="shared" si="96"/>
        <v>-</v>
      </c>
      <c r="W60" s="401" t="str">
        <f t="shared" si="96"/>
        <v>-</v>
      </c>
      <c r="X60" s="401" t="str">
        <f t="shared" si="96"/>
        <v>-</v>
      </c>
      <c r="Y60" s="401" t="str">
        <f t="shared" si="96"/>
        <v>-</v>
      </c>
      <c r="Z60" s="401" t="str">
        <f t="shared" si="96"/>
        <v>-</v>
      </c>
      <c r="AA60" s="401" t="str">
        <f t="shared" si="96"/>
        <v>-</v>
      </c>
      <c r="AB60" s="763" t="str">
        <f t="shared" si="96"/>
        <v>-</v>
      </c>
      <c r="AC60" s="401" t="str">
        <f>(IF(AC4-$G$60&lt;=0,"-",(IF(AC4-$G$60&lt;=$J$60,$K$60,"-"))))</f>
        <v>-</v>
      </c>
      <c r="AD60" s="763" t="str">
        <f>(IF(AD4-$G$60&lt;=0,"-",(IF(AD4-$G$60&lt;=$J$60,$K$60,"-"))))</f>
        <v>-</v>
      </c>
      <c r="AE60" s="417" t="str">
        <f>(IF(AE4-$G$60&lt;=0,"-",(IF(AE4-$G$60&lt;=$J$60,$K$60,"-"))))</f>
        <v>-</v>
      </c>
      <c r="AF60" s="33"/>
    </row>
    <row r="61" spans="1:32" ht="14.1" customHeight="1" x14ac:dyDescent="0.15">
      <c r="A61" s="2134"/>
      <c r="B61" s="2112"/>
      <c r="C61" s="34"/>
      <c r="D61" s="26"/>
      <c r="E61" s="26"/>
      <c r="F61" s="57"/>
      <c r="G61" s="58"/>
      <c r="H61" s="30"/>
      <c r="I61" s="439" t="str">
        <f t="shared" ref="I61:I69" si="97">IF(F61&lt;=0,"-",F61*(1-H61/100))</f>
        <v>-</v>
      </c>
      <c r="J61" s="37"/>
      <c r="K61" s="439" t="str">
        <f t="shared" ref="K61:K69" si="98">IF(J61&lt;=0,"-",ROUND(I61/J61,0))</f>
        <v>-</v>
      </c>
      <c r="L61" s="38"/>
      <c r="M61" s="439" t="str">
        <f t="shared" ref="M61:M69" si="99">IF(J61&lt;=0,"-",ROUND(F61*L61/J61,0))</f>
        <v>-</v>
      </c>
      <c r="N61" s="32"/>
      <c r="O61" s="2141"/>
      <c r="P61" s="2141"/>
      <c r="Q61" s="420" t="str">
        <f t="shared" ref="Q61:Q69" si="100">IF(C61="","-",C61)</f>
        <v>-</v>
      </c>
      <c r="R61" s="401" t="str">
        <f t="shared" ref="R61:AB61" si="101">(IF(R4-$G$61&lt;=0,"-",(IF(R4-$G$61&lt;=$J$61,$K$61,"-"))))</f>
        <v>-</v>
      </c>
      <c r="S61" s="401" t="str">
        <f t="shared" si="101"/>
        <v>-</v>
      </c>
      <c r="T61" s="401" t="str">
        <f t="shared" si="101"/>
        <v>-</v>
      </c>
      <c r="U61" s="401" t="str">
        <f t="shared" si="101"/>
        <v>-</v>
      </c>
      <c r="V61" s="401" t="str">
        <f t="shared" si="101"/>
        <v>-</v>
      </c>
      <c r="W61" s="401" t="str">
        <f t="shared" si="101"/>
        <v>-</v>
      </c>
      <c r="X61" s="401" t="str">
        <f t="shared" si="101"/>
        <v>-</v>
      </c>
      <c r="Y61" s="401" t="str">
        <f t="shared" si="101"/>
        <v>-</v>
      </c>
      <c r="Z61" s="401" t="str">
        <f t="shared" si="101"/>
        <v>-</v>
      </c>
      <c r="AA61" s="401" t="str">
        <f t="shared" si="101"/>
        <v>-</v>
      </c>
      <c r="AB61" s="763" t="str">
        <f t="shared" si="101"/>
        <v>-</v>
      </c>
      <c r="AC61" s="401" t="str">
        <f>(IF(AC4-$G$61&lt;=0,"-",(IF(AC4-$G$61&lt;=$J$61,$K$61,"-"))))</f>
        <v>-</v>
      </c>
      <c r="AD61" s="763" t="str">
        <f>(IF(AD4-$G$61&lt;=0,"-",(IF(AD4-$G$61&lt;=$J$61,$K$61,"-"))))</f>
        <v>-</v>
      </c>
      <c r="AE61" s="417" t="str">
        <f>(IF(AE4-$G$61&lt;=0,"-",(IF(AE4-$G$61&lt;=$J$61,$K$61,"-"))))</f>
        <v>-</v>
      </c>
      <c r="AF61" s="33"/>
    </row>
    <row r="62" spans="1:32" ht="14.1" customHeight="1" x14ac:dyDescent="0.15">
      <c r="A62" s="2134"/>
      <c r="B62" s="2112"/>
      <c r="C62" s="34"/>
      <c r="D62" s="26"/>
      <c r="E62" s="26"/>
      <c r="F62" s="57"/>
      <c r="G62" s="58"/>
      <c r="H62" s="30"/>
      <c r="I62" s="439" t="str">
        <f t="shared" si="97"/>
        <v>-</v>
      </c>
      <c r="J62" s="37"/>
      <c r="K62" s="439" t="str">
        <f t="shared" si="98"/>
        <v>-</v>
      </c>
      <c r="L62" s="38"/>
      <c r="M62" s="439" t="str">
        <f t="shared" si="99"/>
        <v>-</v>
      </c>
      <c r="N62" s="32"/>
      <c r="O62" s="2141"/>
      <c r="P62" s="2141"/>
      <c r="Q62" s="420" t="str">
        <f t="shared" si="100"/>
        <v>-</v>
      </c>
      <c r="R62" s="401" t="str">
        <f t="shared" ref="R62:AB62" si="102">(IF(R4-$G$62&lt;=0,"-",(IF(R4-$G$62&lt;=$J$62,$K$62,"-"))))</f>
        <v>-</v>
      </c>
      <c r="S62" s="401" t="str">
        <f t="shared" si="102"/>
        <v>-</v>
      </c>
      <c r="T62" s="401" t="str">
        <f t="shared" si="102"/>
        <v>-</v>
      </c>
      <c r="U62" s="401" t="str">
        <f t="shared" si="102"/>
        <v>-</v>
      </c>
      <c r="V62" s="401" t="str">
        <f t="shared" si="102"/>
        <v>-</v>
      </c>
      <c r="W62" s="401" t="str">
        <f t="shared" si="102"/>
        <v>-</v>
      </c>
      <c r="X62" s="401" t="str">
        <f t="shared" si="102"/>
        <v>-</v>
      </c>
      <c r="Y62" s="401" t="str">
        <f t="shared" si="102"/>
        <v>-</v>
      </c>
      <c r="Z62" s="401" t="str">
        <f t="shared" si="102"/>
        <v>-</v>
      </c>
      <c r="AA62" s="401" t="str">
        <f t="shared" si="102"/>
        <v>-</v>
      </c>
      <c r="AB62" s="763" t="str">
        <f t="shared" si="102"/>
        <v>-</v>
      </c>
      <c r="AC62" s="401" t="str">
        <f>(IF(AC4-$G$62&lt;=0,"-",(IF(AC4-$G$62&lt;=$J$62,$K$62,"-"))))</f>
        <v>-</v>
      </c>
      <c r="AD62" s="763" t="str">
        <f>(IF(AD4-$G$62&lt;=0,"-",(IF(AD4-$G$62&lt;=$J$62,$K$62,"-"))))</f>
        <v>-</v>
      </c>
      <c r="AE62" s="417" t="str">
        <f>(IF(AE4-$G$62&lt;=0,"-",(IF(AE4-$G$62&lt;=$J$62,$K$62,"-"))))</f>
        <v>-</v>
      </c>
      <c r="AF62" s="33"/>
    </row>
    <row r="63" spans="1:32" ht="14.1" customHeight="1" x14ac:dyDescent="0.15">
      <c r="A63" s="2134"/>
      <c r="B63" s="2112"/>
      <c r="C63" s="34"/>
      <c r="D63" s="26"/>
      <c r="E63" s="26"/>
      <c r="F63" s="57"/>
      <c r="G63" s="58"/>
      <c r="H63" s="30"/>
      <c r="I63" s="439" t="str">
        <f t="shared" si="97"/>
        <v>-</v>
      </c>
      <c r="J63" s="37"/>
      <c r="K63" s="439" t="str">
        <f t="shared" si="98"/>
        <v>-</v>
      </c>
      <c r="L63" s="38"/>
      <c r="M63" s="439" t="str">
        <f t="shared" si="99"/>
        <v>-</v>
      </c>
      <c r="N63" s="32"/>
      <c r="O63" s="2141"/>
      <c r="P63" s="2141"/>
      <c r="Q63" s="420" t="str">
        <f t="shared" si="100"/>
        <v>-</v>
      </c>
      <c r="R63" s="401" t="str">
        <f t="shared" ref="R63:AB63" si="103">(IF(R4-$G$63&lt;=0,"-",(IF(R4-$G$63&lt;=$J$63,$K$63,"-"))))</f>
        <v>-</v>
      </c>
      <c r="S63" s="401" t="str">
        <f t="shared" si="103"/>
        <v>-</v>
      </c>
      <c r="T63" s="401" t="str">
        <f t="shared" si="103"/>
        <v>-</v>
      </c>
      <c r="U63" s="401" t="str">
        <f t="shared" si="103"/>
        <v>-</v>
      </c>
      <c r="V63" s="401" t="str">
        <f t="shared" si="103"/>
        <v>-</v>
      </c>
      <c r="W63" s="401" t="str">
        <f t="shared" si="103"/>
        <v>-</v>
      </c>
      <c r="X63" s="401" t="str">
        <f t="shared" si="103"/>
        <v>-</v>
      </c>
      <c r="Y63" s="401" t="str">
        <f t="shared" si="103"/>
        <v>-</v>
      </c>
      <c r="Z63" s="401" t="str">
        <f t="shared" si="103"/>
        <v>-</v>
      </c>
      <c r="AA63" s="401" t="str">
        <f t="shared" si="103"/>
        <v>-</v>
      </c>
      <c r="AB63" s="763" t="str">
        <f t="shared" si="103"/>
        <v>-</v>
      </c>
      <c r="AC63" s="401" t="str">
        <f>(IF(AC4-$G$63&lt;=0,"-",(IF(AC4-$G$63&lt;=$J$63,$K$63,"-"))))</f>
        <v>-</v>
      </c>
      <c r="AD63" s="763" t="str">
        <f>(IF(AD4-$G$63&lt;=0,"-",(IF(AD4-$G$63&lt;=$J$63,$K$63,"-"))))</f>
        <v>-</v>
      </c>
      <c r="AE63" s="417" t="str">
        <f>(IF(AE4-$G$63&lt;=0,"-",(IF(AE4-$G$63&lt;=$J$63,$K$63,"-"))))</f>
        <v>-</v>
      </c>
      <c r="AF63" s="33"/>
    </row>
    <row r="64" spans="1:32" ht="14.1" customHeight="1" x14ac:dyDescent="0.15">
      <c r="A64" s="2134"/>
      <c r="B64" s="2112"/>
      <c r="C64" s="34"/>
      <c r="D64" s="26"/>
      <c r="E64" s="26"/>
      <c r="F64" s="57"/>
      <c r="G64" s="58"/>
      <c r="H64" s="30"/>
      <c r="I64" s="439" t="str">
        <f t="shared" si="97"/>
        <v>-</v>
      </c>
      <c r="J64" s="37"/>
      <c r="K64" s="439" t="str">
        <f t="shared" si="98"/>
        <v>-</v>
      </c>
      <c r="L64" s="38"/>
      <c r="M64" s="439" t="str">
        <f t="shared" si="99"/>
        <v>-</v>
      </c>
      <c r="N64" s="32"/>
      <c r="O64" s="2141"/>
      <c r="P64" s="2141"/>
      <c r="Q64" s="420" t="str">
        <f t="shared" si="100"/>
        <v>-</v>
      </c>
      <c r="R64" s="401" t="str">
        <f t="shared" ref="R64:AB64" si="104">(IF(R4-$G$64&lt;=0,"-",(IF(R4-$G$64&lt;=$J$64,$K$64,"-"))))</f>
        <v>-</v>
      </c>
      <c r="S64" s="401" t="str">
        <f t="shared" si="104"/>
        <v>-</v>
      </c>
      <c r="T64" s="401" t="str">
        <f t="shared" si="104"/>
        <v>-</v>
      </c>
      <c r="U64" s="401" t="str">
        <f t="shared" si="104"/>
        <v>-</v>
      </c>
      <c r="V64" s="401" t="str">
        <f t="shared" si="104"/>
        <v>-</v>
      </c>
      <c r="W64" s="401" t="str">
        <f t="shared" si="104"/>
        <v>-</v>
      </c>
      <c r="X64" s="401" t="str">
        <f t="shared" si="104"/>
        <v>-</v>
      </c>
      <c r="Y64" s="401" t="str">
        <f t="shared" si="104"/>
        <v>-</v>
      </c>
      <c r="Z64" s="401" t="str">
        <f t="shared" si="104"/>
        <v>-</v>
      </c>
      <c r="AA64" s="401" t="str">
        <f t="shared" si="104"/>
        <v>-</v>
      </c>
      <c r="AB64" s="763" t="str">
        <f t="shared" si="104"/>
        <v>-</v>
      </c>
      <c r="AC64" s="401" t="str">
        <f>(IF(AC4-$G$64&lt;=0,"-",(IF(AC4-$G$64&lt;=$J$64,$K$64,"-"))))</f>
        <v>-</v>
      </c>
      <c r="AD64" s="763" t="str">
        <f>(IF(AD4-$G$64&lt;=0,"-",(IF(AD4-$G$64&lt;=$J$64,$K$64,"-"))))</f>
        <v>-</v>
      </c>
      <c r="AE64" s="417" t="str">
        <f>(IF(AE4-$G$64&lt;=0,"-",(IF(AE4-$G$64&lt;=$J$64,$K$64,"-"))))</f>
        <v>-</v>
      </c>
      <c r="AF64" s="33"/>
    </row>
    <row r="65" spans="1:32" ht="14.1" customHeight="1" x14ac:dyDescent="0.15">
      <c r="A65" s="2134"/>
      <c r="B65" s="2112"/>
      <c r="C65" s="34"/>
      <c r="D65" s="26"/>
      <c r="E65" s="26"/>
      <c r="F65" s="57"/>
      <c r="G65" s="58"/>
      <c r="H65" s="30"/>
      <c r="I65" s="439" t="str">
        <f t="shared" si="97"/>
        <v>-</v>
      </c>
      <c r="J65" s="37"/>
      <c r="K65" s="439" t="str">
        <f t="shared" si="98"/>
        <v>-</v>
      </c>
      <c r="L65" s="38"/>
      <c r="M65" s="439" t="str">
        <f t="shared" si="99"/>
        <v>-</v>
      </c>
      <c r="N65" s="32"/>
      <c r="O65" s="2141"/>
      <c r="P65" s="2141"/>
      <c r="Q65" s="420" t="str">
        <f t="shared" si="100"/>
        <v>-</v>
      </c>
      <c r="R65" s="401" t="str">
        <f t="shared" ref="R65:AB65" si="105">(IF(R4-$G$65&lt;=0,"-",(IF(R4-$G$65&lt;=$J$65,$K$65,"-"))))</f>
        <v>-</v>
      </c>
      <c r="S65" s="401" t="str">
        <f t="shared" si="105"/>
        <v>-</v>
      </c>
      <c r="T65" s="401" t="str">
        <f t="shared" si="105"/>
        <v>-</v>
      </c>
      <c r="U65" s="401" t="str">
        <f t="shared" si="105"/>
        <v>-</v>
      </c>
      <c r="V65" s="401" t="str">
        <f t="shared" si="105"/>
        <v>-</v>
      </c>
      <c r="W65" s="401" t="str">
        <f t="shared" si="105"/>
        <v>-</v>
      </c>
      <c r="X65" s="401" t="str">
        <f t="shared" si="105"/>
        <v>-</v>
      </c>
      <c r="Y65" s="401" t="str">
        <f t="shared" si="105"/>
        <v>-</v>
      </c>
      <c r="Z65" s="401" t="str">
        <f t="shared" si="105"/>
        <v>-</v>
      </c>
      <c r="AA65" s="401" t="str">
        <f t="shared" si="105"/>
        <v>-</v>
      </c>
      <c r="AB65" s="763" t="str">
        <f t="shared" si="105"/>
        <v>-</v>
      </c>
      <c r="AC65" s="401" t="str">
        <f>(IF(AC4-$G$65&lt;=0,"-",(IF(AC4-$G$65&lt;=$J$65,$K$65,"-"))))</f>
        <v>-</v>
      </c>
      <c r="AD65" s="763" t="str">
        <f>(IF(AD4-$G$65&lt;=0,"-",(IF(AD4-$G$65&lt;=$J$65,$K$65,"-"))))</f>
        <v>-</v>
      </c>
      <c r="AE65" s="417" t="str">
        <f>(IF(AE4-$G$65&lt;=0,"-",(IF(AE4-$G$65&lt;=$J$65,$K$65,"-"))))</f>
        <v>-</v>
      </c>
      <c r="AF65" s="33"/>
    </row>
    <row r="66" spans="1:32" ht="14.1" customHeight="1" x14ac:dyDescent="0.15">
      <c r="A66" s="2134"/>
      <c r="B66" s="2112"/>
      <c r="C66" s="34"/>
      <c r="D66" s="26"/>
      <c r="E66" s="26"/>
      <c r="F66" s="57"/>
      <c r="G66" s="58"/>
      <c r="H66" s="30"/>
      <c r="I66" s="439" t="str">
        <f t="shared" si="97"/>
        <v>-</v>
      </c>
      <c r="J66" s="37"/>
      <c r="K66" s="439" t="str">
        <f t="shared" si="98"/>
        <v>-</v>
      </c>
      <c r="L66" s="38"/>
      <c r="M66" s="439" t="str">
        <f t="shared" si="99"/>
        <v>-</v>
      </c>
      <c r="N66" s="32"/>
      <c r="O66" s="2141"/>
      <c r="P66" s="2141"/>
      <c r="Q66" s="420" t="str">
        <f t="shared" si="100"/>
        <v>-</v>
      </c>
      <c r="R66" s="401" t="str">
        <f t="shared" ref="R66:AB66" si="106">(IF(R4-$G$66&lt;=0,"-",(IF(R4-$G$66&lt;=$J$66,$K$66,"-"))))</f>
        <v>-</v>
      </c>
      <c r="S66" s="401" t="str">
        <f t="shared" si="106"/>
        <v>-</v>
      </c>
      <c r="T66" s="401" t="str">
        <f t="shared" si="106"/>
        <v>-</v>
      </c>
      <c r="U66" s="401" t="str">
        <f t="shared" si="106"/>
        <v>-</v>
      </c>
      <c r="V66" s="401" t="str">
        <f t="shared" si="106"/>
        <v>-</v>
      </c>
      <c r="W66" s="401" t="str">
        <f t="shared" si="106"/>
        <v>-</v>
      </c>
      <c r="X66" s="401" t="str">
        <f t="shared" si="106"/>
        <v>-</v>
      </c>
      <c r="Y66" s="401" t="str">
        <f t="shared" si="106"/>
        <v>-</v>
      </c>
      <c r="Z66" s="401" t="str">
        <f t="shared" si="106"/>
        <v>-</v>
      </c>
      <c r="AA66" s="401" t="str">
        <f t="shared" si="106"/>
        <v>-</v>
      </c>
      <c r="AB66" s="763" t="str">
        <f t="shared" si="106"/>
        <v>-</v>
      </c>
      <c r="AC66" s="401" t="str">
        <f>(IF(AC4-$G$66&lt;=0,"-",(IF(AC4-$G$66&lt;=$J$66,$K$66,"-"))))</f>
        <v>-</v>
      </c>
      <c r="AD66" s="763" t="str">
        <f>(IF(AD4-$G$66&lt;=0,"-",(IF(AD4-$G$66&lt;=$J$66,$K$66,"-"))))</f>
        <v>-</v>
      </c>
      <c r="AE66" s="417" t="str">
        <f>(IF(AE4-$G$66&lt;=0,"-",(IF(AE4-$G$66&lt;=$J$66,$K$66,"-"))))</f>
        <v>-</v>
      </c>
      <c r="AF66" s="33"/>
    </row>
    <row r="67" spans="1:32" ht="14.1" customHeight="1" x14ac:dyDescent="0.15">
      <c r="A67" s="2134"/>
      <c r="B67" s="2112"/>
      <c r="C67" s="34"/>
      <c r="D67" s="26"/>
      <c r="E67" s="26"/>
      <c r="F67" s="57"/>
      <c r="G67" s="58"/>
      <c r="H67" s="30"/>
      <c r="I67" s="439" t="str">
        <f t="shared" si="97"/>
        <v>-</v>
      </c>
      <c r="J67" s="37"/>
      <c r="K67" s="439" t="str">
        <f t="shared" si="98"/>
        <v>-</v>
      </c>
      <c r="L67" s="38"/>
      <c r="M67" s="439" t="str">
        <f t="shared" si="99"/>
        <v>-</v>
      </c>
      <c r="N67" s="32"/>
      <c r="O67" s="2141"/>
      <c r="P67" s="2141"/>
      <c r="Q67" s="420" t="str">
        <f t="shared" si="100"/>
        <v>-</v>
      </c>
      <c r="R67" s="401" t="str">
        <f t="shared" ref="R67:AB67" si="107">(IF(R4-$G$67&lt;=0,"-",(IF(R4-$G$67&lt;=$J$67,$K$67,"-"))))</f>
        <v>-</v>
      </c>
      <c r="S67" s="401" t="str">
        <f t="shared" si="107"/>
        <v>-</v>
      </c>
      <c r="T67" s="401" t="str">
        <f t="shared" si="107"/>
        <v>-</v>
      </c>
      <c r="U67" s="401" t="str">
        <f t="shared" si="107"/>
        <v>-</v>
      </c>
      <c r="V67" s="401" t="str">
        <f t="shared" si="107"/>
        <v>-</v>
      </c>
      <c r="W67" s="401" t="str">
        <f t="shared" si="107"/>
        <v>-</v>
      </c>
      <c r="X67" s="401" t="str">
        <f t="shared" si="107"/>
        <v>-</v>
      </c>
      <c r="Y67" s="401" t="str">
        <f t="shared" si="107"/>
        <v>-</v>
      </c>
      <c r="Z67" s="401" t="str">
        <f t="shared" si="107"/>
        <v>-</v>
      </c>
      <c r="AA67" s="401" t="str">
        <f t="shared" si="107"/>
        <v>-</v>
      </c>
      <c r="AB67" s="763" t="str">
        <f t="shared" si="107"/>
        <v>-</v>
      </c>
      <c r="AC67" s="401" t="str">
        <f>(IF(AC4-$G$67&lt;=0,"-",(IF(AC4-$G$67&lt;=$J$67,$K$67,"-"))))</f>
        <v>-</v>
      </c>
      <c r="AD67" s="763" t="str">
        <f>(IF(AD4-$G$67&lt;=0,"-",(IF(AD4-$G$67&lt;=$J$67,$K$67,"-"))))</f>
        <v>-</v>
      </c>
      <c r="AE67" s="417" t="str">
        <f>(IF(AE4-$G$67&lt;=0,"-",(IF(AE4-$G$67&lt;=$J$67,$K$67,"-"))))</f>
        <v>-</v>
      </c>
      <c r="AF67" s="33"/>
    </row>
    <row r="68" spans="1:32" ht="14.1" customHeight="1" x14ac:dyDescent="0.15">
      <c r="A68" s="2134"/>
      <c r="B68" s="2112"/>
      <c r="C68" s="34"/>
      <c r="D68" s="26"/>
      <c r="E68" s="26"/>
      <c r="F68" s="57"/>
      <c r="G68" s="58"/>
      <c r="H68" s="30"/>
      <c r="I68" s="439" t="str">
        <f t="shared" si="97"/>
        <v>-</v>
      </c>
      <c r="J68" s="37"/>
      <c r="K68" s="439" t="str">
        <f t="shared" si="98"/>
        <v>-</v>
      </c>
      <c r="L68" s="38"/>
      <c r="M68" s="439" t="str">
        <f t="shared" si="99"/>
        <v>-</v>
      </c>
      <c r="N68" s="32"/>
      <c r="O68" s="2141"/>
      <c r="P68" s="2141"/>
      <c r="Q68" s="420" t="str">
        <f t="shared" si="100"/>
        <v>-</v>
      </c>
      <c r="R68" s="401" t="str">
        <f t="shared" ref="R68:AB68" si="108">(IF(R4-$G$68&lt;=0,"-",(IF(R4-$G$68&lt;=$J$68,$K$68,"-"))))</f>
        <v>-</v>
      </c>
      <c r="S68" s="401" t="str">
        <f t="shared" si="108"/>
        <v>-</v>
      </c>
      <c r="T68" s="401" t="str">
        <f t="shared" si="108"/>
        <v>-</v>
      </c>
      <c r="U68" s="401" t="str">
        <f t="shared" si="108"/>
        <v>-</v>
      </c>
      <c r="V68" s="401" t="str">
        <f t="shared" si="108"/>
        <v>-</v>
      </c>
      <c r="W68" s="401" t="str">
        <f t="shared" si="108"/>
        <v>-</v>
      </c>
      <c r="X68" s="401" t="str">
        <f t="shared" si="108"/>
        <v>-</v>
      </c>
      <c r="Y68" s="401" t="str">
        <f t="shared" si="108"/>
        <v>-</v>
      </c>
      <c r="Z68" s="401" t="str">
        <f t="shared" si="108"/>
        <v>-</v>
      </c>
      <c r="AA68" s="401" t="str">
        <f t="shared" si="108"/>
        <v>-</v>
      </c>
      <c r="AB68" s="763" t="str">
        <f t="shared" si="108"/>
        <v>-</v>
      </c>
      <c r="AC68" s="401" t="str">
        <f>(IF(AC4-$G$68&lt;=0,"-",(IF(AC4-$G$68&lt;=$J$68,$K$68,"-"))))</f>
        <v>-</v>
      </c>
      <c r="AD68" s="763" t="str">
        <f>(IF(AD4-$G$68&lt;=0,"-",(IF(AD4-$G$68&lt;=$J$68,$K$68,"-"))))</f>
        <v>-</v>
      </c>
      <c r="AE68" s="417" t="str">
        <f>(IF(AE4-$G$68&lt;=0,"-",(IF(AE4-$G$68&lt;=$J$68,$K$68,"-"))))</f>
        <v>-</v>
      </c>
      <c r="AF68" s="33"/>
    </row>
    <row r="69" spans="1:32" ht="14.1" customHeight="1" x14ac:dyDescent="0.15">
      <c r="A69" s="2134"/>
      <c r="B69" s="2112"/>
      <c r="C69" s="34"/>
      <c r="D69" s="26"/>
      <c r="E69" s="26"/>
      <c r="F69" s="57"/>
      <c r="G69" s="58"/>
      <c r="H69" s="30"/>
      <c r="I69" s="439" t="str">
        <f t="shared" si="97"/>
        <v>-</v>
      </c>
      <c r="J69" s="37"/>
      <c r="K69" s="439" t="str">
        <f t="shared" si="98"/>
        <v>-</v>
      </c>
      <c r="L69" s="38"/>
      <c r="M69" s="439" t="str">
        <f t="shared" si="99"/>
        <v>-</v>
      </c>
      <c r="N69" s="32"/>
      <c r="O69" s="2141"/>
      <c r="P69" s="2141"/>
      <c r="Q69" s="420" t="str">
        <f t="shared" si="100"/>
        <v>-</v>
      </c>
      <c r="R69" s="401" t="str">
        <f t="shared" ref="R69:AB69" si="109">(IF(R4-$G$69&lt;=0,"-",(IF(R4-$G$69&lt;=$J$69,$K$69,"-"))))</f>
        <v>-</v>
      </c>
      <c r="S69" s="401" t="str">
        <f t="shared" si="109"/>
        <v>-</v>
      </c>
      <c r="T69" s="401" t="str">
        <f t="shared" si="109"/>
        <v>-</v>
      </c>
      <c r="U69" s="401" t="str">
        <f t="shared" si="109"/>
        <v>-</v>
      </c>
      <c r="V69" s="401" t="str">
        <f t="shared" si="109"/>
        <v>-</v>
      </c>
      <c r="W69" s="401" t="str">
        <f t="shared" si="109"/>
        <v>-</v>
      </c>
      <c r="X69" s="401" t="str">
        <f t="shared" si="109"/>
        <v>-</v>
      </c>
      <c r="Y69" s="401" t="str">
        <f t="shared" si="109"/>
        <v>-</v>
      </c>
      <c r="Z69" s="401" t="str">
        <f t="shared" si="109"/>
        <v>-</v>
      </c>
      <c r="AA69" s="401" t="str">
        <f t="shared" si="109"/>
        <v>-</v>
      </c>
      <c r="AB69" s="763" t="str">
        <f t="shared" si="109"/>
        <v>-</v>
      </c>
      <c r="AC69" s="401" t="str">
        <f>(IF(AC4-$G$69&lt;=0,"-",(IF(AC4-$G$69&lt;=$J$69,$K$69,"-"))))</f>
        <v>-</v>
      </c>
      <c r="AD69" s="763" t="str">
        <f>(IF(AD4-$G$69&lt;=0,"-",(IF(AD4-$G$69&lt;=$J$69,$K$69,"-"))))</f>
        <v>-</v>
      </c>
      <c r="AE69" s="417" t="str">
        <f>(IF(AE4-$G$69&lt;=0,"-",(IF(AE4-$G$69&lt;=$J$69,$K$69,"-"))))</f>
        <v>-</v>
      </c>
      <c r="AF69" s="33"/>
    </row>
    <row r="70" spans="1:32" ht="14.1" customHeight="1" x14ac:dyDescent="0.15">
      <c r="A70" s="2134"/>
      <c r="B70" s="2112"/>
      <c r="C70" s="34"/>
      <c r="D70" s="26"/>
      <c r="E70" s="34"/>
      <c r="F70" s="35"/>
      <c r="G70" s="36"/>
      <c r="H70" s="30"/>
      <c r="I70" s="439" t="str">
        <f>IF(F70&lt;=0,"-",F70*(1-H70/100))</f>
        <v>-</v>
      </c>
      <c r="J70" s="37"/>
      <c r="K70" s="439" t="str">
        <f>IF(J70&lt;=0,"-",ROUND(I70/J70,0))</f>
        <v>-</v>
      </c>
      <c r="L70" s="38"/>
      <c r="M70" s="439" t="str">
        <f>IF(J70&lt;=0,"-",ROUND(F70*L70/J70,0))</f>
        <v>-</v>
      </c>
      <c r="N70" s="39"/>
      <c r="O70" s="2141"/>
      <c r="P70" s="2141"/>
      <c r="Q70" s="402" t="str">
        <f>IF(C70="","-",C70)</f>
        <v>-</v>
      </c>
      <c r="R70" s="401" t="str">
        <f t="shared" ref="R70:AB70" si="110">(IF(R4-$G$70&lt;=0,"-",(IF(R4-$G$70&lt;=$J$70,$K$70,"-"))))</f>
        <v>-</v>
      </c>
      <c r="S70" s="401" t="str">
        <f t="shared" si="110"/>
        <v>-</v>
      </c>
      <c r="T70" s="401" t="str">
        <f t="shared" si="110"/>
        <v>-</v>
      </c>
      <c r="U70" s="401" t="str">
        <f t="shared" si="110"/>
        <v>-</v>
      </c>
      <c r="V70" s="401" t="str">
        <f t="shared" si="110"/>
        <v>-</v>
      </c>
      <c r="W70" s="401" t="str">
        <f t="shared" si="110"/>
        <v>-</v>
      </c>
      <c r="X70" s="401" t="str">
        <f t="shared" si="110"/>
        <v>-</v>
      </c>
      <c r="Y70" s="401" t="str">
        <f t="shared" si="110"/>
        <v>-</v>
      </c>
      <c r="Z70" s="401" t="str">
        <f t="shared" si="110"/>
        <v>-</v>
      </c>
      <c r="AA70" s="401" t="str">
        <f t="shared" si="110"/>
        <v>-</v>
      </c>
      <c r="AB70" s="763" t="str">
        <f t="shared" si="110"/>
        <v>-</v>
      </c>
      <c r="AC70" s="401" t="str">
        <f>(IF(AC4-$G$70&lt;=0,"-",(IF(AC4-$G$70&lt;=$J$70,$K$70,"-"))))</f>
        <v>-</v>
      </c>
      <c r="AD70" s="763" t="str">
        <f>(IF(AD4-$G$70&lt;=0,"-",(IF(AD4-$G$70&lt;=$J$70,$K$70,"-"))))</f>
        <v>-</v>
      </c>
      <c r="AE70" s="417" t="str">
        <f>(IF(AE4-$G$70&lt;=0,"-",(IF(AE4-$G$70&lt;=$J$70,$K$70,"-"))))</f>
        <v>-</v>
      </c>
      <c r="AF70" s="40"/>
    </row>
    <row r="71" spans="1:32" ht="14.1" customHeight="1" x14ac:dyDescent="0.15">
      <c r="A71" s="2134"/>
      <c r="B71" s="2112"/>
      <c r="C71" s="34"/>
      <c r="D71" s="26"/>
      <c r="E71" s="34"/>
      <c r="F71" s="35"/>
      <c r="G71" s="36"/>
      <c r="H71" s="30"/>
      <c r="I71" s="439" t="str">
        <f>IF(F71&lt;=0,"-",F71*(1-H71/100))</f>
        <v>-</v>
      </c>
      <c r="J71" s="37"/>
      <c r="K71" s="439" t="str">
        <f>IF(J71&lt;=0,"-",ROUND(I71/J71,0))</f>
        <v>-</v>
      </c>
      <c r="L71" s="38"/>
      <c r="M71" s="439" t="str">
        <f>IF(J71&lt;=0,"-",ROUND(F71*L71/J71,0))</f>
        <v>-</v>
      </c>
      <c r="N71" s="39"/>
      <c r="O71" s="2141"/>
      <c r="P71" s="2141"/>
      <c r="Q71" s="402" t="str">
        <f>IF(C71="","-",C71)</f>
        <v>-</v>
      </c>
      <c r="R71" s="401" t="str">
        <f t="shared" ref="R71:AB71" si="111">(IF(R4-$G$71&lt;=0,"-",(IF(R4-$G$71&lt;=$J$71,$K$71,"-"))))</f>
        <v>-</v>
      </c>
      <c r="S71" s="401" t="str">
        <f t="shared" si="111"/>
        <v>-</v>
      </c>
      <c r="T71" s="401" t="str">
        <f t="shared" si="111"/>
        <v>-</v>
      </c>
      <c r="U71" s="401" t="str">
        <f t="shared" si="111"/>
        <v>-</v>
      </c>
      <c r="V71" s="401" t="str">
        <f t="shared" si="111"/>
        <v>-</v>
      </c>
      <c r="W71" s="401" t="str">
        <f t="shared" si="111"/>
        <v>-</v>
      </c>
      <c r="X71" s="401" t="str">
        <f t="shared" si="111"/>
        <v>-</v>
      </c>
      <c r="Y71" s="401" t="str">
        <f t="shared" si="111"/>
        <v>-</v>
      </c>
      <c r="Z71" s="401" t="str">
        <f t="shared" si="111"/>
        <v>-</v>
      </c>
      <c r="AA71" s="401" t="str">
        <f t="shared" si="111"/>
        <v>-</v>
      </c>
      <c r="AB71" s="763" t="str">
        <f t="shared" si="111"/>
        <v>-</v>
      </c>
      <c r="AC71" s="401" t="str">
        <f>(IF(AC4-$G$71&lt;=0,"-",(IF(AC4-$G$71&lt;=$J$71,$K$71,"-"))))</f>
        <v>-</v>
      </c>
      <c r="AD71" s="763" t="str">
        <f>(IF(AD4-$G$71&lt;=0,"-",(IF(AD4-$G$71&lt;=$J$71,$K$71,"-"))))</f>
        <v>-</v>
      </c>
      <c r="AE71" s="417" t="str">
        <f>(IF(AE4-$G$71&lt;=0,"-",(IF(AE4-$G$71&lt;=$J$71,$K$71,"-"))))</f>
        <v>-</v>
      </c>
      <c r="AF71" s="40"/>
    </row>
    <row r="72" spans="1:32" ht="14.1" customHeight="1" x14ac:dyDescent="0.15">
      <c r="A72" s="2134"/>
      <c r="B72" s="2112"/>
      <c r="C72" s="34"/>
      <c r="D72" s="34"/>
      <c r="E72" s="34"/>
      <c r="F72" s="35"/>
      <c r="G72" s="36"/>
      <c r="H72" s="30"/>
      <c r="I72" s="439" t="str">
        <f>IF(F72&lt;=0,"-",F72*(1-H72/100))</f>
        <v>-</v>
      </c>
      <c r="J72" s="37"/>
      <c r="K72" s="439" t="str">
        <f>IF(J72&lt;=0,"-",ROUND(I72/J72,0))</f>
        <v>-</v>
      </c>
      <c r="L72" s="38"/>
      <c r="M72" s="439" t="str">
        <f>IF(J72&lt;=0,"-",ROUND(F72*L72/J72,0))</f>
        <v>-</v>
      </c>
      <c r="N72" s="39"/>
      <c r="O72" s="2141"/>
      <c r="P72" s="2141"/>
      <c r="Q72" s="402" t="str">
        <f>IF(C72="","-",C72)</f>
        <v>-</v>
      </c>
      <c r="R72" s="401" t="str">
        <f t="shared" ref="R72:AB72" si="112">(IF(R4-$G$72&lt;=0,"-",(IF(R4-$G$72&lt;=$J$72,$K$72,"-"))))</f>
        <v>-</v>
      </c>
      <c r="S72" s="401" t="str">
        <f t="shared" si="112"/>
        <v>-</v>
      </c>
      <c r="T72" s="401" t="str">
        <f t="shared" si="112"/>
        <v>-</v>
      </c>
      <c r="U72" s="401" t="str">
        <f t="shared" si="112"/>
        <v>-</v>
      </c>
      <c r="V72" s="401" t="str">
        <f t="shared" si="112"/>
        <v>-</v>
      </c>
      <c r="W72" s="401" t="str">
        <f t="shared" si="112"/>
        <v>-</v>
      </c>
      <c r="X72" s="401" t="str">
        <f t="shared" si="112"/>
        <v>-</v>
      </c>
      <c r="Y72" s="401" t="str">
        <f t="shared" si="112"/>
        <v>-</v>
      </c>
      <c r="Z72" s="401" t="str">
        <f t="shared" si="112"/>
        <v>-</v>
      </c>
      <c r="AA72" s="401" t="str">
        <f t="shared" si="112"/>
        <v>-</v>
      </c>
      <c r="AB72" s="763" t="str">
        <f t="shared" si="112"/>
        <v>-</v>
      </c>
      <c r="AC72" s="401" t="str">
        <f>(IF(AC4-$G$72&lt;=0,"-",(IF(AC4-$G$72&lt;=$J$72,$K$72,"-"))))</f>
        <v>-</v>
      </c>
      <c r="AD72" s="763" t="str">
        <f>(IF(AD4-$G$72&lt;=0,"-",(IF(AD4-$G$72&lt;=$J$72,$K$72,"-"))))</f>
        <v>-</v>
      </c>
      <c r="AE72" s="417" t="str">
        <f>(IF(AE4-$G$72&lt;=0,"-",(IF(AE4-$G$72&lt;=$J$72,$K$72,"-"))))</f>
        <v>-</v>
      </c>
      <c r="AF72" s="40"/>
    </row>
    <row r="73" spans="1:32" ht="14.1" customHeight="1" x14ac:dyDescent="0.15">
      <c r="A73" s="2134"/>
      <c r="B73" s="2112"/>
      <c r="C73" s="34"/>
      <c r="D73" s="34"/>
      <c r="E73" s="34"/>
      <c r="F73" s="35"/>
      <c r="G73" s="36"/>
      <c r="H73" s="30"/>
      <c r="I73" s="439" t="str">
        <f>IF(F73&lt;=0,"-",F73*(1-H73/100))</f>
        <v>-</v>
      </c>
      <c r="J73" s="37"/>
      <c r="K73" s="439" t="str">
        <f>IF(J73&lt;=0,"-",ROUND(I73/J73,0))</f>
        <v>-</v>
      </c>
      <c r="L73" s="38"/>
      <c r="M73" s="439" t="str">
        <f>IF(J73&lt;=0,"-",ROUND(F73*L73/J73,0))</f>
        <v>-</v>
      </c>
      <c r="N73" s="39"/>
      <c r="O73" s="2141"/>
      <c r="P73" s="2141"/>
      <c r="Q73" s="402" t="str">
        <f>IF(C73="","-",C73)</f>
        <v>-</v>
      </c>
      <c r="R73" s="401" t="str">
        <f t="shared" ref="R73:AB73" si="113">(IF(R4-$G$73&lt;=0,"-",(IF(R4-$G$73&lt;=$J$73,$K$73,"-"))))</f>
        <v>-</v>
      </c>
      <c r="S73" s="401" t="str">
        <f t="shared" si="113"/>
        <v>-</v>
      </c>
      <c r="T73" s="401" t="str">
        <f t="shared" si="113"/>
        <v>-</v>
      </c>
      <c r="U73" s="401" t="str">
        <f t="shared" si="113"/>
        <v>-</v>
      </c>
      <c r="V73" s="401" t="str">
        <f t="shared" si="113"/>
        <v>-</v>
      </c>
      <c r="W73" s="401" t="str">
        <f t="shared" si="113"/>
        <v>-</v>
      </c>
      <c r="X73" s="401" t="str">
        <f t="shared" si="113"/>
        <v>-</v>
      </c>
      <c r="Y73" s="401" t="str">
        <f t="shared" si="113"/>
        <v>-</v>
      </c>
      <c r="Z73" s="401" t="str">
        <f t="shared" si="113"/>
        <v>-</v>
      </c>
      <c r="AA73" s="401" t="str">
        <f t="shared" si="113"/>
        <v>-</v>
      </c>
      <c r="AB73" s="763" t="str">
        <f t="shared" si="113"/>
        <v>-</v>
      </c>
      <c r="AC73" s="401" t="str">
        <f>(IF(AC4-$G$73&lt;=0,"-",(IF(AC4-$G$73&lt;=$J$73,$K$73,"-"))))</f>
        <v>-</v>
      </c>
      <c r="AD73" s="763" t="str">
        <f>(IF(AD4-$G$73&lt;=0,"-",(IF(AD4-$G$73&lt;=$J$73,$K$73,"-"))))</f>
        <v>-</v>
      </c>
      <c r="AE73" s="417" t="str">
        <f>(IF(AE4-$G$73&lt;=0,"-",(IF(AE4-$G$73&lt;=$J$73,$K$73,"-"))))</f>
        <v>-</v>
      </c>
      <c r="AF73" s="40"/>
    </row>
    <row r="74" spans="1:32" ht="14.1" customHeight="1" thickBot="1" x14ac:dyDescent="0.2">
      <c r="A74" s="2134"/>
      <c r="B74" s="2168"/>
      <c r="C74" s="34"/>
      <c r="D74" s="34"/>
      <c r="E74" s="34"/>
      <c r="F74" s="35"/>
      <c r="G74" s="36"/>
      <c r="H74" s="30"/>
      <c r="I74" s="439" t="str">
        <f>IF(F74&lt;=0,"-",F74*(1-H74/100))</f>
        <v>-</v>
      </c>
      <c r="J74" s="37"/>
      <c r="K74" s="439" t="str">
        <f>IF(J74&lt;=0,"-",ROUND(I74/J74,0))</f>
        <v>-</v>
      </c>
      <c r="L74" s="38"/>
      <c r="M74" s="439" t="str">
        <f>IF(J74&lt;=0,"-",ROUND(F74*L74/J74,0))</f>
        <v>-</v>
      </c>
      <c r="N74" s="39"/>
      <c r="O74" s="2141"/>
      <c r="P74" s="2141"/>
      <c r="Q74" s="409" t="str">
        <f>IF(C74="","-",C74)</f>
        <v>-</v>
      </c>
      <c r="R74" s="405" t="str">
        <f t="shared" ref="R74:AB74" si="114">(IF(R4-$G$74&lt;=0,"-",(IF(R4-$G$74&lt;=$J$74,$K$74,"-"))))</f>
        <v>-</v>
      </c>
      <c r="S74" s="405" t="str">
        <f t="shared" si="114"/>
        <v>-</v>
      </c>
      <c r="T74" s="405" t="str">
        <f t="shared" si="114"/>
        <v>-</v>
      </c>
      <c r="U74" s="405" t="str">
        <f t="shared" si="114"/>
        <v>-</v>
      </c>
      <c r="V74" s="405" t="str">
        <f t="shared" si="114"/>
        <v>-</v>
      </c>
      <c r="W74" s="405" t="str">
        <f t="shared" si="114"/>
        <v>-</v>
      </c>
      <c r="X74" s="405" t="str">
        <f t="shared" si="114"/>
        <v>-</v>
      </c>
      <c r="Y74" s="405" t="str">
        <f t="shared" si="114"/>
        <v>-</v>
      </c>
      <c r="Z74" s="405" t="str">
        <f t="shared" si="114"/>
        <v>-</v>
      </c>
      <c r="AA74" s="405" t="str">
        <f t="shared" si="114"/>
        <v>-</v>
      </c>
      <c r="AB74" s="419" t="str">
        <f t="shared" si="114"/>
        <v>-</v>
      </c>
      <c r="AC74" s="405" t="str">
        <f>(IF(AC4-$G$74&lt;=0,"-",(IF(AC4-$G$74&lt;=$J$74,$K$74,"-"))))</f>
        <v>-</v>
      </c>
      <c r="AD74" s="419" t="str">
        <f>(IF(AD4-$G$74&lt;=0,"-",(IF(AD4-$G$74&lt;=$J$74,$K$74,"-"))))</f>
        <v>-</v>
      </c>
      <c r="AE74" s="421" t="str">
        <f>(IF(AE4-$G$74&lt;=0,"-",(IF(AE4-$G$74&lt;=$J$74,$K$74,"-"))))</f>
        <v>-</v>
      </c>
      <c r="AF74" s="47"/>
    </row>
    <row r="75" spans="1:32" ht="14.1" customHeight="1" thickBot="1" x14ac:dyDescent="0.2">
      <c r="A75" s="2135"/>
      <c r="B75" s="2148" t="s">
        <v>87</v>
      </c>
      <c r="C75" s="2149"/>
      <c r="D75" s="48"/>
      <c r="E75" s="48"/>
      <c r="F75" s="49"/>
      <c r="G75" s="80"/>
      <c r="H75" s="81"/>
      <c r="I75" s="1085">
        <f>SUM(I60:I74)</f>
        <v>0</v>
      </c>
      <c r="J75" s="52"/>
      <c r="K75" s="1085">
        <f>SUM(K60:K74)</f>
        <v>0</v>
      </c>
      <c r="L75" s="53"/>
      <c r="M75" s="1085">
        <f>SUM(M60:M74)</f>
        <v>0</v>
      </c>
      <c r="N75" s="54"/>
      <c r="O75" s="2141"/>
      <c r="P75" s="2142"/>
      <c r="Q75" s="422" t="s">
        <v>88</v>
      </c>
      <c r="R75" s="423">
        <f t="shared" ref="R75:AB75" si="115">SUM(R60:R74)</f>
        <v>0</v>
      </c>
      <c r="S75" s="423">
        <f t="shared" si="115"/>
        <v>0</v>
      </c>
      <c r="T75" s="423">
        <f t="shared" si="115"/>
        <v>0</v>
      </c>
      <c r="U75" s="423">
        <f t="shared" si="115"/>
        <v>0</v>
      </c>
      <c r="V75" s="423">
        <f t="shared" si="115"/>
        <v>0</v>
      </c>
      <c r="W75" s="423">
        <f t="shared" si="115"/>
        <v>0</v>
      </c>
      <c r="X75" s="423">
        <f t="shared" si="115"/>
        <v>0</v>
      </c>
      <c r="Y75" s="423">
        <f t="shared" si="115"/>
        <v>0</v>
      </c>
      <c r="Z75" s="423">
        <f t="shared" si="115"/>
        <v>0</v>
      </c>
      <c r="AA75" s="423">
        <f t="shared" si="115"/>
        <v>0</v>
      </c>
      <c r="AB75" s="768">
        <f t="shared" si="115"/>
        <v>0</v>
      </c>
      <c r="AC75" s="423">
        <f>SUM(AC60:AC74)</f>
        <v>0</v>
      </c>
      <c r="AD75" s="768">
        <f>SUM(AD60:AD74)</f>
        <v>0</v>
      </c>
      <c r="AE75" s="424">
        <f>SUM(AE60:AE74)</f>
        <v>0</v>
      </c>
      <c r="AF75" s="56"/>
    </row>
    <row r="76" spans="1:32" ht="14.1" customHeight="1" thickBot="1" x14ac:dyDescent="0.2">
      <c r="A76" s="25"/>
      <c r="B76" s="20"/>
      <c r="C76" s="20"/>
      <c r="D76" s="61"/>
      <c r="E76" s="61"/>
      <c r="F76" s="62"/>
      <c r="G76" s="62"/>
      <c r="H76" s="62"/>
      <c r="I76" s="82"/>
      <c r="J76" s="65"/>
      <c r="K76" s="82"/>
      <c r="L76" s="68"/>
      <c r="M76" s="82"/>
      <c r="N76" s="68"/>
      <c r="O76" s="2142"/>
      <c r="P76" s="2120" t="s">
        <v>94</v>
      </c>
      <c r="Q76" s="2121"/>
      <c r="R76" s="425">
        <f t="shared" ref="R76:AB76" si="116">R75+R59</f>
        <v>0</v>
      </c>
      <c r="S76" s="414">
        <f t="shared" si="116"/>
        <v>0</v>
      </c>
      <c r="T76" s="414">
        <f t="shared" si="116"/>
        <v>0</v>
      </c>
      <c r="U76" s="414">
        <f t="shared" si="116"/>
        <v>0</v>
      </c>
      <c r="V76" s="414">
        <f t="shared" si="116"/>
        <v>0</v>
      </c>
      <c r="W76" s="414">
        <f t="shared" si="116"/>
        <v>0</v>
      </c>
      <c r="X76" s="414">
        <f t="shared" si="116"/>
        <v>0</v>
      </c>
      <c r="Y76" s="414">
        <f t="shared" si="116"/>
        <v>0</v>
      </c>
      <c r="Z76" s="414">
        <f t="shared" si="116"/>
        <v>0</v>
      </c>
      <c r="AA76" s="414">
        <f t="shared" si="116"/>
        <v>0</v>
      </c>
      <c r="AB76" s="766">
        <f t="shared" si="116"/>
        <v>0</v>
      </c>
      <c r="AC76" s="414">
        <f>AC75+AC59</f>
        <v>0</v>
      </c>
      <c r="AD76" s="766">
        <f>AD75+AD59</f>
        <v>0</v>
      </c>
      <c r="AE76" s="415">
        <f>AE75+AE59</f>
        <v>0</v>
      </c>
      <c r="AF76" s="69"/>
    </row>
    <row r="77" spans="1:32" ht="14.1" customHeight="1" thickBot="1" x14ac:dyDescent="0.2">
      <c r="B77" s="15" t="s">
        <v>95</v>
      </c>
      <c r="O77" s="2120" t="s">
        <v>96</v>
      </c>
      <c r="P77" s="2179"/>
      <c r="Q77" s="2180"/>
      <c r="R77" s="414">
        <f t="shared" ref="R77:AB77" si="117">R76+R40</f>
        <v>0</v>
      </c>
      <c r="S77" s="414">
        <f t="shared" si="117"/>
        <v>0</v>
      </c>
      <c r="T77" s="414">
        <f t="shared" si="117"/>
        <v>0</v>
      </c>
      <c r="U77" s="414">
        <f t="shared" si="117"/>
        <v>0</v>
      </c>
      <c r="V77" s="414">
        <f t="shared" si="117"/>
        <v>0</v>
      </c>
      <c r="W77" s="414">
        <f t="shared" si="117"/>
        <v>0</v>
      </c>
      <c r="X77" s="414">
        <f t="shared" si="117"/>
        <v>0</v>
      </c>
      <c r="Y77" s="414">
        <f t="shared" si="117"/>
        <v>0</v>
      </c>
      <c r="Z77" s="414">
        <f t="shared" si="117"/>
        <v>0</v>
      </c>
      <c r="AA77" s="414">
        <f t="shared" si="117"/>
        <v>0</v>
      </c>
      <c r="AB77" s="766">
        <f t="shared" si="117"/>
        <v>0</v>
      </c>
      <c r="AC77" s="414">
        <f>AC76+AC40</f>
        <v>0</v>
      </c>
      <c r="AD77" s="766">
        <f>AD76+AD40</f>
        <v>0</v>
      </c>
      <c r="AE77" s="415">
        <f>AE76+AE40</f>
        <v>0</v>
      </c>
      <c r="AF77" s="69"/>
    </row>
    <row r="78" spans="1:32" ht="14.1" customHeight="1" thickBot="1" x14ac:dyDescent="0.2">
      <c r="O78" s="61"/>
      <c r="P78" s="25"/>
      <c r="Q78" s="25"/>
      <c r="R78" s="413"/>
      <c r="S78" s="413"/>
      <c r="T78" s="413"/>
      <c r="U78" s="413"/>
      <c r="V78" s="413"/>
      <c r="W78" s="413"/>
      <c r="X78" s="413"/>
      <c r="Y78" s="413"/>
      <c r="Z78" s="413"/>
      <c r="AA78" s="413"/>
      <c r="AB78" s="413"/>
      <c r="AC78" s="413"/>
      <c r="AD78" s="413"/>
      <c r="AE78" s="413"/>
      <c r="AF78" s="83"/>
    </row>
    <row r="79" spans="1:32" ht="14.1" customHeight="1" x14ac:dyDescent="0.15">
      <c r="O79" s="2173" t="s">
        <v>97</v>
      </c>
      <c r="P79" s="2174"/>
      <c r="Q79" s="84" t="s">
        <v>98</v>
      </c>
      <c r="R79" s="85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760"/>
      <c r="AF79" s="78"/>
    </row>
    <row r="80" spans="1:32" ht="14.1" customHeight="1" x14ac:dyDescent="0.15">
      <c r="O80" s="2175"/>
      <c r="P80" s="2176"/>
      <c r="Q80" s="87" t="s">
        <v>99</v>
      </c>
      <c r="R80" s="88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761"/>
      <c r="AF80" s="40"/>
    </row>
    <row r="81" spans="1:34" ht="14.1" customHeight="1" thickBot="1" x14ac:dyDescent="0.2">
      <c r="O81" s="2177"/>
      <c r="P81" s="2178"/>
      <c r="Q81" s="90" t="s">
        <v>100</v>
      </c>
      <c r="R81" s="91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762"/>
      <c r="AF81" s="94"/>
    </row>
    <row r="82" spans="1:34" ht="30.75" customHeight="1" thickBot="1" x14ac:dyDescent="0.2">
      <c r="A82" s="121" t="s">
        <v>506</v>
      </c>
      <c r="B82" s="278"/>
      <c r="C82" s="278"/>
      <c r="D82" s="278"/>
      <c r="E82" s="278"/>
      <c r="F82" s="278"/>
      <c r="G82" s="281" t="s">
        <v>67</v>
      </c>
      <c r="H82" s="2151">
        <f>表紙!C19</f>
        <v>0</v>
      </c>
      <c r="I82" s="2151"/>
      <c r="K82" s="16" t="s">
        <v>68</v>
      </c>
      <c r="L82" s="2152">
        <f ca="1">①経営概況!AA2</f>
        <v>44004.779521064818</v>
      </c>
      <c r="M82" s="2153"/>
      <c r="N82" s="15" t="s">
        <v>69</v>
      </c>
      <c r="O82" s="121" t="s">
        <v>506</v>
      </c>
      <c r="AC82" s="15" t="s">
        <v>69</v>
      </c>
    </row>
    <row r="83" spans="1:34" ht="24" customHeight="1" x14ac:dyDescent="0.15">
      <c r="A83" s="2154" t="s">
        <v>295</v>
      </c>
      <c r="B83" s="2155"/>
      <c r="C83" s="2156"/>
      <c r="D83" s="2160" t="s">
        <v>329</v>
      </c>
      <c r="E83" s="2162" t="s">
        <v>219</v>
      </c>
      <c r="F83" s="17" t="s">
        <v>72</v>
      </c>
      <c r="G83" s="18" t="s">
        <v>73</v>
      </c>
      <c r="H83" s="18" t="s">
        <v>74</v>
      </c>
      <c r="I83" s="19" t="s">
        <v>75</v>
      </c>
      <c r="J83" s="2164" t="s">
        <v>507</v>
      </c>
      <c r="K83" s="19" t="s">
        <v>76</v>
      </c>
      <c r="L83" s="19" t="s">
        <v>77</v>
      </c>
      <c r="M83" s="19" t="s">
        <v>78</v>
      </c>
      <c r="N83" s="2122" t="s">
        <v>79</v>
      </c>
      <c r="O83" s="2124" t="s">
        <v>294</v>
      </c>
      <c r="P83" s="2125"/>
      <c r="Q83" s="2126"/>
      <c r="R83" s="1395">
        <f>R4-2018</f>
        <v>2</v>
      </c>
      <c r="S83" s="1396">
        <f t="shared" ref="S83" si="118">R83+1</f>
        <v>3</v>
      </c>
      <c r="T83" s="1396">
        <f t="shared" ref="T83" si="119">S83+1</f>
        <v>4</v>
      </c>
      <c r="U83" s="1396">
        <f t="shared" ref="U83" si="120">T83+1</f>
        <v>5</v>
      </c>
      <c r="V83" s="1396">
        <f t="shared" ref="V83" si="121">U83+1</f>
        <v>6</v>
      </c>
      <c r="W83" s="1396">
        <f t="shared" ref="W83" si="122">V83+1</f>
        <v>7</v>
      </c>
      <c r="X83" s="1396">
        <f t="shared" ref="X83" si="123">W83+1</f>
        <v>8</v>
      </c>
      <c r="Y83" s="1396">
        <f t="shared" ref="Y83" si="124">X83+1</f>
        <v>9</v>
      </c>
      <c r="Z83" s="1396">
        <f t="shared" ref="Z83" si="125">Y83+1</f>
        <v>10</v>
      </c>
      <c r="AA83" s="1396">
        <f t="shared" ref="AA83" si="126">Z83+1</f>
        <v>11</v>
      </c>
      <c r="AB83" s="1396">
        <f t="shared" ref="AB83" si="127">AA83+1</f>
        <v>12</v>
      </c>
      <c r="AC83" s="1396">
        <f>AB83+1</f>
        <v>13</v>
      </c>
      <c r="AD83" s="1396">
        <f>AC83+1</f>
        <v>14</v>
      </c>
      <c r="AE83" s="1396">
        <f>AD83+1</f>
        <v>15</v>
      </c>
      <c r="AF83" s="2130" t="s">
        <v>9</v>
      </c>
    </row>
    <row r="84" spans="1:34" ht="24" customHeight="1" thickBot="1" x14ac:dyDescent="0.2">
      <c r="A84" s="2157"/>
      <c r="B84" s="2158"/>
      <c r="C84" s="2159"/>
      <c r="D84" s="2161"/>
      <c r="E84" s="2163"/>
      <c r="F84" s="23" t="s">
        <v>153</v>
      </c>
      <c r="G84" s="24" t="s">
        <v>80</v>
      </c>
      <c r="H84" s="22" t="s">
        <v>154</v>
      </c>
      <c r="I84" s="22" t="s">
        <v>155</v>
      </c>
      <c r="J84" s="2165"/>
      <c r="K84" s="22" t="s">
        <v>156</v>
      </c>
      <c r="L84" s="22" t="s">
        <v>157</v>
      </c>
      <c r="M84" s="22" t="s">
        <v>158</v>
      </c>
      <c r="N84" s="2123"/>
      <c r="O84" s="2127"/>
      <c r="P84" s="2128"/>
      <c r="Q84" s="2129"/>
      <c r="R84" s="407">
        <f>⑨農家収支計画!G4+2018</f>
        <v>2020</v>
      </c>
      <c r="S84" s="408">
        <f t="shared" ref="S84:AE84" si="128">R84+1</f>
        <v>2021</v>
      </c>
      <c r="T84" s="408">
        <f t="shared" si="128"/>
        <v>2022</v>
      </c>
      <c r="U84" s="408">
        <f t="shared" si="128"/>
        <v>2023</v>
      </c>
      <c r="V84" s="408">
        <f t="shared" si="128"/>
        <v>2024</v>
      </c>
      <c r="W84" s="408">
        <f t="shared" si="128"/>
        <v>2025</v>
      </c>
      <c r="X84" s="408">
        <f t="shared" si="128"/>
        <v>2026</v>
      </c>
      <c r="Y84" s="408">
        <f t="shared" si="128"/>
        <v>2027</v>
      </c>
      <c r="Z84" s="408">
        <f t="shared" si="128"/>
        <v>2028</v>
      </c>
      <c r="AA84" s="408">
        <f t="shared" si="128"/>
        <v>2029</v>
      </c>
      <c r="AB84" s="408">
        <f t="shared" si="128"/>
        <v>2030</v>
      </c>
      <c r="AC84" s="408">
        <f t="shared" si="128"/>
        <v>2031</v>
      </c>
      <c r="AD84" s="408">
        <f t="shared" si="128"/>
        <v>2032</v>
      </c>
      <c r="AE84" s="408">
        <f t="shared" si="128"/>
        <v>2033</v>
      </c>
      <c r="AF84" s="2131"/>
      <c r="AG84" s="25"/>
      <c r="AH84" s="25"/>
    </row>
    <row r="85" spans="1:34" ht="24" customHeight="1" x14ac:dyDescent="0.15">
      <c r="A85" s="2132" t="s">
        <v>462</v>
      </c>
      <c r="B85" s="2136" t="s">
        <v>461</v>
      </c>
      <c r="C85" s="26" t="s">
        <v>570</v>
      </c>
      <c r="D85" s="793"/>
      <c r="E85" s="794"/>
      <c r="F85" s="944">
        <f>D85*E85</f>
        <v>0</v>
      </c>
      <c r="G85" s="787">
        <v>2009</v>
      </c>
      <c r="H85" s="29">
        <v>0</v>
      </c>
      <c r="I85" s="439" t="str">
        <f t="shared" ref="I85:I92" si="129">IF(F85&lt;=0,"-",F85*(1-H85/100))</f>
        <v>-</v>
      </c>
      <c r="J85" s="30">
        <v>6</v>
      </c>
      <c r="K85" s="439" t="e">
        <f t="shared" ref="K85:K92" si="130">IF(J85&lt;=0,"-",ROUND(I85/J85,0))</f>
        <v>#VALUE!</v>
      </c>
      <c r="L85" s="31">
        <v>0</v>
      </c>
      <c r="M85" s="439">
        <f>IF(J85&lt;=0,"-",ROUND(F85*L85/J85,0))</f>
        <v>0</v>
      </c>
      <c r="N85" s="32"/>
      <c r="O85" s="2140" t="s">
        <v>462</v>
      </c>
      <c r="P85" s="2143" t="s">
        <v>461</v>
      </c>
      <c r="Q85" s="795" t="str">
        <f t="shared" ref="Q85:Q92" si="131">IF(C85="","",C85)</f>
        <v>H21年以前導入・繰入</v>
      </c>
      <c r="R85" s="950" t="str">
        <f>(IF(R84-$G$85&lt;=0,"-",(IF(R84-$G$85&lt;=$J$85,$K$85,"-"))))</f>
        <v>-</v>
      </c>
      <c r="S85" s="950" t="str">
        <f t="shared" ref="S85:AE85" si="132">(IF(S84-$G$85&lt;=0,"-",(IF(S84-$G$85&lt;=$J$85,$K$85,"-"))))</f>
        <v>-</v>
      </c>
      <c r="T85" s="950" t="str">
        <f t="shared" si="132"/>
        <v>-</v>
      </c>
      <c r="U85" s="950" t="str">
        <f t="shared" si="132"/>
        <v>-</v>
      </c>
      <c r="V85" s="950" t="str">
        <f t="shared" si="132"/>
        <v>-</v>
      </c>
      <c r="W85" s="950" t="str">
        <f t="shared" si="132"/>
        <v>-</v>
      </c>
      <c r="X85" s="950" t="str">
        <f t="shared" si="132"/>
        <v>-</v>
      </c>
      <c r="Y85" s="950" t="str">
        <f t="shared" si="132"/>
        <v>-</v>
      </c>
      <c r="Z85" s="950" t="str">
        <f t="shared" si="132"/>
        <v>-</v>
      </c>
      <c r="AA85" s="950" t="str">
        <f t="shared" si="132"/>
        <v>-</v>
      </c>
      <c r="AB85" s="951" t="str">
        <f t="shared" si="132"/>
        <v>-</v>
      </c>
      <c r="AC85" s="951" t="str">
        <f t="shared" si="132"/>
        <v>-</v>
      </c>
      <c r="AD85" s="951" t="str">
        <f t="shared" si="132"/>
        <v>-</v>
      </c>
      <c r="AE85" s="951" t="str">
        <f t="shared" si="132"/>
        <v>-</v>
      </c>
      <c r="AF85" s="33"/>
      <c r="AG85" s="25"/>
      <c r="AH85" s="25"/>
    </row>
    <row r="86" spans="1:34" ht="24" customHeight="1" x14ac:dyDescent="0.15">
      <c r="A86" s="2133"/>
      <c r="B86" s="2137"/>
      <c r="C86" s="26" t="s">
        <v>564</v>
      </c>
      <c r="D86" s="793"/>
      <c r="E86" s="958"/>
      <c r="F86" s="944">
        <f>E86*D86</f>
        <v>0</v>
      </c>
      <c r="G86" s="787">
        <v>2010</v>
      </c>
      <c r="H86" s="29">
        <v>0</v>
      </c>
      <c r="I86" s="439" t="str">
        <f t="shared" si="129"/>
        <v>-</v>
      </c>
      <c r="J86" s="30">
        <v>6</v>
      </c>
      <c r="K86" s="439" t="e">
        <f t="shared" si="130"/>
        <v>#VALUE!</v>
      </c>
      <c r="L86" s="31">
        <v>0</v>
      </c>
      <c r="M86" s="439">
        <f t="shared" ref="M86:M93" si="133">IF(J86&lt;=0,"-",ROUND(F86*L86/J86,0))</f>
        <v>0</v>
      </c>
      <c r="N86" s="32"/>
      <c r="O86" s="2141"/>
      <c r="P86" s="2144"/>
      <c r="Q86" s="418" t="str">
        <f t="shared" si="131"/>
        <v>H22年導入・繰入</v>
      </c>
      <c r="R86" s="950" t="str">
        <f>(IF(R84-$G$86&lt;=0,"-",(IF(R84-$G$86&lt;=$J$86,$K$86,"-"))))</f>
        <v>-</v>
      </c>
      <c r="S86" s="950" t="str">
        <f t="shared" ref="S86:AE86" si="134">(IF(S84-$G$86&lt;=0,"-",(IF(S84-$G$86&lt;=$J$86,$K$86,"-"))))</f>
        <v>-</v>
      </c>
      <c r="T86" s="950" t="str">
        <f t="shared" si="134"/>
        <v>-</v>
      </c>
      <c r="U86" s="950" t="str">
        <f t="shared" si="134"/>
        <v>-</v>
      </c>
      <c r="V86" s="950" t="str">
        <f t="shared" si="134"/>
        <v>-</v>
      </c>
      <c r="W86" s="950" t="str">
        <f t="shared" si="134"/>
        <v>-</v>
      </c>
      <c r="X86" s="950" t="str">
        <f t="shared" si="134"/>
        <v>-</v>
      </c>
      <c r="Y86" s="950" t="str">
        <f t="shared" si="134"/>
        <v>-</v>
      </c>
      <c r="Z86" s="950" t="str">
        <f t="shared" si="134"/>
        <v>-</v>
      </c>
      <c r="AA86" s="950" t="str">
        <f t="shared" si="134"/>
        <v>-</v>
      </c>
      <c r="AB86" s="951" t="str">
        <f t="shared" si="134"/>
        <v>-</v>
      </c>
      <c r="AC86" s="951" t="str">
        <f t="shared" si="134"/>
        <v>-</v>
      </c>
      <c r="AD86" s="951" t="str">
        <f t="shared" si="134"/>
        <v>-</v>
      </c>
      <c r="AE86" s="951" t="str">
        <f t="shared" si="134"/>
        <v>-</v>
      </c>
      <c r="AF86" s="33"/>
      <c r="AG86" s="25"/>
      <c r="AH86" s="25"/>
    </row>
    <row r="87" spans="1:34" ht="24" customHeight="1" x14ac:dyDescent="0.15">
      <c r="A87" s="2134"/>
      <c r="B87" s="2138"/>
      <c r="C87" s="26" t="s">
        <v>565</v>
      </c>
      <c r="D87" s="793"/>
      <c r="E87" s="958"/>
      <c r="F87" s="945">
        <f t="shared" ref="F87:F93" si="135">D87*E87</f>
        <v>0</v>
      </c>
      <c r="G87" s="787">
        <v>2011</v>
      </c>
      <c r="H87" s="30">
        <v>0</v>
      </c>
      <c r="I87" s="439" t="str">
        <f t="shared" si="129"/>
        <v>-</v>
      </c>
      <c r="J87" s="30">
        <v>6</v>
      </c>
      <c r="K87" s="439" t="e">
        <f t="shared" si="130"/>
        <v>#VALUE!</v>
      </c>
      <c r="L87" s="31">
        <v>0</v>
      </c>
      <c r="M87" s="439">
        <f t="shared" si="133"/>
        <v>0</v>
      </c>
      <c r="N87" s="39"/>
      <c r="O87" s="2141"/>
      <c r="P87" s="2145"/>
      <c r="Q87" s="418" t="str">
        <f t="shared" si="131"/>
        <v>H23年導入・繰入</v>
      </c>
      <c r="R87" s="950" t="str">
        <f t="shared" ref="R87:AE87" si="136">(IF(R84-$G$87&lt;=0,"-",(IF(R84-$G$87&lt;=$J$87,$K$87,"-"))))</f>
        <v>-</v>
      </c>
      <c r="S87" s="950" t="str">
        <f t="shared" si="136"/>
        <v>-</v>
      </c>
      <c r="T87" s="950" t="str">
        <f t="shared" si="136"/>
        <v>-</v>
      </c>
      <c r="U87" s="950" t="str">
        <f t="shared" si="136"/>
        <v>-</v>
      </c>
      <c r="V87" s="950" t="str">
        <f t="shared" si="136"/>
        <v>-</v>
      </c>
      <c r="W87" s="950" t="str">
        <f t="shared" si="136"/>
        <v>-</v>
      </c>
      <c r="X87" s="950" t="str">
        <f t="shared" si="136"/>
        <v>-</v>
      </c>
      <c r="Y87" s="950" t="str">
        <f t="shared" si="136"/>
        <v>-</v>
      </c>
      <c r="Z87" s="950" t="str">
        <f t="shared" si="136"/>
        <v>-</v>
      </c>
      <c r="AA87" s="950" t="str">
        <f t="shared" si="136"/>
        <v>-</v>
      </c>
      <c r="AB87" s="951" t="str">
        <f t="shared" si="136"/>
        <v>-</v>
      </c>
      <c r="AC87" s="951" t="str">
        <f t="shared" si="136"/>
        <v>-</v>
      </c>
      <c r="AD87" s="951" t="str">
        <f t="shared" si="136"/>
        <v>-</v>
      </c>
      <c r="AE87" s="951" t="str">
        <f t="shared" si="136"/>
        <v>-</v>
      </c>
      <c r="AF87" s="40"/>
      <c r="AG87" s="25"/>
      <c r="AH87" s="25"/>
    </row>
    <row r="88" spans="1:34" ht="24" customHeight="1" x14ac:dyDescent="0.15">
      <c r="A88" s="2134"/>
      <c r="B88" s="2138"/>
      <c r="C88" s="26" t="s">
        <v>566</v>
      </c>
      <c r="D88" s="793"/>
      <c r="E88" s="958"/>
      <c r="F88" s="945">
        <f t="shared" si="135"/>
        <v>0</v>
      </c>
      <c r="G88" s="787">
        <v>2012</v>
      </c>
      <c r="H88" s="30">
        <v>0</v>
      </c>
      <c r="I88" s="439" t="str">
        <f t="shared" si="129"/>
        <v>-</v>
      </c>
      <c r="J88" s="30">
        <v>6</v>
      </c>
      <c r="K88" s="439" t="e">
        <f t="shared" si="130"/>
        <v>#VALUE!</v>
      </c>
      <c r="L88" s="31">
        <v>0</v>
      </c>
      <c r="M88" s="439">
        <f t="shared" si="133"/>
        <v>0</v>
      </c>
      <c r="N88" s="39"/>
      <c r="O88" s="2141"/>
      <c r="P88" s="2145"/>
      <c r="Q88" s="418" t="str">
        <f t="shared" si="131"/>
        <v>H24年導入・繰入</v>
      </c>
      <c r="R88" s="950" t="e">
        <f>(IF(R84-$G$88&lt;=0,"-",(IF(J88-$G$88&lt;=$J$88,$K$88,"-"))))</f>
        <v>#VALUE!</v>
      </c>
      <c r="S88" s="950" t="str">
        <f t="shared" ref="S88:AE88" si="137">(IF(S84-$G$88&lt;=0,"-",(IF(S84-$G$88&lt;=$J$88,$K$88,"-"))))</f>
        <v>-</v>
      </c>
      <c r="T88" s="950" t="str">
        <f t="shared" si="137"/>
        <v>-</v>
      </c>
      <c r="U88" s="950" t="str">
        <f t="shared" si="137"/>
        <v>-</v>
      </c>
      <c r="V88" s="950" t="str">
        <f t="shared" si="137"/>
        <v>-</v>
      </c>
      <c r="W88" s="950" t="str">
        <f t="shared" si="137"/>
        <v>-</v>
      </c>
      <c r="X88" s="950" t="str">
        <f t="shared" si="137"/>
        <v>-</v>
      </c>
      <c r="Y88" s="950" t="str">
        <f t="shared" si="137"/>
        <v>-</v>
      </c>
      <c r="Z88" s="950" t="str">
        <f t="shared" si="137"/>
        <v>-</v>
      </c>
      <c r="AA88" s="950" t="str">
        <f t="shared" si="137"/>
        <v>-</v>
      </c>
      <c r="AB88" s="951" t="str">
        <f t="shared" si="137"/>
        <v>-</v>
      </c>
      <c r="AC88" s="951" t="str">
        <f t="shared" si="137"/>
        <v>-</v>
      </c>
      <c r="AD88" s="951" t="str">
        <f t="shared" si="137"/>
        <v>-</v>
      </c>
      <c r="AE88" s="951" t="str">
        <f t="shared" si="137"/>
        <v>-</v>
      </c>
      <c r="AF88" s="40"/>
      <c r="AG88" s="25"/>
      <c r="AH88" s="25"/>
    </row>
    <row r="89" spans="1:34" ht="24" customHeight="1" x14ac:dyDescent="0.15">
      <c r="A89" s="2134"/>
      <c r="B89" s="2138"/>
      <c r="C89" s="26" t="s">
        <v>567</v>
      </c>
      <c r="D89" s="793"/>
      <c r="E89" s="958"/>
      <c r="F89" s="945">
        <f t="shared" si="135"/>
        <v>0</v>
      </c>
      <c r="G89" s="787">
        <v>2013</v>
      </c>
      <c r="H89" s="30">
        <v>0</v>
      </c>
      <c r="I89" s="439" t="str">
        <f t="shared" si="129"/>
        <v>-</v>
      </c>
      <c r="J89" s="30">
        <v>6</v>
      </c>
      <c r="K89" s="439" t="e">
        <f t="shared" si="130"/>
        <v>#VALUE!</v>
      </c>
      <c r="L89" s="31">
        <v>0</v>
      </c>
      <c r="M89" s="439">
        <f t="shared" si="133"/>
        <v>0</v>
      </c>
      <c r="N89" s="39"/>
      <c r="O89" s="2141"/>
      <c r="P89" s="2145"/>
      <c r="Q89" s="418" t="str">
        <f t="shared" si="131"/>
        <v>H25年導入・繰入</v>
      </c>
      <c r="R89" s="950" t="str">
        <f>(IF(R84-$G$89&lt;=0,"-",(IF(R84-$G$89&lt;=$J$89,$K$89,"-"))))</f>
        <v>-</v>
      </c>
      <c r="S89" s="950" t="str">
        <f t="shared" ref="S89:AE89" si="138">(IF(S84-$G$89&lt;=0,"-",(IF(S84-$G$89&lt;=$J$89,$K$89,"-"))))</f>
        <v>-</v>
      </c>
      <c r="T89" s="950" t="str">
        <f t="shared" si="138"/>
        <v>-</v>
      </c>
      <c r="U89" s="950" t="str">
        <f t="shared" si="138"/>
        <v>-</v>
      </c>
      <c r="V89" s="950" t="str">
        <f t="shared" si="138"/>
        <v>-</v>
      </c>
      <c r="W89" s="950" t="str">
        <f t="shared" si="138"/>
        <v>-</v>
      </c>
      <c r="X89" s="950" t="str">
        <f t="shared" si="138"/>
        <v>-</v>
      </c>
      <c r="Y89" s="950" t="str">
        <f t="shared" si="138"/>
        <v>-</v>
      </c>
      <c r="Z89" s="950" t="str">
        <f t="shared" si="138"/>
        <v>-</v>
      </c>
      <c r="AA89" s="950" t="str">
        <f t="shared" si="138"/>
        <v>-</v>
      </c>
      <c r="AB89" s="951" t="str">
        <f t="shared" si="138"/>
        <v>-</v>
      </c>
      <c r="AC89" s="951" t="str">
        <f t="shared" si="138"/>
        <v>-</v>
      </c>
      <c r="AD89" s="951" t="str">
        <f t="shared" si="138"/>
        <v>-</v>
      </c>
      <c r="AE89" s="951" t="str">
        <f t="shared" si="138"/>
        <v>-</v>
      </c>
      <c r="AF89" s="40"/>
      <c r="AG89" s="25"/>
      <c r="AH89" s="25"/>
    </row>
    <row r="90" spans="1:34" ht="24" customHeight="1" x14ac:dyDescent="0.15">
      <c r="A90" s="2134"/>
      <c r="B90" s="2138"/>
      <c r="C90" s="26" t="s">
        <v>568</v>
      </c>
      <c r="D90" s="793"/>
      <c r="E90" s="958"/>
      <c r="F90" s="946">
        <f t="shared" si="135"/>
        <v>0</v>
      </c>
      <c r="G90" s="787">
        <v>2014</v>
      </c>
      <c r="H90" s="30">
        <v>0</v>
      </c>
      <c r="I90" s="439" t="str">
        <f t="shared" si="129"/>
        <v>-</v>
      </c>
      <c r="J90" s="30">
        <v>6</v>
      </c>
      <c r="K90" s="439" t="e">
        <f t="shared" si="130"/>
        <v>#VALUE!</v>
      </c>
      <c r="L90" s="31">
        <v>0</v>
      </c>
      <c r="M90" s="439">
        <f t="shared" si="133"/>
        <v>0</v>
      </c>
      <c r="N90" s="46"/>
      <c r="O90" s="2141"/>
      <c r="P90" s="2145"/>
      <c r="Q90" s="797" t="str">
        <f t="shared" si="131"/>
        <v>H26年導入・繰入</v>
      </c>
      <c r="R90" s="950" t="e">
        <f>(IF(R84-$G$90&lt;=0,"-",(IF(R84-$G$90&lt;=$J$90,$K$90,"-"))))</f>
        <v>#VALUE!</v>
      </c>
      <c r="S90" s="950" t="str">
        <f t="shared" ref="S90:AE90" si="139">(IF(S84-$G$90&lt;=0,"-",(IF(S84-$G$90&lt;=$J$90,$K$90,"-"))))</f>
        <v>-</v>
      </c>
      <c r="T90" s="950" t="str">
        <f t="shared" si="139"/>
        <v>-</v>
      </c>
      <c r="U90" s="950" t="str">
        <f t="shared" si="139"/>
        <v>-</v>
      </c>
      <c r="V90" s="950" t="str">
        <f t="shared" si="139"/>
        <v>-</v>
      </c>
      <c r="W90" s="950" t="str">
        <f t="shared" si="139"/>
        <v>-</v>
      </c>
      <c r="X90" s="950" t="str">
        <f t="shared" si="139"/>
        <v>-</v>
      </c>
      <c r="Y90" s="950" t="str">
        <f t="shared" si="139"/>
        <v>-</v>
      </c>
      <c r="Z90" s="950" t="str">
        <f t="shared" si="139"/>
        <v>-</v>
      </c>
      <c r="AA90" s="950" t="str">
        <f t="shared" si="139"/>
        <v>-</v>
      </c>
      <c r="AB90" s="951" t="str">
        <f t="shared" si="139"/>
        <v>-</v>
      </c>
      <c r="AC90" s="951" t="str">
        <f t="shared" si="139"/>
        <v>-</v>
      </c>
      <c r="AD90" s="951" t="str">
        <f t="shared" si="139"/>
        <v>-</v>
      </c>
      <c r="AE90" s="951" t="str">
        <f t="shared" si="139"/>
        <v>-</v>
      </c>
      <c r="AF90" s="788"/>
      <c r="AG90" s="25"/>
      <c r="AH90" s="25"/>
    </row>
    <row r="91" spans="1:34" ht="24" customHeight="1" x14ac:dyDescent="0.15">
      <c r="A91" s="2134"/>
      <c r="B91" s="2138"/>
      <c r="C91" s="26" t="s">
        <v>569</v>
      </c>
      <c r="D91" s="793"/>
      <c r="E91" s="958"/>
      <c r="F91" s="946">
        <f t="shared" si="135"/>
        <v>0</v>
      </c>
      <c r="G91" s="787">
        <v>2015</v>
      </c>
      <c r="H91" s="30">
        <v>0</v>
      </c>
      <c r="I91" s="439" t="str">
        <f t="shared" si="129"/>
        <v>-</v>
      </c>
      <c r="J91" s="37">
        <v>6</v>
      </c>
      <c r="K91" s="439" t="e">
        <f t="shared" si="130"/>
        <v>#VALUE!</v>
      </c>
      <c r="L91" s="45">
        <v>0</v>
      </c>
      <c r="M91" s="439">
        <f t="shared" si="133"/>
        <v>0</v>
      </c>
      <c r="N91" s="46"/>
      <c r="O91" s="2141"/>
      <c r="P91" s="2145"/>
      <c r="Q91" s="797" t="str">
        <f t="shared" si="131"/>
        <v>H27年導入・繰入</v>
      </c>
      <c r="R91" s="950" t="e">
        <f>(IF(R84-$G$91&lt;=0,"-",(IF(R84-$G$91&lt;=$J$91,$K$91,"-"))))</f>
        <v>#VALUE!</v>
      </c>
      <c r="S91" s="950" t="e">
        <f t="shared" ref="S91:AE91" si="140">(IF(S84-$G$91&lt;=0,"-",(IF(S84-$G$91&lt;=$J$91,$K$91,"-"))))</f>
        <v>#VALUE!</v>
      </c>
      <c r="T91" s="950" t="str">
        <f t="shared" si="140"/>
        <v>-</v>
      </c>
      <c r="U91" s="950" t="str">
        <f t="shared" si="140"/>
        <v>-</v>
      </c>
      <c r="V91" s="950" t="str">
        <f t="shared" si="140"/>
        <v>-</v>
      </c>
      <c r="W91" s="950" t="str">
        <f t="shared" si="140"/>
        <v>-</v>
      </c>
      <c r="X91" s="950" t="str">
        <f t="shared" si="140"/>
        <v>-</v>
      </c>
      <c r="Y91" s="950" t="str">
        <f t="shared" si="140"/>
        <v>-</v>
      </c>
      <c r="Z91" s="950" t="str">
        <f t="shared" si="140"/>
        <v>-</v>
      </c>
      <c r="AA91" s="950" t="str">
        <f t="shared" si="140"/>
        <v>-</v>
      </c>
      <c r="AB91" s="951" t="str">
        <f t="shared" si="140"/>
        <v>-</v>
      </c>
      <c r="AC91" s="951" t="str">
        <f t="shared" si="140"/>
        <v>-</v>
      </c>
      <c r="AD91" s="951" t="str">
        <f t="shared" si="140"/>
        <v>-</v>
      </c>
      <c r="AE91" s="951" t="str">
        <f t="shared" si="140"/>
        <v>-</v>
      </c>
      <c r="AF91" s="788"/>
      <c r="AG91" s="25"/>
      <c r="AH91" s="25"/>
    </row>
    <row r="92" spans="1:34" ht="24" customHeight="1" x14ac:dyDescent="0.15">
      <c r="A92" s="2134"/>
      <c r="B92" s="2138"/>
      <c r="C92" s="34"/>
      <c r="D92" s="793"/>
      <c r="E92" s="799"/>
      <c r="F92" s="946">
        <f t="shared" si="135"/>
        <v>0</v>
      </c>
      <c r="G92" s="43"/>
      <c r="H92" s="30"/>
      <c r="I92" s="439" t="str">
        <f t="shared" si="129"/>
        <v>-</v>
      </c>
      <c r="J92" s="37"/>
      <c r="K92" s="439" t="str">
        <f t="shared" si="130"/>
        <v>-</v>
      </c>
      <c r="L92" s="45"/>
      <c r="M92" s="439" t="str">
        <f t="shared" si="133"/>
        <v>-</v>
      </c>
      <c r="N92" s="46"/>
      <c r="O92" s="2141"/>
      <c r="P92" s="2146"/>
      <c r="Q92" s="797" t="str">
        <f t="shared" si="131"/>
        <v/>
      </c>
      <c r="R92" s="950" t="str">
        <f>(IF(R84-$G$92&lt;=0,"-",(IF(R84-$G$92&lt;=$J$92,$K$92,"-"))))</f>
        <v>-</v>
      </c>
      <c r="S92" s="950" t="str">
        <f t="shared" ref="S92:AE92" si="141">(IF(S84-$G$92&lt;=0,"-",(IF(S84-$G$92&lt;=$J$92,$K$92,"-"))))</f>
        <v>-</v>
      </c>
      <c r="T92" s="950" t="str">
        <f t="shared" si="141"/>
        <v>-</v>
      </c>
      <c r="U92" s="950" t="str">
        <f t="shared" si="141"/>
        <v>-</v>
      </c>
      <c r="V92" s="950" t="str">
        <f t="shared" si="141"/>
        <v>-</v>
      </c>
      <c r="W92" s="950" t="str">
        <f t="shared" si="141"/>
        <v>-</v>
      </c>
      <c r="X92" s="950" t="str">
        <f t="shared" si="141"/>
        <v>-</v>
      </c>
      <c r="Y92" s="950" t="str">
        <f t="shared" si="141"/>
        <v>-</v>
      </c>
      <c r="Z92" s="950" t="str">
        <f t="shared" si="141"/>
        <v>-</v>
      </c>
      <c r="AA92" s="950" t="str">
        <f t="shared" si="141"/>
        <v>-</v>
      </c>
      <c r="AB92" s="951" t="str">
        <f t="shared" si="141"/>
        <v>-</v>
      </c>
      <c r="AC92" s="951" t="str">
        <f t="shared" si="141"/>
        <v>-</v>
      </c>
      <c r="AD92" s="951" t="str">
        <f t="shared" si="141"/>
        <v>-</v>
      </c>
      <c r="AE92" s="951" t="str">
        <f t="shared" si="141"/>
        <v>-</v>
      </c>
      <c r="AF92" s="788"/>
      <c r="AG92" s="25"/>
      <c r="AH92" s="25"/>
    </row>
    <row r="93" spans="1:34" ht="24" customHeight="1" thickBot="1" x14ac:dyDescent="0.2">
      <c r="A93" s="2134"/>
      <c r="B93" s="2139"/>
      <c r="C93" s="34"/>
      <c r="D93" s="793"/>
      <c r="E93" s="799"/>
      <c r="F93" s="946">
        <f t="shared" si="135"/>
        <v>0</v>
      </c>
      <c r="G93" s="43"/>
      <c r="H93" s="30"/>
      <c r="I93" s="439" t="str">
        <f>IF(F93&lt;=0,"-",F93*(1-H93/100))</f>
        <v>-</v>
      </c>
      <c r="J93" s="37"/>
      <c r="K93" s="439" t="str">
        <f>IF(J93&lt;=0,"-",ROUND(I93/J93,0))</f>
        <v>-</v>
      </c>
      <c r="L93" s="45"/>
      <c r="M93" s="439" t="str">
        <f t="shared" si="133"/>
        <v>-</v>
      </c>
      <c r="N93" s="46"/>
      <c r="O93" s="2141"/>
      <c r="P93" s="2146"/>
      <c r="Q93" s="409" t="str">
        <f>IF(C93="","",C93)</f>
        <v/>
      </c>
      <c r="R93" s="952" t="str">
        <f>(IF(R84-$G$93&lt;=0,"-",(IF(R84-$G$93&lt;=$J$93,$K$93,"-"))))</f>
        <v>-</v>
      </c>
      <c r="S93" s="953" t="str">
        <f t="shared" ref="S93:AE93" si="142">(IF(S84-$G$93&lt;=0,"-",(IF(S84-$G$93&lt;=$J$93,$K$93,"-"))))</f>
        <v>-</v>
      </c>
      <c r="T93" s="953" t="str">
        <f t="shared" si="142"/>
        <v>-</v>
      </c>
      <c r="U93" s="953" t="str">
        <f t="shared" si="142"/>
        <v>-</v>
      </c>
      <c r="V93" s="953" t="str">
        <f t="shared" si="142"/>
        <v>-</v>
      </c>
      <c r="W93" s="953" t="str">
        <f t="shared" si="142"/>
        <v>-</v>
      </c>
      <c r="X93" s="953" t="str">
        <f t="shared" si="142"/>
        <v>-</v>
      </c>
      <c r="Y93" s="953" t="str">
        <f t="shared" si="142"/>
        <v>-</v>
      </c>
      <c r="Z93" s="953" t="str">
        <f t="shared" si="142"/>
        <v>-</v>
      </c>
      <c r="AA93" s="953" t="str">
        <f t="shared" si="142"/>
        <v>-</v>
      </c>
      <c r="AB93" s="954" t="str">
        <f t="shared" si="142"/>
        <v>-</v>
      </c>
      <c r="AC93" s="954" t="str">
        <f t="shared" si="142"/>
        <v>-</v>
      </c>
      <c r="AD93" s="954" t="str">
        <f t="shared" si="142"/>
        <v>-</v>
      </c>
      <c r="AE93" s="955" t="str">
        <f t="shared" si="142"/>
        <v>-</v>
      </c>
      <c r="AF93" s="47"/>
      <c r="AG93" s="25"/>
      <c r="AH93" s="25"/>
    </row>
    <row r="94" spans="1:34" ht="24" customHeight="1" thickBot="1" x14ac:dyDescent="0.2">
      <c r="A94" s="2134"/>
      <c r="B94" s="2148" t="s">
        <v>83</v>
      </c>
      <c r="C94" s="2149"/>
      <c r="D94" s="48"/>
      <c r="E94" s="48"/>
      <c r="F94" s="49"/>
      <c r="G94" s="50"/>
      <c r="H94" s="51"/>
      <c r="I94" s="789">
        <f>SUM(I85:I93)</f>
        <v>0</v>
      </c>
      <c r="J94" s="51"/>
      <c r="K94" s="789" t="e">
        <f>SUM(K85:K91)</f>
        <v>#VALUE!</v>
      </c>
      <c r="L94" s="53"/>
      <c r="M94" s="1085">
        <f>SUM(M85:M91)</f>
        <v>0</v>
      </c>
      <c r="N94" s="54"/>
      <c r="O94" s="2141"/>
      <c r="P94" s="2147"/>
      <c r="Q94" s="55" t="s">
        <v>84</v>
      </c>
      <c r="R94" s="790" t="e">
        <f>SUM(R85:R93)</f>
        <v>#VALUE!</v>
      </c>
      <c r="S94" s="790" t="e">
        <f t="shared" ref="S94:AB94" si="143">SUM(S85:S93)</f>
        <v>#VALUE!</v>
      </c>
      <c r="T94" s="790">
        <f t="shared" si="143"/>
        <v>0</v>
      </c>
      <c r="U94" s="790">
        <f>SUM(U85:U93)</f>
        <v>0</v>
      </c>
      <c r="V94" s="790">
        <f t="shared" si="143"/>
        <v>0</v>
      </c>
      <c r="W94" s="790">
        <f>SUM(W85:W93)</f>
        <v>0</v>
      </c>
      <c r="X94" s="790">
        <f t="shared" si="143"/>
        <v>0</v>
      </c>
      <c r="Y94" s="790">
        <f t="shared" si="143"/>
        <v>0</v>
      </c>
      <c r="Z94" s="790">
        <f t="shared" si="143"/>
        <v>0</v>
      </c>
      <c r="AA94" s="790">
        <f t="shared" si="143"/>
        <v>0</v>
      </c>
      <c r="AB94" s="790">
        <f t="shared" si="143"/>
        <v>0</v>
      </c>
      <c r="AC94" s="790">
        <f>SUM(AC85:AC93)</f>
        <v>0</v>
      </c>
      <c r="AD94" s="790">
        <f>SUM(AD85:AD93)</f>
        <v>0</v>
      </c>
      <c r="AE94" s="790">
        <f>SUM(AE85:AE93)</f>
        <v>0</v>
      </c>
      <c r="AF94" s="56"/>
      <c r="AG94" s="25"/>
      <c r="AH94" s="25"/>
    </row>
    <row r="95" spans="1:34" ht="24" customHeight="1" x14ac:dyDescent="0.15">
      <c r="A95" s="2134"/>
      <c r="B95" s="2150" t="s">
        <v>463</v>
      </c>
      <c r="C95" s="800" t="s">
        <v>560</v>
      </c>
      <c r="D95" s="793">
        <f>②飼養計画!I6+②飼養計画!I7</f>
        <v>0</v>
      </c>
      <c r="E95" s="1254">
        <v>300000</v>
      </c>
      <c r="F95" s="57">
        <f>D95*E95</f>
        <v>0</v>
      </c>
      <c r="G95" s="58">
        <v>2016</v>
      </c>
      <c r="H95" s="30">
        <v>0</v>
      </c>
      <c r="I95" s="439" t="str">
        <f t="shared" ref="I95:I101" si="144">IF(F95&lt;=0,"-",F95*(1-H95/100))</f>
        <v>-</v>
      </c>
      <c r="J95" s="30">
        <v>6</v>
      </c>
      <c r="K95" s="439" t="e">
        <f t="shared" ref="K95:K107" si="145">IF(J95&lt;=0,"-",ROUND(I95/J95,0))</f>
        <v>#VALUE!</v>
      </c>
      <c r="L95" s="31">
        <v>0</v>
      </c>
      <c r="M95" s="439">
        <f>IF(J95&lt;=0,"-",ROUND(F95*L95/J95,0))</f>
        <v>0</v>
      </c>
      <c r="N95" s="32"/>
      <c r="O95" s="2141"/>
      <c r="P95" s="2140" t="s">
        <v>86</v>
      </c>
      <c r="Q95" s="402" t="str">
        <f t="shared" ref="Q95:Q106" si="146">IF(C95="","-",C95)</f>
        <v>H28導入・繰入</v>
      </c>
      <c r="R95" s="950" t="e">
        <f>(IF(R84-$G$95&lt;=0,"-",(IF(R94-$G$95&lt;=$J$95,$K$95,"-"))))</f>
        <v>#VALUE!</v>
      </c>
      <c r="S95" s="950" t="e">
        <f>(IF(S84-$G$95&lt;=0,"-",(IF(S84-$G$95&lt;=$J$95,$K$95,"-"))))</f>
        <v>#VALUE!</v>
      </c>
      <c r="T95" s="950" t="e">
        <f t="shared" ref="T95:AE95" si="147">(IF(T84-$G$95&lt;=0,"-",(IF(T84-$G$95&lt;=$J$95,$K$95,"-"))))</f>
        <v>#VALUE!</v>
      </c>
      <c r="U95" s="950" t="str">
        <f>(IF(U84-$G$95&lt;=0,"-",(IF(U84-$G$95&lt;=$J$95,$K$95,"-"))))</f>
        <v>-</v>
      </c>
      <c r="V95" s="950" t="str">
        <f>(IF(V84-$G$95&lt;=0,"-",(IF(V84-$G$95&lt;=$J$95,$K$95,"-"))))</f>
        <v>-</v>
      </c>
      <c r="W95" s="950" t="str">
        <f>(IF(W84-$G$95&lt;=0,"-",(IF(W84-$G$95&lt;=$J$95,$K$95,"-"))))</f>
        <v>-</v>
      </c>
      <c r="X95" s="950" t="str">
        <f t="shared" si="147"/>
        <v>-</v>
      </c>
      <c r="Y95" s="950" t="str">
        <f t="shared" si="147"/>
        <v>-</v>
      </c>
      <c r="Z95" s="950" t="str">
        <f t="shared" si="147"/>
        <v>-</v>
      </c>
      <c r="AA95" s="950" t="str">
        <f t="shared" si="147"/>
        <v>-</v>
      </c>
      <c r="AB95" s="950" t="str">
        <f t="shared" si="147"/>
        <v>-</v>
      </c>
      <c r="AC95" s="950" t="str">
        <f t="shared" si="147"/>
        <v>-</v>
      </c>
      <c r="AD95" s="950" t="str">
        <f t="shared" si="147"/>
        <v>-</v>
      </c>
      <c r="AE95" s="950" t="str">
        <f t="shared" si="147"/>
        <v>-</v>
      </c>
      <c r="AF95" s="33"/>
      <c r="AG95" s="25"/>
      <c r="AH95" s="25"/>
    </row>
    <row r="96" spans="1:34" ht="24" customHeight="1" x14ac:dyDescent="0.15">
      <c r="A96" s="2134"/>
      <c r="B96" s="2112"/>
      <c r="C96" s="800" t="s">
        <v>464</v>
      </c>
      <c r="D96" s="793">
        <f>②飼養計画!J6+②飼養計画!J7</f>
        <v>0</v>
      </c>
      <c r="E96" s="1254">
        <v>300000</v>
      </c>
      <c r="F96" s="57">
        <f>D96*E96</f>
        <v>0</v>
      </c>
      <c r="G96" s="58">
        <v>2017</v>
      </c>
      <c r="H96" s="30">
        <v>0</v>
      </c>
      <c r="I96" s="439" t="str">
        <f t="shared" si="144"/>
        <v>-</v>
      </c>
      <c r="J96" s="30">
        <v>6</v>
      </c>
      <c r="K96" s="439" t="e">
        <f t="shared" si="145"/>
        <v>#VALUE!</v>
      </c>
      <c r="L96" s="31">
        <v>0</v>
      </c>
      <c r="M96" s="439">
        <f>IF(J96&lt;=0,"-",ROUND(F96*L96/J96,0))</f>
        <v>0</v>
      </c>
      <c r="N96" s="32"/>
      <c r="O96" s="2141"/>
      <c r="P96" s="2141"/>
      <c r="Q96" s="402" t="str">
        <f t="shared" si="146"/>
        <v>H29導入・繰入</v>
      </c>
      <c r="R96" s="951" t="e">
        <f>(IF(R84-$G$95&lt;=0,"-",(IF(R84-$G$95&lt;=$J$95,$K$95,"-"))))</f>
        <v>#VALUE!</v>
      </c>
      <c r="S96" s="951" t="e">
        <f>(IF(S84-$G$95&lt;=0,"-",(IF(S84-$G$95&lt;=$J$95,$K$95,"-"))))</f>
        <v>#VALUE!</v>
      </c>
      <c r="T96" s="951" t="e">
        <f>(IF(T84-$G$95&lt;=0,"-",(IF(T84-$G$95&lt;=$J$95,$K$95,"-"))))</f>
        <v>#VALUE!</v>
      </c>
      <c r="U96" s="951" t="e">
        <f>(IF(U84-$G$96&lt;=0,"-",(IF(U84-$G$96&lt;=$J$96,$K$96,"-"))))</f>
        <v>#VALUE!</v>
      </c>
      <c r="V96" s="951" t="str">
        <f>(IF(V84-$G$96&lt;=0,"-",(IF(V84-$G$96&lt;=$J$96,$K$96,"-"))))</f>
        <v>-</v>
      </c>
      <c r="W96" s="951" t="str">
        <f>(IF(W84-$G$96&lt;=0,"-",(IF(W84-$G$96&lt;=$J$96,$K$96,"-"))))</f>
        <v>-</v>
      </c>
      <c r="X96" s="951" t="str">
        <f t="shared" ref="X96:AE96" si="148">(IF(X84-$G$96&lt;=0,"-",(IF(X84-$G$96&lt;=$J$96,$K$96,"-"))))</f>
        <v>-</v>
      </c>
      <c r="Y96" s="951" t="str">
        <f t="shared" si="148"/>
        <v>-</v>
      </c>
      <c r="Z96" s="951" t="str">
        <f t="shared" si="148"/>
        <v>-</v>
      </c>
      <c r="AA96" s="951" t="str">
        <f t="shared" si="148"/>
        <v>-</v>
      </c>
      <c r="AB96" s="951" t="str">
        <f t="shared" si="148"/>
        <v>-</v>
      </c>
      <c r="AC96" s="951" t="str">
        <f t="shared" si="148"/>
        <v>-</v>
      </c>
      <c r="AD96" s="951" t="str">
        <f t="shared" si="148"/>
        <v>-</v>
      </c>
      <c r="AE96" s="951" t="str">
        <f t="shared" si="148"/>
        <v>-</v>
      </c>
      <c r="AF96" s="33"/>
      <c r="AG96" s="798"/>
      <c r="AH96" s="25"/>
    </row>
    <row r="97" spans="1:34" ht="24" customHeight="1" x14ac:dyDescent="0.15">
      <c r="A97" s="2134"/>
      <c r="B97" s="2112"/>
      <c r="C97" s="800" t="s">
        <v>465</v>
      </c>
      <c r="D97" s="793">
        <f>②飼養計画!K6+②飼養計画!K7</f>
        <v>0</v>
      </c>
      <c r="E97" s="1254">
        <f t="shared" ref="E97:E98" si="149">E96</f>
        <v>300000</v>
      </c>
      <c r="F97" s="57">
        <f>D97*E97</f>
        <v>0</v>
      </c>
      <c r="G97" s="58">
        <v>2018</v>
      </c>
      <c r="H97" s="30">
        <v>0</v>
      </c>
      <c r="I97" s="439" t="str">
        <f t="shared" si="144"/>
        <v>-</v>
      </c>
      <c r="J97" s="30">
        <v>6</v>
      </c>
      <c r="K97" s="439" t="e">
        <f t="shared" si="145"/>
        <v>#VALUE!</v>
      </c>
      <c r="L97" s="31">
        <v>0</v>
      </c>
      <c r="M97" s="439">
        <f t="shared" ref="M97:M106" si="150">IF(J97&lt;=0,"-",ROUND(F97*L97/J97,0))</f>
        <v>0</v>
      </c>
      <c r="N97" s="32"/>
      <c r="O97" s="2141"/>
      <c r="P97" s="2141"/>
      <c r="Q97" s="402" t="str">
        <f t="shared" si="146"/>
        <v>H30導入・繰入</v>
      </c>
      <c r="R97" s="951" t="e">
        <f>(IF(R84-$G$97&lt;=0,"-",(IF(R84-$G$97&lt;=$J$97,$K$97,"-"))))</f>
        <v>#VALUE!</v>
      </c>
      <c r="S97" s="951" t="e">
        <f>(IF(S84-$G$97&lt;=0,"-",(IF(S84-$G$97&lt;=$J$97,$K$97,"-"))))</f>
        <v>#VALUE!</v>
      </c>
      <c r="T97" s="951" t="e">
        <f t="shared" ref="T97:AE97" si="151">(IF(T84-$G$97&lt;=0,"-",(IF(T84-$G$97&lt;=$J$97,$K$97,"-"))))</f>
        <v>#VALUE!</v>
      </c>
      <c r="U97" s="951" t="e">
        <f t="shared" si="151"/>
        <v>#VALUE!</v>
      </c>
      <c r="V97" s="951" t="e">
        <f t="shared" si="151"/>
        <v>#VALUE!</v>
      </c>
      <c r="W97" s="951" t="str">
        <f t="shared" si="151"/>
        <v>-</v>
      </c>
      <c r="X97" s="951" t="str">
        <f t="shared" si="151"/>
        <v>-</v>
      </c>
      <c r="Y97" s="951" t="str">
        <f t="shared" si="151"/>
        <v>-</v>
      </c>
      <c r="Z97" s="951" t="str">
        <f t="shared" si="151"/>
        <v>-</v>
      </c>
      <c r="AA97" s="951" t="str">
        <f t="shared" si="151"/>
        <v>-</v>
      </c>
      <c r="AB97" s="951" t="str">
        <f t="shared" si="151"/>
        <v>-</v>
      </c>
      <c r="AC97" s="951" t="str">
        <f t="shared" si="151"/>
        <v>-</v>
      </c>
      <c r="AD97" s="951" t="str">
        <f t="shared" si="151"/>
        <v>-</v>
      </c>
      <c r="AE97" s="951" t="str">
        <f t="shared" si="151"/>
        <v>-</v>
      </c>
      <c r="AF97" s="33"/>
      <c r="AG97" s="798"/>
      <c r="AH97" s="25"/>
    </row>
    <row r="98" spans="1:34" ht="24" customHeight="1" x14ac:dyDescent="0.15">
      <c r="A98" s="2134"/>
      <c r="B98" s="2112"/>
      <c r="C98" s="800" t="s">
        <v>466</v>
      </c>
      <c r="D98" s="793">
        <f>②飼養計画!L6+②飼養計画!L7</f>
        <v>0</v>
      </c>
      <c r="E98" s="1254">
        <f t="shared" si="149"/>
        <v>300000</v>
      </c>
      <c r="F98" s="57">
        <f>D98*E98</f>
        <v>0</v>
      </c>
      <c r="G98" s="58">
        <v>2019</v>
      </c>
      <c r="H98" s="30">
        <v>0</v>
      </c>
      <c r="I98" s="439" t="str">
        <f>IF(F98&lt;=0,"-",F98*(1-H98/100))</f>
        <v>-</v>
      </c>
      <c r="J98" s="30">
        <v>6</v>
      </c>
      <c r="K98" s="439" t="e">
        <f t="shared" si="145"/>
        <v>#VALUE!</v>
      </c>
      <c r="L98" s="31">
        <v>0</v>
      </c>
      <c r="M98" s="439">
        <f t="shared" si="150"/>
        <v>0</v>
      </c>
      <c r="N98" s="32"/>
      <c r="O98" s="2141"/>
      <c r="P98" s="2141"/>
      <c r="Q98" s="402" t="str">
        <f t="shared" si="146"/>
        <v>H31導入・繰入</v>
      </c>
      <c r="R98" s="951" t="e">
        <f>(IF(R84-$G$98&lt;=0,"-",(IF(R84-$G$98&lt;=$J$98,$K$98,"-"))))</f>
        <v>#VALUE!</v>
      </c>
      <c r="S98" s="951" t="e">
        <f>(IF(S84-$G$98&lt;=0,"-",(IF(S84-$G$98&lt;=$J$98,$K$98,"-"))))</f>
        <v>#VALUE!</v>
      </c>
      <c r="T98" s="951" t="e">
        <f t="shared" ref="T98:AE98" si="152">(IF(T84-$G$98&lt;=0,"-",(IF(T84-$G$98&lt;=$J$98,$K$98,"-"))))</f>
        <v>#VALUE!</v>
      </c>
      <c r="U98" s="951" t="e">
        <f t="shared" si="152"/>
        <v>#VALUE!</v>
      </c>
      <c r="V98" s="951" t="e">
        <f t="shared" si="152"/>
        <v>#VALUE!</v>
      </c>
      <c r="W98" s="951" t="e">
        <f t="shared" si="152"/>
        <v>#VALUE!</v>
      </c>
      <c r="X98" s="951" t="str">
        <f t="shared" si="152"/>
        <v>-</v>
      </c>
      <c r="Y98" s="951" t="str">
        <f t="shared" si="152"/>
        <v>-</v>
      </c>
      <c r="Z98" s="951" t="str">
        <f t="shared" si="152"/>
        <v>-</v>
      </c>
      <c r="AA98" s="951" t="str">
        <f t="shared" si="152"/>
        <v>-</v>
      </c>
      <c r="AB98" s="951" t="str">
        <f t="shared" si="152"/>
        <v>-</v>
      </c>
      <c r="AC98" s="951" t="str">
        <f t="shared" si="152"/>
        <v>-</v>
      </c>
      <c r="AD98" s="951" t="str">
        <f t="shared" si="152"/>
        <v>-</v>
      </c>
      <c r="AE98" s="951" t="str">
        <f t="shared" si="152"/>
        <v>-</v>
      </c>
      <c r="AF98" s="33"/>
      <c r="AG98" s="798"/>
      <c r="AH98" s="25"/>
    </row>
    <row r="99" spans="1:34" ht="24" customHeight="1" x14ac:dyDescent="0.15">
      <c r="A99" s="2134"/>
      <c r="B99" s="2112"/>
      <c r="C99" s="800" t="s">
        <v>467</v>
      </c>
      <c r="D99" s="793">
        <f>②飼養計画!M6+②飼養計画!M7</f>
        <v>0</v>
      </c>
      <c r="E99" s="1254">
        <f>E98</f>
        <v>300000</v>
      </c>
      <c r="F99" s="57">
        <f t="shared" ref="F99:F104" si="153">D99*E99</f>
        <v>0</v>
      </c>
      <c r="G99" s="58">
        <v>2020</v>
      </c>
      <c r="H99" s="30">
        <v>0</v>
      </c>
      <c r="I99" s="439" t="str">
        <f t="shared" si="144"/>
        <v>-</v>
      </c>
      <c r="J99" s="30">
        <v>6</v>
      </c>
      <c r="K99" s="439" t="e">
        <f t="shared" si="145"/>
        <v>#VALUE!</v>
      </c>
      <c r="L99" s="31">
        <v>0</v>
      </c>
      <c r="M99" s="439">
        <f t="shared" si="150"/>
        <v>0</v>
      </c>
      <c r="N99" s="32"/>
      <c r="O99" s="2141"/>
      <c r="P99" s="2141"/>
      <c r="Q99" s="402" t="str">
        <f t="shared" si="146"/>
        <v>H32導入・繰入</v>
      </c>
      <c r="R99" s="951" t="str">
        <f>(IF(R84-$G$99&lt;=0,"-",(IF(R84-$G$99&lt;=$J$99,$K$99,"-"))))</f>
        <v>-</v>
      </c>
      <c r="S99" s="951" t="e">
        <f>(IF(S84-$G$99&lt;=0,"-",(IF(S84-$G$99&lt;=$J$99,$K$99,"-"))))</f>
        <v>#VALUE!</v>
      </c>
      <c r="T99" s="951" t="e">
        <f t="shared" ref="T99:AE99" si="154">(IF(T84-$G$99&lt;=0,"-",(IF(T84-$G$99&lt;=$J$99,$K$99,"-"))))</f>
        <v>#VALUE!</v>
      </c>
      <c r="U99" s="951" t="e">
        <f t="shared" si="154"/>
        <v>#VALUE!</v>
      </c>
      <c r="V99" s="951" t="e">
        <f t="shared" si="154"/>
        <v>#VALUE!</v>
      </c>
      <c r="W99" s="951" t="e">
        <f t="shared" si="154"/>
        <v>#VALUE!</v>
      </c>
      <c r="X99" s="951" t="e">
        <f t="shared" si="154"/>
        <v>#VALUE!</v>
      </c>
      <c r="Y99" s="951" t="str">
        <f t="shared" si="154"/>
        <v>-</v>
      </c>
      <c r="Z99" s="951" t="str">
        <f t="shared" si="154"/>
        <v>-</v>
      </c>
      <c r="AA99" s="951" t="str">
        <f t="shared" si="154"/>
        <v>-</v>
      </c>
      <c r="AB99" s="951" t="str">
        <f t="shared" si="154"/>
        <v>-</v>
      </c>
      <c r="AC99" s="951" t="str">
        <f t="shared" si="154"/>
        <v>-</v>
      </c>
      <c r="AD99" s="951" t="str">
        <f t="shared" si="154"/>
        <v>-</v>
      </c>
      <c r="AE99" s="951" t="str">
        <f t="shared" si="154"/>
        <v>-</v>
      </c>
      <c r="AF99" s="33"/>
      <c r="AG99" s="798"/>
      <c r="AH99" s="25"/>
    </row>
    <row r="100" spans="1:34" ht="24" customHeight="1" x14ac:dyDescent="0.15">
      <c r="A100" s="2134"/>
      <c r="B100" s="2112"/>
      <c r="C100" s="800" t="s">
        <v>468</v>
      </c>
      <c r="D100" s="793">
        <f>②飼養計画!N6+②飼養計画!N7</f>
        <v>0</v>
      </c>
      <c r="E100" s="1254">
        <f t="shared" ref="E100:E104" si="155">E99</f>
        <v>300000</v>
      </c>
      <c r="F100" s="57">
        <f t="shared" si="153"/>
        <v>0</v>
      </c>
      <c r="G100" s="58">
        <v>2021</v>
      </c>
      <c r="H100" s="30">
        <v>0</v>
      </c>
      <c r="I100" s="439" t="str">
        <f t="shared" si="144"/>
        <v>-</v>
      </c>
      <c r="J100" s="30">
        <v>6</v>
      </c>
      <c r="K100" s="439" t="e">
        <f t="shared" si="145"/>
        <v>#VALUE!</v>
      </c>
      <c r="L100" s="31">
        <v>0</v>
      </c>
      <c r="M100" s="439">
        <f t="shared" si="150"/>
        <v>0</v>
      </c>
      <c r="N100" s="32"/>
      <c r="O100" s="2141"/>
      <c r="P100" s="2141"/>
      <c r="Q100" s="402" t="str">
        <f t="shared" si="146"/>
        <v>H33導入・繰入</v>
      </c>
      <c r="R100" s="951" t="str">
        <f>(IF(R84-$G$100&lt;=0,"-",(IF(R84-$G$100&lt;=$J$100,$K$100,"-"))))</f>
        <v>-</v>
      </c>
      <c r="S100" s="951" t="str">
        <f t="shared" ref="S100:AE100" si="156">(IF(S84-$G$100&lt;=0,"-",(IF(S84-$G$100&lt;=$J$100,$K$100,"-"))))</f>
        <v>-</v>
      </c>
      <c r="T100" s="951" t="e">
        <f t="shared" si="156"/>
        <v>#VALUE!</v>
      </c>
      <c r="U100" s="951" t="e">
        <f t="shared" si="156"/>
        <v>#VALUE!</v>
      </c>
      <c r="V100" s="951" t="e">
        <f t="shared" si="156"/>
        <v>#VALUE!</v>
      </c>
      <c r="W100" s="951" t="e">
        <f t="shared" si="156"/>
        <v>#VALUE!</v>
      </c>
      <c r="X100" s="951" t="e">
        <f t="shared" si="156"/>
        <v>#VALUE!</v>
      </c>
      <c r="Y100" s="951" t="e">
        <f t="shared" si="156"/>
        <v>#VALUE!</v>
      </c>
      <c r="Z100" s="951" t="str">
        <f t="shared" si="156"/>
        <v>-</v>
      </c>
      <c r="AA100" s="951" t="str">
        <f t="shared" si="156"/>
        <v>-</v>
      </c>
      <c r="AB100" s="951" t="str">
        <f t="shared" si="156"/>
        <v>-</v>
      </c>
      <c r="AC100" s="951" t="str">
        <f t="shared" si="156"/>
        <v>-</v>
      </c>
      <c r="AD100" s="951" t="str">
        <f t="shared" si="156"/>
        <v>-</v>
      </c>
      <c r="AE100" s="951" t="str">
        <f t="shared" si="156"/>
        <v>-</v>
      </c>
      <c r="AF100" s="33"/>
      <c r="AG100" s="798"/>
      <c r="AH100" s="25"/>
    </row>
    <row r="101" spans="1:34" ht="24" customHeight="1" x14ac:dyDescent="0.15">
      <c r="A101" s="2134"/>
      <c r="B101" s="2112"/>
      <c r="C101" s="800" t="s">
        <v>469</v>
      </c>
      <c r="D101" s="793">
        <f>②飼養計画!O6+②飼養計画!O7</f>
        <v>0</v>
      </c>
      <c r="E101" s="1254">
        <f t="shared" si="155"/>
        <v>300000</v>
      </c>
      <c r="F101" s="57">
        <f t="shared" si="153"/>
        <v>0</v>
      </c>
      <c r="G101" s="58">
        <v>2022</v>
      </c>
      <c r="H101" s="30">
        <v>0</v>
      </c>
      <c r="I101" s="439" t="str">
        <f t="shared" si="144"/>
        <v>-</v>
      </c>
      <c r="J101" s="30">
        <v>6</v>
      </c>
      <c r="K101" s="439" t="e">
        <f t="shared" si="145"/>
        <v>#VALUE!</v>
      </c>
      <c r="L101" s="31">
        <v>0</v>
      </c>
      <c r="M101" s="439">
        <f t="shared" si="150"/>
        <v>0</v>
      </c>
      <c r="N101" s="32"/>
      <c r="O101" s="2141"/>
      <c r="P101" s="2141"/>
      <c r="Q101" s="402" t="str">
        <f t="shared" si="146"/>
        <v>H34導入・繰入</v>
      </c>
      <c r="R101" s="951" t="str">
        <f>(IF(R84-$G$101&lt;=0,"-",(IF(R84-$G$101&lt;=$J$101,$K$101,"-"))))</f>
        <v>-</v>
      </c>
      <c r="S101" s="951" t="str">
        <f t="shared" ref="S101:AE101" si="157">(IF(S84-$G$101&lt;=0,"-",(IF(S84-$G$101&lt;=$J$101,$K$101,"-"))))</f>
        <v>-</v>
      </c>
      <c r="T101" s="951" t="str">
        <f t="shared" si="157"/>
        <v>-</v>
      </c>
      <c r="U101" s="951" t="e">
        <f t="shared" si="157"/>
        <v>#VALUE!</v>
      </c>
      <c r="V101" s="951" t="e">
        <f t="shared" si="157"/>
        <v>#VALUE!</v>
      </c>
      <c r="W101" s="951" t="e">
        <f t="shared" si="157"/>
        <v>#VALUE!</v>
      </c>
      <c r="X101" s="951" t="e">
        <f t="shared" si="157"/>
        <v>#VALUE!</v>
      </c>
      <c r="Y101" s="951" t="e">
        <f t="shared" si="157"/>
        <v>#VALUE!</v>
      </c>
      <c r="Z101" s="951" t="e">
        <f t="shared" si="157"/>
        <v>#VALUE!</v>
      </c>
      <c r="AA101" s="951" t="str">
        <f t="shared" si="157"/>
        <v>-</v>
      </c>
      <c r="AB101" s="951" t="str">
        <f t="shared" si="157"/>
        <v>-</v>
      </c>
      <c r="AC101" s="951" t="str">
        <f t="shared" si="157"/>
        <v>-</v>
      </c>
      <c r="AD101" s="951" t="str">
        <f t="shared" si="157"/>
        <v>-</v>
      </c>
      <c r="AE101" s="951" t="str">
        <f t="shared" si="157"/>
        <v>-</v>
      </c>
      <c r="AF101" s="33"/>
    </row>
    <row r="102" spans="1:34" ht="24" customHeight="1" x14ac:dyDescent="0.15">
      <c r="A102" s="2134"/>
      <c r="B102" s="2112"/>
      <c r="C102" s="800" t="s">
        <v>543</v>
      </c>
      <c r="D102" s="793">
        <f>②飼養計画!P6+②飼養計画!P7</f>
        <v>0</v>
      </c>
      <c r="E102" s="1254">
        <f t="shared" si="155"/>
        <v>300000</v>
      </c>
      <c r="F102" s="57">
        <f t="shared" si="153"/>
        <v>0</v>
      </c>
      <c r="G102" s="58">
        <v>2023</v>
      </c>
      <c r="H102" s="30">
        <v>0</v>
      </c>
      <c r="I102" s="439" t="str">
        <f>IF(F102&lt;=0,"-",F102*(1-H102/100))</f>
        <v>-</v>
      </c>
      <c r="J102" s="30">
        <v>6</v>
      </c>
      <c r="K102" s="439" t="e">
        <f t="shared" si="145"/>
        <v>#VALUE!</v>
      </c>
      <c r="L102" s="31">
        <v>0</v>
      </c>
      <c r="M102" s="439">
        <f t="shared" si="150"/>
        <v>0</v>
      </c>
      <c r="N102" s="32"/>
      <c r="O102" s="2141"/>
      <c r="P102" s="2141"/>
      <c r="Q102" s="402" t="str">
        <f t="shared" si="146"/>
        <v>H35導入・繰入</v>
      </c>
      <c r="R102" s="951" t="str">
        <f>(IF(R84-$G$102&lt;=0,"-",(IF(R84-$G$102&lt;=$J$102,$K$102,"-"))))</f>
        <v>-</v>
      </c>
      <c r="S102" s="951" t="str">
        <f t="shared" ref="S102:AE102" si="158">(IF(S84-$G$102&lt;=0,"-",(IF(S84-$G$102&lt;=$J$102,$K$102,"-"))))</f>
        <v>-</v>
      </c>
      <c r="T102" s="951" t="str">
        <f t="shared" si="158"/>
        <v>-</v>
      </c>
      <c r="U102" s="951" t="str">
        <f t="shared" si="158"/>
        <v>-</v>
      </c>
      <c r="V102" s="951" t="e">
        <f t="shared" si="158"/>
        <v>#VALUE!</v>
      </c>
      <c r="W102" s="951" t="e">
        <f t="shared" si="158"/>
        <v>#VALUE!</v>
      </c>
      <c r="X102" s="951" t="e">
        <f t="shared" si="158"/>
        <v>#VALUE!</v>
      </c>
      <c r="Y102" s="951" t="e">
        <f t="shared" si="158"/>
        <v>#VALUE!</v>
      </c>
      <c r="Z102" s="951" t="e">
        <f t="shared" si="158"/>
        <v>#VALUE!</v>
      </c>
      <c r="AA102" s="951" t="e">
        <f t="shared" si="158"/>
        <v>#VALUE!</v>
      </c>
      <c r="AB102" s="951" t="str">
        <f t="shared" si="158"/>
        <v>-</v>
      </c>
      <c r="AC102" s="951" t="str">
        <f t="shared" si="158"/>
        <v>-</v>
      </c>
      <c r="AD102" s="951" t="str">
        <f t="shared" si="158"/>
        <v>-</v>
      </c>
      <c r="AE102" s="951" t="str">
        <f t="shared" si="158"/>
        <v>-</v>
      </c>
      <c r="AF102" s="33"/>
    </row>
    <row r="103" spans="1:34" ht="24" customHeight="1" x14ac:dyDescent="0.15">
      <c r="A103" s="2134"/>
      <c r="B103" s="2112"/>
      <c r="C103" s="800" t="s">
        <v>544</v>
      </c>
      <c r="D103" s="793">
        <f>②飼養計画!Q6+②飼養計画!Q7</f>
        <v>0</v>
      </c>
      <c r="E103" s="1254">
        <f t="shared" si="155"/>
        <v>300000</v>
      </c>
      <c r="F103" s="57">
        <f t="shared" si="153"/>
        <v>0</v>
      </c>
      <c r="G103" s="58">
        <v>2024</v>
      </c>
      <c r="H103" s="30">
        <v>0</v>
      </c>
      <c r="I103" s="439" t="str">
        <f>IF(F103&lt;=0,"-",F103*(1-H103/100))</f>
        <v>-</v>
      </c>
      <c r="J103" s="30">
        <v>6</v>
      </c>
      <c r="K103" s="439" t="e">
        <f t="shared" si="145"/>
        <v>#VALUE!</v>
      </c>
      <c r="L103" s="31">
        <v>0</v>
      </c>
      <c r="M103" s="439">
        <f t="shared" si="150"/>
        <v>0</v>
      </c>
      <c r="N103" s="32"/>
      <c r="O103" s="2141"/>
      <c r="P103" s="2141"/>
      <c r="Q103" s="402" t="str">
        <f t="shared" si="146"/>
        <v>H36導入・繰入</v>
      </c>
      <c r="R103" s="951" t="str">
        <f>(IF(R84-$G$103&lt;=0,"-",(IF(R84-$G$103&lt;=$J$103,$K$103,"-"))))</f>
        <v>-</v>
      </c>
      <c r="S103" s="951" t="str">
        <f t="shared" ref="S103:AE103" si="159">(IF(S84-$G$103&lt;=0,"-",(IF(S84-$G$103&lt;=$J$103,$K$103,"-"))))</f>
        <v>-</v>
      </c>
      <c r="T103" s="951" t="str">
        <f t="shared" si="159"/>
        <v>-</v>
      </c>
      <c r="U103" s="951" t="str">
        <f t="shared" si="159"/>
        <v>-</v>
      </c>
      <c r="V103" s="951" t="str">
        <f t="shared" si="159"/>
        <v>-</v>
      </c>
      <c r="W103" s="951" t="e">
        <f t="shared" si="159"/>
        <v>#VALUE!</v>
      </c>
      <c r="X103" s="951" t="e">
        <f t="shared" si="159"/>
        <v>#VALUE!</v>
      </c>
      <c r="Y103" s="951" t="e">
        <f t="shared" si="159"/>
        <v>#VALUE!</v>
      </c>
      <c r="Z103" s="951" t="e">
        <f t="shared" si="159"/>
        <v>#VALUE!</v>
      </c>
      <c r="AA103" s="951" t="e">
        <f t="shared" si="159"/>
        <v>#VALUE!</v>
      </c>
      <c r="AB103" s="951" t="e">
        <f t="shared" si="159"/>
        <v>#VALUE!</v>
      </c>
      <c r="AC103" s="951" t="str">
        <f t="shared" si="159"/>
        <v>-</v>
      </c>
      <c r="AD103" s="951" t="str">
        <f t="shared" si="159"/>
        <v>-</v>
      </c>
      <c r="AE103" s="951" t="str">
        <f t="shared" si="159"/>
        <v>-</v>
      </c>
      <c r="AF103" s="33"/>
    </row>
    <row r="104" spans="1:34" ht="24" customHeight="1" x14ac:dyDescent="0.15">
      <c r="A104" s="2134"/>
      <c r="B104" s="2112"/>
      <c r="C104" s="800" t="s">
        <v>563</v>
      </c>
      <c r="D104" s="793">
        <f>②飼養計画!R6+②飼養計画!R7</f>
        <v>0</v>
      </c>
      <c r="E104" s="1254">
        <f t="shared" si="155"/>
        <v>300000</v>
      </c>
      <c r="F104" s="57">
        <f t="shared" si="153"/>
        <v>0</v>
      </c>
      <c r="G104" s="58">
        <v>2025</v>
      </c>
      <c r="H104" s="30">
        <v>0</v>
      </c>
      <c r="I104" s="439" t="str">
        <f>IF(F104&lt;=0,"-",F104*(1-H104/100))</f>
        <v>-</v>
      </c>
      <c r="J104" s="30">
        <v>6</v>
      </c>
      <c r="K104" s="439" t="e">
        <f t="shared" si="145"/>
        <v>#VALUE!</v>
      </c>
      <c r="L104" s="31">
        <v>0</v>
      </c>
      <c r="M104" s="439">
        <f t="shared" si="150"/>
        <v>0</v>
      </c>
      <c r="N104" s="32"/>
      <c r="O104" s="2141"/>
      <c r="P104" s="2141"/>
      <c r="Q104" s="402" t="str">
        <f t="shared" si="146"/>
        <v>H37導入・繰入</v>
      </c>
      <c r="R104" s="951" t="str">
        <f>(IF(R84-$G$104&lt;=0,"-",(IF(R84-$G$104&lt;=$J$104,$K$104,"-"))))</f>
        <v>-</v>
      </c>
      <c r="S104" s="951" t="str">
        <f t="shared" ref="S104:AE104" si="160">(IF(S84-$G$104&lt;=0,"-",(IF(S84-$G$104&lt;=$J$104,$K$104,"-"))))</f>
        <v>-</v>
      </c>
      <c r="T104" s="951" t="str">
        <f t="shared" si="160"/>
        <v>-</v>
      </c>
      <c r="U104" s="951" t="str">
        <f t="shared" si="160"/>
        <v>-</v>
      </c>
      <c r="V104" s="951" t="str">
        <f t="shared" si="160"/>
        <v>-</v>
      </c>
      <c r="W104" s="951" t="str">
        <f t="shared" si="160"/>
        <v>-</v>
      </c>
      <c r="X104" s="951" t="e">
        <f t="shared" si="160"/>
        <v>#VALUE!</v>
      </c>
      <c r="Y104" s="951" t="e">
        <f t="shared" si="160"/>
        <v>#VALUE!</v>
      </c>
      <c r="Z104" s="951" t="e">
        <f t="shared" si="160"/>
        <v>#VALUE!</v>
      </c>
      <c r="AA104" s="951" t="e">
        <f t="shared" si="160"/>
        <v>#VALUE!</v>
      </c>
      <c r="AB104" s="951" t="e">
        <f t="shared" si="160"/>
        <v>#VALUE!</v>
      </c>
      <c r="AC104" s="951" t="e">
        <f t="shared" si="160"/>
        <v>#VALUE!</v>
      </c>
      <c r="AD104" s="951" t="str">
        <f t="shared" si="160"/>
        <v>-</v>
      </c>
      <c r="AE104" s="951" t="str">
        <f t="shared" si="160"/>
        <v>-</v>
      </c>
      <c r="AF104" s="33"/>
    </row>
    <row r="105" spans="1:34" ht="24" customHeight="1" x14ac:dyDescent="0.15">
      <c r="A105" s="2134"/>
      <c r="B105" s="2112"/>
      <c r="C105" s="800"/>
      <c r="D105" s="793"/>
      <c r="E105" s="796"/>
      <c r="F105" s="57"/>
      <c r="G105" s="58"/>
      <c r="H105" s="30"/>
      <c r="I105" s="439" t="str">
        <f>IF(F105&lt;=0,"-",F105*(1-H105/100))</f>
        <v>-</v>
      </c>
      <c r="J105" s="30"/>
      <c r="K105" s="439" t="str">
        <f t="shared" si="145"/>
        <v>-</v>
      </c>
      <c r="L105" s="31"/>
      <c r="M105" s="439" t="str">
        <f t="shared" si="150"/>
        <v>-</v>
      </c>
      <c r="N105" s="32"/>
      <c r="O105" s="2141"/>
      <c r="P105" s="2141"/>
      <c r="Q105" s="402" t="str">
        <f t="shared" si="146"/>
        <v>-</v>
      </c>
      <c r="R105" s="951" t="str">
        <f>(IF(R84-$G$105&lt;=0,"-",(IF(R84-$G$105&lt;=$J$105,$K$105,"-"))))</f>
        <v>-</v>
      </c>
      <c r="S105" s="951" t="str">
        <f t="shared" ref="S105:AE105" si="161">(IF(S84-$G$105&lt;=0,"-",(IF(S84-$G$105&lt;=$J$105,$K$105,"-"))))</f>
        <v>-</v>
      </c>
      <c r="T105" s="951" t="str">
        <f t="shared" si="161"/>
        <v>-</v>
      </c>
      <c r="U105" s="951" t="str">
        <f t="shared" si="161"/>
        <v>-</v>
      </c>
      <c r="V105" s="951" t="str">
        <f t="shared" si="161"/>
        <v>-</v>
      </c>
      <c r="W105" s="951" t="str">
        <f t="shared" si="161"/>
        <v>-</v>
      </c>
      <c r="X105" s="951" t="str">
        <f t="shared" si="161"/>
        <v>-</v>
      </c>
      <c r="Y105" s="951" t="str">
        <f t="shared" si="161"/>
        <v>-</v>
      </c>
      <c r="Z105" s="951" t="str">
        <f t="shared" si="161"/>
        <v>-</v>
      </c>
      <c r="AA105" s="951" t="str">
        <f t="shared" si="161"/>
        <v>-</v>
      </c>
      <c r="AB105" s="951" t="str">
        <f t="shared" si="161"/>
        <v>-</v>
      </c>
      <c r="AC105" s="951" t="str">
        <f t="shared" si="161"/>
        <v>-</v>
      </c>
      <c r="AD105" s="951" t="str">
        <f t="shared" si="161"/>
        <v>-</v>
      </c>
      <c r="AE105" s="951" t="str">
        <f t="shared" si="161"/>
        <v>-</v>
      </c>
      <c r="AF105" s="33"/>
    </row>
    <row r="106" spans="1:34" ht="24" customHeight="1" thickBot="1" x14ac:dyDescent="0.2">
      <c r="A106" s="2134"/>
      <c r="B106" s="2112"/>
      <c r="C106" s="34"/>
      <c r="D106" s="793"/>
      <c r="E106" s="796"/>
      <c r="F106" s="57"/>
      <c r="G106" s="58"/>
      <c r="H106" s="30"/>
      <c r="I106" s="439" t="str">
        <f>IF(F106&lt;=0,"-",F106*(1-H106/100))</f>
        <v>-</v>
      </c>
      <c r="J106" s="30"/>
      <c r="K106" s="439" t="str">
        <f t="shared" si="145"/>
        <v>-</v>
      </c>
      <c r="L106" s="31"/>
      <c r="M106" s="439" t="str">
        <f t="shared" si="150"/>
        <v>-</v>
      </c>
      <c r="N106" s="32"/>
      <c r="O106" s="2141"/>
      <c r="P106" s="2141"/>
      <c r="Q106" s="402" t="str">
        <f t="shared" si="146"/>
        <v>-</v>
      </c>
      <c r="R106" s="951" t="str">
        <f>(IF(R84-$G$106&lt;=0,"-",(IF(R84-$G$106&lt;=$J$106,$K$106,"-"))))</f>
        <v>-</v>
      </c>
      <c r="S106" s="951" t="str">
        <f t="shared" ref="S106:AE106" si="162">(IF(S84-$G$106&lt;=0,"-",(IF(S84-$G$106&lt;=$J$106,$K$106,"-"))))</f>
        <v>-</v>
      </c>
      <c r="T106" s="951" t="str">
        <f t="shared" si="162"/>
        <v>-</v>
      </c>
      <c r="U106" s="951" t="str">
        <f t="shared" si="162"/>
        <v>-</v>
      </c>
      <c r="V106" s="951" t="str">
        <f t="shared" si="162"/>
        <v>-</v>
      </c>
      <c r="W106" s="951" t="str">
        <f t="shared" si="162"/>
        <v>-</v>
      </c>
      <c r="X106" s="951" t="str">
        <f t="shared" si="162"/>
        <v>-</v>
      </c>
      <c r="Y106" s="951" t="str">
        <f t="shared" si="162"/>
        <v>-</v>
      </c>
      <c r="Z106" s="951" t="str">
        <f t="shared" si="162"/>
        <v>-</v>
      </c>
      <c r="AA106" s="951" t="str">
        <f t="shared" si="162"/>
        <v>-</v>
      </c>
      <c r="AB106" s="951" t="str">
        <f t="shared" si="162"/>
        <v>-</v>
      </c>
      <c r="AC106" s="951" t="str">
        <f t="shared" si="162"/>
        <v>-</v>
      </c>
      <c r="AD106" s="951" t="str">
        <f t="shared" si="162"/>
        <v>-</v>
      </c>
      <c r="AE106" s="951" t="str">
        <f t="shared" si="162"/>
        <v>-</v>
      </c>
      <c r="AF106" s="33"/>
    </row>
    <row r="107" spans="1:34" ht="24" customHeight="1" thickBot="1" x14ac:dyDescent="0.2">
      <c r="A107" s="2135"/>
      <c r="B107" s="2148" t="s">
        <v>87</v>
      </c>
      <c r="C107" s="2149"/>
      <c r="D107" s="48"/>
      <c r="E107" s="48"/>
      <c r="F107" s="49"/>
      <c r="G107" s="50"/>
      <c r="H107" s="51"/>
      <c r="I107" s="789">
        <f>SUM(I95:I106)</f>
        <v>0</v>
      </c>
      <c r="J107" s="51"/>
      <c r="K107" s="789" t="str">
        <f t="shared" si="145"/>
        <v>-</v>
      </c>
      <c r="L107" s="53"/>
      <c r="M107" s="1085">
        <f>SUM(M95:M106)</f>
        <v>0</v>
      </c>
      <c r="N107" s="54"/>
      <c r="O107" s="2141"/>
      <c r="P107" s="2142"/>
      <c r="Q107" s="59" t="s">
        <v>88</v>
      </c>
      <c r="R107" s="791" t="e">
        <f t="shared" ref="R107:AB107" si="163">SUM(R95:R106)</f>
        <v>#VALUE!</v>
      </c>
      <c r="S107" s="791" t="e">
        <f t="shared" si="163"/>
        <v>#VALUE!</v>
      </c>
      <c r="T107" s="791" t="e">
        <f t="shared" si="163"/>
        <v>#VALUE!</v>
      </c>
      <c r="U107" s="791" t="e">
        <f t="shared" si="163"/>
        <v>#VALUE!</v>
      </c>
      <c r="V107" s="791" t="e">
        <f t="shared" si="163"/>
        <v>#VALUE!</v>
      </c>
      <c r="W107" s="791" t="e">
        <f t="shared" si="163"/>
        <v>#VALUE!</v>
      </c>
      <c r="X107" s="791" t="e">
        <f t="shared" si="163"/>
        <v>#VALUE!</v>
      </c>
      <c r="Y107" s="791" t="e">
        <f t="shared" si="163"/>
        <v>#VALUE!</v>
      </c>
      <c r="Z107" s="791" t="e">
        <f t="shared" si="163"/>
        <v>#VALUE!</v>
      </c>
      <c r="AA107" s="791" t="e">
        <f t="shared" si="163"/>
        <v>#VALUE!</v>
      </c>
      <c r="AB107" s="956" t="e">
        <f t="shared" si="163"/>
        <v>#VALUE!</v>
      </c>
      <c r="AC107" s="956" t="e">
        <f>SUM(AC95:AC106)</f>
        <v>#VALUE!</v>
      </c>
      <c r="AD107" s="956">
        <f>SUM(AD95:AD106)</f>
        <v>0</v>
      </c>
      <c r="AE107" s="957">
        <f>SUM(AE95:AE106)</f>
        <v>0</v>
      </c>
      <c r="AF107" s="60"/>
    </row>
    <row r="108" spans="1:34" ht="24" customHeight="1" thickBot="1" x14ac:dyDescent="0.2">
      <c r="A108" s="25"/>
      <c r="B108" s="20"/>
      <c r="C108" s="20"/>
      <c r="D108" s="61"/>
      <c r="E108" s="61"/>
      <c r="F108" s="62"/>
      <c r="G108" s="63"/>
      <c r="H108" s="64"/>
      <c r="I108" s="82"/>
      <c r="J108" s="64"/>
      <c r="K108" s="66"/>
      <c r="L108" s="67"/>
      <c r="M108" s="66"/>
      <c r="N108" s="68"/>
      <c r="O108" s="2142"/>
      <c r="P108" s="2120" t="s">
        <v>470</v>
      </c>
      <c r="Q108" s="2121"/>
      <c r="R108" s="792" t="e">
        <f>R94+R107</f>
        <v>#VALUE!</v>
      </c>
      <c r="S108" s="801" t="e">
        <f t="shared" ref="S108:AB108" si="164">S94+S107</f>
        <v>#VALUE!</v>
      </c>
      <c r="T108" s="801" t="e">
        <f t="shared" si="164"/>
        <v>#VALUE!</v>
      </c>
      <c r="U108" s="801" t="e">
        <f t="shared" si="164"/>
        <v>#VALUE!</v>
      </c>
      <c r="V108" s="801" t="e">
        <f t="shared" si="164"/>
        <v>#VALUE!</v>
      </c>
      <c r="W108" s="801" t="e">
        <f t="shared" si="164"/>
        <v>#VALUE!</v>
      </c>
      <c r="X108" s="801" t="e">
        <f t="shared" si="164"/>
        <v>#VALUE!</v>
      </c>
      <c r="Y108" s="801" t="e">
        <f t="shared" si="164"/>
        <v>#VALUE!</v>
      </c>
      <c r="Z108" s="801" t="e">
        <f t="shared" si="164"/>
        <v>#VALUE!</v>
      </c>
      <c r="AA108" s="801" t="e">
        <f t="shared" si="164"/>
        <v>#VALUE!</v>
      </c>
      <c r="AB108" s="801" t="e">
        <f t="shared" si="164"/>
        <v>#VALUE!</v>
      </c>
      <c r="AC108" s="801" t="e">
        <f>AC94+AC107</f>
        <v>#VALUE!</v>
      </c>
      <c r="AD108" s="801">
        <f>AD94+AD107</f>
        <v>0</v>
      </c>
      <c r="AE108" s="802">
        <f>AE94+AE107</f>
        <v>0</v>
      </c>
      <c r="AF108" s="69"/>
    </row>
  </sheetData>
  <mergeCells count="56">
    <mergeCell ref="O1:S1"/>
    <mergeCell ref="A1:F1"/>
    <mergeCell ref="D3:D4"/>
    <mergeCell ref="E3:E4"/>
    <mergeCell ref="A3:C4"/>
    <mergeCell ref="L2:M2"/>
    <mergeCell ref="H2:I2"/>
    <mergeCell ref="N3:N4"/>
    <mergeCell ref="O3:Q4"/>
    <mergeCell ref="J3:J4"/>
    <mergeCell ref="AF3:AF4"/>
    <mergeCell ref="P5:P25"/>
    <mergeCell ref="AF42:AF43"/>
    <mergeCell ref="O42:Q43"/>
    <mergeCell ref="O79:P81"/>
    <mergeCell ref="P60:P75"/>
    <mergeCell ref="O44:O76"/>
    <mergeCell ref="P26:P39"/>
    <mergeCell ref="O5:O40"/>
    <mergeCell ref="O77:Q77"/>
    <mergeCell ref="P40:Q40"/>
    <mergeCell ref="B44:B58"/>
    <mergeCell ref="P44:P59"/>
    <mergeCell ref="P76:Q76"/>
    <mergeCell ref="A44:A75"/>
    <mergeCell ref="B60:B74"/>
    <mergeCell ref="B59:C59"/>
    <mergeCell ref="B75:C75"/>
    <mergeCell ref="N42:N43"/>
    <mergeCell ref="D42:D43"/>
    <mergeCell ref="A5:A39"/>
    <mergeCell ref="B26:B38"/>
    <mergeCell ref="B5:B24"/>
    <mergeCell ref="B25:C25"/>
    <mergeCell ref="B39:C39"/>
    <mergeCell ref="E42:E43"/>
    <mergeCell ref="J42:J43"/>
    <mergeCell ref="A42:C43"/>
    <mergeCell ref="H82:I82"/>
    <mergeCell ref="L82:M82"/>
    <mergeCell ref="A83:C84"/>
    <mergeCell ref="D83:D84"/>
    <mergeCell ref="E83:E84"/>
    <mergeCell ref="J83:J84"/>
    <mergeCell ref="P108:Q108"/>
    <mergeCell ref="N83:N84"/>
    <mergeCell ref="O83:Q84"/>
    <mergeCell ref="AF83:AF84"/>
    <mergeCell ref="A85:A107"/>
    <mergeCell ref="B85:B93"/>
    <mergeCell ref="O85:O108"/>
    <mergeCell ref="P85:P94"/>
    <mergeCell ref="B94:C94"/>
    <mergeCell ref="B95:B106"/>
    <mergeCell ref="P95:P107"/>
    <mergeCell ref="B107:C107"/>
  </mergeCells>
  <phoneticPr fontId="3"/>
  <printOptions horizontalCentered="1" verticalCentered="1"/>
  <pageMargins left="0.19685039370078741" right="0.19685039370078741" top="0.39370078740157483" bottom="0.19685039370078741" header="0.39370078740157483" footer="0.51181102362204722"/>
  <pageSetup paperSize="9" scale="81" orientation="landscape" r:id="rId1"/>
  <headerFooter alignWithMargins="0">
    <oddHeader>&amp;R&amp;"ＭＳ 明朝,標準"６．固定資産償却・修繕費その&amp;P</oddHeader>
  </headerFooter>
  <rowBreaks count="2" manualBreakCount="2">
    <brk id="40" max="31" man="1"/>
    <brk id="81" max="31" man="1"/>
  </rowBreaks>
  <colBreaks count="1" manualBreakCount="1">
    <brk id="14" max="111" man="1"/>
  </colBreaks>
  <ignoredErrors>
    <ignoredError sqref="F86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表紙</vt:lpstr>
      <vt:lpstr>①経営概況</vt:lpstr>
      <vt:lpstr>②飼養計画</vt:lpstr>
      <vt:lpstr>③農経改善計画肉牛内訳</vt:lpstr>
      <vt:lpstr>③-２農業経営の内訳</vt:lpstr>
      <vt:lpstr>④肉牛繁殖損益</vt:lpstr>
      <vt:lpstr>④肉牛肥育損益</vt:lpstr>
      <vt:lpstr>⑤農経改善計画</vt:lpstr>
      <vt:lpstr>⑥固定資産償却</vt:lpstr>
      <vt:lpstr>⑦家計費計画</vt:lpstr>
      <vt:lpstr>⑧償還計画</vt:lpstr>
      <vt:lpstr>⑨農家収支計画</vt:lpstr>
      <vt:lpstr>⑫資金運用計画</vt:lpstr>
      <vt:lpstr>①経営概況!Print_Area</vt:lpstr>
      <vt:lpstr>②飼養計画!Print_Area</vt:lpstr>
      <vt:lpstr>③農経改善計画肉牛内訳!Print_Area</vt:lpstr>
      <vt:lpstr>④肉牛繁殖損益!Print_Area</vt:lpstr>
      <vt:lpstr>⑤農経改善計画!Print_Area</vt:lpstr>
      <vt:lpstr>⑥固定資産償却!Print_Area</vt:lpstr>
      <vt:lpstr>⑦家計費計画!Print_Area</vt:lpstr>
      <vt:lpstr>⑧償還計画!Print_Area</vt:lpstr>
      <vt:lpstr>⑨農家収支計画!Print_Area</vt:lpstr>
      <vt:lpstr>⑫資金運用計画!Print_Area</vt:lpstr>
      <vt:lpstr>表紙!Print_Area</vt:lpstr>
      <vt:lpstr>③農経改善計画肉牛内訳!Print_Titles</vt:lpstr>
      <vt:lpstr>⑧償還計画!Print_Titles</vt:lpstr>
    </vt:vector>
  </TitlesOfParts>
  <Company>沖縄県庁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沖縄県庁</dc:creator>
  <cp:lastModifiedBy>沖縄県</cp:lastModifiedBy>
  <cp:lastPrinted>2016-07-28T04:14:30Z</cp:lastPrinted>
  <dcterms:created xsi:type="dcterms:W3CDTF">2002-08-14T23:59:52Z</dcterms:created>
  <dcterms:modified xsi:type="dcterms:W3CDTF">2020-06-22T10:12:38Z</dcterms:modified>
</cp:coreProperties>
</file>