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平成18年" sheetId="1" r:id="rId1"/>
    <sheet name="１月" sheetId="38" r:id="rId2"/>
    <sheet name="２月" sheetId="39" r:id="rId3"/>
    <sheet name="３月" sheetId="40" r:id="rId4"/>
    <sheet name="４月" sheetId="41" r:id="rId5"/>
    <sheet name="５月" sheetId="42" r:id="rId6"/>
    <sheet name="６月" sheetId="43" r:id="rId7"/>
    <sheet name="７月" sheetId="44" r:id="rId8"/>
    <sheet name="８月" sheetId="45" r:id="rId9"/>
    <sheet name="９月" sheetId="46" r:id="rId10"/>
    <sheet name="10月" sheetId="47" r:id="rId11"/>
    <sheet name="11月" sheetId="48" r:id="rId12"/>
    <sheet name="12月" sheetId="49" r:id="rId13"/>
    <sheet name="月別入域観光客数の推移" sheetId="51" r:id="rId14"/>
    <sheet name="グラフ" sheetId="53" r:id="rId15"/>
    <sheet name="航路別" sheetId="54" r:id="rId16"/>
  </sheets>
  <definedNames>
    <definedName name="_xlnm.Print_Area" localSheetId="14">グラフ!$A$1:$P$19</definedName>
    <definedName name="_xlnm.Print_Area" localSheetId="13">月別入域観光客数の推移!$A$1:$U$18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54" l="1"/>
  <c r="A1" i="53" l="1"/>
  <c r="AY46" i="54" l="1"/>
  <c r="AX46" i="54"/>
  <c r="AW46" i="54"/>
  <c r="AV46" i="54"/>
  <c r="AU46" i="54"/>
  <c r="AT46" i="54"/>
  <c r="AS46" i="54"/>
  <c r="AR46" i="54"/>
  <c r="AO46" i="54"/>
  <c r="AN46" i="54"/>
  <c r="AM46" i="54"/>
  <c r="AL46" i="54"/>
  <c r="AK46" i="54"/>
  <c r="AJ46" i="54"/>
  <c r="AI46" i="54"/>
  <c r="AH46" i="54"/>
  <c r="AG46" i="54"/>
  <c r="AF46" i="54"/>
  <c r="AE46" i="54"/>
  <c r="AD46" i="54"/>
  <c r="AC46" i="54"/>
  <c r="AB46" i="54"/>
  <c r="AA46" i="54"/>
  <c r="Z46" i="54"/>
  <c r="Y46" i="54"/>
  <c r="X46" i="54"/>
  <c r="W46" i="54"/>
  <c r="V46" i="54"/>
  <c r="U46" i="54"/>
  <c r="T46" i="54"/>
  <c r="S46" i="54"/>
  <c r="R46" i="54"/>
  <c r="Q46" i="54"/>
  <c r="P46" i="54"/>
  <c r="O46" i="54"/>
  <c r="N46" i="54"/>
  <c r="M46" i="54"/>
  <c r="L46" i="54"/>
  <c r="K46" i="54"/>
  <c r="J46" i="54"/>
  <c r="I46" i="54"/>
  <c r="H46" i="54"/>
  <c r="G46" i="54"/>
  <c r="F46" i="54"/>
  <c r="E46" i="54"/>
  <c r="D46" i="54"/>
  <c r="C46" i="54"/>
  <c r="B46" i="54" s="1"/>
  <c r="AV45" i="54"/>
  <c r="AS45" i="54"/>
  <c r="AR45" i="54"/>
  <c r="AP45" i="54" s="1"/>
  <c r="AQ45" i="54"/>
  <c r="B45" i="54"/>
  <c r="AV44" i="54"/>
  <c r="AS44" i="54"/>
  <c r="AR44" i="54"/>
  <c r="AQ44" i="54"/>
  <c r="AP44" i="54" s="1"/>
  <c r="B44" i="54"/>
  <c r="AV43" i="54"/>
  <c r="AS43" i="54"/>
  <c r="AR43" i="54"/>
  <c r="AQ43" i="54"/>
  <c r="AP43" i="54" s="1"/>
  <c r="B43" i="54"/>
  <c r="AV42" i="54"/>
  <c r="AS42" i="54"/>
  <c r="AR42" i="54"/>
  <c r="AQ42" i="54"/>
  <c r="AP42" i="54" s="1"/>
  <c r="B42" i="54"/>
  <c r="AV41" i="54"/>
  <c r="AS41" i="54"/>
  <c r="AR41" i="54"/>
  <c r="AQ41" i="54"/>
  <c r="AP41" i="54" s="1"/>
  <c r="B41" i="54"/>
  <c r="AV40" i="54"/>
  <c r="AS40" i="54"/>
  <c r="AR40" i="54"/>
  <c r="AQ40" i="54"/>
  <c r="AP40" i="54" s="1"/>
  <c r="B40" i="54"/>
  <c r="AV39" i="54"/>
  <c r="AS39" i="54"/>
  <c r="AR39" i="54"/>
  <c r="AQ39" i="54"/>
  <c r="AP39" i="54" s="1"/>
  <c r="B39" i="54"/>
  <c r="AV38" i="54"/>
  <c r="AS38" i="54"/>
  <c r="AR38" i="54"/>
  <c r="AQ38" i="54"/>
  <c r="AP38" i="54" s="1"/>
  <c r="B38" i="54"/>
  <c r="AV37" i="54"/>
  <c r="AS37" i="54"/>
  <c r="AR37" i="54"/>
  <c r="AQ37" i="54"/>
  <c r="AP37" i="54" s="1"/>
  <c r="B37" i="54"/>
  <c r="AV36" i="54"/>
  <c r="AS36" i="54"/>
  <c r="AR36" i="54"/>
  <c r="AQ36" i="54"/>
  <c r="AP36" i="54" s="1"/>
  <c r="B36" i="54"/>
  <c r="AV35" i="54"/>
  <c r="AS35" i="54"/>
  <c r="AR35" i="54"/>
  <c r="AQ35" i="54"/>
  <c r="AP35" i="54" s="1"/>
  <c r="B35" i="54"/>
  <c r="AV34" i="54"/>
  <c r="AS34" i="54"/>
  <c r="AR34" i="54"/>
  <c r="AQ34" i="54"/>
  <c r="AQ46" i="54" s="1"/>
  <c r="AP46" i="54" s="1"/>
  <c r="B34" i="54"/>
  <c r="AX31" i="54"/>
  <c r="AT31" i="54"/>
  <c r="AK31" i="54"/>
  <c r="U31" i="54"/>
  <c r="Q31" i="54"/>
  <c r="M31" i="54"/>
  <c r="I31" i="54"/>
  <c r="E31" i="54"/>
  <c r="AY30" i="54"/>
  <c r="AX30" i="54"/>
  <c r="AW30" i="54"/>
  <c r="AU30" i="54"/>
  <c r="AT30" i="54"/>
  <c r="AQ30" i="54"/>
  <c r="AO30" i="54"/>
  <c r="AM30" i="54"/>
  <c r="AL30" i="54"/>
  <c r="AK30" i="54"/>
  <c r="AJ30" i="54"/>
  <c r="AI30" i="54"/>
  <c r="AH30" i="54"/>
  <c r="AF30" i="54"/>
  <c r="AE30" i="54"/>
  <c r="AD30" i="54"/>
  <c r="AC30" i="54"/>
  <c r="AB30" i="54"/>
  <c r="AA30" i="54"/>
  <c r="Z30" i="54"/>
  <c r="Y30" i="54"/>
  <c r="U30" i="54"/>
  <c r="T30" i="54"/>
  <c r="S30" i="54"/>
  <c r="R30" i="54"/>
  <c r="Q30" i="54"/>
  <c r="P30" i="54"/>
  <c r="O30" i="54"/>
  <c r="N30" i="54"/>
  <c r="M30" i="54"/>
  <c r="L30" i="54"/>
  <c r="K30" i="54"/>
  <c r="J30" i="54"/>
  <c r="I30" i="54"/>
  <c r="H30" i="54"/>
  <c r="G30" i="54"/>
  <c r="F30" i="54"/>
  <c r="E30" i="54"/>
  <c r="D30" i="54"/>
  <c r="C30" i="54"/>
  <c r="AY29" i="54"/>
  <c r="AX29" i="54"/>
  <c r="AW29" i="54"/>
  <c r="AV29" i="54"/>
  <c r="AU29" i="54"/>
  <c r="AT29" i="54"/>
  <c r="AR29" i="54"/>
  <c r="AO29" i="54"/>
  <c r="AM29" i="54"/>
  <c r="AL29" i="54"/>
  <c r="AK29" i="54"/>
  <c r="AJ29" i="54"/>
  <c r="AI29" i="54"/>
  <c r="AH29" i="54"/>
  <c r="AF29" i="54"/>
  <c r="AE29" i="54"/>
  <c r="AD29" i="54"/>
  <c r="AC29" i="54"/>
  <c r="AB29" i="54"/>
  <c r="AA29" i="54"/>
  <c r="Z29" i="54"/>
  <c r="Y29" i="54"/>
  <c r="U29" i="54"/>
  <c r="T29" i="54"/>
  <c r="S29" i="54"/>
  <c r="R29" i="54"/>
  <c r="Q29" i="54"/>
  <c r="P29" i="54"/>
  <c r="O29" i="54"/>
  <c r="N29" i="54"/>
  <c r="M29" i="54"/>
  <c r="L29" i="54"/>
  <c r="K29" i="54"/>
  <c r="J29" i="54"/>
  <c r="I29" i="54"/>
  <c r="H29" i="54"/>
  <c r="G29" i="54"/>
  <c r="F29" i="54"/>
  <c r="E29" i="54"/>
  <c r="D29" i="54"/>
  <c r="C29" i="54"/>
  <c r="AY28" i="54"/>
  <c r="AX28" i="54"/>
  <c r="AW28" i="54"/>
  <c r="AU28" i="54"/>
  <c r="AT28" i="54"/>
  <c r="AO28" i="54"/>
  <c r="AM28" i="54"/>
  <c r="AL28" i="54"/>
  <c r="AK28" i="54"/>
  <c r="AJ28" i="54"/>
  <c r="AI28" i="54"/>
  <c r="AH28" i="54"/>
  <c r="AF28" i="54"/>
  <c r="AE28" i="54"/>
  <c r="AD28" i="54"/>
  <c r="AC28" i="54"/>
  <c r="AB28" i="54"/>
  <c r="AA28" i="54"/>
  <c r="Z28" i="54"/>
  <c r="Y28" i="54"/>
  <c r="U28" i="54"/>
  <c r="T28" i="54"/>
  <c r="S28" i="54"/>
  <c r="R28" i="54"/>
  <c r="Q28" i="54"/>
  <c r="P28" i="54"/>
  <c r="O28" i="54"/>
  <c r="N28" i="54"/>
  <c r="M28" i="54"/>
  <c r="L28" i="54"/>
  <c r="K28" i="54"/>
  <c r="J28" i="54"/>
  <c r="I28" i="54"/>
  <c r="H28" i="54"/>
  <c r="G28" i="54"/>
  <c r="F28" i="54"/>
  <c r="E28" i="54"/>
  <c r="D28" i="54"/>
  <c r="C28" i="54"/>
  <c r="AY27" i="54"/>
  <c r="AX27" i="54"/>
  <c r="AW27" i="54"/>
  <c r="AU27" i="54"/>
  <c r="AT27" i="54"/>
  <c r="AO27" i="54"/>
  <c r="AM27" i="54"/>
  <c r="AL27" i="54"/>
  <c r="AK27" i="54"/>
  <c r="AJ27" i="54"/>
  <c r="AI27" i="54"/>
  <c r="AH27" i="54"/>
  <c r="AF27" i="54"/>
  <c r="AE27" i="54"/>
  <c r="AD27" i="54"/>
  <c r="AC27" i="54"/>
  <c r="AB27" i="54"/>
  <c r="AA27" i="54"/>
  <c r="Z27" i="54"/>
  <c r="Y27" i="54"/>
  <c r="U27" i="54"/>
  <c r="T27" i="54"/>
  <c r="S27" i="54"/>
  <c r="R27" i="54"/>
  <c r="Q27" i="54"/>
  <c r="P27" i="54"/>
  <c r="O27" i="54"/>
  <c r="N27" i="54"/>
  <c r="M27" i="54"/>
  <c r="L27" i="54"/>
  <c r="K27" i="54"/>
  <c r="J27" i="54"/>
  <c r="I27" i="54"/>
  <c r="H27" i="54"/>
  <c r="G27" i="54"/>
  <c r="F27" i="54"/>
  <c r="E27" i="54"/>
  <c r="D27" i="54"/>
  <c r="C27" i="54"/>
  <c r="AY26" i="54"/>
  <c r="AX26" i="54"/>
  <c r="AW26" i="54"/>
  <c r="AU26" i="54"/>
  <c r="AT26" i="54"/>
  <c r="AQ26" i="54"/>
  <c r="AO26" i="54"/>
  <c r="AM26" i="54"/>
  <c r="AL26" i="54"/>
  <c r="AK26" i="54"/>
  <c r="AJ26" i="54"/>
  <c r="AI26" i="54"/>
  <c r="AH26" i="54"/>
  <c r="AF26" i="54"/>
  <c r="AE26" i="54"/>
  <c r="AD26" i="54"/>
  <c r="AC26" i="54"/>
  <c r="AB26" i="54"/>
  <c r="AA26" i="54"/>
  <c r="Z26" i="54"/>
  <c r="Y26" i="54"/>
  <c r="U26" i="54"/>
  <c r="T26" i="54"/>
  <c r="S26" i="54"/>
  <c r="R26" i="54"/>
  <c r="Q26" i="54"/>
  <c r="P26" i="54"/>
  <c r="O26" i="54"/>
  <c r="N26" i="54"/>
  <c r="M26" i="54"/>
  <c r="L26" i="54"/>
  <c r="K26" i="54"/>
  <c r="J26" i="54"/>
  <c r="I26" i="54"/>
  <c r="H26" i="54"/>
  <c r="G26" i="54"/>
  <c r="F26" i="54"/>
  <c r="E26" i="54"/>
  <c r="D26" i="54"/>
  <c r="C26" i="54"/>
  <c r="AY25" i="54"/>
  <c r="AX25" i="54"/>
  <c r="AW25" i="54"/>
  <c r="AV25" i="54"/>
  <c r="AU25" i="54"/>
  <c r="AT25" i="54"/>
  <c r="AR25" i="54"/>
  <c r="AO25" i="54"/>
  <c r="AM25" i="54"/>
  <c r="AL25" i="54"/>
  <c r="AK25" i="54"/>
  <c r="AJ25" i="54"/>
  <c r="AI25" i="54"/>
  <c r="AH25" i="54"/>
  <c r="AF25" i="54"/>
  <c r="AE25" i="54"/>
  <c r="AD25" i="54"/>
  <c r="AC25" i="54"/>
  <c r="AB25" i="54"/>
  <c r="AA25" i="54"/>
  <c r="Z25" i="54"/>
  <c r="Y25" i="54"/>
  <c r="U25" i="54"/>
  <c r="T25" i="54"/>
  <c r="S25" i="54"/>
  <c r="R25" i="54"/>
  <c r="Q25" i="54"/>
  <c r="P25" i="54"/>
  <c r="O25" i="54"/>
  <c r="N25" i="54"/>
  <c r="M25" i="54"/>
  <c r="L25" i="54"/>
  <c r="K25" i="54"/>
  <c r="J25" i="54"/>
  <c r="I25" i="54"/>
  <c r="H25" i="54"/>
  <c r="G25" i="54"/>
  <c r="F25" i="54"/>
  <c r="E25" i="54"/>
  <c r="D25" i="54"/>
  <c r="C25" i="54"/>
  <c r="AY24" i="54"/>
  <c r="AX24" i="54"/>
  <c r="AW24" i="54"/>
  <c r="AU24" i="54"/>
  <c r="AT24" i="54"/>
  <c r="AO24" i="54"/>
  <c r="AM24" i="54"/>
  <c r="AL24" i="54"/>
  <c r="AK24" i="54"/>
  <c r="AJ24" i="54"/>
  <c r="AI24" i="54"/>
  <c r="AH24" i="54"/>
  <c r="AF24" i="54"/>
  <c r="AE24" i="54"/>
  <c r="AD24" i="54"/>
  <c r="AC24" i="54"/>
  <c r="AB24" i="54"/>
  <c r="AA24" i="54"/>
  <c r="Z24" i="54"/>
  <c r="Y24" i="54"/>
  <c r="U24" i="54"/>
  <c r="T24" i="54"/>
  <c r="S24" i="54"/>
  <c r="R24" i="54"/>
  <c r="Q24" i="54"/>
  <c r="P24" i="54"/>
  <c r="O24" i="54"/>
  <c r="N24" i="54"/>
  <c r="M24" i="54"/>
  <c r="L24" i="54"/>
  <c r="K24" i="54"/>
  <c r="J24" i="54"/>
  <c r="I24" i="54"/>
  <c r="H24" i="54"/>
  <c r="G24" i="54"/>
  <c r="F24" i="54"/>
  <c r="E24" i="54"/>
  <c r="D24" i="54"/>
  <c r="C24" i="54"/>
  <c r="AY23" i="54"/>
  <c r="AX23" i="54"/>
  <c r="AW23" i="54"/>
  <c r="AU23" i="54"/>
  <c r="AT23" i="54"/>
  <c r="AO23" i="54"/>
  <c r="AM23" i="54"/>
  <c r="AL23" i="54"/>
  <c r="AK23" i="54"/>
  <c r="AJ23" i="54"/>
  <c r="AI23" i="54"/>
  <c r="AH23" i="54"/>
  <c r="AF23" i="54"/>
  <c r="AE23" i="54"/>
  <c r="AD23" i="54"/>
  <c r="AC23" i="54"/>
  <c r="AB23" i="54"/>
  <c r="AA23" i="54"/>
  <c r="Z23" i="54"/>
  <c r="Y23" i="54"/>
  <c r="U23" i="54"/>
  <c r="T23" i="54"/>
  <c r="S23" i="54"/>
  <c r="R23" i="54"/>
  <c r="Q23" i="54"/>
  <c r="P23" i="54"/>
  <c r="O23" i="54"/>
  <c r="N23" i="54"/>
  <c r="M23" i="54"/>
  <c r="L23" i="54"/>
  <c r="K23" i="54"/>
  <c r="J23" i="54"/>
  <c r="I23" i="54"/>
  <c r="H23" i="54"/>
  <c r="G23" i="54"/>
  <c r="F23" i="54"/>
  <c r="E23" i="54"/>
  <c r="D23" i="54"/>
  <c r="C23" i="54"/>
  <c r="AY22" i="54"/>
  <c r="AX22" i="54"/>
  <c r="AW22" i="54"/>
  <c r="AU22" i="54"/>
  <c r="AT22" i="54"/>
  <c r="AQ22" i="54"/>
  <c r="AO22" i="54"/>
  <c r="AM22" i="54"/>
  <c r="AL22" i="54"/>
  <c r="AK22" i="54"/>
  <c r="AJ22" i="54"/>
  <c r="AI22" i="54"/>
  <c r="AH22" i="54"/>
  <c r="AF22" i="54"/>
  <c r="AE22" i="54"/>
  <c r="AD22" i="54"/>
  <c r="AC22" i="54"/>
  <c r="AB22" i="54"/>
  <c r="AA22" i="54"/>
  <c r="Z22" i="54"/>
  <c r="Y22" i="54"/>
  <c r="U22" i="54"/>
  <c r="T22" i="54"/>
  <c r="S22" i="54"/>
  <c r="R22" i="54"/>
  <c r="Q22" i="54"/>
  <c r="P22" i="54"/>
  <c r="O22" i="54"/>
  <c r="N22" i="54"/>
  <c r="M22" i="54"/>
  <c r="L22" i="54"/>
  <c r="K22" i="54"/>
  <c r="J22" i="54"/>
  <c r="I22" i="54"/>
  <c r="H22" i="54"/>
  <c r="G22" i="54"/>
  <c r="F22" i="54"/>
  <c r="E22" i="54"/>
  <c r="D22" i="54"/>
  <c r="C22" i="54"/>
  <c r="AY21" i="54"/>
  <c r="AX21" i="54"/>
  <c r="AW21" i="54"/>
  <c r="AV21" i="54"/>
  <c r="AU21" i="54"/>
  <c r="AT21" i="54"/>
  <c r="AR21" i="54"/>
  <c r="AO21" i="54"/>
  <c r="AM21" i="54"/>
  <c r="AL21" i="54"/>
  <c r="AK21" i="54"/>
  <c r="AJ21" i="54"/>
  <c r="AI21" i="54"/>
  <c r="AH21" i="54"/>
  <c r="AF21" i="54"/>
  <c r="AE21" i="54"/>
  <c r="AD21" i="54"/>
  <c r="AC21" i="54"/>
  <c r="AB21" i="54"/>
  <c r="AA21" i="54"/>
  <c r="Z21" i="54"/>
  <c r="Y21" i="54"/>
  <c r="U21" i="54"/>
  <c r="T21" i="54"/>
  <c r="S21" i="54"/>
  <c r="R21" i="54"/>
  <c r="Q21" i="54"/>
  <c r="P21" i="54"/>
  <c r="O21" i="54"/>
  <c r="N21" i="54"/>
  <c r="M21" i="54"/>
  <c r="L21" i="54"/>
  <c r="K21" i="54"/>
  <c r="J21" i="54"/>
  <c r="I21" i="54"/>
  <c r="H21" i="54"/>
  <c r="G21" i="54"/>
  <c r="F21" i="54"/>
  <c r="E21" i="54"/>
  <c r="D21" i="54"/>
  <c r="C21" i="54"/>
  <c r="AY20" i="54"/>
  <c r="AX20" i="54"/>
  <c r="AW20" i="54"/>
  <c r="AU20" i="54"/>
  <c r="AT20" i="54"/>
  <c r="AO20" i="54"/>
  <c r="AM20" i="54"/>
  <c r="AL20" i="54"/>
  <c r="AK20" i="54"/>
  <c r="AJ20" i="54"/>
  <c r="AI20" i="54"/>
  <c r="AH20" i="54"/>
  <c r="AF20" i="54"/>
  <c r="AE20" i="54"/>
  <c r="AD20" i="54"/>
  <c r="AC20" i="54"/>
  <c r="AB20" i="54"/>
  <c r="AA20" i="54"/>
  <c r="Z20" i="54"/>
  <c r="Y20" i="54"/>
  <c r="U20" i="54"/>
  <c r="T20" i="54"/>
  <c r="S20" i="54"/>
  <c r="R20" i="54"/>
  <c r="Q20" i="54"/>
  <c r="P20" i="54"/>
  <c r="O20" i="54"/>
  <c r="N20" i="54"/>
  <c r="M20" i="54"/>
  <c r="L20" i="54"/>
  <c r="K20" i="54"/>
  <c r="J20" i="54"/>
  <c r="I20" i="54"/>
  <c r="H20" i="54"/>
  <c r="G20" i="54"/>
  <c r="F20" i="54"/>
  <c r="E20" i="54"/>
  <c r="D20" i="54"/>
  <c r="C20" i="54"/>
  <c r="AY19" i="54"/>
  <c r="AX19" i="54"/>
  <c r="AW19" i="54"/>
  <c r="AU19" i="54"/>
  <c r="AT19" i="54"/>
  <c r="AO19" i="54"/>
  <c r="AM19" i="54"/>
  <c r="AL19" i="54"/>
  <c r="AK19" i="54"/>
  <c r="AJ19" i="54"/>
  <c r="AI19" i="54"/>
  <c r="AH19" i="54"/>
  <c r="AF19" i="54"/>
  <c r="AE19" i="54"/>
  <c r="AD19" i="54"/>
  <c r="AC19" i="54"/>
  <c r="AB19" i="54"/>
  <c r="AA19" i="54"/>
  <c r="Z19" i="54"/>
  <c r="Y19" i="54"/>
  <c r="U19" i="54"/>
  <c r="T19" i="54"/>
  <c r="S19" i="54"/>
  <c r="R19" i="54"/>
  <c r="Q19" i="54"/>
  <c r="P19" i="54"/>
  <c r="O19" i="54"/>
  <c r="N19" i="54"/>
  <c r="M19" i="54"/>
  <c r="L19" i="54"/>
  <c r="K19" i="54"/>
  <c r="J19" i="54"/>
  <c r="I19" i="54"/>
  <c r="H19" i="54"/>
  <c r="G19" i="54"/>
  <c r="F19" i="54"/>
  <c r="E19" i="54"/>
  <c r="D19" i="54"/>
  <c r="C19" i="54"/>
  <c r="AP17" i="54"/>
  <c r="AY16" i="54"/>
  <c r="AY31" i="54" s="1"/>
  <c r="AX16" i="54"/>
  <c r="AW16" i="54"/>
  <c r="AW31" i="54" s="1"/>
  <c r="AV16" i="54"/>
  <c r="AV31" i="54" s="1"/>
  <c r="AU16" i="54"/>
  <c r="AU31" i="54" s="1"/>
  <c r="AT16" i="54"/>
  <c r="AS16" i="54" s="1"/>
  <c r="AS31" i="54" s="1"/>
  <c r="AR16" i="54"/>
  <c r="AR31" i="54" s="1"/>
  <c r="AO16" i="54"/>
  <c r="AO31" i="54" s="1"/>
  <c r="AN16" i="54"/>
  <c r="AM16" i="54"/>
  <c r="AM31" i="54" s="1"/>
  <c r="AL16" i="54"/>
  <c r="AL31" i="54" s="1"/>
  <c r="AK16" i="54"/>
  <c r="AJ16" i="54"/>
  <c r="AJ31" i="54" s="1"/>
  <c r="AI16" i="54"/>
  <c r="AI31" i="54" s="1"/>
  <c r="AH16" i="54"/>
  <c r="AH31" i="54" s="1"/>
  <c r="AG16" i="54"/>
  <c r="AF16" i="54"/>
  <c r="AF31" i="54" s="1"/>
  <c r="AE16" i="54"/>
  <c r="AE31" i="54" s="1"/>
  <c r="AD16" i="54"/>
  <c r="AD31" i="54" s="1"/>
  <c r="AC16" i="54"/>
  <c r="AC31" i="54" s="1"/>
  <c r="AB16" i="54"/>
  <c r="AB31" i="54" s="1"/>
  <c r="AA16" i="54"/>
  <c r="AA31" i="54" s="1"/>
  <c r="Z16" i="54"/>
  <c r="Z31" i="54" s="1"/>
  <c r="Y16" i="54"/>
  <c r="Y31" i="54" s="1"/>
  <c r="X16" i="54"/>
  <c r="W16" i="54"/>
  <c r="V16" i="54"/>
  <c r="U16" i="54"/>
  <c r="T16" i="54"/>
  <c r="T31" i="54" s="1"/>
  <c r="S16" i="54"/>
  <c r="S31" i="54" s="1"/>
  <c r="R16" i="54"/>
  <c r="R31" i="54" s="1"/>
  <c r="Q16" i="54"/>
  <c r="P16" i="54"/>
  <c r="P31" i="54" s="1"/>
  <c r="O16" i="54"/>
  <c r="O31" i="54" s="1"/>
  <c r="N16" i="54"/>
  <c r="N31" i="54" s="1"/>
  <c r="M16" i="54"/>
  <c r="L16" i="54"/>
  <c r="L31" i="54" s="1"/>
  <c r="K16" i="54"/>
  <c r="K31" i="54" s="1"/>
  <c r="J16" i="54"/>
  <c r="J31" i="54" s="1"/>
  <c r="I16" i="54"/>
  <c r="H16" i="54"/>
  <c r="H31" i="54" s="1"/>
  <c r="G16" i="54"/>
  <c r="G31" i="54" s="1"/>
  <c r="F16" i="54"/>
  <c r="F31" i="54" s="1"/>
  <c r="E16" i="54"/>
  <c r="D16" i="54"/>
  <c r="D31" i="54" s="1"/>
  <c r="C16" i="54"/>
  <c r="C31" i="54" s="1"/>
  <c r="AV15" i="54"/>
  <c r="AV30" i="54" s="1"/>
  <c r="AS15" i="54"/>
  <c r="AS30" i="54" s="1"/>
  <c r="AR15" i="54"/>
  <c r="AR30" i="54" s="1"/>
  <c r="AQ15" i="54"/>
  <c r="AP15" i="54" s="1"/>
  <c r="AP30" i="54" s="1"/>
  <c r="B15" i="54"/>
  <c r="B30" i="54" s="1"/>
  <c r="AV14" i="54"/>
  <c r="AS14" i="54"/>
  <c r="AS29" i="54" s="1"/>
  <c r="AR14" i="54"/>
  <c r="AQ14" i="54"/>
  <c r="AQ29" i="54" s="1"/>
  <c r="B14" i="54"/>
  <c r="B29" i="54" s="1"/>
  <c r="AV13" i="54"/>
  <c r="AV28" i="54" s="1"/>
  <c r="AS13" i="54"/>
  <c r="AS28" i="54" s="1"/>
  <c r="AR13" i="54"/>
  <c r="AR28" i="54" s="1"/>
  <c r="AQ13" i="54"/>
  <c r="AQ28" i="54" s="1"/>
  <c r="B13" i="54"/>
  <c r="B28" i="54" s="1"/>
  <c r="AV12" i="54"/>
  <c r="AV27" i="54" s="1"/>
  <c r="AS12" i="54"/>
  <c r="AS27" i="54" s="1"/>
  <c r="AR12" i="54"/>
  <c r="AR27" i="54" s="1"/>
  <c r="AQ12" i="54"/>
  <c r="AP12" i="54" s="1"/>
  <c r="AP27" i="54" s="1"/>
  <c r="B12" i="54"/>
  <c r="B27" i="54" s="1"/>
  <c r="AV11" i="54"/>
  <c r="AV26" i="54" s="1"/>
  <c r="AS11" i="54"/>
  <c r="AS26" i="54" s="1"/>
  <c r="AR11" i="54"/>
  <c r="AR26" i="54" s="1"/>
  <c r="AQ11" i="54"/>
  <c r="AP11" i="54" s="1"/>
  <c r="AP26" i="54" s="1"/>
  <c r="B11" i="54"/>
  <c r="B26" i="54" s="1"/>
  <c r="AV10" i="54"/>
  <c r="AS10" i="54"/>
  <c r="AS25" i="54" s="1"/>
  <c r="AR10" i="54"/>
  <c r="AQ10" i="54"/>
  <c r="AQ25" i="54" s="1"/>
  <c r="B10" i="54"/>
  <c r="B25" i="54" s="1"/>
  <c r="AV9" i="54"/>
  <c r="AV24" i="54" s="1"/>
  <c r="AS9" i="54"/>
  <c r="AS24" i="54" s="1"/>
  <c r="AR9" i="54"/>
  <c r="AR24" i="54" s="1"/>
  <c r="AQ9" i="54"/>
  <c r="AQ24" i="54" s="1"/>
  <c r="B9" i="54"/>
  <c r="B24" i="54" s="1"/>
  <c r="AV8" i="54"/>
  <c r="AV23" i="54" s="1"/>
  <c r="AS8" i="54"/>
  <c r="AS23" i="54" s="1"/>
  <c r="AR8" i="54"/>
  <c r="AR23" i="54" s="1"/>
  <c r="AQ8" i="54"/>
  <c r="AP8" i="54" s="1"/>
  <c r="AP23" i="54" s="1"/>
  <c r="B8" i="54"/>
  <c r="B23" i="54" s="1"/>
  <c r="AV7" i="54"/>
  <c r="AV22" i="54" s="1"/>
  <c r="AS7" i="54"/>
  <c r="AS22" i="54" s="1"/>
  <c r="AR7" i="54"/>
  <c r="AR22" i="54" s="1"/>
  <c r="AQ7" i="54"/>
  <c r="AP7" i="54" s="1"/>
  <c r="AP22" i="54" s="1"/>
  <c r="B7" i="54"/>
  <c r="B22" i="54" s="1"/>
  <c r="AV6" i="54"/>
  <c r="AS6" i="54"/>
  <c r="AS21" i="54" s="1"/>
  <c r="AR6" i="54"/>
  <c r="AQ6" i="54"/>
  <c r="AQ21" i="54" s="1"/>
  <c r="B6" i="54"/>
  <c r="B21" i="54" s="1"/>
  <c r="AV5" i="54"/>
  <c r="AV20" i="54" s="1"/>
  <c r="AS5" i="54"/>
  <c r="AS20" i="54" s="1"/>
  <c r="AR5" i="54"/>
  <c r="AR20" i="54" s="1"/>
  <c r="AQ5" i="54"/>
  <c r="AQ20" i="54" s="1"/>
  <c r="B5" i="54"/>
  <c r="B20" i="54" s="1"/>
  <c r="AV4" i="54"/>
  <c r="AV19" i="54" s="1"/>
  <c r="AS4" i="54"/>
  <c r="AS19" i="54" s="1"/>
  <c r="AR4" i="54"/>
  <c r="AR19" i="54" s="1"/>
  <c r="AQ4" i="54"/>
  <c r="AQ16" i="54" s="1"/>
  <c r="B4" i="54"/>
  <c r="B19" i="54" s="1"/>
  <c r="K6" i="51"/>
  <c r="K7" i="51" s="1"/>
  <c r="K8" i="51" s="1"/>
  <c r="K9" i="51" s="1"/>
  <c r="K10" i="51" s="1"/>
  <c r="K11" i="51" s="1"/>
  <c r="K12" i="51" s="1"/>
  <c r="K13" i="51" s="1"/>
  <c r="K14" i="51" s="1"/>
  <c r="K15" i="51" s="1"/>
  <c r="K16" i="51" s="1"/>
  <c r="K17" i="51" s="1"/>
  <c r="K18" i="51" s="1"/>
  <c r="O18" i="53"/>
  <c r="O17" i="53"/>
  <c r="O16" i="53"/>
  <c r="O15" i="53"/>
  <c r="O14" i="53"/>
  <c r="D15" i="1"/>
  <c r="D14" i="1"/>
  <c r="D13" i="1"/>
  <c r="D12" i="1"/>
  <c r="D11" i="1"/>
  <c r="D9" i="1"/>
  <c r="B9" i="1" s="1"/>
  <c r="D8" i="1"/>
  <c r="D7" i="1"/>
  <c r="D5" i="1"/>
  <c r="C7" i="1"/>
  <c r="B7" i="1" s="1"/>
  <c r="C5" i="1"/>
  <c r="C8" i="1"/>
  <c r="B8" i="1" s="1"/>
  <c r="C9" i="1"/>
  <c r="C11" i="1"/>
  <c r="C12" i="1"/>
  <c r="B12" i="1" s="1"/>
  <c r="C13" i="1"/>
  <c r="C14" i="1"/>
  <c r="C15" i="1"/>
  <c r="B13" i="1"/>
  <c r="D4" i="1"/>
  <c r="B4" i="1" s="1"/>
  <c r="C4" i="1"/>
  <c r="AO29" i="44"/>
  <c r="AK29" i="44"/>
  <c r="AG29" i="44"/>
  <c r="AC29" i="44"/>
  <c r="Y29" i="44"/>
  <c r="U29" i="44"/>
  <c r="Q29" i="44"/>
  <c r="M29" i="44"/>
  <c r="I29" i="44"/>
  <c r="E29" i="44"/>
  <c r="AN28" i="44"/>
  <c r="AJ28" i="44"/>
  <c r="AF28" i="44"/>
  <c r="AB28" i="44"/>
  <c r="X28" i="44"/>
  <c r="T28" i="44"/>
  <c r="P28" i="44"/>
  <c r="L28" i="44"/>
  <c r="H28" i="44"/>
  <c r="AQ28" i="44"/>
  <c r="D24" i="44"/>
  <c r="AN29" i="44" s="1"/>
  <c r="D20" i="44"/>
  <c r="AM28" i="44" s="1"/>
  <c r="AQ27" i="44"/>
  <c r="AQ26" i="44"/>
  <c r="AQ23" i="44"/>
  <c r="AQ22" i="44"/>
  <c r="R10" i="44"/>
  <c r="T15" i="44" s="1"/>
  <c r="O10" i="44"/>
  <c r="P15" i="44" s="1"/>
  <c r="N10" i="44"/>
  <c r="G10" i="44" s="1"/>
  <c r="M10" i="44"/>
  <c r="F10" i="44" s="1"/>
  <c r="F6" i="44"/>
  <c r="C10" i="1" s="1"/>
  <c r="N6" i="44"/>
  <c r="L6" i="44" s="1"/>
  <c r="M6" i="44"/>
  <c r="M8" i="44" s="1"/>
  <c r="R6" i="44"/>
  <c r="R8" i="44" s="1"/>
  <c r="O6" i="44"/>
  <c r="O9" i="44" s="1"/>
  <c r="S14" i="44"/>
  <c r="Q15" i="44"/>
  <c r="T13" i="44"/>
  <c r="S13" i="44"/>
  <c r="Q13" i="44"/>
  <c r="P13" i="44"/>
  <c r="O13" i="44"/>
  <c r="N13" i="44"/>
  <c r="T12" i="44"/>
  <c r="S12" i="44"/>
  <c r="Q12" i="44"/>
  <c r="P12" i="44"/>
  <c r="O12" i="44"/>
  <c r="N12" i="44"/>
  <c r="M12" i="44"/>
  <c r="H13" i="44"/>
  <c r="H12" i="44"/>
  <c r="T9" i="44"/>
  <c r="S9" i="44"/>
  <c r="Q9" i="44"/>
  <c r="P9" i="44"/>
  <c r="M9" i="44"/>
  <c r="T8" i="44"/>
  <c r="S8" i="44"/>
  <c r="Q8" i="44"/>
  <c r="P8" i="44"/>
  <c r="O8" i="44"/>
  <c r="H9" i="44"/>
  <c r="H8" i="44"/>
  <c r="F8" i="44"/>
  <c r="F12" i="44" l="1"/>
  <c r="F13" i="44"/>
  <c r="P14" i="44"/>
  <c r="E28" i="44"/>
  <c r="I28" i="44"/>
  <c r="M28" i="44"/>
  <c r="Q28" i="44"/>
  <c r="U28" i="44"/>
  <c r="Y28" i="44"/>
  <c r="AC28" i="44"/>
  <c r="AG28" i="44"/>
  <c r="AK28" i="44"/>
  <c r="AO28" i="44"/>
  <c r="F29" i="44"/>
  <c r="J29" i="44"/>
  <c r="N29" i="44"/>
  <c r="R29" i="44"/>
  <c r="V29" i="44"/>
  <c r="Z29" i="44"/>
  <c r="AD29" i="44"/>
  <c r="AH29" i="44"/>
  <c r="AL29" i="44"/>
  <c r="AP29" i="44"/>
  <c r="B14" i="1"/>
  <c r="F9" i="44"/>
  <c r="R13" i="44"/>
  <c r="S15" i="44"/>
  <c r="F28" i="44"/>
  <c r="J28" i="44"/>
  <c r="N28" i="44"/>
  <c r="R28" i="44"/>
  <c r="V28" i="44"/>
  <c r="Z28" i="44"/>
  <c r="AD28" i="44"/>
  <c r="AH28" i="44"/>
  <c r="AL28" i="44"/>
  <c r="AP28" i="44"/>
  <c r="G29" i="44"/>
  <c r="K29" i="44"/>
  <c r="O29" i="44"/>
  <c r="S29" i="44"/>
  <c r="W29" i="44"/>
  <c r="AA29" i="44"/>
  <c r="AE29" i="44"/>
  <c r="AI29" i="44"/>
  <c r="AM29" i="44"/>
  <c r="R12" i="44"/>
  <c r="Q14" i="44"/>
  <c r="G28" i="44"/>
  <c r="K28" i="44"/>
  <c r="O28" i="44"/>
  <c r="S28" i="44"/>
  <c r="W28" i="44"/>
  <c r="AA28" i="44"/>
  <c r="AE28" i="44"/>
  <c r="AI28" i="44"/>
  <c r="AQ29" i="44"/>
  <c r="H29" i="44"/>
  <c r="L29" i="44"/>
  <c r="P29" i="44"/>
  <c r="T29" i="44"/>
  <c r="X29" i="44"/>
  <c r="AB29" i="44"/>
  <c r="AF29" i="44"/>
  <c r="AJ29" i="44"/>
  <c r="B5" i="1"/>
  <c r="AP16" i="54"/>
  <c r="AP31" i="54" s="1"/>
  <c r="AQ31" i="54"/>
  <c r="AP5" i="54"/>
  <c r="AP20" i="54" s="1"/>
  <c r="AP9" i="54"/>
  <c r="AP24" i="54" s="1"/>
  <c r="AP13" i="54"/>
  <c r="AP28" i="54" s="1"/>
  <c r="AQ19" i="54"/>
  <c r="AQ23" i="54"/>
  <c r="AQ27" i="54"/>
  <c r="B16" i="54"/>
  <c r="B31" i="54" s="1"/>
  <c r="AP4" i="54"/>
  <c r="AP6" i="54"/>
  <c r="AP21" i="54" s="1"/>
  <c r="AP10" i="54"/>
  <c r="AP25" i="54" s="1"/>
  <c r="AP14" i="54"/>
  <c r="AP29" i="54" s="1"/>
  <c r="AP34" i="54"/>
  <c r="B15" i="1"/>
  <c r="B11" i="1"/>
  <c r="G13" i="44"/>
  <c r="G12" i="44"/>
  <c r="E10" i="44"/>
  <c r="D10" i="44" s="1"/>
  <c r="H15" i="44" s="1"/>
  <c r="L10" i="44"/>
  <c r="M15" i="44" s="1"/>
  <c r="N8" i="44"/>
  <c r="G6" i="44"/>
  <c r="D10" i="1" s="1"/>
  <c r="B10" i="1" s="1"/>
  <c r="N9" i="44"/>
  <c r="L13" i="44"/>
  <c r="M13" i="44"/>
  <c r="M14" i="44"/>
  <c r="N14" i="44"/>
  <c r="L9" i="44"/>
  <c r="L8" i="44"/>
  <c r="R9" i="44"/>
  <c r="T14" i="44"/>
  <c r="D12" i="44"/>
  <c r="E13" i="44" l="1"/>
  <c r="AP19" i="54"/>
  <c r="E15" i="44"/>
  <c r="G15" i="44"/>
  <c r="E12" i="44"/>
  <c r="D13" i="44"/>
  <c r="F15" i="44"/>
  <c r="N15" i="44"/>
  <c r="L12" i="44"/>
  <c r="E6" i="44"/>
  <c r="G8" i="44"/>
  <c r="G9" i="44"/>
  <c r="E1" i="39"/>
  <c r="A1" i="39"/>
  <c r="E1" i="40"/>
  <c r="A1" i="40"/>
  <c r="E1" i="41"/>
  <c r="A1" i="41"/>
  <c r="E1" i="42"/>
  <c r="A1" i="42"/>
  <c r="E1" i="43"/>
  <c r="A1" i="43"/>
  <c r="E1" i="44"/>
  <c r="A1" i="44"/>
  <c r="E1" i="45"/>
  <c r="A1" i="45"/>
  <c r="E1" i="46"/>
  <c r="A1" i="46"/>
  <c r="E1" i="47"/>
  <c r="A1" i="47"/>
  <c r="E1" i="48"/>
  <c r="A1" i="48"/>
  <c r="E1" i="49"/>
  <c r="A1" i="49"/>
  <c r="A1" i="51"/>
  <c r="E1" i="38"/>
  <c r="A1" i="38"/>
  <c r="S18" i="51"/>
  <c r="Q18" i="51"/>
  <c r="O18" i="51"/>
  <c r="M18" i="51"/>
  <c r="T17" i="51"/>
  <c r="S17" i="51"/>
  <c r="R17" i="51"/>
  <c r="Q17" i="51"/>
  <c r="P17" i="51"/>
  <c r="O17" i="51"/>
  <c r="N17" i="51"/>
  <c r="M17" i="51"/>
  <c r="L17" i="51"/>
  <c r="T16" i="51"/>
  <c r="S16" i="51"/>
  <c r="R16" i="51"/>
  <c r="Q16" i="51"/>
  <c r="P16" i="51"/>
  <c r="O16" i="51"/>
  <c r="N16" i="51"/>
  <c r="M16" i="51"/>
  <c r="L16" i="51"/>
  <c r="T15" i="51"/>
  <c r="S15" i="51"/>
  <c r="R15" i="51"/>
  <c r="Q15" i="51"/>
  <c r="P15" i="51"/>
  <c r="O15" i="51"/>
  <c r="N15" i="51"/>
  <c r="M15" i="51"/>
  <c r="L15" i="51"/>
  <c r="T14" i="51"/>
  <c r="S14" i="51"/>
  <c r="R14" i="51"/>
  <c r="Q14" i="51"/>
  <c r="P14" i="51"/>
  <c r="O14" i="51"/>
  <c r="N14" i="51"/>
  <c r="M14" i="51"/>
  <c r="L14" i="51"/>
  <c r="T13" i="51"/>
  <c r="S13" i="51"/>
  <c r="R13" i="51"/>
  <c r="Q13" i="51"/>
  <c r="P13" i="51"/>
  <c r="O13" i="51"/>
  <c r="N13" i="51"/>
  <c r="M13" i="51"/>
  <c r="L13" i="51"/>
  <c r="T12" i="51"/>
  <c r="S12" i="51"/>
  <c r="R12" i="51"/>
  <c r="Q12" i="51"/>
  <c r="P12" i="51"/>
  <c r="O12" i="51"/>
  <c r="N12" i="51"/>
  <c r="M12" i="51"/>
  <c r="L12" i="51"/>
  <c r="T11" i="51"/>
  <c r="S11" i="51"/>
  <c r="R11" i="51"/>
  <c r="Q11" i="51"/>
  <c r="P11" i="51"/>
  <c r="O11" i="51"/>
  <c r="N11" i="51"/>
  <c r="M11" i="51"/>
  <c r="L11" i="51"/>
  <c r="T10" i="51"/>
  <c r="S10" i="51"/>
  <c r="R10" i="51"/>
  <c r="Q10" i="51"/>
  <c r="P10" i="51"/>
  <c r="O10" i="51"/>
  <c r="N10" i="51"/>
  <c r="M10" i="51"/>
  <c r="L10" i="51"/>
  <c r="T9" i="51"/>
  <c r="S9" i="51"/>
  <c r="R9" i="51"/>
  <c r="Q9" i="51"/>
  <c r="P9" i="51"/>
  <c r="O9" i="51"/>
  <c r="N9" i="51"/>
  <c r="M9" i="51"/>
  <c r="L9" i="51"/>
  <c r="T8" i="51"/>
  <c r="S8" i="51"/>
  <c r="R8" i="51"/>
  <c r="Q8" i="51"/>
  <c r="P8" i="51"/>
  <c r="O8" i="51"/>
  <c r="N8" i="51"/>
  <c r="M8" i="51"/>
  <c r="L8" i="51"/>
  <c r="T7" i="51"/>
  <c r="S7" i="51"/>
  <c r="R7" i="51"/>
  <c r="Q7" i="51"/>
  <c r="P7" i="51"/>
  <c r="O7" i="51"/>
  <c r="N7" i="51"/>
  <c r="M7" i="51"/>
  <c r="L7" i="51"/>
  <c r="U6" i="51"/>
  <c r="T6" i="51"/>
  <c r="S6" i="51"/>
  <c r="R6" i="51"/>
  <c r="Q6" i="51"/>
  <c r="P6" i="51"/>
  <c r="O6" i="51"/>
  <c r="N6" i="51"/>
  <c r="M6" i="51"/>
  <c r="L6" i="51"/>
  <c r="AQ29" i="40"/>
  <c r="AP29" i="40"/>
  <c r="AO29" i="40"/>
  <c r="AN29" i="40"/>
  <c r="AM29" i="40"/>
  <c r="AL29" i="40"/>
  <c r="AK29" i="40"/>
  <c r="AJ29" i="40"/>
  <c r="AI29" i="40"/>
  <c r="AH29" i="40"/>
  <c r="AG29" i="40"/>
  <c r="AF29" i="40"/>
  <c r="AE29" i="40"/>
  <c r="AD29" i="40"/>
  <c r="AC29" i="40"/>
  <c r="AB29" i="40"/>
  <c r="AA29" i="40"/>
  <c r="Z29" i="40"/>
  <c r="Y29" i="40"/>
  <c r="X29" i="40"/>
  <c r="W29" i="40"/>
  <c r="V29" i="40"/>
  <c r="U29" i="40"/>
  <c r="T29" i="40"/>
  <c r="S29" i="40"/>
  <c r="R29" i="40"/>
  <c r="Q29" i="40"/>
  <c r="P29" i="40"/>
  <c r="O29" i="40"/>
  <c r="N29" i="40"/>
  <c r="M29" i="40"/>
  <c r="L29" i="40"/>
  <c r="K29" i="40"/>
  <c r="J29" i="40"/>
  <c r="I29" i="40"/>
  <c r="H29" i="40"/>
  <c r="G29" i="40"/>
  <c r="F29" i="40"/>
  <c r="E29" i="40"/>
  <c r="AQ28" i="40"/>
  <c r="AP28" i="40"/>
  <c r="AO28" i="40"/>
  <c r="AN28" i="40"/>
  <c r="AM28" i="40"/>
  <c r="AL28" i="40"/>
  <c r="AK28" i="40"/>
  <c r="AJ28" i="40"/>
  <c r="AI28" i="40"/>
  <c r="AH28" i="40"/>
  <c r="AG28" i="40"/>
  <c r="AF28" i="40"/>
  <c r="AE28" i="40"/>
  <c r="AD28" i="40"/>
  <c r="AC28" i="40"/>
  <c r="AB28" i="40"/>
  <c r="AA28" i="40"/>
  <c r="Z28" i="40"/>
  <c r="Y28" i="40"/>
  <c r="X28" i="40"/>
  <c r="W28" i="40"/>
  <c r="V28" i="40"/>
  <c r="U28" i="40"/>
  <c r="T28" i="40"/>
  <c r="S28" i="40"/>
  <c r="R28" i="40"/>
  <c r="Q28" i="40"/>
  <c r="P28" i="40"/>
  <c r="O28" i="40"/>
  <c r="N28" i="40"/>
  <c r="M28" i="40"/>
  <c r="L28" i="40"/>
  <c r="K28" i="40"/>
  <c r="J28" i="40"/>
  <c r="I28" i="40"/>
  <c r="H28" i="40"/>
  <c r="G28" i="40"/>
  <c r="F28" i="40"/>
  <c r="E28" i="40"/>
  <c r="D28" i="40"/>
  <c r="AQ27" i="40"/>
  <c r="AP27" i="40"/>
  <c r="AO27" i="40"/>
  <c r="AN27" i="40"/>
  <c r="AM27" i="40"/>
  <c r="AL27" i="40"/>
  <c r="AK27" i="40"/>
  <c r="AJ27" i="40"/>
  <c r="AI27" i="40"/>
  <c r="AH27" i="40"/>
  <c r="AG27" i="40"/>
  <c r="AF27" i="40"/>
  <c r="AE27" i="40"/>
  <c r="AD27" i="40"/>
  <c r="AC27" i="40"/>
  <c r="AB27" i="40"/>
  <c r="AA27" i="40"/>
  <c r="Z27" i="40"/>
  <c r="Y27" i="40"/>
  <c r="X27" i="40"/>
  <c r="W27" i="40"/>
  <c r="V27" i="40"/>
  <c r="U27" i="40"/>
  <c r="T27" i="40"/>
  <c r="S27" i="40"/>
  <c r="R27" i="40"/>
  <c r="Q27" i="40"/>
  <c r="P27" i="40"/>
  <c r="O27" i="40"/>
  <c r="N27" i="40"/>
  <c r="M27" i="40"/>
  <c r="L27" i="40"/>
  <c r="K27" i="40"/>
  <c r="J27" i="40"/>
  <c r="I27" i="40"/>
  <c r="G27" i="40"/>
  <c r="F27" i="40"/>
  <c r="E27" i="40"/>
  <c r="AQ26" i="40"/>
  <c r="AP26" i="40"/>
  <c r="AO26" i="40"/>
  <c r="AN26" i="40"/>
  <c r="AM26" i="40"/>
  <c r="AL26" i="40"/>
  <c r="AK26" i="40"/>
  <c r="AJ26" i="40"/>
  <c r="AI26" i="40"/>
  <c r="AH26" i="40"/>
  <c r="AG26" i="40"/>
  <c r="AF26" i="40"/>
  <c r="AE26" i="40"/>
  <c r="AD26" i="40"/>
  <c r="AC26" i="40"/>
  <c r="AB26" i="40"/>
  <c r="AA26" i="40"/>
  <c r="Z26" i="40"/>
  <c r="Y26" i="40"/>
  <c r="X26" i="40"/>
  <c r="W26" i="40"/>
  <c r="V26" i="40"/>
  <c r="U26" i="40"/>
  <c r="T26" i="40"/>
  <c r="S26" i="40"/>
  <c r="R26" i="40"/>
  <c r="Q26" i="40"/>
  <c r="P26" i="40"/>
  <c r="O26" i="40"/>
  <c r="N26" i="40"/>
  <c r="M26" i="40"/>
  <c r="L26" i="40"/>
  <c r="K26" i="40"/>
  <c r="J26" i="40"/>
  <c r="I26" i="40"/>
  <c r="G26" i="40"/>
  <c r="F26" i="40"/>
  <c r="E26" i="40"/>
  <c r="D25" i="40"/>
  <c r="C25" i="40"/>
  <c r="D24" i="40"/>
  <c r="D27" i="40" s="1"/>
  <c r="C24" i="40"/>
  <c r="AQ23" i="40"/>
  <c r="AP23" i="40"/>
  <c r="AO23" i="40"/>
  <c r="AN23" i="40"/>
  <c r="AM23" i="40"/>
  <c r="AL23" i="40"/>
  <c r="AK23" i="40"/>
  <c r="AJ23" i="40"/>
  <c r="AI23" i="40"/>
  <c r="AH23" i="40"/>
  <c r="AG23" i="40"/>
  <c r="AF23" i="40"/>
  <c r="AE23" i="40"/>
  <c r="AD23" i="40"/>
  <c r="AC23" i="40"/>
  <c r="AB23" i="40"/>
  <c r="AA23" i="40"/>
  <c r="Z23" i="40"/>
  <c r="Y23" i="40"/>
  <c r="X23" i="40"/>
  <c r="W23" i="40"/>
  <c r="V23" i="40"/>
  <c r="U23" i="40"/>
  <c r="T23" i="40"/>
  <c r="S23" i="40"/>
  <c r="R23" i="40"/>
  <c r="Q23" i="40"/>
  <c r="P23" i="40"/>
  <c r="O23" i="40"/>
  <c r="N23" i="40"/>
  <c r="M23" i="40"/>
  <c r="L23" i="40"/>
  <c r="K23" i="40"/>
  <c r="J23" i="40"/>
  <c r="I23" i="40"/>
  <c r="G23" i="40"/>
  <c r="F23" i="40"/>
  <c r="E23" i="40"/>
  <c r="AQ22" i="40"/>
  <c r="AP22" i="40"/>
  <c r="AO22" i="40"/>
  <c r="AN22" i="40"/>
  <c r="AM22" i="40"/>
  <c r="AL22" i="40"/>
  <c r="AK22" i="40"/>
  <c r="AJ22" i="40"/>
  <c r="AI22" i="40"/>
  <c r="AH22" i="40"/>
  <c r="AG22" i="40"/>
  <c r="AF22" i="40"/>
  <c r="AE22" i="40"/>
  <c r="AD22" i="40"/>
  <c r="AC22" i="40"/>
  <c r="AB22" i="40"/>
  <c r="AA22" i="40"/>
  <c r="Z22" i="40"/>
  <c r="Y22" i="40"/>
  <c r="X22" i="40"/>
  <c r="W22" i="40"/>
  <c r="V22" i="40"/>
  <c r="U22" i="40"/>
  <c r="T22" i="40"/>
  <c r="S22" i="40"/>
  <c r="R22" i="40"/>
  <c r="Q22" i="40"/>
  <c r="P22" i="40"/>
  <c r="O22" i="40"/>
  <c r="N22" i="40"/>
  <c r="M22" i="40"/>
  <c r="L22" i="40"/>
  <c r="K22" i="40"/>
  <c r="J22" i="40"/>
  <c r="I22" i="40"/>
  <c r="H22" i="40"/>
  <c r="G22" i="40"/>
  <c r="F22" i="40"/>
  <c r="E22" i="40"/>
  <c r="D21" i="40"/>
  <c r="C21" i="40"/>
  <c r="D20" i="40"/>
  <c r="D23" i="40" s="1"/>
  <c r="C20" i="40"/>
  <c r="T15" i="40"/>
  <c r="H15" i="40"/>
  <c r="T14" i="40"/>
  <c r="H14" i="40"/>
  <c r="T13" i="40"/>
  <c r="S13" i="40"/>
  <c r="Q13" i="40"/>
  <c r="P13" i="40"/>
  <c r="H13" i="40"/>
  <c r="T12" i="40"/>
  <c r="S12" i="40"/>
  <c r="Q12" i="40"/>
  <c r="P12" i="40"/>
  <c r="H12" i="40"/>
  <c r="R11" i="40"/>
  <c r="O11" i="40"/>
  <c r="O12" i="40" s="1"/>
  <c r="N11" i="40"/>
  <c r="L11" i="40" s="1"/>
  <c r="M11" i="40"/>
  <c r="K11" i="40"/>
  <c r="F11" i="40"/>
  <c r="C11" i="40"/>
  <c r="R10" i="40"/>
  <c r="N10" i="40"/>
  <c r="M10" i="40"/>
  <c r="M13" i="40" s="1"/>
  <c r="L10" i="40"/>
  <c r="L12" i="40" s="1"/>
  <c r="K10" i="40"/>
  <c r="G10" i="40"/>
  <c r="F10" i="40"/>
  <c r="F13" i="40" s="1"/>
  <c r="E10" i="40"/>
  <c r="D10" i="40" s="1"/>
  <c r="C10" i="40"/>
  <c r="T9" i="40"/>
  <c r="S9" i="40"/>
  <c r="Q9" i="40"/>
  <c r="P9" i="40"/>
  <c r="H9" i="40"/>
  <c r="T8" i="40"/>
  <c r="S8" i="40"/>
  <c r="Q8" i="40"/>
  <c r="P8" i="40"/>
  <c r="H8" i="40"/>
  <c r="R7" i="40"/>
  <c r="O7" i="40"/>
  <c r="N7" i="40"/>
  <c r="G7" i="40" s="1"/>
  <c r="M7" i="40"/>
  <c r="L7" i="40" s="1"/>
  <c r="K7" i="40"/>
  <c r="R6" i="40"/>
  <c r="O6" i="40"/>
  <c r="N14" i="40" s="1"/>
  <c r="N6" i="40"/>
  <c r="M6" i="40"/>
  <c r="S14" i="40" s="1"/>
  <c r="R14" i="40" s="1"/>
  <c r="K6" i="40"/>
  <c r="G6" i="40"/>
  <c r="C25" i="39"/>
  <c r="C24" i="39"/>
  <c r="AJ22" i="39"/>
  <c r="AI22" i="39"/>
  <c r="AH22" i="39"/>
  <c r="AG22" i="39"/>
  <c r="AF22" i="39"/>
  <c r="AE22" i="39"/>
  <c r="AD22" i="39"/>
  <c r="AC22" i="39"/>
  <c r="AB22" i="39"/>
  <c r="AA22" i="39"/>
  <c r="Z22" i="39"/>
  <c r="Y22" i="39"/>
  <c r="X22" i="39"/>
  <c r="W22" i="39"/>
  <c r="V22" i="39"/>
  <c r="U22" i="39"/>
  <c r="T22" i="39"/>
  <c r="S22" i="39"/>
  <c r="R22" i="39"/>
  <c r="Q22" i="39"/>
  <c r="P22" i="39"/>
  <c r="O22" i="39"/>
  <c r="N22" i="39"/>
  <c r="M22" i="39"/>
  <c r="L22" i="39"/>
  <c r="K22" i="39"/>
  <c r="J22" i="39"/>
  <c r="I22" i="39"/>
  <c r="H22" i="39"/>
  <c r="C21" i="39"/>
  <c r="C20" i="39"/>
  <c r="K11" i="39"/>
  <c r="C11" i="39"/>
  <c r="K10" i="39"/>
  <c r="C10" i="39"/>
  <c r="K7" i="39"/>
  <c r="K6" i="39"/>
  <c r="Q29" i="38"/>
  <c r="H29" i="38"/>
  <c r="C25" i="38"/>
  <c r="C24" i="38"/>
  <c r="C21" i="38"/>
  <c r="C20" i="38"/>
  <c r="K11" i="38"/>
  <c r="C11" i="38"/>
  <c r="K10" i="38"/>
  <c r="C10" i="38"/>
  <c r="K7" i="38"/>
  <c r="K6" i="38"/>
  <c r="N15" i="40" l="1"/>
  <c r="F7" i="40"/>
  <c r="E7" i="40" s="1"/>
  <c r="D7" i="40" s="1"/>
  <c r="M15" i="40"/>
  <c r="L15" i="40" s="1"/>
  <c r="D22" i="40"/>
  <c r="R9" i="40"/>
  <c r="F15" i="40"/>
  <c r="N9" i="40"/>
  <c r="O9" i="40"/>
  <c r="Q15" i="40"/>
  <c r="R13" i="40"/>
  <c r="D26" i="40"/>
  <c r="D29" i="40"/>
  <c r="G9" i="40"/>
  <c r="D6" i="1"/>
  <c r="D6" i="44"/>
  <c r="E14" i="44"/>
  <c r="E9" i="44"/>
  <c r="E8" i="44"/>
  <c r="U7" i="51"/>
  <c r="N13" i="40"/>
  <c r="P14" i="40"/>
  <c r="G8" i="40"/>
  <c r="N8" i="40"/>
  <c r="R8" i="40"/>
  <c r="F12" i="40"/>
  <c r="M12" i="40"/>
  <c r="O13" i="40"/>
  <c r="M14" i="40"/>
  <c r="L14" i="40" s="1"/>
  <c r="Q14" i="40"/>
  <c r="S15" i="40"/>
  <c r="R15" i="40" s="1"/>
  <c r="G11" i="40"/>
  <c r="G15" i="40"/>
  <c r="O8" i="40"/>
  <c r="M9" i="40"/>
  <c r="G12" i="40"/>
  <c r="N12" i="40"/>
  <c r="R12" i="40"/>
  <c r="L13" i="40"/>
  <c r="E15" i="40"/>
  <c r="D15" i="40" s="1"/>
  <c r="P15" i="40"/>
  <c r="O15" i="40" s="1"/>
  <c r="F6" i="40"/>
  <c r="C6" i="1" s="1"/>
  <c r="M8" i="40"/>
  <c r="L6" i="40"/>
  <c r="B6" i="1" l="1"/>
  <c r="C16" i="1"/>
  <c r="O14" i="40"/>
  <c r="D8" i="44"/>
  <c r="G14" i="44"/>
  <c r="D9" i="44"/>
  <c r="H14" i="44"/>
  <c r="F14" i="44"/>
  <c r="U8" i="51"/>
  <c r="G13" i="40"/>
  <c r="E11" i="40"/>
  <c r="E6" i="40"/>
  <c r="F9" i="40"/>
  <c r="F8" i="40"/>
  <c r="L8" i="40"/>
  <c r="L9" i="40"/>
  <c r="D16" i="1"/>
  <c r="U9" i="51" l="1"/>
  <c r="E8" i="40"/>
  <c r="G14" i="40"/>
  <c r="D6" i="40"/>
  <c r="E9" i="40"/>
  <c r="F14" i="40"/>
  <c r="D11" i="40"/>
  <c r="E13" i="40"/>
  <c r="E12" i="40"/>
  <c r="E14" i="40"/>
  <c r="D14" i="40" s="1"/>
  <c r="U10" i="51" l="1"/>
  <c r="D9" i="40"/>
  <c r="D8" i="40"/>
  <c r="D12" i="40"/>
  <c r="D13" i="40"/>
  <c r="B16" i="1"/>
  <c r="U11" i="51" l="1"/>
  <c r="U12" i="51" l="1"/>
  <c r="U13" i="51" l="1"/>
  <c r="U14" i="51" l="1"/>
  <c r="U15" i="51" l="1"/>
  <c r="U16" i="51" l="1"/>
  <c r="U18" i="51" l="1"/>
  <c r="U17" i="51"/>
</calcChain>
</file>

<file path=xl/sharedStrings.xml><?xml version="1.0" encoding="utf-8"?>
<sst xmlns="http://schemas.openxmlformats.org/spreadsheetml/2006/main" count="1837" uniqueCount="266">
  <si>
    <t>月</t>
    <rPh sb="0" eb="1">
      <t>ツキ</t>
    </rPh>
    <phoneticPr fontId="2"/>
  </si>
  <si>
    <t>４月月間</t>
    <rPh sb="1" eb="2">
      <t>ガツ</t>
    </rPh>
    <rPh sb="2" eb="4">
      <t>ゲッカン</t>
    </rPh>
    <phoneticPr fontId="2"/>
  </si>
  <si>
    <t>実績</t>
    <rPh sb="0" eb="2">
      <t>ジッセキ</t>
    </rPh>
    <phoneticPr fontId="2"/>
  </si>
  <si>
    <t>５月</t>
  </si>
  <si>
    <t>５月月間</t>
    <rPh sb="1" eb="2">
      <t>ガツ</t>
    </rPh>
    <rPh sb="2" eb="4">
      <t>ゲッカン</t>
    </rPh>
    <phoneticPr fontId="2"/>
  </si>
  <si>
    <t>６月</t>
  </si>
  <si>
    <t>６月月間</t>
    <rPh sb="1" eb="2">
      <t>ガツ</t>
    </rPh>
    <rPh sb="2" eb="4">
      <t>ゲッカン</t>
    </rPh>
    <phoneticPr fontId="2"/>
  </si>
  <si>
    <t>７月</t>
  </si>
  <si>
    <t>７月月間</t>
    <rPh sb="1" eb="2">
      <t>ガツ</t>
    </rPh>
    <rPh sb="2" eb="4">
      <t>ゲッカン</t>
    </rPh>
    <phoneticPr fontId="2"/>
  </si>
  <si>
    <t>８月</t>
  </si>
  <si>
    <t>８月月間</t>
    <rPh sb="1" eb="2">
      <t>ガツ</t>
    </rPh>
    <rPh sb="2" eb="4">
      <t>ゲッカン</t>
    </rPh>
    <phoneticPr fontId="2"/>
  </si>
  <si>
    <t>９月</t>
  </si>
  <si>
    <t>９月月間</t>
    <rPh sb="1" eb="2">
      <t>ガツ</t>
    </rPh>
    <rPh sb="2" eb="4">
      <t>ゲッカン</t>
    </rPh>
    <phoneticPr fontId="2"/>
  </si>
  <si>
    <t>２月</t>
  </si>
  <si>
    <t>３月</t>
  </si>
  <si>
    <t>１月月間</t>
    <rPh sb="1" eb="2">
      <t>ガツ</t>
    </rPh>
    <rPh sb="2" eb="4">
      <t>ゲッカン</t>
    </rPh>
    <phoneticPr fontId="2"/>
  </si>
  <si>
    <t>２月月間</t>
    <rPh sb="1" eb="2">
      <t>ガツ</t>
    </rPh>
    <rPh sb="2" eb="4">
      <t>ゲッカン</t>
    </rPh>
    <phoneticPr fontId="2"/>
  </si>
  <si>
    <t>３月月間</t>
    <rPh sb="1" eb="2">
      <t>ガツ</t>
    </rPh>
    <rPh sb="2" eb="4">
      <t>ゲッカン</t>
    </rPh>
    <phoneticPr fontId="2"/>
  </si>
  <si>
    <t>合計</t>
    <rPh sb="0" eb="2">
      <t>ゴウケイ</t>
    </rPh>
    <phoneticPr fontId="2"/>
  </si>
  <si>
    <t>入域観光客数</t>
    <rPh sb="0" eb="1">
      <t>ニュウ</t>
    </rPh>
    <rPh sb="1" eb="2">
      <t>イキ</t>
    </rPh>
    <rPh sb="2" eb="5">
      <t>カンコウキャク</t>
    </rPh>
    <rPh sb="5" eb="6">
      <t>スウ</t>
    </rPh>
    <phoneticPr fontId="2"/>
  </si>
  <si>
    <t>　第１表  　入 域 者 数</t>
  </si>
  <si>
    <t>(単位:人、％)</t>
  </si>
  <si>
    <t>　第２表  　空 海 路 別 入 域 観 光 客 数</t>
  </si>
  <si>
    <t xml:space="preserve">   (単位:人、％)</t>
  </si>
  <si>
    <t>区分</t>
  </si>
  <si>
    <t>入域者</t>
  </si>
  <si>
    <t>入 域 観 光 客 数</t>
  </si>
  <si>
    <t>総        数</t>
  </si>
  <si>
    <t>空        路</t>
  </si>
  <si>
    <t>海        路</t>
  </si>
  <si>
    <t xml:space="preserve"> 年 月</t>
  </si>
  <si>
    <t>総  数</t>
  </si>
  <si>
    <t>総数</t>
  </si>
  <si>
    <t>県外</t>
  </si>
  <si>
    <t>外国</t>
  </si>
  <si>
    <t>県内</t>
  </si>
  <si>
    <t>年月</t>
  </si>
  <si>
    <t>17年1月</t>
  </si>
  <si>
    <t>実</t>
  </si>
  <si>
    <t>月</t>
  </si>
  <si>
    <t>実   月</t>
  </si>
  <si>
    <t>間</t>
  </si>
  <si>
    <t>増減数</t>
  </si>
  <si>
    <t xml:space="preserve">  　  間</t>
  </si>
  <si>
    <t>前年比</t>
  </si>
  <si>
    <t>累</t>
  </si>
  <si>
    <t xml:space="preserve">      累</t>
  </si>
  <si>
    <t>数</t>
  </si>
  <si>
    <t>計</t>
  </si>
  <si>
    <t>数   計</t>
  </si>
  <si>
    <t>今  月</t>
  </si>
  <si>
    <t>構成比</t>
  </si>
  <si>
    <t>累  計</t>
  </si>
  <si>
    <t>　第３表  　航 路 別 入 域 観 光 客 数</t>
  </si>
  <si>
    <t>札幌</t>
  </si>
  <si>
    <t>仙台</t>
  </si>
  <si>
    <t>小松</t>
  </si>
  <si>
    <t>東京</t>
  </si>
  <si>
    <t>名古屋</t>
  </si>
  <si>
    <t>広島</t>
  </si>
  <si>
    <t>岡山</t>
  </si>
  <si>
    <t>松山</t>
  </si>
  <si>
    <t>高松</t>
  </si>
  <si>
    <t>福岡</t>
  </si>
  <si>
    <t>長崎</t>
  </si>
  <si>
    <t>熊本</t>
  </si>
  <si>
    <t>大分</t>
  </si>
  <si>
    <t>宮崎</t>
  </si>
  <si>
    <t>鹿児島</t>
  </si>
  <si>
    <t>福島</t>
  </si>
  <si>
    <t>新潟</t>
  </si>
  <si>
    <t>花巻</t>
  </si>
  <si>
    <t>高知</t>
  </si>
  <si>
    <t>１　県外客には、本土経由で来県する外国客も含まれる。</t>
  </si>
  <si>
    <t>注</t>
  </si>
  <si>
    <t>17年2月</t>
  </si>
  <si>
    <t>17年3月</t>
  </si>
  <si>
    <t>17年4月</t>
  </si>
  <si>
    <t>総数</t>
    <rPh sb="0" eb="2">
      <t>ソウスウ</t>
    </rPh>
    <phoneticPr fontId="2"/>
  </si>
  <si>
    <t>国内客数</t>
    <rPh sb="0" eb="2">
      <t>コクナイ</t>
    </rPh>
    <rPh sb="2" eb="4">
      <t>キャクスウ</t>
    </rPh>
    <phoneticPr fontId="2"/>
  </si>
  <si>
    <t>外国客数</t>
    <rPh sb="0" eb="2">
      <t>ガイコク</t>
    </rPh>
    <rPh sb="2" eb="4">
      <t>キャクスウ</t>
    </rPh>
    <phoneticPr fontId="2"/>
  </si>
  <si>
    <t>１月</t>
    <rPh sb="1" eb="2">
      <t>ガツ</t>
    </rPh>
    <phoneticPr fontId="2"/>
  </si>
  <si>
    <t>４月</t>
  </si>
  <si>
    <t>１０月</t>
  </si>
  <si>
    <t>１１月</t>
  </si>
  <si>
    <t>１２月</t>
  </si>
  <si>
    <t>リンク（月ごと）</t>
    <rPh sb="4" eb="5">
      <t>ツキ</t>
    </rPh>
    <phoneticPr fontId="2"/>
  </si>
  <si>
    <t>月間</t>
    <rPh sb="0" eb="2">
      <t>ゲッカン</t>
    </rPh>
    <phoneticPr fontId="2"/>
  </si>
  <si>
    <t>入 域 観 光 客 統 計 月 報</t>
    <rPh sb="0" eb="1">
      <t>イ</t>
    </rPh>
    <rPh sb="2" eb="3">
      <t>イキ</t>
    </rPh>
    <rPh sb="4" eb="5">
      <t>カン</t>
    </rPh>
    <rPh sb="6" eb="7">
      <t>ヒカリ</t>
    </rPh>
    <rPh sb="8" eb="9">
      <t>キャク</t>
    </rPh>
    <rPh sb="10" eb="11">
      <t>トウ</t>
    </rPh>
    <rPh sb="12" eb="13">
      <t>ケイ</t>
    </rPh>
    <rPh sb="14" eb="15">
      <t>ツキ</t>
    </rPh>
    <rPh sb="16" eb="17">
      <t>ホウ</t>
    </rPh>
    <phoneticPr fontId="3"/>
  </si>
  <si>
    <t>10月月間</t>
  </si>
  <si>
    <t>11月月間</t>
  </si>
  <si>
    <t>12月月間</t>
  </si>
  <si>
    <t>１月</t>
  </si>
  <si>
    <t>10月</t>
  </si>
  <si>
    <t>11月</t>
  </si>
  <si>
    <t>12月</t>
  </si>
  <si>
    <t>平成14年</t>
  </si>
  <si>
    <t>平成15年</t>
  </si>
  <si>
    <t>平成16年</t>
  </si>
  <si>
    <t>平成17年</t>
  </si>
  <si>
    <t>（グラフ）</t>
    <phoneticPr fontId="2"/>
  </si>
  <si>
    <t>（単位：人）</t>
  </si>
  <si>
    <t>総数（平成１7年）</t>
  </si>
  <si>
    <t>空路（第２表より）</t>
  </si>
  <si>
    <t>海路（第２表より）</t>
  </si>
  <si>
    <t>（第１表より）</t>
  </si>
  <si>
    <t>合　計</t>
  </si>
  <si>
    <t>前  年  比</t>
  </si>
  <si>
    <t>（単位：％）</t>
  </si>
  <si>
    <t>(単位:人、％）</t>
  </si>
  <si>
    <t>実　　　　　　数</t>
  </si>
  <si>
    <t>前 　 年 　 比</t>
  </si>
  <si>
    <t>平成１４年</t>
  </si>
  <si>
    <t>平成１５年</t>
  </si>
  <si>
    <t>平成１６年</t>
  </si>
  <si>
    <t>平成１７年</t>
  </si>
  <si>
    <t>月 間</t>
  </si>
  <si>
    <t>累 計</t>
  </si>
  <si>
    <t>－</t>
  </si>
  <si>
    <t>18年1月</t>
    <rPh sb="4" eb="5">
      <t>ツキ</t>
    </rPh>
    <phoneticPr fontId="3"/>
  </si>
  <si>
    <t>東京</t>
    <rPh sb="0" eb="1">
      <t>トウキョウ</t>
    </rPh>
    <phoneticPr fontId="3"/>
  </si>
  <si>
    <t>伊丹</t>
    <rPh sb="0" eb="1">
      <t>イタミ</t>
    </rPh>
    <phoneticPr fontId="3"/>
  </si>
  <si>
    <t>関西</t>
    <rPh sb="0" eb="1">
      <t>カンサイ</t>
    </rPh>
    <phoneticPr fontId="3"/>
  </si>
  <si>
    <t>神戸</t>
    <rPh sb="0" eb="1">
      <t>コウベ</t>
    </rPh>
    <phoneticPr fontId="3"/>
  </si>
  <si>
    <t>福岡</t>
    <rPh sb="0" eb="1">
      <t>フクオカ</t>
    </rPh>
    <phoneticPr fontId="3"/>
  </si>
  <si>
    <t>名古屋</t>
    <rPh sb="0" eb="2">
      <t>ナゴヤ</t>
    </rPh>
    <phoneticPr fontId="3"/>
  </si>
  <si>
    <t>札幌</t>
    <rPh sb="0" eb="1">
      <t>サッポロ</t>
    </rPh>
    <phoneticPr fontId="3"/>
  </si>
  <si>
    <t>鹿児島</t>
    <rPh sb="0" eb="2">
      <t>カゴシマ</t>
    </rPh>
    <phoneticPr fontId="3"/>
  </si>
  <si>
    <t>新北九州</t>
    <rPh sb="0" eb="1">
      <t>シンキ</t>
    </rPh>
    <rPh sb="1" eb="4">
      <t>キタキュウシュウ</t>
    </rPh>
    <phoneticPr fontId="3"/>
  </si>
  <si>
    <t>仙台</t>
    <rPh sb="0" eb="1">
      <t>センダイ</t>
    </rPh>
    <phoneticPr fontId="3"/>
  </si>
  <si>
    <t>福島</t>
    <rPh sb="0" eb="1">
      <t>フクシマ</t>
    </rPh>
    <phoneticPr fontId="3"/>
  </si>
  <si>
    <t>新潟</t>
    <rPh sb="0" eb="1">
      <t>ニイガタ</t>
    </rPh>
    <phoneticPr fontId="3"/>
  </si>
  <si>
    <t>富山</t>
    <rPh sb="0" eb="1">
      <t>トヤマ</t>
    </rPh>
    <phoneticPr fontId="3"/>
  </si>
  <si>
    <t>小松</t>
    <rPh sb="0" eb="1">
      <t>コマツ</t>
    </rPh>
    <phoneticPr fontId="3"/>
  </si>
  <si>
    <t>岡山</t>
    <rPh sb="0" eb="1">
      <t>オカヤマ</t>
    </rPh>
    <phoneticPr fontId="3"/>
  </si>
  <si>
    <t>広島</t>
    <rPh sb="0" eb="1">
      <t>ヒロシマ</t>
    </rPh>
    <phoneticPr fontId="3"/>
  </si>
  <si>
    <t>高松</t>
    <rPh sb="0" eb="1">
      <t>タカマツ</t>
    </rPh>
    <phoneticPr fontId="3"/>
  </si>
  <si>
    <t>松山</t>
    <rPh sb="0" eb="1">
      <t>マツヤマ</t>
    </rPh>
    <phoneticPr fontId="3"/>
  </si>
  <si>
    <t>高知</t>
    <rPh sb="0" eb="1">
      <t>コウチ</t>
    </rPh>
    <phoneticPr fontId="3"/>
  </si>
  <si>
    <t>長崎</t>
    <rPh sb="0" eb="1">
      <t>ナガサキ</t>
    </rPh>
    <phoneticPr fontId="3"/>
  </si>
  <si>
    <t>熊本</t>
    <rPh sb="0" eb="1">
      <t>クマモト</t>
    </rPh>
    <phoneticPr fontId="3"/>
  </si>
  <si>
    <t>大分</t>
    <rPh sb="0" eb="1">
      <t>オオイタ</t>
    </rPh>
    <phoneticPr fontId="3"/>
  </si>
  <si>
    <t>宮崎</t>
    <rPh sb="0" eb="1">
      <t>ミヤザキ</t>
    </rPh>
    <phoneticPr fontId="3"/>
  </si>
  <si>
    <t>帯広</t>
    <rPh sb="0" eb="1">
      <t>オビヒロ</t>
    </rPh>
    <phoneticPr fontId="3"/>
  </si>
  <si>
    <t>旭川</t>
    <rPh sb="0" eb="1">
      <t>アサヒカワ</t>
    </rPh>
    <phoneticPr fontId="3"/>
  </si>
  <si>
    <t>函館</t>
    <rPh sb="0" eb="1">
      <t>ハコダテ</t>
    </rPh>
    <phoneticPr fontId="3"/>
  </si>
  <si>
    <t>青森</t>
    <rPh sb="0" eb="1">
      <t>アオモリ</t>
    </rPh>
    <phoneticPr fontId="3"/>
  </si>
  <si>
    <t>花巻</t>
    <rPh sb="0" eb="1">
      <t>ハナマキ</t>
    </rPh>
    <phoneticPr fontId="3"/>
  </si>
  <si>
    <t>秋田</t>
    <rPh sb="0" eb="1">
      <t>アキタ</t>
    </rPh>
    <phoneticPr fontId="3"/>
  </si>
  <si>
    <t>山形</t>
    <rPh sb="0" eb="1">
      <t>ヤマガタ</t>
    </rPh>
    <phoneticPr fontId="3"/>
  </si>
  <si>
    <t>鳥取</t>
    <rPh sb="0" eb="1">
      <t>トットリ</t>
    </rPh>
    <phoneticPr fontId="3"/>
  </si>
  <si>
    <t>米子</t>
    <rPh sb="0" eb="1">
      <t>ヨネコ</t>
    </rPh>
    <phoneticPr fontId="3"/>
  </si>
  <si>
    <t>出雲</t>
    <rPh sb="0" eb="1">
      <t>イズモ</t>
    </rPh>
    <phoneticPr fontId="3"/>
  </si>
  <si>
    <t>石見</t>
    <rPh sb="0" eb="1">
      <t>イワミ</t>
    </rPh>
    <phoneticPr fontId="3"/>
  </si>
  <si>
    <t>山口宇部</t>
    <rPh sb="0" eb="2">
      <t>ヤマグチウ</t>
    </rPh>
    <rPh sb="2" eb="4">
      <t>ウベ</t>
    </rPh>
    <phoneticPr fontId="3"/>
  </si>
  <si>
    <t>徳島</t>
    <rPh sb="0" eb="1">
      <t>トクシマ</t>
    </rPh>
    <phoneticPr fontId="3"/>
  </si>
  <si>
    <t>佐賀</t>
    <rPh sb="0" eb="1">
      <t>サガ</t>
    </rPh>
    <phoneticPr fontId="3"/>
  </si>
  <si>
    <t>外国</t>
    <rPh sb="0" eb="1">
      <t>ガイコク</t>
    </rPh>
    <phoneticPr fontId="3"/>
  </si>
  <si>
    <t>２　累計は、本年１月１日から当月末までの合計である。</t>
  </si>
  <si>
    <t>３　推計方法は、国内航路については、本土と本県間に航路を有する航空及び船舶各社の航路別旅客輸送実績に同航路における入域観光客の混在率 (サンプリング調査）をデフレーターとして算出した。</t>
  </si>
  <si>
    <t>　　また、外国航路については福岡入国管理局那覇支局の速報によるが、法務省の確報に基づき遡って修正することがある。</t>
  </si>
  <si>
    <t>18年2月</t>
    <rPh sb="4" eb="5">
      <t>ツキ</t>
    </rPh>
    <phoneticPr fontId="3"/>
  </si>
  <si>
    <t>庄内</t>
    <rPh sb="0" eb="1">
      <t>ショウナイ</t>
    </rPh>
    <phoneticPr fontId="3"/>
  </si>
  <si>
    <t>皆増</t>
    <rPh sb="0" eb="1">
      <t>ミナゾ</t>
    </rPh>
    <rPh sb="1" eb="2">
      <t>ゾウ</t>
    </rPh>
    <phoneticPr fontId="3"/>
  </si>
  <si>
    <t>18年3月</t>
    <rPh sb="4" eb="5">
      <t>ツキ</t>
    </rPh>
    <phoneticPr fontId="3"/>
  </si>
  <si>
    <t>18年4月</t>
  </si>
  <si>
    <t>伊丹</t>
  </si>
  <si>
    <t>関西</t>
  </si>
  <si>
    <t>神戸</t>
  </si>
  <si>
    <t>新北九州</t>
  </si>
  <si>
    <t>富山</t>
  </si>
  <si>
    <t>帯広</t>
  </si>
  <si>
    <t>旭川</t>
  </si>
  <si>
    <t>函館</t>
  </si>
  <si>
    <t>青森</t>
  </si>
  <si>
    <t>秋田</t>
  </si>
  <si>
    <t>山形</t>
  </si>
  <si>
    <t>庄内</t>
  </si>
  <si>
    <t>鳥取</t>
  </si>
  <si>
    <t>米子</t>
  </si>
  <si>
    <t>出雲</t>
  </si>
  <si>
    <t>石見</t>
  </si>
  <si>
    <t>山口宇部</t>
  </si>
  <si>
    <t>徳島</t>
  </si>
  <si>
    <t>佐賀</t>
  </si>
  <si>
    <t>皆増</t>
  </si>
  <si>
    <t>18年5月</t>
    <rPh sb="4" eb="5">
      <t>ツキ</t>
    </rPh>
    <phoneticPr fontId="3"/>
  </si>
  <si>
    <t>18年5月</t>
  </si>
  <si>
    <t>17年5月</t>
  </si>
  <si>
    <t>18年6月</t>
    <rPh sb="4" eb="5">
      <t>ツキ</t>
    </rPh>
    <phoneticPr fontId="3"/>
  </si>
  <si>
    <t>18年6月</t>
  </si>
  <si>
    <t>17年6月</t>
  </si>
  <si>
    <t>18年7月</t>
    <rPh sb="4" eb="5">
      <t>ツキ</t>
    </rPh>
    <phoneticPr fontId="3"/>
  </si>
  <si>
    <t>18年7月</t>
  </si>
  <si>
    <t>17年7月</t>
  </si>
  <si>
    <t>18年8月</t>
    <rPh sb="4" eb="5">
      <t>ツキ</t>
    </rPh>
    <phoneticPr fontId="3"/>
  </si>
  <si>
    <t>18年8月</t>
  </si>
  <si>
    <t>17年8月</t>
  </si>
  <si>
    <t>18年9月</t>
    <rPh sb="4" eb="5">
      <t>ツキ</t>
    </rPh>
    <phoneticPr fontId="3"/>
  </si>
  <si>
    <t>18年9月</t>
  </si>
  <si>
    <t>17年9月</t>
  </si>
  <si>
    <t>18年10月</t>
    <rPh sb="5" eb="6">
      <t>ツキ</t>
    </rPh>
    <phoneticPr fontId="3"/>
  </si>
  <si>
    <t>18年10月</t>
  </si>
  <si>
    <t>17年10月</t>
  </si>
  <si>
    <t>18年11月</t>
    <rPh sb="5" eb="6">
      <t>ツキ</t>
    </rPh>
    <phoneticPr fontId="3"/>
  </si>
  <si>
    <t>18年11月</t>
  </si>
  <si>
    <t>17年11月</t>
  </si>
  <si>
    <t>18年12月</t>
    <rPh sb="5" eb="6">
      <t>ツキ</t>
    </rPh>
    <phoneticPr fontId="3"/>
  </si>
  <si>
    <t>18年12月</t>
  </si>
  <si>
    <t>17年12月</t>
  </si>
  <si>
    <t>平成18年</t>
  </si>
  <si>
    <t>平成１８年</t>
  </si>
  <si>
    <t>総数（平成１8年）</t>
  </si>
  <si>
    <t>　平成１７年航路別入域観光客数（平成１７年の第３表より）</t>
  </si>
  <si>
    <t>平成18年</t>
    <rPh sb="0" eb="2">
      <t>ヘイセイ</t>
    </rPh>
    <rPh sb="4" eb="5">
      <t>ネン</t>
    </rPh>
    <phoneticPr fontId="2"/>
  </si>
  <si>
    <t>（単位：千人）</t>
    <rPh sb="4" eb="5">
      <t>セン</t>
    </rPh>
    <phoneticPr fontId="11"/>
  </si>
  <si>
    <t>東京</t>
    <rPh sb="0" eb="1">
      <t>トウキョウ</t>
    </rPh>
    <phoneticPr fontId="3"/>
  </si>
  <si>
    <t>伊丹</t>
    <rPh sb="0" eb="1">
      <t>イタミ</t>
    </rPh>
    <phoneticPr fontId="3"/>
  </si>
  <si>
    <t>関西</t>
    <rPh sb="0" eb="1">
      <t>カンサイ</t>
    </rPh>
    <phoneticPr fontId="3"/>
  </si>
  <si>
    <t>神戸</t>
    <rPh sb="0" eb="1">
      <t>コウベ</t>
    </rPh>
    <phoneticPr fontId="3"/>
  </si>
  <si>
    <t>福岡</t>
    <rPh sb="0" eb="1">
      <t>フクオカ</t>
    </rPh>
    <phoneticPr fontId="3"/>
  </si>
  <si>
    <t>名古屋</t>
    <rPh sb="0" eb="2">
      <t>ナゴヤ</t>
    </rPh>
    <phoneticPr fontId="3"/>
  </si>
  <si>
    <t>札幌</t>
    <rPh sb="0" eb="1">
      <t>サッポロ</t>
    </rPh>
    <phoneticPr fontId="3"/>
  </si>
  <si>
    <t>鹿児島</t>
    <rPh sb="0" eb="2">
      <t>カゴシマ</t>
    </rPh>
    <phoneticPr fontId="3"/>
  </si>
  <si>
    <t>新北九州</t>
    <rPh sb="0" eb="1">
      <t>シンキ</t>
    </rPh>
    <rPh sb="1" eb="4">
      <t>キタキュウシュウ</t>
    </rPh>
    <phoneticPr fontId="3"/>
  </si>
  <si>
    <t>仙台</t>
    <rPh sb="0" eb="1">
      <t>センダイ</t>
    </rPh>
    <phoneticPr fontId="3"/>
  </si>
  <si>
    <t>福島</t>
    <rPh sb="0" eb="1">
      <t>フクシマ</t>
    </rPh>
    <phoneticPr fontId="3"/>
  </si>
  <si>
    <t>新潟</t>
    <rPh sb="0" eb="1">
      <t>ニイガタ</t>
    </rPh>
    <phoneticPr fontId="3"/>
  </si>
  <si>
    <t>富山</t>
    <rPh sb="0" eb="1">
      <t>トヤマ</t>
    </rPh>
    <phoneticPr fontId="3"/>
  </si>
  <si>
    <t>小松</t>
    <rPh sb="0" eb="1">
      <t>コマツ</t>
    </rPh>
    <phoneticPr fontId="3"/>
  </si>
  <si>
    <t>岡山</t>
    <rPh sb="0" eb="1">
      <t>オカヤマ</t>
    </rPh>
    <phoneticPr fontId="3"/>
  </si>
  <si>
    <t>広島</t>
    <rPh sb="0" eb="1">
      <t>ヒロシマ</t>
    </rPh>
    <phoneticPr fontId="3"/>
  </si>
  <si>
    <t>高松</t>
    <rPh sb="0" eb="1">
      <t>タカマツ</t>
    </rPh>
    <phoneticPr fontId="3"/>
  </si>
  <si>
    <t>松山</t>
    <rPh sb="0" eb="1">
      <t>マツヤマ</t>
    </rPh>
    <phoneticPr fontId="3"/>
  </si>
  <si>
    <t>高知</t>
    <rPh sb="0" eb="1">
      <t>コウチ</t>
    </rPh>
    <phoneticPr fontId="3"/>
  </si>
  <si>
    <t>長崎</t>
    <rPh sb="0" eb="1">
      <t>ナガサキ</t>
    </rPh>
    <phoneticPr fontId="3"/>
  </si>
  <si>
    <t>熊本</t>
    <rPh sb="0" eb="1">
      <t>クマモト</t>
    </rPh>
    <phoneticPr fontId="3"/>
  </si>
  <si>
    <t>大分</t>
    <rPh sb="0" eb="1">
      <t>オオイタ</t>
    </rPh>
    <phoneticPr fontId="3"/>
  </si>
  <si>
    <t>宮崎</t>
    <rPh sb="0" eb="1">
      <t>ミヤザキ</t>
    </rPh>
    <phoneticPr fontId="3"/>
  </si>
  <si>
    <t>帯広</t>
    <rPh sb="0" eb="1">
      <t>オビヒロ</t>
    </rPh>
    <phoneticPr fontId="3"/>
  </si>
  <si>
    <t>旭川</t>
    <rPh sb="0" eb="1">
      <t>アサヒカワ</t>
    </rPh>
    <phoneticPr fontId="3"/>
  </si>
  <si>
    <t>函館</t>
    <rPh sb="0" eb="1">
      <t>ハコダテ</t>
    </rPh>
    <phoneticPr fontId="3"/>
  </si>
  <si>
    <t>青森</t>
    <rPh sb="0" eb="1">
      <t>アオモリ</t>
    </rPh>
    <phoneticPr fontId="3"/>
  </si>
  <si>
    <t>花巻</t>
    <rPh sb="0" eb="1">
      <t>ハナマキ</t>
    </rPh>
    <phoneticPr fontId="3"/>
  </si>
  <si>
    <t>秋田</t>
    <rPh sb="0" eb="1">
      <t>アキタ</t>
    </rPh>
    <phoneticPr fontId="3"/>
  </si>
  <si>
    <t>山形</t>
    <rPh sb="0" eb="1">
      <t>ヤマガタ</t>
    </rPh>
    <phoneticPr fontId="3"/>
  </si>
  <si>
    <t>庄内</t>
    <rPh sb="0" eb="1">
      <t>ショウナ</t>
    </rPh>
    <rPh sb="1" eb="2">
      <t>ナイ</t>
    </rPh>
    <phoneticPr fontId="3"/>
  </si>
  <si>
    <t>鳥取</t>
    <rPh sb="0" eb="1">
      <t>トットリ</t>
    </rPh>
    <phoneticPr fontId="3"/>
  </si>
  <si>
    <t>米子</t>
    <rPh sb="0" eb="1">
      <t>ヨネコ</t>
    </rPh>
    <phoneticPr fontId="3"/>
  </si>
  <si>
    <t>出雲</t>
    <rPh sb="0" eb="1">
      <t>イズモ</t>
    </rPh>
    <phoneticPr fontId="3"/>
  </si>
  <si>
    <t>石見</t>
    <rPh sb="0" eb="1">
      <t>イワミ</t>
    </rPh>
    <phoneticPr fontId="3"/>
  </si>
  <si>
    <t>山口宇部</t>
    <rPh sb="0" eb="2">
      <t>ヤマグチウ</t>
    </rPh>
    <rPh sb="2" eb="4">
      <t>ウベ</t>
    </rPh>
    <phoneticPr fontId="3"/>
  </si>
  <si>
    <t>徳島</t>
    <rPh sb="0" eb="1">
      <t>トクシマ</t>
    </rPh>
    <phoneticPr fontId="3"/>
  </si>
  <si>
    <t>佐賀</t>
    <rPh sb="0" eb="1">
      <t>サガ</t>
    </rPh>
    <phoneticPr fontId="3"/>
  </si>
  <si>
    <t>外国</t>
    <rPh sb="0" eb="1">
      <t>ガイコク</t>
    </rPh>
    <phoneticPr fontId="3"/>
  </si>
  <si>
    <t>航路別</t>
    <rPh sb="0" eb="2">
      <t>コウロ</t>
    </rPh>
    <rPh sb="2" eb="3">
      <t>ベツ</t>
    </rPh>
    <phoneticPr fontId="2"/>
  </si>
  <si>
    <t>航路別入域観光客数(第３表より）</t>
    <phoneticPr fontId="2"/>
  </si>
  <si>
    <t>月別入域観光客数の推移</t>
    <rPh sb="0" eb="2">
      <t>ツキベツ</t>
    </rPh>
    <rPh sb="2" eb="4">
      <t>ニュウイキ</t>
    </rPh>
    <rPh sb="4" eb="7">
      <t>カンコウキャク</t>
    </rPh>
    <rPh sb="7" eb="8">
      <t>スウ</t>
    </rPh>
    <rPh sb="9" eb="11">
      <t>スイイ</t>
    </rPh>
    <phoneticPr fontId="2"/>
  </si>
  <si>
    <t>月別入域観光客数の推移（平成１４年～平成１８年）</t>
    <phoneticPr fontId="2"/>
  </si>
  <si>
    <t>14年／13年</t>
  </si>
  <si>
    <t>15年／14年</t>
  </si>
  <si>
    <t>16年／15年</t>
  </si>
  <si>
    <t>17年／16年</t>
  </si>
  <si>
    <t>18年／17年</t>
  </si>
  <si>
    <t>※上記の各セルをクリックすると、各月ごとのデータや、年間の集計・グラフのシートに移動します。</t>
    <rPh sb="1" eb="3">
      <t>ジョウキ</t>
    </rPh>
    <rPh sb="4" eb="5">
      <t>カク</t>
    </rPh>
    <rPh sb="16" eb="18">
      <t>カクツキ</t>
    </rPh>
    <rPh sb="26" eb="28">
      <t>ネンカン</t>
    </rPh>
    <rPh sb="29" eb="31">
      <t>シュウケイ</t>
    </rPh>
    <rPh sb="40" eb="42">
      <t>イドウ</t>
    </rPh>
    <phoneticPr fontId="2"/>
  </si>
  <si>
    <t>※移動後の各シートでは、シート左上の「平成18年」の表記をクリックすると、このシートに戻ります。</t>
    <rPh sb="1" eb="4">
      <t>イドウゴ</t>
    </rPh>
    <rPh sb="5" eb="6">
      <t>カク</t>
    </rPh>
    <rPh sb="15" eb="17">
      <t>ヒダリウエ</t>
    </rPh>
    <rPh sb="19" eb="21">
      <t>ヘイセイ</t>
    </rPh>
    <rPh sb="23" eb="24">
      <t>ネン</t>
    </rPh>
    <rPh sb="26" eb="28">
      <t>ヒョウキ</t>
    </rPh>
    <rPh sb="43" eb="44">
      <t>モド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</si>
</sst>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Red]&quot;△&quot;#,##0"/>
    <numFmt numFmtId="178" formatCode="#,##0;&quot;△&quot;#,##0"/>
    <numFmt numFmtId="179" formatCode="0.0"/>
    <numFmt numFmtId="180" formatCode="#,##0.0;&quot;△&quot;#,##0.0"/>
    <numFmt numFmtId="181" formatCode="\(#,##0\)"/>
    <numFmt numFmtId="182" formatCode="#,##0.0"/>
    <numFmt numFmtId="183" formatCode="#,##0.0;[Red]&quot;△&quot;#,##0.0"/>
  </numFmts>
  <fonts count="33">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u/>
      <sz val="11"/>
      <color theme="10"/>
      <name val="游ゴシック"/>
      <family val="2"/>
      <scheme val="minor"/>
    </font>
    <font>
      <sz val="11"/>
      <name val="明朝"/>
      <family val="1"/>
      <charset val="128"/>
    </font>
    <font>
      <sz val="12"/>
      <name val="System"/>
      <charset val="128"/>
    </font>
    <font>
      <sz val="10"/>
      <color theme="1"/>
      <name val="ＭＳ Ｐゴシック"/>
      <family val="3"/>
      <charset val="128"/>
    </font>
    <font>
      <u/>
      <sz val="11"/>
      <color theme="10"/>
      <name val="ＭＳ Ｐゴシック"/>
      <family val="3"/>
      <charset val="128"/>
    </font>
    <font>
      <sz val="11"/>
      <color theme="1"/>
      <name val="ＭＳ Ｐゴシック"/>
      <family val="3"/>
      <charset val="128"/>
    </font>
    <font>
      <sz val="9"/>
      <color theme="1"/>
      <name val="ＭＳ Ｐゴシック"/>
      <family val="3"/>
      <charset val="128"/>
    </font>
    <font>
      <sz val="6"/>
      <name val="ＭＳ Ｐ明朝"/>
      <family val="1"/>
      <charset val="128"/>
    </font>
    <font>
      <sz val="11"/>
      <color theme="1"/>
      <name val="游ゴシック"/>
      <family val="2"/>
      <scheme val="minor"/>
    </font>
    <font>
      <sz val="12"/>
      <color theme="1"/>
      <name val="ＭＳ Ｐゴシック"/>
      <family val="3"/>
      <charset val="128"/>
    </font>
    <font>
      <u/>
      <sz val="20"/>
      <color theme="10"/>
      <name val="ＭＳ Ｐ明朝"/>
      <family val="1"/>
      <charset val="128"/>
    </font>
    <font>
      <sz val="20"/>
      <name val="ＭＳ Ｐ明朝"/>
      <family val="1"/>
      <charset val="128"/>
    </font>
    <font>
      <sz val="18"/>
      <name val="ＭＳ 明朝"/>
      <family val="1"/>
      <charset val="128"/>
    </font>
    <font>
      <sz val="11"/>
      <name val="ＭＳ 明朝"/>
      <family val="1"/>
      <charset val="128"/>
    </font>
    <font>
      <u/>
      <sz val="18"/>
      <color theme="10"/>
      <name val="ＭＳ 明朝"/>
      <family val="1"/>
      <charset val="128"/>
    </font>
    <font>
      <sz val="16"/>
      <name val="ＭＳ Ｐ明朝"/>
      <family val="1"/>
      <charset val="128"/>
    </font>
    <font>
      <sz val="11"/>
      <name val="ＭＳ Ｐ明朝"/>
      <family val="1"/>
      <charset val="128"/>
    </font>
    <font>
      <sz val="14"/>
      <name val="ＭＳ 明朝"/>
      <family val="1"/>
      <charset val="128"/>
    </font>
    <font>
      <sz val="14"/>
      <color indexed="12"/>
      <name val="ＭＳ 明朝"/>
      <family val="1"/>
      <charset val="128"/>
    </font>
    <font>
      <sz val="12"/>
      <color indexed="12"/>
      <name val="ＭＳ 明朝"/>
      <family val="1"/>
      <charset val="128"/>
    </font>
    <font>
      <sz val="14"/>
      <name val="ＭＳ Ｐ明朝"/>
      <family val="1"/>
      <charset val="128"/>
    </font>
    <font>
      <sz val="20"/>
      <name val="ＭＳ 明朝"/>
      <family val="1"/>
      <charset val="128"/>
    </font>
    <font>
      <sz val="11"/>
      <color theme="1"/>
      <name val="ＭＳ 明朝"/>
      <family val="1"/>
      <charset val="128"/>
    </font>
    <font>
      <u/>
      <sz val="11"/>
      <color theme="10"/>
      <name val="ＭＳ 明朝"/>
      <family val="1"/>
      <charset val="128"/>
    </font>
    <font>
      <sz val="13"/>
      <name val="ＭＳ Ｐ明朝"/>
      <family val="1"/>
      <charset val="128"/>
    </font>
    <font>
      <sz val="12"/>
      <name val="ＭＳ Ｐ明朝"/>
      <family val="1"/>
      <charset val="128"/>
    </font>
    <font>
      <sz val="11"/>
      <color theme="1"/>
      <name val="ＭＳ Ｐ明朝"/>
      <family val="1"/>
      <charset val="128"/>
    </font>
    <font>
      <sz val="10"/>
      <name val="ＭＳ Ｐ明朝"/>
      <family val="1"/>
      <charset val="128"/>
    </font>
    <font>
      <sz val="12"/>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indexed="65"/>
        <bgColor indexed="64"/>
      </patternFill>
    </fill>
    <fill>
      <patternFill patternType="solid">
        <fgColor indexed="42"/>
        <bgColor indexed="64"/>
      </patternFill>
    </fill>
  </fills>
  <borders count="61">
    <border>
      <left/>
      <right/>
      <top/>
      <bottom/>
      <diagonal/>
    </border>
    <border>
      <left/>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thin">
        <color indexed="64"/>
      </bottom>
      <diagonal/>
    </border>
  </borders>
  <cellStyleXfs count="9">
    <xf numFmtId="0" fontId="0" fillId="0" borderId="0"/>
    <xf numFmtId="0" fontId="1" fillId="0" borderId="0">
      <alignment vertical="center"/>
    </xf>
    <xf numFmtId="0" fontId="4" fillId="0" borderId="0" applyNumberFormat="0" applyFill="0" applyBorder="0" applyAlignment="0" applyProtection="0"/>
    <xf numFmtId="0" fontId="6" fillId="0" borderId="0"/>
    <xf numFmtId="38" fontId="5" fillId="0" borderId="0" applyFont="0" applyFill="0" applyBorder="0" applyAlignment="0" applyProtection="0"/>
    <xf numFmtId="0" fontId="5" fillId="0" borderId="0"/>
    <xf numFmtId="0" fontId="6" fillId="0" borderId="0"/>
    <xf numFmtId="0" fontId="6" fillId="0" borderId="0"/>
    <xf numFmtId="38" fontId="12" fillId="0" borderId="0" applyFont="0" applyFill="0" applyBorder="0" applyAlignment="0" applyProtection="0">
      <alignment vertical="center"/>
    </xf>
  </cellStyleXfs>
  <cellXfs count="377">
    <xf numFmtId="0" fontId="0" fillId="0" borderId="0" xfId="0"/>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xf numFmtId="0" fontId="9" fillId="0" borderId="34" xfId="0" applyFont="1" applyBorder="1"/>
    <xf numFmtId="0" fontId="7" fillId="0" borderId="0" xfId="0" applyFont="1" applyAlignment="1">
      <alignment horizontal="center"/>
    </xf>
    <xf numFmtId="0" fontId="10" fillId="0" borderId="0" xfId="0" applyFont="1" applyBorder="1" applyAlignment="1">
      <alignment horizontal="left" vertical="center"/>
    </xf>
    <xf numFmtId="0" fontId="7" fillId="2" borderId="14" xfId="0" applyFont="1" applyFill="1" applyBorder="1" applyAlignment="1">
      <alignment horizontal="center" vertical="center"/>
    </xf>
    <xf numFmtId="0" fontId="7" fillId="0" borderId="1" xfId="0" applyFont="1" applyBorder="1"/>
    <xf numFmtId="0" fontId="10" fillId="0" borderId="1" xfId="0" applyFont="1" applyBorder="1" applyAlignment="1">
      <alignment horizontal="left" vertical="center"/>
    </xf>
    <xf numFmtId="0" fontId="8" fillId="0" borderId="14" xfId="2" applyFont="1" applyBorder="1" applyAlignment="1">
      <alignment horizontal="center" vertical="center"/>
    </xf>
    <xf numFmtId="0" fontId="7" fillId="0" borderId="14" xfId="0" applyFont="1" applyBorder="1" applyAlignment="1">
      <alignment horizontal="center" vertical="center"/>
    </xf>
    <xf numFmtId="38" fontId="13" fillId="0" borderId="16" xfId="8" applyFont="1" applyBorder="1" applyAlignment="1">
      <alignment horizontal="right" vertical="center"/>
    </xf>
    <xf numFmtId="0" fontId="7" fillId="0" borderId="14" xfId="0" applyFont="1" applyBorder="1" applyAlignment="1">
      <alignment horizontal="center" vertical="center"/>
    </xf>
    <xf numFmtId="0" fontId="15" fillId="0" borderId="0" xfId="1" applyFont="1" applyBorder="1" applyAlignment="1">
      <alignment horizontal="center" vertical="center"/>
    </xf>
    <xf numFmtId="0" fontId="15" fillId="0" borderId="0" xfId="1" applyFont="1" applyBorder="1" applyAlignment="1">
      <alignment horizontal="right" vertical="center"/>
    </xf>
    <xf numFmtId="0" fontId="15" fillId="0" borderId="0" xfId="1" applyFont="1" applyBorder="1" applyAlignment="1">
      <alignment horizontal="left"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8" fillId="0" borderId="14" xfId="2" applyFont="1" applyBorder="1" applyAlignment="1">
      <alignment vertical="center" shrinkToFit="1"/>
    </xf>
    <xf numFmtId="0" fontId="16" fillId="0" borderId="0" xfId="3" applyNumberFormat="1" applyFont="1" applyFill="1" applyAlignment="1" applyProtection="1">
      <alignment vertical="center"/>
      <protection locked="0"/>
    </xf>
    <xf numFmtId="0" fontId="17" fillId="0" borderId="0" xfId="3" applyFont="1" applyFill="1" applyAlignment="1">
      <alignment vertical="center"/>
    </xf>
    <xf numFmtId="0" fontId="17" fillId="0" borderId="0" xfId="3" applyFont="1" applyFill="1" applyAlignment="1">
      <alignment horizontal="right" vertical="center"/>
    </xf>
    <xf numFmtId="0" fontId="21" fillId="0" borderId="3" xfId="3" applyNumberFormat="1" applyFont="1" applyFill="1" applyBorder="1" applyAlignment="1">
      <alignment horizontal="center" vertical="center" shrinkToFit="1"/>
    </xf>
    <xf numFmtId="0" fontId="17" fillId="0" borderId="0" xfId="3" applyFont="1" applyFill="1" applyAlignment="1">
      <alignment horizontal="distributed" vertical="center"/>
    </xf>
    <xf numFmtId="178" fontId="21" fillId="0" borderId="8" xfId="3" applyNumberFormat="1" applyFont="1" applyFill="1" applyBorder="1" applyAlignment="1">
      <alignment horizontal="right" vertical="center" shrinkToFit="1"/>
    </xf>
    <xf numFmtId="178" fontId="22" fillId="0" borderId="8" xfId="3" applyNumberFormat="1" applyFont="1" applyFill="1" applyBorder="1" applyAlignment="1">
      <alignment horizontal="right" vertical="center" shrinkToFit="1"/>
    </xf>
    <xf numFmtId="178" fontId="22" fillId="0" borderId="33" xfId="3" applyNumberFormat="1" applyFont="1" applyFill="1" applyBorder="1" applyAlignment="1">
      <alignment horizontal="right" vertical="center" shrinkToFit="1"/>
    </xf>
    <xf numFmtId="178" fontId="22" fillId="0" borderId="9" xfId="3" applyNumberFormat="1" applyFont="1" applyFill="1" applyBorder="1" applyAlignment="1">
      <alignment horizontal="right" vertical="center" shrinkToFit="1"/>
    </xf>
    <xf numFmtId="178" fontId="21" fillId="0" borderId="55" xfId="3" applyNumberFormat="1" applyFont="1" applyFill="1" applyBorder="1" applyAlignment="1">
      <alignment horizontal="right" vertical="center" shrinkToFit="1"/>
    </xf>
    <xf numFmtId="178" fontId="21" fillId="0" borderId="42" xfId="3" applyNumberFormat="1" applyFont="1" applyFill="1" applyBorder="1" applyAlignment="1">
      <alignment horizontal="right" vertical="center" shrinkToFit="1"/>
    </xf>
    <xf numFmtId="3" fontId="21" fillId="0" borderId="44" xfId="3" applyNumberFormat="1" applyFont="1" applyFill="1" applyBorder="1" applyAlignment="1">
      <alignment vertical="center" shrinkToFit="1"/>
    </xf>
    <xf numFmtId="3" fontId="22" fillId="0" borderId="8" xfId="3" applyNumberFormat="1" applyFont="1" applyFill="1" applyBorder="1" applyAlignment="1" applyProtection="1">
      <alignment vertical="center" shrinkToFit="1"/>
      <protection locked="0"/>
    </xf>
    <xf numFmtId="3" fontId="22" fillId="0" borderId="8" xfId="3" applyNumberFormat="1" applyFont="1" applyFill="1" applyBorder="1" applyAlignment="1">
      <alignment vertical="center" shrinkToFit="1"/>
    </xf>
    <xf numFmtId="3" fontId="22" fillId="0" borderId="9" xfId="3" applyNumberFormat="1" applyFont="1" applyFill="1" applyBorder="1" applyAlignment="1">
      <alignment vertical="center" shrinkToFit="1"/>
    </xf>
    <xf numFmtId="3" fontId="22" fillId="0" borderId="51" xfId="3" applyNumberFormat="1" applyFont="1" applyFill="1" applyBorder="1" applyAlignment="1">
      <alignment vertical="center" shrinkToFit="1"/>
    </xf>
    <xf numFmtId="177" fontId="22" fillId="0" borderId="8" xfId="3" applyNumberFormat="1" applyFont="1" applyFill="1" applyBorder="1" applyAlignment="1">
      <alignment horizontal="right" vertical="center" shrinkToFit="1"/>
    </xf>
    <xf numFmtId="177" fontId="22" fillId="0" borderId="9" xfId="3" applyNumberFormat="1" applyFont="1" applyFill="1" applyBorder="1" applyAlignment="1">
      <alignment horizontal="right" vertical="center" shrinkToFit="1"/>
    </xf>
    <xf numFmtId="178" fontId="22" fillId="0" borderId="8" xfId="3" applyNumberFormat="1" applyFont="1" applyFill="1" applyBorder="1" applyAlignment="1" applyProtection="1">
      <alignment horizontal="right" vertical="center" shrinkToFit="1"/>
      <protection locked="0"/>
    </xf>
    <xf numFmtId="178" fontId="22" fillId="0" borderId="9" xfId="3" applyNumberFormat="1" applyFont="1" applyFill="1" applyBorder="1" applyAlignment="1" applyProtection="1">
      <alignment horizontal="right" vertical="center" shrinkToFit="1"/>
      <protection locked="0"/>
    </xf>
    <xf numFmtId="178" fontId="21" fillId="0" borderId="31" xfId="3" applyNumberFormat="1" applyFont="1" applyFill="1" applyBorder="1" applyAlignment="1">
      <alignment horizontal="right" vertical="center" shrinkToFit="1"/>
    </xf>
    <xf numFmtId="178" fontId="21" fillId="0" borderId="56" xfId="3" applyNumberFormat="1" applyFont="1" applyFill="1" applyBorder="1" applyAlignment="1">
      <alignment horizontal="right" vertical="center" shrinkToFit="1"/>
    </xf>
    <xf numFmtId="178" fontId="21" fillId="0" borderId="32" xfId="3" applyNumberFormat="1" applyFont="1" applyFill="1" applyBorder="1" applyAlignment="1">
      <alignment horizontal="right" vertical="center" shrinkToFit="1"/>
    </xf>
    <xf numFmtId="178" fontId="21" fillId="0" borderId="57" xfId="3" applyNumberFormat="1" applyFont="1" applyFill="1" applyBorder="1" applyAlignment="1">
      <alignment horizontal="right" vertical="center" shrinkToFit="1"/>
    </xf>
    <xf numFmtId="178" fontId="21" fillId="0" borderId="58" xfId="3" applyNumberFormat="1" applyFont="1" applyFill="1" applyBorder="1" applyAlignment="1">
      <alignment horizontal="right" vertical="center" shrinkToFit="1"/>
    </xf>
    <xf numFmtId="3" fontId="21" fillId="0" borderId="45" xfId="3" applyNumberFormat="1" applyFont="1" applyFill="1" applyBorder="1" applyAlignment="1">
      <alignment vertical="center" shrinkToFit="1"/>
    </xf>
    <xf numFmtId="3" fontId="21" fillId="0" borderId="31" xfId="3" applyNumberFormat="1" applyFont="1" applyFill="1" applyBorder="1" applyAlignment="1" applyProtection="1">
      <alignment vertical="center" shrinkToFit="1"/>
      <protection locked="0"/>
    </xf>
    <xf numFmtId="3" fontId="21" fillId="0" borderId="32" xfId="3" applyNumberFormat="1" applyFont="1" applyFill="1" applyBorder="1" applyAlignment="1" applyProtection="1">
      <alignment vertical="center" shrinkToFit="1"/>
      <protection locked="0"/>
    </xf>
    <xf numFmtId="3" fontId="21" fillId="0" borderId="52" xfId="3" applyNumberFormat="1" applyFont="1" applyFill="1" applyBorder="1" applyAlignment="1">
      <alignment vertical="center" shrinkToFit="1"/>
    </xf>
    <xf numFmtId="0" fontId="21" fillId="0" borderId="37" xfId="3" applyNumberFormat="1" applyFont="1" applyFill="1" applyBorder="1" applyAlignment="1">
      <alignment horizontal="distributed" vertical="center" shrinkToFit="1"/>
    </xf>
    <xf numFmtId="0" fontId="21" fillId="0" borderId="44" xfId="3" applyFont="1" applyFill="1" applyBorder="1" applyAlignment="1">
      <alignment horizontal="distributed" vertical="center" shrinkToFit="1"/>
    </xf>
    <xf numFmtId="0" fontId="21" fillId="0" borderId="8" xfId="3" applyFont="1" applyFill="1" applyBorder="1" applyAlignment="1">
      <alignment horizontal="distributed" vertical="center" shrinkToFit="1"/>
    </xf>
    <xf numFmtId="3" fontId="21" fillId="0" borderId="44" xfId="3" applyNumberFormat="1" applyFont="1" applyFill="1" applyBorder="1" applyAlignment="1">
      <alignment horizontal="distributed" vertical="center" shrinkToFit="1"/>
    </xf>
    <xf numFmtId="3" fontId="21" fillId="0" borderId="8" xfId="3" applyNumberFormat="1" applyFont="1" applyFill="1" applyBorder="1" applyAlignment="1">
      <alignment horizontal="distributed" vertical="center" shrinkToFit="1"/>
    </xf>
    <xf numFmtId="3" fontId="21" fillId="0" borderId="9" xfId="3" applyNumberFormat="1" applyFont="1" applyFill="1" applyBorder="1" applyAlignment="1">
      <alignment horizontal="distributed" vertical="center" shrinkToFit="1"/>
    </xf>
    <xf numFmtId="3" fontId="21" fillId="0" borderId="51" xfId="3" applyNumberFormat="1" applyFont="1" applyFill="1" applyBorder="1" applyAlignment="1">
      <alignment horizontal="distributed" vertical="center" shrinkToFit="1"/>
    </xf>
    <xf numFmtId="178" fontId="21" fillId="0" borderId="40" xfId="3" applyNumberFormat="1" applyFont="1" applyFill="1" applyBorder="1" applyAlignment="1">
      <alignment horizontal="right" vertical="center" shrinkToFit="1"/>
    </xf>
    <xf numFmtId="178" fontId="21" fillId="0" borderId="59" xfId="3" applyNumberFormat="1" applyFont="1" applyFill="1" applyBorder="1" applyAlignment="1">
      <alignment horizontal="right" vertical="center" shrinkToFit="1"/>
    </xf>
    <xf numFmtId="0" fontId="24" fillId="0" borderId="3" xfId="3" applyNumberFormat="1" applyFont="1" applyFill="1" applyBorder="1" applyAlignment="1">
      <alignment horizontal="center" vertical="center" shrinkToFit="1"/>
    </xf>
    <xf numFmtId="0" fontId="20" fillId="0" borderId="0" xfId="3" applyFont="1" applyFill="1" applyAlignment="1">
      <alignment horizontal="distributed" vertical="center"/>
    </xf>
    <xf numFmtId="0" fontId="16" fillId="0" borderId="0" xfId="3" applyNumberFormat="1" applyFont="1" applyFill="1" applyAlignment="1">
      <alignment vertical="center" shrinkToFit="1"/>
    </xf>
    <xf numFmtId="0" fontId="17" fillId="0" borderId="0" xfId="3" applyNumberFormat="1" applyFont="1" applyFill="1" applyAlignment="1">
      <alignment vertical="center" shrinkToFit="1"/>
    </xf>
    <xf numFmtId="181" fontId="17" fillId="0" borderId="0" xfId="3" applyNumberFormat="1" applyFont="1" applyFill="1" applyAlignment="1" applyProtection="1">
      <alignment horizontal="center" vertical="center" shrinkToFit="1"/>
      <protection locked="0"/>
    </xf>
    <xf numFmtId="0" fontId="17" fillId="0" borderId="54" xfId="3" applyFont="1" applyFill="1" applyBorder="1" applyAlignment="1">
      <alignment vertical="center" shrinkToFit="1"/>
    </xf>
    <xf numFmtId="0" fontId="24" fillId="0" borderId="43" xfId="3" applyNumberFormat="1" applyFont="1" applyFill="1" applyBorder="1" applyAlignment="1" applyProtection="1">
      <alignment horizontal="distributed" vertical="center" shrinkToFit="1"/>
      <protection locked="0"/>
    </xf>
    <xf numFmtId="0" fontId="24" fillId="0" borderId="37" xfId="3" applyNumberFormat="1" applyFont="1" applyFill="1" applyBorder="1" applyAlignment="1">
      <alignment horizontal="distributed" vertical="center" shrinkToFit="1"/>
    </xf>
    <xf numFmtId="0" fontId="24" fillId="0" borderId="3" xfId="3" applyNumberFormat="1" applyFont="1" applyFill="1" applyBorder="1" applyAlignment="1">
      <alignment horizontal="distributed" vertical="center" shrinkToFit="1"/>
    </xf>
    <xf numFmtId="0" fontId="24" fillId="0" borderId="38" xfId="3" applyNumberFormat="1" applyFont="1" applyFill="1" applyBorder="1" applyAlignment="1">
      <alignment horizontal="distributed" vertical="center" shrinkToFit="1"/>
    </xf>
    <xf numFmtId="0" fontId="24" fillId="0" borderId="44" xfId="3" applyFont="1" applyFill="1" applyBorder="1" applyAlignment="1">
      <alignment horizontal="distributed" vertical="center" shrinkToFit="1"/>
    </xf>
    <xf numFmtId="0" fontId="24" fillId="0" borderId="8" xfId="3" applyFont="1" applyFill="1" applyBorder="1" applyAlignment="1">
      <alignment horizontal="distributed" vertical="center" shrinkToFit="1"/>
    </xf>
    <xf numFmtId="0" fontId="24" fillId="0" borderId="9" xfId="3" applyFont="1" applyFill="1" applyBorder="1" applyAlignment="1">
      <alignment horizontal="distributed" vertical="center" shrinkToFit="1"/>
    </xf>
    <xf numFmtId="3" fontId="24" fillId="0" borderId="51" xfId="3" applyNumberFormat="1" applyFont="1" applyFill="1" applyBorder="1" applyAlignment="1">
      <alignment horizontal="distributed" vertical="center" shrinkToFit="1"/>
    </xf>
    <xf numFmtId="0" fontId="21" fillId="0" borderId="44" xfId="3" applyNumberFormat="1" applyFont="1" applyFill="1" applyBorder="1" applyAlignment="1">
      <alignment horizontal="center" vertical="center" shrinkToFit="1"/>
    </xf>
    <xf numFmtId="3" fontId="23" fillId="0" borderId="8" xfId="3" applyNumberFormat="1" applyFont="1" applyFill="1" applyBorder="1" applyAlignment="1">
      <alignment vertical="center" shrinkToFit="1"/>
    </xf>
    <xf numFmtId="3" fontId="23" fillId="0" borderId="33" xfId="3" applyNumberFormat="1" applyFont="1" applyFill="1" applyBorder="1" applyAlignment="1">
      <alignment vertical="center" shrinkToFit="1"/>
    </xf>
    <xf numFmtId="0" fontId="21" fillId="0" borderId="45" xfId="3" applyNumberFormat="1" applyFont="1" applyFill="1" applyBorder="1" applyAlignment="1">
      <alignment horizontal="center" vertical="center" shrinkToFit="1"/>
    </xf>
    <xf numFmtId="0" fontId="21" fillId="0" borderId="0" xfId="3" applyNumberFormat="1" applyFont="1" applyFill="1" applyAlignment="1">
      <alignment horizontal="center" vertical="center" shrinkToFit="1"/>
    </xf>
    <xf numFmtId="0" fontId="21" fillId="0" borderId="0" xfId="3" applyNumberFormat="1" applyFont="1" applyFill="1" applyAlignment="1" applyProtection="1">
      <alignment vertical="center" shrinkToFit="1"/>
      <protection locked="0"/>
    </xf>
    <xf numFmtId="0" fontId="21" fillId="0" borderId="0" xfId="3" applyFont="1" applyFill="1" applyAlignment="1">
      <alignment vertical="center" shrinkToFit="1"/>
    </xf>
    <xf numFmtId="0" fontId="21" fillId="0" borderId="0" xfId="3" applyFont="1" applyFill="1" applyAlignment="1">
      <alignment horizontal="right" vertical="center" shrinkToFit="1"/>
    </xf>
    <xf numFmtId="0" fontId="21" fillId="0" borderId="6" xfId="3" applyFont="1" applyFill="1" applyBorder="1" applyAlignment="1">
      <alignment horizontal="center" vertical="center" shrinkToFit="1"/>
    </xf>
    <xf numFmtId="0" fontId="21" fillId="0" borderId="1" xfId="3" applyFont="1" applyFill="1" applyBorder="1" applyAlignment="1">
      <alignment horizontal="center" vertical="center" shrinkToFit="1"/>
    </xf>
    <xf numFmtId="0" fontId="21" fillId="0" borderId="54" xfId="3" applyFont="1" applyFill="1" applyBorder="1" applyAlignment="1">
      <alignment horizontal="center" vertical="center" shrinkToFit="1"/>
    </xf>
    <xf numFmtId="0" fontId="21" fillId="0" borderId="54" xfId="3" applyFont="1" applyFill="1" applyBorder="1" applyAlignment="1">
      <alignment vertical="center" shrinkToFit="1"/>
    </xf>
    <xf numFmtId="0" fontId="21" fillId="0" borderId="43" xfId="3" applyNumberFormat="1" applyFont="1" applyFill="1" applyBorder="1" applyAlignment="1" applyProtection="1">
      <alignment horizontal="distributed" vertical="center" shrinkToFit="1"/>
      <protection locked="0"/>
    </xf>
    <xf numFmtId="0" fontId="21" fillId="0" borderId="3" xfId="3" applyNumberFormat="1" applyFont="1" applyFill="1" applyBorder="1" applyAlignment="1">
      <alignment horizontal="distributed" vertical="center" shrinkToFit="1"/>
    </xf>
    <xf numFmtId="0" fontId="21" fillId="0" borderId="38" xfId="3" applyNumberFormat="1" applyFont="1" applyFill="1" applyBorder="1" applyAlignment="1">
      <alignment horizontal="distributed" vertical="center" shrinkToFit="1"/>
    </xf>
    <xf numFmtId="0" fontId="21" fillId="0" borderId="9" xfId="3" applyFont="1" applyFill="1" applyBorder="1" applyAlignment="1">
      <alignment horizontal="distributed" vertical="center" shrinkToFit="1"/>
    </xf>
    <xf numFmtId="179" fontId="21" fillId="0" borderId="8" xfId="3" applyNumberFormat="1" applyFont="1" applyFill="1" applyBorder="1" applyAlignment="1">
      <alignment horizontal="right" vertical="center" shrinkToFit="1"/>
    </xf>
    <xf numFmtId="179" fontId="21" fillId="0" borderId="33" xfId="3" applyNumberFormat="1" applyFont="1" applyFill="1" applyBorder="1" applyAlignment="1">
      <alignment horizontal="right" vertical="center" shrinkToFit="1"/>
    </xf>
    <xf numFmtId="179" fontId="21" fillId="0" borderId="9" xfId="3" applyNumberFormat="1" applyFont="1" applyFill="1" applyBorder="1" applyAlignment="1">
      <alignment horizontal="right" vertical="center" shrinkToFit="1"/>
    </xf>
    <xf numFmtId="179" fontId="21" fillId="0" borderId="44" xfId="3" applyNumberFormat="1" applyFont="1" applyFill="1" applyBorder="1" applyAlignment="1">
      <alignment horizontal="right" vertical="center" shrinkToFit="1"/>
    </xf>
    <xf numFmtId="179" fontId="21" fillId="0" borderId="51" xfId="3" applyNumberFormat="1" applyFont="1" applyFill="1" applyBorder="1" applyAlignment="1">
      <alignment horizontal="right" vertical="center" shrinkToFit="1"/>
    </xf>
    <xf numFmtId="179" fontId="21" fillId="0" borderId="31" xfId="3" applyNumberFormat="1" applyFont="1" applyFill="1" applyBorder="1" applyAlignment="1">
      <alignment horizontal="right" vertical="center" shrinkToFit="1"/>
    </xf>
    <xf numFmtId="179" fontId="21" fillId="0" borderId="56" xfId="3" applyNumberFormat="1" applyFont="1" applyFill="1" applyBorder="1" applyAlignment="1">
      <alignment horizontal="right" vertical="center" shrinkToFit="1"/>
    </xf>
    <xf numFmtId="179" fontId="21" fillId="0" borderId="32" xfId="3" applyNumberFormat="1" applyFont="1" applyFill="1" applyBorder="1" applyAlignment="1">
      <alignment horizontal="right" vertical="center" shrinkToFit="1"/>
    </xf>
    <xf numFmtId="179" fontId="21" fillId="0" borderId="45" xfId="3" applyNumberFormat="1" applyFont="1" applyFill="1" applyBorder="1" applyAlignment="1">
      <alignment horizontal="right" vertical="center" shrinkToFit="1"/>
    </xf>
    <xf numFmtId="179" fontId="21" fillId="0" borderId="52" xfId="3" applyNumberFormat="1" applyFont="1" applyFill="1" applyBorder="1" applyAlignment="1">
      <alignment horizontal="right" vertical="center" shrinkToFit="1"/>
    </xf>
    <xf numFmtId="3" fontId="21" fillId="0" borderId="47" xfId="3" applyNumberFormat="1" applyFont="1" applyFill="1" applyBorder="1" applyAlignment="1">
      <alignment horizontal="center" vertical="center" shrinkToFit="1"/>
    </xf>
    <xf numFmtId="3" fontId="21" fillId="0" borderId="18" xfId="3" applyNumberFormat="1" applyFont="1" applyFill="1" applyBorder="1" applyAlignment="1">
      <alignment horizontal="center" vertical="center" shrinkToFit="1"/>
    </xf>
    <xf numFmtId="3" fontId="21" fillId="0" borderId="4" xfId="3" applyNumberFormat="1" applyFont="1" applyFill="1" applyBorder="1" applyAlignment="1">
      <alignment horizontal="center" vertical="center" shrinkToFit="1"/>
    </xf>
    <xf numFmtId="0" fontId="25" fillId="0" borderId="0" xfId="6" applyNumberFormat="1" applyFont="1" applyFill="1" applyAlignment="1">
      <alignment horizontal="left" vertical="center"/>
    </xf>
    <xf numFmtId="0" fontId="25" fillId="0" borderId="0" xfId="6" applyNumberFormat="1" applyFont="1" applyFill="1" applyAlignment="1">
      <alignment horizontal="centerContinuous" vertical="center"/>
    </xf>
    <xf numFmtId="0" fontId="25" fillId="0" borderId="0" xfId="6" applyFont="1" applyFill="1" applyAlignment="1">
      <alignment horizontal="centerContinuous" vertical="center"/>
    </xf>
    <xf numFmtId="0" fontId="25" fillId="0" borderId="0" xfId="1" applyFont="1">
      <alignment vertical="center"/>
    </xf>
    <xf numFmtId="0" fontId="17" fillId="0" borderId="0" xfId="6" applyNumberFormat="1" applyFont="1" applyFill="1" applyAlignment="1">
      <alignment vertical="center"/>
    </xf>
    <xf numFmtId="0" fontId="17" fillId="0" borderId="0" xfId="6" applyFont="1" applyFill="1" applyAlignment="1">
      <alignment vertical="center"/>
    </xf>
    <xf numFmtId="0" fontId="17" fillId="0" borderId="0" xfId="6" applyNumberFormat="1" applyFont="1" applyFill="1" applyAlignment="1">
      <alignment horizontal="right" vertical="center"/>
    </xf>
    <xf numFmtId="0" fontId="26" fillId="0" borderId="0" xfId="0" applyFont="1"/>
    <xf numFmtId="0" fontId="17" fillId="0" borderId="15" xfId="6" applyNumberFormat="1" applyFont="1" applyFill="1" applyBorder="1" applyAlignment="1">
      <alignment horizontal="center" vertical="center"/>
    </xf>
    <xf numFmtId="0" fontId="17" fillId="0" borderId="48" xfId="6" applyNumberFormat="1" applyFont="1" applyFill="1" applyBorder="1" applyAlignment="1">
      <alignment horizontal="center" vertical="center"/>
    </xf>
    <xf numFmtId="0" fontId="17" fillId="0" borderId="33" xfId="6" applyNumberFormat="1" applyFont="1" applyFill="1" applyBorder="1" applyAlignment="1">
      <alignment horizontal="centerContinuous" vertical="center"/>
    </xf>
    <xf numFmtId="0" fontId="17" fillId="0" borderId="39" xfId="6" applyNumberFormat="1" applyFont="1" applyFill="1" applyBorder="1" applyAlignment="1">
      <alignment horizontal="centerContinuous" vertical="center"/>
    </xf>
    <xf numFmtId="0" fontId="17" fillId="0" borderId="49" xfId="6" applyNumberFormat="1" applyFont="1" applyFill="1" applyBorder="1" applyAlignment="1">
      <alignment horizontal="center" vertical="center"/>
    </xf>
    <xf numFmtId="0" fontId="17" fillId="0" borderId="8" xfId="6" applyNumberFormat="1" applyFont="1" applyFill="1" applyBorder="1" applyAlignment="1">
      <alignment horizontal="center" vertical="center"/>
    </xf>
    <xf numFmtId="0" fontId="17" fillId="0" borderId="39" xfId="6" applyNumberFormat="1" applyFont="1" applyFill="1" applyBorder="1" applyAlignment="1">
      <alignment horizontal="center" vertical="center"/>
    </xf>
    <xf numFmtId="0" fontId="17" fillId="0" borderId="9" xfId="6" applyNumberFormat="1" applyFont="1" applyFill="1" applyBorder="1" applyAlignment="1">
      <alignment horizontal="center" vertical="center"/>
    </xf>
    <xf numFmtId="0" fontId="17" fillId="0" borderId="50" xfId="6" applyNumberFormat="1" applyFont="1" applyFill="1" applyBorder="1" applyAlignment="1">
      <alignment horizontal="center" vertical="center"/>
    </xf>
    <xf numFmtId="3" fontId="17" fillId="0" borderId="37" xfId="6" applyNumberFormat="1" applyFont="1" applyFill="1" applyBorder="1" applyAlignment="1">
      <alignment vertical="center"/>
    </xf>
    <xf numFmtId="3" fontId="17" fillId="0" borderId="19" xfId="6" applyNumberFormat="1" applyFont="1" applyFill="1" applyBorder="1" applyAlignment="1">
      <alignment vertical="center"/>
    </xf>
    <xf numFmtId="3" fontId="17" fillId="0" borderId="38" xfId="6" applyNumberFormat="1" applyFont="1" applyFill="1" applyBorder="1" applyAlignment="1">
      <alignment vertical="center"/>
    </xf>
    <xf numFmtId="183" fontId="17" fillId="0" borderId="37" xfId="6" applyNumberFormat="1" applyFont="1" applyFill="1" applyBorder="1" applyAlignment="1">
      <alignment vertical="center"/>
    </xf>
    <xf numFmtId="183" fontId="17" fillId="0" borderId="2" xfId="6" applyNumberFormat="1" applyFont="1" applyFill="1" applyBorder="1" applyAlignment="1">
      <alignment vertical="center"/>
    </xf>
    <xf numFmtId="183" fontId="17" fillId="0" borderId="7" xfId="6" applyNumberFormat="1" applyFont="1" applyFill="1" applyBorder="1" applyAlignment="1">
      <alignment vertical="center"/>
    </xf>
    <xf numFmtId="0" fontId="17" fillId="0" borderId="51" xfId="6" applyNumberFormat="1" applyFont="1" applyFill="1" applyBorder="1" applyAlignment="1">
      <alignment horizontal="center" vertical="center"/>
    </xf>
    <xf numFmtId="3" fontId="17" fillId="0" borderId="8" xfId="6" applyNumberFormat="1" applyFont="1" applyFill="1" applyBorder="1" applyAlignment="1">
      <alignment vertical="center"/>
    </xf>
    <xf numFmtId="3" fontId="17" fillId="0" borderId="39" xfId="6" applyNumberFormat="1" applyFont="1" applyFill="1" applyBorder="1" applyAlignment="1">
      <alignment vertical="center"/>
    </xf>
    <xf numFmtId="3" fontId="17" fillId="0" borderId="9" xfId="6" applyNumberFormat="1" applyFont="1" applyFill="1" applyBorder="1" applyAlignment="1">
      <alignment vertical="center"/>
    </xf>
    <xf numFmtId="183" fontId="17" fillId="0" borderId="8" xfId="6" applyNumberFormat="1" applyFont="1" applyFill="1" applyBorder="1" applyAlignment="1">
      <alignment vertical="center"/>
    </xf>
    <xf numFmtId="183" fontId="17" fillId="0" borderId="9" xfId="6" applyNumberFormat="1" applyFont="1" applyFill="1" applyBorder="1" applyAlignment="1">
      <alignment vertical="center"/>
    </xf>
    <xf numFmtId="3" fontId="17" fillId="0" borderId="8" xfId="6" applyNumberFormat="1" applyFont="1" applyFill="1" applyBorder="1" applyAlignment="1" applyProtection="1">
      <alignment vertical="center"/>
      <protection locked="0"/>
    </xf>
    <xf numFmtId="3" fontId="17" fillId="0" borderId="39" xfId="6" applyNumberFormat="1" applyFont="1" applyFill="1" applyBorder="1" applyAlignment="1" applyProtection="1">
      <alignment vertical="center"/>
      <protection locked="0"/>
    </xf>
    <xf numFmtId="0" fontId="17" fillId="0" borderId="52" xfId="6" applyNumberFormat="1" applyFont="1" applyFill="1" applyBorder="1" applyAlignment="1">
      <alignment horizontal="center" vertical="center"/>
    </xf>
    <xf numFmtId="3" fontId="17" fillId="0" borderId="31" xfId="6" applyNumberFormat="1" applyFont="1" applyFill="1" applyBorder="1" applyAlignment="1">
      <alignment horizontal="center" vertical="center"/>
    </xf>
    <xf numFmtId="3" fontId="17" fillId="0" borderId="31" xfId="6" applyNumberFormat="1" applyFont="1" applyFill="1" applyBorder="1" applyAlignment="1">
      <alignment vertical="center"/>
    </xf>
    <xf numFmtId="3" fontId="17" fillId="0" borderId="53" xfId="6" applyNumberFormat="1" applyFont="1" applyFill="1" applyBorder="1" applyAlignment="1">
      <alignment horizontal="center" vertical="center"/>
    </xf>
    <xf numFmtId="3" fontId="17" fillId="0" borderId="32" xfId="6" applyNumberFormat="1" applyFont="1" applyFill="1" applyBorder="1" applyAlignment="1">
      <alignment vertical="center"/>
    </xf>
    <xf numFmtId="183" fontId="17" fillId="0" borderId="53" xfId="6" applyNumberFormat="1" applyFont="1" applyFill="1" applyBorder="1" applyAlignment="1">
      <alignment horizontal="center" vertical="center"/>
    </xf>
    <xf numFmtId="183" fontId="17" fillId="0" borderId="31" xfId="6" applyNumberFormat="1" applyFont="1" applyFill="1" applyBorder="1" applyAlignment="1">
      <alignment vertical="center"/>
    </xf>
    <xf numFmtId="183" fontId="17" fillId="0" borderId="31" xfId="6" applyNumberFormat="1" applyFont="1" applyFill="1" applyBorder="1" applyAlignment="1">
      <alignment horizontal="center" vertical="center"/>
    </xf>
    <xf numFmtId="183" fontId="17" fillId="0" borderId="32" xfId="6" applyNumberFormat="1" applyFont="1" applyFill="1" applyBorder="1" applyAlignment="1">
      <alignment vertical="center"/>
    </xf>
    <xf numFmtId="0" fontId="17" fillId="4" borderId="0" xfId="6" applyNumberFormat="1" applyFont="1" applyFill="1" applyAlignment="1" applyProtection="1">
      <alignment horizontal="right" vertical="center"/>
      <protection locked="0"/>
    </xf>
    <xf numFmtId="0" fontId="17" fillId="4" borderId="0" xfId="6" applyFont="1" applyFill="1" applyAlignment="1">
      <alignment vertical="center"/>
    </xf>
    <xf numFmtId="3" fontId="17" fillId="4" borderId="0" xfId="6" applyNumberFormat="1" applyFont="1" applyFill="1" applyAlignment="1" applyProtection="1">
      <alignment vertical="center"/>
      <protection locked="0"/>
    </xf>
    <xf numFmtId="0" fontId="17" fillId="4" borderId="0" xfId="6" applyNumberFormat="1" applyFont="1" applyFill="1" applyAlignment="1" applyProtection="1">
      <alignment horizontal="center" vertical="center"/>
      <protection locked="0"/>
    </xf>
    <xf numFmtId="0" fontId="17" fillId="4" borderId="0" xfId="6" applyNumberFormat="1" applyFont="1" applyFill="1" applyAlignment="1" applyProtection="1">
      <alignment vertical="center"/>
      <protection locked="0"/>
    </xf>
    <xf numFmtId="3" fontId="17" fillId="0" borderId="0" xfId="5" applyNumberFormat="1" applyFont="1" applyFill="1" applyBorder="1" applyAlignment="1">
      <alignment vertical="center"/>
    </xf>
    <xf numFmtId="0" fontId="17" fillId="0" borderId="0" xfId="5" applyFont="1" applyFill="1" applyAlignment="1">
      <alignment vertical="center"/>
    </xf>
    <xf numFmtId="0" fontId="17" fillId="4" borderId="0" xfId="5" applyFont="1" applyFill="1" applyAlignment="1">
      <alignment vertical="center"/>
    </xf>
    <xf numFmtId="0" fontId="17" fillId="0" borderId="0" xfId="5" applyFont="1" applyFill="1" applyBorder="1" applyAlignment="1">
      <alignment horizontal="center" vertical="center"/>
    </xf>
    <xf numFmtId="0" fontId="17" fillId="0" borderId="0" xfId="5" applyFont="1" applyAlignment="1">
      <alignment vertical="center"/>
    </xf>
    <xf numFmtId="0" fontId="17" fillId="0" borderId="0" xfId="5" applyFont="1" applyAlignment="1">
      <alignment horizontal="right" vertical="center"/>
    </xf>
    <xf numFmtId="3" fontId="17" fillId="0" borderId="0" xfId="5" applyNumberFormat="1" applyFont="1" applyAlignment="1">
      <alignment vertical="center"/>
    </xf>
    <xf numFmtId="3" fontId="17" fillId="0" borderId="43" xfId="5" applyNumberFormat="1" applyFont="1" applyBorder="1" applyAlignment="1">
      <alignment vertical="center"/>
    </xf>
    <xf numFmtId="3" fontId="17" fillId="0" borderId="37" xfId="5" applyNumberFormat="1" applyFont="1" applyBorder="1" applyAlignment="1">
      <alignment horizontal="center" vertical="center"/>
    </xf>
    <xf numFmtId="3" fontId="17" fillId="0" borderId="38" xfId="5" applyNumberFormat="1" applyFont="1" applyBorder="1" applyAlignment="1">
      <alignment horizontal="center" vertical="center"/>
    </xf>
    <xf numFmtId="3" fontId="17" fillId="4" borderId="0" xfId="5" applyNumberFormat="1" applyFont="1" applyFill="1" applyAlignment="1">
      <alignment vertical="center"/>
    </xf>
    <xf numFmtId="3" fontId="17" fillId="0" borderId="44" xfId="5" applyNumberFormat="1" applyFont="1" applyBorder="1" applyAlignment="1">
      <alignment horizontal="center" vertical="center"/>
    </xf>
    <xf numFmtId="182" fontId="17" fillId="0" borderId="8" xfId="5" applyNumberFormat="1" applyFont="1" applyBorder="1" applyAlignment="1">
      <alignment vertical="center"/>
    </xf>
    <xf numFmtId="182" fontId="17" fillId="0" borderId="9" xfId="5" applyNumberFormat="1" applyFont="1" applyBorder="1" applyAlignment="1">
      <alignment vertical="center"/>
    </xf>
    <xf numFmtId="3" fontId="17" fillId="0" borderId="11" xfId="5" applyNumberFormat="1" applyFont="1" applyBorder="1" applyAlignment="1">
      <alignment horizontal="center" vertical="center"/>
    </xf>
    <xf numFmtId="182" fontId="17" fillId="0" borderId="10" xfId="5" applyNumberFormat="1" applyFont="1" applyBorder="1" applyAlignment="1">
      <alignment vertical="center"/>
    </xf>
    <xf numFmtId="3" fontId="17" fillId="0" borderId="45" xfId="5" applyNumberFormat="1" applyFont="1" applyBorder="1" applyAlignment="1">
      <alignment horizontal="center" vertical="center"/>
    </xf>
    <xf numFmtId="182" fontId="17" fillId="0" borderId="46" xfId="5" applyNumberFormat="1" applyFont="1" applyBorder="1" applyAlignment="1">
      <alignment vertical="center"/>
    </xf>
    <xf numFmtId="182" fontId="17" fillId="0" borderId="46" xfId="5" applyNumberFormat="1" applyFont="1" applyFill="1" applyBorder="1" applyAlignment="1">
      <alignment vertical="center"/>
    </xf>
    <xf numFmtId="182" fontId="17" fillId="0" borderId="32" xfId="5" applyNumberFormat="1" applyFont="1" applyBorder="1" applyAlignment="1">
      <alignment vertical="center"/>
    </xf>
    <xf numFmtId="0" fontId="28" fillId="0" borderId="0" xfId="1" applyFont="1" applyBorder="1" applyAlignment="1">
      <alignment horizontal="center" vertical="center"/>
    </xf>
    <xf numFmtId="0" fontId="20" fillId="0" borderId="0" xfId="1" applyFont="1" applyBorder="1">
      <alignment vertical="center"/>
    </xf>
    <xf numFmtId="38" fontId="29" fillId="0" borderId="0" xfId="4" applyFont="1" applyFill="1" applyAlignment="1">
      <alignment vertical="center"/>
    </xf>
    <xf numFmtId="0" fontId="29" fillId="0" borderId="0" xfId="0" applyFont="1" applyFill="1" applyAlignment="1">
      <alignment vertical="center"/>
    </xf>
    <xf numFmtId="0" fontId="30" fillId="0" borderId="0" xfId="0" applyFont="1"/>
    <xf numFmtId="0" fontId="19" fillId="0" borderId="0" xfId="0" applyNumberFormat="1" applyFont="1" applyFill="1" applyAlignment="1">
      <alignment vertical="center"/>
    </xf>
    <xf numFmtId="0" fontId="29" fillId="0" borderId="0" xfId="0" applyNumberFormat="1" applyFont="1" applyFill="1" applyAlignment="1" applyProtection="1">
      <alignment vertical="center"/>
      <protection locked="0"/>
    </xf>
    <xf numFmtId="0" fontId="24" fillId="0" borderId="0" xfId="0" applyNumberFormat="1" applyFont="1" applyFill="1" applyAlignment="1" applyProtection="1">
      <alignment vertical="center"/>
      <protection locked="0"/>
    </xf>
    <xf numFmtId="0" fontId="24" fillId="0" borderId="0" xfId="0" applyNumberFormat="1" applyFont="1" applyFill="1" applyAlignment="1">
      <alignment horizontal="right" vertical="center"/>
    </xf>
    <xf numFmtId="0" fontId="29" fillId="0" borderId="0" xfId="0" applyNumberFormat="1" applyFont="1" applyFill="1" applyAlignment="1">
      <alignment vertical="center"/>
    </xf>
    <xf numFmtId="0" fontId="29" fillId="0" borderId="6" xfId="0" applyNumberFormat="1" applyFont="1" applyFill="1" applyBorder="1" applyAlignment="1" applyProtection="1">
      <alignment horizontal="distributed" vertical="center" shrinkToFit="1"/>
      <protection locked="0"/>
    </xf>
    <xf numFmtId="0" fontId="29" fillId="0" borderId="1" xfId="0" applyNumberFormat="1" applyFont="1" applyFill="1" applyBorder="1" applyAlignment="1" applyProtection="1">
      <alignment horizontal="distributed" vertical="center" shrinkToFit="1"/>
      <protection locked="0"/>
    </xf>
    <xf numFmtId="0" fontId="29" fillId="0" borderId="17" xfId="0" applyNumberFormat="1" applyFont="1" applyFill="1" applyBorder="1" applyAlignment="1">
      <alignment horizontal="distributed" vertical="center" shrinkToFit="1"/>
    </xf>
    <xf numFmtId="0" fontId="29" fillId="0" borderId="2" xfId="0" applyNumberFormat="1" applyFont="1" applyFill="1" applyBorder="1" applyAlignment="1">
      <alignment horizontal="center" vertical="center" shrinkToFit="1"/>
    </xf>
    <xf numFmtId="0" fontId="29" fillId="0" borderId="3" xfId="0" applyNumberFormat="1" applyFont="1" applyFill="1" applyBorder="1" applyAlignment="1">
      <alignment horizontal="centerContinuous" vertical="center" shrinkToFit="1"/>
    </xf>
    <xf numFmtId="0" fontId="29" fillId="0" borderId="18" xfId="0" applyNumberFormat="1" applyFont="1" applyFill="1" applyBorder="1" applyAlignment="1" applyProtection="1">
      <alignment horizontal="centerContinuous" vertical="center" shrinkToFit="1"/>
      <protection locked="0"/>
    </xf>
    <xf numFmtId="0" fontId="29" fillId="0" borderId="19" xfId="0" applyNumberFormat="1" applyFont="1" applyFill="1" applyBorder="1" applyAlignment="1" applyProtection="1">
      <alignment horizontal="centerContinuous" vertical="center" shrinkToFit="1"/>
      <protection locked="0"/>
    </xf>
    <xf numFmtId="0" fontId="29" fillId="0" borderId="7" xfId="0" applyNumberFormat="1" applyFont="1" applyFill="1" applyBorder="1" applyAlignment="1" applyProtection="1">
      <alignment vertical="center" shrinkToFit="1"/>
      <protection locked="0"/>
    </xf>
    <xf numFmtId="0" fontId="29" fillId="0" borderId="0" xfId="0" applyNumberFormat="1" applyFont="1" applyFill="1" applyBorder="1" applyAlignment="1" applyProtection="1">
      <alignment vertical="center"/>
      <protection locked="0"/>
    </xf>
    <xf numFmtId="0" fontId="29" fillId="0" borderId="4" xfId="0" applyNumberFormat="1" applyFont="1" applyFill="1" applyBorder="1" applyAlignment="1" applyProtection="1">
      <alignment horizontal="centerContinuous" vertical="center" shrinkToFit="1"/>
      <protection locked="0"/>
    </xf>
    <xf numFmtId="0" fontId="24" fillId="0" borderId="20" xfId="0" applyNumberFormat="1" applyFont="1" applyFill="1" applyBorder="1" applyAlignment="1">
      <alignment vertical="center"/>
    </xf>
    <xf numFmtId="0" fontId="29" fillId="0" borderId="21" xfId="0" applyNumberFormat="1" applyFont="1" applyFill="1" applyBorder="1" applyAlignment="1" applyProtection="1">
      <alignment horizontal="distributed" vertical="center" shrinkToFit="1"/>
      <protection locked="0"/>
    </xf>
    <xf numFmtId="0" fontId="29" fillId="0" borderId="22" xfId="0" applyNumberFormat="1" applyFont="1" applyFill="1" applyBorder="1" applyAlignment="1" applyProtection="1">
      <alignment horizontal="distributed" vertical="center" shrinkToFit="1"/>
      <protection locked="0"/>
    </xf>
    <xf numFmtId="0" fontId="24" fillId="0" borderId="23" xfId="0" applyNumberFormat="1" applyFont="1" applyFill="1" applyBorder="1" applyAlignment="1">
      <alignment horizontal="center" vertical="center" shrinkToFit="1"/>
    </xf>
    <xf numFmtId="0" fontId="24" fillId="0" borderId="8" xfId="0" applyNumberFormat="1" applyFont="1" applyFill="1" applyBorder="1" applyAlignment="1">
      <alignment horizontal="distributed" vertical="center" shrinkToFit="1"/>
    </xf>
    <xf numFmtId="0" fontId="24" fillId="0" borderId="24" xfId="0" applyNumberFormat="1" applyFont="1" applyFill="1" applyBorder="1" applyAlignment="1">
      <alignment horizontal="distributed" vertical="center" shrinkToFit="1"/>
    </xf>
    <xf numFmtId="0" fontId="24" fillId="0" borderId="0" xfId="0" applyNumberFormat="1" applyFont="1" applyFill="1" applyBorder="1" applyAlignment="1" applyProtection="1">
      <alignment vertical="center"/>
      <protection locked="0"/>
    </xf>
    <xf numFmtId="0" fontId="24" fillId="0" borderId="20" xfId="0" applyNumberFormat="1" applyFont="1" applyFill="1" applyBorder="1" applyAlignment="1">
      <alignment horizontal="distributed" vertical="center" shrinkToFit="1"/>
    </xf>
    <xf numFmtId="0" fontId="24" fillId="0" borderId="22" xfId="0" applyNumberFormat="1" applyFont="1" applyFill="1" applyBorder="1" applyAlignment="1" applyProtection="1">
      <alignment horizontal="distributed" vertical="center" shrinkToFit="1"/>
      <protection locked="0"/>
    </xf>
    <xf numFmtId="0" fontId="24" fillId="0" borderId="9" xfId="0" applyNumberFormat="1" applyFont="1" applyFill="1" applyBorder="1" applyAlignment="1">
      <alignment horizontal="distributed" vertical="center" shrinkToFit="1"/>
    </xf>
    <xf numFmtId="0" fontId="24" fillId="0" borderId="11" xfId="0" applyNumberFormat="1" applyFont="1" applyFill="1" applyBorder="1" applyAlignment="1" applyProtection="1">
      <alignment vertical="center" shrinkToFit="1"/>
      <protection locked="0"/>
    </xf>
    <xf numFmtId="0" fontId="24" fillId="0" borderId="10" xfId="0" applyNumberFormat="1" applyFont="1" applyFill="1" applyBorder="1" applyAlignment="1" applyProtection="1">
      <alignment vertical="center" shrinkToFit="1"/>
      <protection locked="0"/>
    </xf>
    <xf numFmtId="55" fontId="24" fillId="0" borderId="8" xfId="0" quotePrefix="1" applyNumberFormat="1" applyFont="1" applyFill="1" applyBorder="1" applyAlignment="1" applyProtection="1">
      <alignment horizontal="center" vertical="center" shrinkToFit="1"/>
      <protection locked="0"/>
    </xf>
    <xf numFmtId="3" fontId="29" fillId="0" borderId="8" xfId="0" applyNumberFormat="1" applyFont="1" applyFill="1" applyBorder="1" applyAlignment="1">
      <alignment vertical="center" shrinkToFit="1"/>
    </xf>
    <xf numFmtId="3" fontId="29" fillId="0" borderId="9" xfId="0" applyNumberFormat="1" applyFont="1" applyFill="1" applyBorder="1" applyAlignment="1">
      <alignment vertical="center" shrinkToFit="1"/>
    </xf>
    <xf numFmtId="0" fontId="24" fillId="0" borderId="11" xfId="0" applyNumberFormat="1" applyFont="1" applyFill="1" applyBorder="1" applyAlignment="1" applyProtection="1">
      <alignment horizontal="center" vertical="top" shrinkToFit="1"/>
      <protection locked="0"/>
    </xf>
    <xf numFmtId="0" fontId="24" fillId="0" borderId="8" xfId="0" applyNumberFormat="1" applyFont="1" applyFill="1" applyBorder="1" applyAlignment="1">
      <alignment horizontal="center" vertical="center" shrinkToFit="1"/>
    </xf>
    <xf numFmtId="178" fontId="29" fillId="0" borderId="8" xfId="0" applyNumberFormat="1" applyFont="1" applyFill="1" applyBorder="1" applyAlignment="1">
      <alignment horizontal="right" vertical="center" shrinkToFit="1"/>
    </xf>
    <xf numFmtId="178" fontId="29" fillId="0" borderId="9" xfId="0" applyNumberFormat="1" applyFont="1" applyFill="1" applyBorder="1" applyAlignment="1">
      <alignment horizontal="right" vertical="center" shrinkToFit="1"/>
    </xf>
    <xf numFmtId="0" fontId="24" fillId="0" borderId="25" xfId="0" applyNumberFormat="1" applyFont="1" applyFill="1" applyBorder="1" applyAlignment="1">
      <alignment horizontal="center" vertical="center" shrinkToFit="1"/>
    </xf>
    <xf numFmtId="0" fontId="24" fillId="0" borderId="26" xfId="0" applyNumberFormat="1" applyFont="1" applyFill="1" applyBorder="1" applyAlignment="1">
      <alignment horizontal="center" vertical="center" shrinkToFit="1"/>
    </xf>
    <xf numFmtId="0" fontId="24" fillId="0" borderId="8" xfId="0" quotePrefix="1" applyNumberFormat="1" applyFont="1" applyFill="1" applyBorder="1" applyAlignment="1" applyProtection="1">
      <alignment horizontal="center" vertical="center" shrinkToFit="1"/>
      <protection locked="0"/>
    </xf>
    <xf numFmtId="3" fontId="29" fillId="0" borderId="9" xfId="0" applyNumberFormat="1" applyFont="1" applyFill="1" applyBorder="1" applyAlignment="1" applyProtection="1">
      <alignment vertical="center" shrinkToFit="1"/>
      <protection locked="0"/>
    </xf>
    <xf numFmtId="178" fontId="29" fillId="0" borderId="8" xfId="0" applyNumberFormat="1" applyFont="1" applyFill="1" applyBorder="1" applyAlignment="1" applyProtection="1">
      <alignment horizontal="right" vertical="center" shrinkToFit="1"/>
      <protection locked="0"/>
    </xf>
    <xf numFmtId="178" fontId="29" fillId="0" borderId="9" xfId="0" applyNumberFormat="1" applyFont="1" applyFill="1" applyBorder="1" applyAlignment="1" applyProtection="1">
      <alignment horizontal="right" vertical="center" shrinkToFit="1"/>
      <protection locked="0"/>
    </xf>
    <xf numFmtId="0" fontId="24" fillId="0" borderId="25" xfId="0" applyNumberFormat="1" applyFont="1" applyFill="1" applyBorder="1" applyAlignment="1" applyProtection="1">
      <alignment horizontal="center" vertical="center" shrinkToFit="1"/>
      <protection locked="0"/>
    </xf>
    <xf numFmtId="177" fontId="29" fillId="0" borderId="8" xfId="0" applyNumberFormat="1" applyFont="1" applyFill="1" applyBorder="1" applyAlignment="1">
      <alignment vertical="center" shrinkToFit="1"/>
    </xf>
    <xf numFmtId="177" fontId="20" fillId="0" borderId="8" xfId="0" applyNumberFormat="1" applyFont="1" applyFill="1" applyBorder="1" applyAlignment="1">
      <alignment vertical="center" shrinkToFit="1"/>
    </xf>
    <xf numFmtId="177" fontId="29" fillId="0" borderId="9" xfId="0" applyNumberFormat="1" applyFont="1" applyFill="1" applyBorder="1" applyAlignment="1">
      <alignment vertical="center" shrinkToFit="1"/>
    </xf>
    <xf numFmtId="177" fontId="29" fillId="0" borderId="8" xfId="0" applyNumberFormat="1" applyFont="1" applyFill="1" applyBorder="1" applyAlignment="1">
      <alignment horizontal="right" vertical="center" shrinkToFit="1"/>
    </xf>
    <xf numFmtId="177" fontId="29" fillId="0" borderId="9" xfId="0" applyNumberFormat="1" applyFont="1" applyFill="1" applyBorder="1" applyAlignment="1">
      <alignment horizontal="right" vertical="center" shrinkToFit="1"/>
    </xf>
    <xf numFmtId="0" fontId="24" fillId="0" borderId="23" xfId="0" applyNumberFormat="1" applyFont="1" applyFill="1" applyBorder="1" applyAlignment="1" applyProtection="1">
      <alignment horizontal="center" vertical="center" shrinkToFit="1"/>
      <protection locked="0"/>
    </xf>
    <xf numFmtId="179" fontId="29" fillId="0" borderId="8" xfId="0" applyNumberFormat="1" applyFont="1" applyFill="1" applyBorder="1" applyAlignment="1">
      <alignment vertical="center" shrinkToFit="1"/>
    </xf>
    <xf numFmtId="179" fontId="29" fillId="0" borderId="9" xfId="0" applyNumberFormat="1" applyFont="1" applyFill="1" applyBorder="1" applyAlignment="1">
      <alignment vertical="center" shrinkToFit="1"/>
    </xf>
    <xf numFmtId="180" fontId="29" fillId="0" borderId="8" xfId="0" applyNumberFormat="1" applyFont="1" applyFill="1" applyBorder="1" applyAlignment="1">
      <alignment horizontal="right" vertical="center" shrinkToFit="1"/>
    </xf>
    <xf numFmtId="180" fontId="29" fillId="0" borderId="9" xfId="0" applyNumberFormat="1" applyFont="1" applyFill="1" applyBorder="1" applyAlignment="1">
      <alignment horizontal="right" vertical="center" shrinkToFit="1"/>
    </xf>
    <xf numFmtId="0" fontId="24" fillId="0" borderId="10" xfId="0" applyNumberFormat="1" applyFont="1" applyFill="1" applyBorder="1" applyAlignment="1" applyProtection="1">
      <alignment horizontal="center" vertical="center" shrinkToFit="1"/>
      <protection locked="0"/>
    </xf>
    <xf numFmtId="1" fontId="29" fillId="3" borderId="0" xfId="0" applyNumberFormat="1" applyFont="1" applyFill="1" applyBorder="1" applyAlignment="1" applyProtection="1">
      <alignment vertical="center"/>
      <protection locked="0"/>
    </xf>
    <xf numFmtId="0" fontId="24" fillId="0" borderId="27" xfId="0" applyNumberFormat="1" applyFont="1" applyFill="1" applyBorder="1" applyAlignment="1" applyProtection="1">
      <alignment vertical="center" shrinkToFit="1"/>
      <protection locked="0"/>
    </xf>
    <xf numFmtId="0" fontId="24" fillId="0" borderId="23" xfId="0" applyNumberFormat="1" applyFont="1" applyFill="1" applyBorder="1" applyAlignment="1" applyProtection="1">
      <alignment vertical="center" shrinkToFit="1"/>
      <protection locked="0"/>
    </xf>
    <xf numFmtId="0" fontId="24" fillId="0" borderId="28" xfId="0" applyNumberFormat="1" applyFont="1" applyFill="1" applyBorder="1" applyAlignment="1" applyProtection="1">
      <alignment vertical="center" shrinkToFit="1"/>
      <protection locked="0"/>
    </xf>
    <xf numFmtId="0" fontId="24" fillId="0" borderId="29" xfId="0" applyNumberFormat="1" applyFont="1" applyFill="1" applyBorder="1" applyAlignment="1" applyProtection="1">
      <alignment vertical="center" shrinkToFit="1"/>
      <protection locked="0"/>
    </xf>
    <xf numFmtId="0" fontId="24" fillId="0" borderId="12" xfId="0" applyNumberFormat="1" applyFont="1" applyFill="1" applyBorder="1" applyAlignment="1">
      <alignment horizontal="centerContinuous" vertical="center" shrinkToFit="1"/>
    </xf>
    <xf numFmtId="0" fontId="24" fillId="0" borderId="30" xfId="0" applyNumberFormat="1" applyFont="1" applyFill="1" applyBorder="1" applyAlignment="1" applyProtection="1">
      <alignment horizontal="centerContinuous" vertical="center" shrinkToFit="1"/>
      <protection locked="0"/>
    </xf>
    <xf numFmtId="0" fontId="24" fillId="0" borderId="31" xfId="0" applyNumberFormat="1" applyFont="1" applyFill="1" applyBorder="1" applyAlignment="1">
      <alignment horizontal="center" vertical="center" shrinkToFit="1"/>
    </xf>
    <xf numFmtId="179" fontId="29" fillId="0" borderId="31" xfId="0" applyNumberFormat="1" applyFont="1" applyFill="1" applyBorder="1" applyAlignment="1">
      <alignment vertical="center" shrinkToFit="1"/>
    </xf>
    <xf numFmtId="179" fontId="29" fillId="0" borderId="32" xfId="0" applyNumberFormat="1" applyFont="1" applyFill="1" applyBorder="1" applyAlignment="1">
      <alignment vertical="center" shrinkToFit="1"/>
    </xf>
    <xf numFmtId="0" fontId="24" fillId="0" borderId="13" xfId="0" applyNumberFormat="1" applyFont="1" applyFill="1" applyBorder="1" applyAlignment="1">
      <alignment horizontal="center" vertical="center" shrinkToFit="1"/>
    </xf>
    <xf numFmtId="176" fontId="29" fillId="0" borderId="0" xfId="0" applyNumberFormat="1" applyFont="1" applyFill="1" applyBorder="1" applyAlignment="1">
      <alignment vertical="center"/>
    </xf>
    <xf numFmtId="176" fontId="29" fillId="0" borderId="0" xfId="0" applyNumberFormat="1" applyFont="1" applyFill="1" applyBorder="1" applyAlignment="1" applyProtection="1">
      <alignment vertical="center"/>
      <protection locked="0"/>
    </xf>
    <xf numFmtId="0" fontId="29" fillId="0" borderId="0" xfId="0" applyFont="1" applyFill="1" applyBorder="1" applyAlignment="1">
      <alignment vertical="center"/>
    </xf>
    <xf numFmtId="0" fontId="24" fillId="0" borderId="6" xfId="0" applyNumberFormat="1" applyFont="1" applyFill="1" applyBorder="1" applyAlignment="1" applyProtection="1">
      <alignment horizontal="distributed" vertical="center" shrinkToFit="1"/>
      <protection locked="0"/>
    </xf>
    <xf numFmtId="0" fontId="24" fillId="0" borderId="1" xfId="0" applyNumberFormat="1" applyFont="1" applyFill="1" applyBorder="1" applyAlignment="1" applyProtection="1">
      <alignment horizontal="distributed" vertical="center" shrinkToFit="1"/>
      <protection locked="0"/>
    </xf>
    <xf numFmtId="0" fontId="24" fillId="0" borderId="17" xfId="0" applyNumberFormat="1" applyFont="1" applyFill="1" applyBorder="1" applyAlignment="1">
      <alignment horizontal="distributed" vertical="center" shrinkToFit="1"/>
    </xf>
    <xf numFmtId="0" fontId="24" fillId="0" borderId="2" xfId="0" applyNumberFormat="1" applyFont="1" applyFill="1" applyBorder="1" applyAlignment="1" applyProtection="1">
      <alignment vertical="center" shrinkToFit="1"/>
      <protection locked="0"/>
    </xf>
    <xf numFmtId="181" fontId="24" fillId="0" borderId="2" xfId="0" applyNumberFormat="1" applyFont="1" applyFill="1" applyBorder="1" applyAlignment="1" applyProtection="1">
      <alignment horizontal="center" vertical="center" shrinkToFit="1"/>
      <protection locked="0"/>
    </xf>
    <xf numFmtId="181" fontId="24" fillId="0" borderId="17" xfId="0" applyNumberFormat="1" applyFont="1" applyFill="1" applyBorder="1" applyAlignment="1" applyProtection="1">
      <alignment horizontal="center" vertical="center" shrinkToFit="1"/>
      <protection locked="0"/>
    </xf>
    <xf numFmtId="181" fontId="24" fillId="0" borderId="1" xfId="0" applyNumberFormat="1" applyFont="1" applyFill="1" applyBorder="1" applyAlignment="1" applyProtection="1">
      <alignment horizontal="center" vertical="center" shrinkToFit="1"/>
      <protection locked="0"/>
    </xf>
    <xf numFmtId="181" fontId="24" fillId="0" borderId="37" xfId="0" applyNumberFormat="1" applyFont="1" applyFill="1" applyBorder="1" applyAlignment="1" applyProtection="1">
      <alignment horizontal="center" vertical="center" shrinkToFit="1"/>
      <protection locked="0"/>
    </xf>
    <xf numFmtId="181" fontId="24" fillId="0" borderId="18" xfId="0" applyNumberFormat="1" applyFont="1" applyFill="1" applyBorder="1" applyAlignment="1" applyProtection="1">
      <alignment horizontal="center" vertical="center" shrinkToFit="1"/>
      <protection locked="0"/>
    </xf>
    <xf numFmtId="181" fontId="24" fillId="0" borderId="38" xfId="0" applyNumberFormat="1" applyFont="1" applyFill="1" applyBorder="1" applyAlignment="1" applyProtection="1">
      <alignment horizontal="center" vertical="center" shrinkToFit="1"/>
      <protection locked="0"/>
    </xf>
    <xf numFmtId="0" fontId="24" fillId="0" borderId="21" xfId="0" applyNumberFormat="1" applyFont="1" applyFill="1" applyBorder="1" applyAlignment="1" applyProtection="1">
      <alignment horizontal="distributed" vertical="center" shrinkToFit="1"/>
      <protection locked="0"/>
    </xf>
    <xf numFmtId="0" fontId="24" fillId="0" borderId="23" xfId="0" applyNumberFormat="1" applyFont="1" applyFill="1" applyBorder="1" applyAlignment="1">
      <alignment horizontal="distributed" vertical="center" shrinkToFit="1"/>
    </xf>
    <xf numFmtId="0" fontId="24" fillId="0" borderId="33" xfId="0" applyNumberFormat="1" applyFont="1" applyFill="1" applyBorder="1" applyAlignment="1">
      <alignment horizontal="distributed" vertical="center"/>
    </xf>
    <xf numFmtId="0" fontId="24" fillId="0" borderId="8" xfId="0" applyNumberFormat="1" applyFont="1" applyFill="1" applyBorder="1" applyAlignment="1">
      <alignment horizontal="distributed" vertical="center"/>
    </xf>
    <xf numFmtId="0" fontId="24" fillId="0" borderId="39" xfId="0" applyNumberFormat="1" applyFont="1" applyFill="1" applyBorder="1" applyAlignment="1">
      <alignment horizontal="distributed" vertical="center"/>
    </xf>
    <xf numFmtId="0" fontId="24" fillId="0" borderId="40" xfId="0" applyNumberFormat="1" applyFont="1" applyFill="1" applyBorder="1" applyAlignment="1">
      <alignment horizontal="distributed" vertical="center"/>
    </xf>
    <xf numFmtId="0" fontId="24" fillId="0" borderId="23" xfId="0" applyNumberFormat="1" applyFont="1" applyFill="1" applyBorder="1" applyAlignment="1">
      <alignment horizontal="distributed" vertical="center"/>
    </xf>
    <xf numFmtId="0" fontId="24" fillId="0" borderId="21" xfId="0" applyNumberFormat="1" applyFont="1" applyFill="1" applyBorder="1" applyAlignment="1">
      <alignment horizontal="distributed" vertical="center"/>
    </xf>
    <xf numFmtId="0" fontId="24" fillId="0" borderId="41" xfId="0" applyNumberFormat="1" applyFont="1" applyFill="1" applyBorder="1" applyAlignment="1">
      <alignment horizontal="distributed" vertical="center"/>
    </xf>
    <xf numFmtId="0" fontId="29" fillId="0" borderId="5" xfId="0" applyNumberFormat="1" applyFont="1" applyFill="1" applyBorder="1" applyAlignment="1" applyProtection="1">
      <alignment vertical="center" shrinkToFit="1"/>
      <protection locked="0"/>
    </xf>
    <xf numFmtId="0" fontId="29" fillId="0" borderId="10" xfId="0" applyNumberFormat="1" applyFont="1" applyFill="1" applyBorder="1" applyAlignment="1" applyProtection="1">
      <alignment vertical="center" shrinkToFit="1"/>
      <protection locked="0"/>
    </xf>
    <xf numFmtId="0" fontId="29" fillId="0" borderId="8" xfId="0" applyNumberFormat="1" applyFont="1" applyFill="1" applyBorder="1" applyAlignment="1">
      <alignment horizontal="center" vertical="center" shrinkToFit="1"/>
    </xf>
    <xf numFmtId="178" fontId="29" fillId="0" borderId="23" xfId="0" applyNumberFormat="1" applyFont="1" applyFill="1" applyBorder="1" applyAlignment="1">
      <alignment horizontal="right" vertical="center" shrinkToFit="1"/>
    </xf>
    <xf numFmtId="178" fontId="31" fillId="0" borderId="41" xfId="0" applyNumberFormat="1" applyFont="1" applyFill="1" applyBorder="1" applyAlignment="1">
      <alignment horizontal="right" vertical="center" shrinkToFit="1"/>
    </xf>
    <xf numFmtId="0" fontId="29" fillId="0" borderId="5" xfId="0" applyNumberFormat="1" applyFont="1" applyFill="1" applyBorder="1" applyAlignment="1">
      <alignment horizontal="center" vertical="center" shrinkToFit="1"/>
    </xf>
    <xf numFmtId="0" fontId="29" fillId="0" borderId="26" xfId="0" applyNumberFormat="1" applyFont="1" applyFill="1" applyBorder="1" applyAlignment="1">
      <alignment horizontal="center" vertical="center" shrinkToFit="1"/>
    </xf>
    <xf numFmtId="178" fontId="29" fillId="0" borderId="8" xfId="0" applyNumberFormat="1" applyFont="1" applyFill="1" applyBorder="1" applyAlignment="1">
      <alignment vertical="center" shrinkToFit="1"/>
    </xf>
    <xf numFmtId="38" fontId="29" fillId="0" borderId="8" xfId="4" applyFont="1" applyFill="1" applyBorder="1" applyAlignment="1">
      <alignment vertical="center" shrinkToFit="1"/>
    </xf>
    <xf numFmtId="178" fontId="29" fillId="0" borderId="9" xfId="0" applyNumberFormat="1" applyFont="1" applyFill="1" applyBorder="1" applyAlignment="1">
      <alignment vertical="center" shrinkToFit="1"/>
    </xf>
    <xf numFmtId="0" fontId="29" fillId="0" borderId="5" xfId="0" applyNumberFormat="1" applyFont="1" applyFill="1" applyBorder="1" applyAlignment="1" applyProtection="1">
      <alignment horizontal="center" vertical="center" shrinkToFit="1"/>
      <protection locked="0"/>
    </xf>
    <xf numFmtId="177" fontId="29" fillId="0" borderId="42" xfId="0" applyNumberFormat="1" applyFont="1" applyFill="1" applyBorder="1" applyAlignment="1">
      <alignment horizontal="right" vertical="center" shrinkToFit="1"/>
    </xf>
    <xf numFmtId="0" fontId="29" fillId="0" borderId="23" xfId="0" applyNumberFormat="1" applyFont="1" applyFill="1" applyBorder="1" applyAlignment="1" applyProtection="1">
      <alignment horizontal="center" vertical="center" shrinkToFit="1"/>
      <protection locked="0"/>
    </xf>
    <xf numFmtId="179" fontId="29" fillId="0" borderId="8" xfId="0" applyNumberFormat="1" applyFont="1" applyFill="1" applyBorder="1" applyAlignment="1">
      <alignment horizontal="right" vertical="center" shrinkToFit="1"/>
    </xf>
    <xf numFmtId="180" fontId="29" fillId="0" borderId="42" xfId="0" applyNumberFormat="1" applyFont="1" applyFill="1" applyBorder="1" applyAlignment="1">
      <alignment horizontal="right" vertical="center" shrinkToFit="1"/>
    </xf>
    <xf numFmtId="0" fontId="29" fillId="0" borderId="10" xfId="0" applyNumberFormat="1" applyFont="1" applyFill="1" applyBorder="1" applyAlignment="1" applyProtection="1">
      <alignment horizontal="center" vertical="center" shrinkToFit="1"/>
      <protection locked="0"/>
    </xf>
    <xf numFmtId="178" fontId="29" fillId="0" borderId="8" xfId="0" applyNumberFormat="1" applyFont="1" applyFill="1" applyBorder="1" applyAlignment="1" applyProtection="1">
      <alignment horizontal="right" vertical="center" shrinkToFit="1"/>
    </xf>
    <xf numFmtId="178" fontId="29" fillId="0" borderId="9" xfId="0" applyNumberFormat="1" applyFont="1" applyFill="1" applyBorder="1" applyAlignment="1" applyProtection="1">
      <alignment horizontal="right" vertical="center" shrinkToFit="1"/>
    </xf>
    <xf numFmtId="0" fontId="29" fillId="0" borderId="23" xfId="0" applyNumberFormat="1" applyFont="1" applyFill="1" applyBorder="1" applyAlignment="1" applyProtection="1">
      <alignment vertical="center" shrinkToFit="1"/>
      <protection locked="0"/>
    </xf>
    <xf numFmtId="179" fontId="29" fillId="0" borderId="42" xfId="0" applyNumberFormat="1" applyFont="1" applyFill="1" applyBorder="1" applyAlignment="1">
      <alignment vertical="center" shrinkToFit="1"/>
    </xf>
    <xf numFmtId="0" fontId="29" fillId="0" borderId="28" xfId="0" applyNumberFormat="1" applyFont="1" applyFill="1" applyBorder="1" applyAlignment="1" applyProtection="1">
      <alignment vertical="center" shrinkToFit="1"/>
      <protection locked="0"/>
    </xf>
    <xf numFmtId="0" fontId="29" fillId="0" borderId="29" xfId="0" applyNumberFormat="1" applyFont="1" applyFill="1" applyBorder="1" applyAlignment="1" applyProtection="1">
      <alignment vertical="center" shrinkToFit="1"/>
      <protection locked="0"/>
    </xf>
    <xf numFmtId="0" fontId="20" fillId="0" borderId="12" xfId="0" applyNumberFormat="1" applyFont="1" applyFill="1" applyBorder="1" applyAlignment="1">
      <alignment horizontal="centerContinuous" vertical="center" shrinkToFit="1"/>
    </xf>
    <xf numFmtId="0" fontId="29" fillId="0" borderId="30" xfId="0" applyNumberFormat="1" applyFont="1" applyFill="1" applyBorder="1" applyAlignment="1" applyProtection="1">
      <alignment horizontal="centerContinuous" vertical="center" shrinkToFit="1"/>
      <protection locked="0"/>
    </xf>
    <xf numFmtId="0" fontId="29" fillId="0" borderId="31" xfId="0" applyNumberFormat="1" applyFont="1" applyFill="1" applyBorder="1" applyAlignment="1">
      <alignment horizontal="center" vertical="center" shrinkToFit="1"/>
    </xf>
    <xf numFmtId="0" fontId="29" fillId="0" borderId="0" xfId="0" applyNumberFormat="1" applyFont="1" applyFill="1" applyAlignment="1" applyProtection="1">
      <alignment horizontal="right" vertical="center"/>
      <protection locked="0"/>
    </xf>
    <xf numFmtId="0" fontId="29" fillId="0" borderId="0" xfId="0" applyFont="1" applyAlignment="1"/>
    <xf numFmtId="0" fontId="24" fillId="0" borderId="0" xfId="0" applyNumberFormat="1" applyFont="1" applyFill="1" applyAlignment="1">
      <alignment vertical="center"/>
    </xf>
    <xf numFmtId="0" fontId="19" fillId="0" borderId="0" xfId="0" applyFont="1" applyFill="1" applyAlignment="1">
      <alignment vertical="center"/>
    </xf>
    <xf numFmtId="0" fontId="29" fillId="0" borderId="0" xfId="0" applyFont="1" applyFill="1" applyAlignment="1" applyProtection="1">
      <alignment vertical="center"/>
      <protection locked="0"/>
    </xf>
    <xf numFmtId="0" fontId="24" fillId="0" borderId="0" xfId="0" applyFont="1" applyFill="1" applyAlignment="1" applyProtection="1">
      <alignment vertical="center"/>
      <protection locked="0"/>
    </xf>
    <xf numFmtId="0" fontId="24" fillId="0" borderId="0" xfId="0" applyFont="1" applyFill="1" applyAlignment="1">
      <alignment horizontal="right" vertical="center"/>
    </xf>
    <xf numFmtId="0" fontId="29" fillId="0" borderId="6" xfId="0" applyFont="1" applyFill="1" applyBorder="1" applyAlignment="1" applyProtection="1">
      <alignment horizontal="distributed" vertical="center" shrinkToFit="1"/>
      <protection locked="0"/>
    </xf>
    <xf numFmtId="0" fontId="29" fillId="0" borderId="1" xfId="0" applyFont="1" applyFill="1" applyBorder="1" applyAlignment="1" applyProtection="1">
      <alignment horizontal="distributed" vertical="center" shrinkToFit="1"/>
      <protection locked="0"/>
    </xf>
    <xf numFmtId="0" fontId="29" fillId="0" borderId="17" xfId="0" applyFont="1" applyFill="1" applyBorder="1" applyAlignment="1">
      <alignment horizontal="distributed"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Continuous" vertical="center" shrinkToFit="1"/>
    </xf>
    <xf numFmtId="0" fontId="29" fillId="0" borderId="18" xfId="0" applyFont="1" applyFill="1" applyBorder="1" applyAlignment="1" applyProtection="1">
      <alignment horizontal="centerContinuous" vertical="center" shrinkToFit="1"/>
      <protection locked="0"/>
    </xf>
    <xf numFmtId="0" fontId="29" fillId="0" borderId="19" xfId="0" applyFont="1" applyFill="1" applyBorder="1" applyAlignment="1" applyProtection="1">
      <alignment horizontal="centerContinuous" vertical="center" shrinkToFit="1"/>
      <protection locked="0"/>
    </xf>
    <xf numFmtId="0" fontId="29" fillId="0" borderId="7" xfId="0" applyFont="1" applyFill="1" applyBorder="1" applyAlignment="1" applyProtection="1">
      <alignment vertical="center" shrinkToFit="1"/>
      <protection locked="0"/>
    </xf>
    <xf numFmtId="0" fontId="29" fillId="0" borderId="0" xfId="0" applyFont="1" applyFill="1" applyBorder="1" applyAlignment="1" applyProtection="1">
      <alignment vertical="center"/>
      <protection locked="0"/>
    </xf>
    <xf numFmtId="0" fontId="29" fillId="0" borderId="4" xfId="0" applyFont="1" applyFill="1" applyBorder="1" applyAlignment="1" applyProtection="1">
      <alignment horizontal="centerContinuous" vertical="center" shrinkToFit="1"/>
      <protection locked="0"/>
    </xf>
    <xf numFmtId="0" fontId="24" fillId="0" borderId="20" xfId="0" applyFont="1" applyFill="1" applyBorder="1" applyAlignment="1">
      <alignment vertical="center"/>
    </xf>
    <xf numFmtId="0" fontId="29" fillId="0" borderId="21" xfId="0" applyFont="1" applyFill="1" applyBorder="1" applyAlignment="1" applyProtection="1">
      <alignment horizontal="distributed" vertical="center" shrinkToFit="1"/>
      <protection locked="0"/>
    </xf>
    <xf numFmtId="0" fontId="29" fillId="0" borderId="22" xfId="0" applyFont="1" applyFill="1" applyBorder="1" applyAlignment="1" applyProtection="1">
      <alignment horizontal="distributed" vertical="center" shrinkToFit="1"/>
      <protection locked="0"/>
    </xf>
    <xf numFmtId="0" fontId="24" fillId="0" borderId="23" xfId="0" applyFont="1" applyFill="1" applyBorder="1" applyAlignment="1">
      <alignment horizontal="center" vertical="center" shrinkToFit="1"/>
    </xf>
    <xf numFmtId="0" fontId="24" fillId="0" borderId="8" xfId="0" applyFont="1" applyFill="1" applyBorder="1" applyAlignment="1">
      <alignment horizontal="distributed" vertical="center" shrinkToFit="1"/>
    </xf>
    <xf numFmtId="0" fontId="24" fillId="0" borderId="24" xfId="0" applyFont="1" applyFill="1" applyBorder="1" applyAlignment="1">
      <alignment horizontal="distributed" vertical="center" shrinkToFit="1"/>
    </xf>
    <xf numFmtId="0" fontId="24" fillId="0" borderId="0" xfId="0" applyFont="1" applyFill="1" applyBorder="1" applyAlignment="1" applyProtection="1">
      <alignment vertical="center"/>
      <protection locked="0"/>
    </xf>
    <xf numFmtId="0" fontId="24" fillId="0" borderId="20" xfId="0" applyFont="1" applyFill="1" applyBorder="1" applyAlignment="1">
      <alignment horizontal="distributed" vertical="center" shrinkToFit="1"/>
    </xf>
    <xf numFmtId="0" fontId="24" fillId="0" borderId="22" xfId="0" applyFont="1" applyFill="1" applyBorder="1" applyAlignment="1" applyProtection="1">
      <alignment horizontal="distributed" vertical="center" shrinkToFit="1"/>
      <protection locked="0"/>
    </xf>
    <xf numFmtId="0" fontId="24" fillId="0" borderId="9" xfId="0" applyFont="1" applyFill="1" applyBorder="1" applyAlignment="1">
      <alignment horizontal="distributed" vertical="center" shrinkToFit="1"/>
    </xf>
    <xf numFmtId="0" fontId="24" fillId="0" borderId="11" xfId="0" applyFont="1" applyFill="1" applyBorder="1" applyAlignment="1" applyProtection="1">
      <alignment vertical="center" shrinkToFit="1"/>
      <protection locked="0"/>
    </xf>
    <xf numFmtId="0" fontId="24" fillId="0" borderId="10" xfId="0" applyFont="1" applyFill="1" applyBorder="1" applyAlignment="1" applyProtection="1">
      <alignment vertical="center" shrinkToFit="1"/>
      <protection locked="0"/>
    </xf>
    <xf numFmtId="0" fontId="24" fillId="0" borderId="11" xfId="0" applyFont="1" applyFill="1" applyBorder="1" applyAlignment="1" applyProtection="1">
      <alignment horizontal="center" vertical="top" shrinkToFit="1"/>
      <protection locked="0"/>
    </xf>
    <xf numFmtId="0" fontId="24" fillId="0" borderId="8" xfId="0" applyFont="1" applyFill="1" applyBorder="1" applyAlignment="1">
      <alignment horizontal="center" vertical="center" shrinkToFit="1"/>
    </xf>
    <xf numFmtId="0" fontId="24" fillId="0" borderId="25" xfId="0" applyFont="1" applyFill="1" applyBorder="1" applyAlignment="1">
      <alignment horizontal="center" vertical="center" shrinkToFit="1"/>
    </xf>
    <xf numFmtId="0" fontId="24" fillId="0" borderId="26" xfId="0" applyFont="1" applyFill="1" applyBorder="1" applyAlignment="1">
      <alignment horizontal="center" vertical="center" shrinkToFit="1"/>
    </xf>
    <xf numFmtId="0" fontId="24" fillId="0" borderId="8" xfId="0" quotePrefix="1" applyFont="1" applyFill="1" applyBorder="1" applyAlignment="1" applyProtection="1">
      <alignment horizontal="center" vertical="center" shrinkToFit="1"/>
      <protection locked="0"/>
    </xf>
    <xf numFmtId="0" fontId="24" fillId="0" borderId="25" xfId="0" applyFont="1" applyFill="1" applyBorder="1" applyAlignment="1" applyProtection="1">
      <alignment horizontal="center" vertical="center" shrinkToFit="1"/>
      <protection locked="0"/>
    </xf>
    <xf numFmtId="0" fontId="24" fillId="0" borderId="23" xfId="0" applyFont="1" applyFill="1" applyBorder="1" applyAlignment="1" applyProtection="1">
      <alignment horizontal="center" vertical="center" shrinkToFit="1"/>
      <protection locked="0"/>
    </xf>
    <xf numFmtId="0" fontId="24" fillId="0" borderId="10" xfId="0" applyFont="1" applyFill="1" applyBorder="1" applyAlignment="1" applyProtection="1">
      <alignment horizontal="center" vertical="center" shrinkToFit="1"/>
      <protection locked="0"/>
    </xf>
    <xf numFmtId="0" fontId="24" fillId="0" borderId="27" xfId="0" applyFont="1" applyFill="1" applyBorder="1" applyAlignment="1" applyProtection="1">
      <alignment vertical="center" shrinkToFit="1"/>
      <protection locked="0"/>
    </xf>
    <xf numFmtId="0" fontId="24" fillId="0" borderId="23" xfId="0" applyFont="1" applyFill="1" applyBorder="1" applyAlignment="1" applyProtection="1">
      <alignment vertical="center" shrinkToFit="1"/>
      <protection locked="0"/>
    </xf>
    <xf numFmtId="0" fontId="24" fillId="0" borderId="28" xfId="0" applyFont="1" applyFill="1" applyBorder="1" applyAlignment="1" applyProtection="1">
      <alignment vertical="center" shrinkToFit="1"/>
      <protection locked="0"/>
    </xf>
    <xf numFmtId="0" fontId="24" fillId="0" borderId="29" xfId="0" applyFont="1" applyFill="1" applyBorder="1" applyAlignment="1" applyProtection="1">
      <alignment vertical="center" shrinkToFit="1"/>
      <protection locked="0"/>
    </xf>
    <xf numFmtId="0" fontId="24" fillId="0" borderId="12" xfId="0" applyFont="1" applyFill="1" applyBorder="1" applyAlignment="1">
      <alignment horizontal="centerContinuous" vertical="center" shrinkToFit="1"/>
    </xf>
    <xf numFmtId="0" fontId="24" fillId="0" borderId="30" xfId="0" applyFont="1" applyFill="1" applyBorder="1" applyAlignment="1" applyProtection="1">
      <alignment horizontal="centerContinuous" vertical="center" shrinkToFit="1"/>
      <protection locked="0"/>
    </xf>
    <xf numFmtId="0" fontId="24" fillId="0" borderId="31" xfId="0" applyFont="1" applyFill="1" applyBorder="1" applyAlignment="1">
      <alignment horizontal="center" vertical="center" shrinkToFit="1"/>
    </xf>
    <xf numFmtId="0" fontId="24" fillId="0" borderId="13" xfId="0" applyFont="1" applyFill="1" applyBorder="1" applyAlignment="1">
      <alignment horizontal="center" vertical="center" shrinkToFit="1"/>
    </xf>
    <xf numFmtId="0" fontId="24" fillId="0" borderId="6" xfId="0" applyFont="1" applyFill="1" applyBorder="1" applyAlignment="1" applyProtection="1">
      <alignment horizontal="distributed" vertical="center" shrinkToFit="1"/>
      <protection locked="0"/>
    </xf>
    <xf numFmtId="0" fontId="24" fillId="0" borderId="1" xfId="0" applyFont="1" applyFill="1" applyBorder="1" applyAlignment="1" applyProtection="1">
      <alignment horizontal="distributed" vertical="center" shrinkToFit="1"/>
      <protection locked="0"/>
    </xf>
    <xf numFmtId="0" fontId="24" fillId="0" borderId="17" xfId="0" applyFont="1" applyFill="1" applyBorder="1" applyAlignment="1">
      <alignment horizontal="distributed" vertical="center" shrinkToFit="1"/>
    </xf>
    <xf numFmtId="0" fontId="24" fillId="0" borderId="2" xfId="0" applyFont="1" applyFill="1" applyBorder="1" applyAlignment="1" applyProtection="1">
      <alignment vertical="center" shrinkToFit="1"/>
      <protection locked="0"/>
    </xf>
    <xf numFmtId="0" fontId="24" fillId="0" borderId="21" xfId="0" applyFont="1" applyFill="1" applyBorder="1" applyAlignment="1" applyProtection="1">
      <alignment horizontal="distributed" vertical="center" shrinkToFit="1"/>
      <protection locked="0"/>
    </xf>
    <xf numFmtId="0" fontId="24" fillId="0" borderId="23" xfId="0" applyFont="1" applyFill="1" applyBorder="1" applyAlignment="1">
      <alignment horizontal="distributed" vertical="center" shrinkToFit="1"/>
    </xf>
    <xf numFmtId="0" fontId="24" fillId="0" borderId="33" xfId="0" applyFont="1" applyFill="1" applyBorder="1" applyAlignment="1">
      <alignment horizontal="distributed" vertical="center"/>
    </xf>
    <xf numFmtId="0" fontId="24" fillId="0" borderId="8" xfId="0" applyFont="1" applyFill="1" applyBorder="1" applyAlignment="1">
      <alignment horizontal="distributed" vertical="center"/>
    </xf>
    <xf numFmtId="0" fontId="24" fillId="0" borderId="39" xfId="0" applyFont="1" applyFill="1" applyBorder="1" applyAlignment="1">
      <alignment horizontal="distributed" vertical="center"/>
    </xf>
    <xf numFmtId="0" fontId="24" fillId="0" borderId="40" xfId="0" applyFont="1" applyFill="1" applyBorder="1" applyAlignment="1">
      <alignment horizontal="distributed" vertical="center"/>
    </xf>
    <xf numFmtId="0" fontId="24" fillId="0" borderId="23" xfId="0" applyFont="1" applyFill="1" applyBorder="1" applyAlignment="1">
      <alignment horizontal="distributed" vertical="center"/>
    </xf>
    <xf numFmtId="0" fontId="24" fillId="0" borderId="21" xfId="0" applyFont="1" applyFill="1" applyBorder="1" applyAlignment="1">
      <alignment horizontal="distributed" vertical="center"/>
    </xf>
    <xf numFmtId="0" fontId="24" fillId="0" borderId="41" xfId="0" applyFont="1" applyFill="1" applyBorder="1" applyAlignment="1">
      <alignment horizontal="distributed" vertical="center"/>
    </xf>
    <xf numFmtId="0" fontId="29" fillId="0" borderId="5" xfId="0" applyFont="1" applyFill="1" applyBorder="1" applyAlignment="1" applyProtection="1">
      <alignment vertical="center" shrinkToFit="1"/>
      <protection locked="0"/>
    </xf>
    <xf numFmtId="0" fontId="29" fillId="0" borderId="10" xfId="0" applyFont="1" applyFill="1" applyBorder="1" applyAlignment="1" applyProtection="1">
      <alignment vertical="center" shrinkToFit="1"/>
      <protection locked="0"/>
    </xf>
    <xf numFmtId="0" fontId="29" fillId="0" borderId="8"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26" xfId="0" applyFont="1" applyFill="1" applyBorder="1" applyAlignment="1">
      <alignment horizontal="center" vertical="center" shrinkToFit="1"/>
    </xf>
    <xf numFmtId="0" fontId="29" fillId="0" borderId="5" xfId="0" applyFont="1" applyFill="1" applyBorder="1" applyAlignment="1" applyProtection="1">
      <alignment horizontal="center" vertical="center" shrinkToFit="1"/>
      <protection locked="0"/>
    </xf>
    <xf numFmtId="0" fontId="29" fillId="0" borderId="23" xfId="0" applyFont="1" applyFill="1" applyBorder="1" applyAlignment="1" applyProtection="1">
      <alignment horizontal="center" vertical="center" shrinkToFit="1"/>
      <protection locked="0"/>
    </xf>
    <xf numFmtId="0" fontId="29" fillId="0" borderId="10" xfId="0" applyFont="1" applyFill="1" applyBorder="1" applyAlignment="1" applyProtection="1">
      <alignment horizontal="center" vertical="center" shrinkToFit="1"/>
      <protection locked="0"/>
    </xf>
    <xf numFmtId="0" fontId="29" fillId="0" borderId="23" xfId="0" applyFont="1" applyFill="1" applyBorder="1" applyAlignment="1" applyProtection="1">
      <alignment vertical="center" shrinkToFit="1"/>
      <protection locked="0"/>
    </xf>
    <xf numFmtId="0" fontId="29" fillId="0" borderId="28" xfId="0" applyFont="1" applyFill="1" applyBorder="1" applyAlignment="1" applyProtection="1">
      <alignment vertical="center" shrinkToFit="1"/>
      <protection locked="0"/>
    </xf>
    <xf numFmtId="0" fontId="29" fillId="0" borderId="29" xfId="0" applyFont="1" applyFill="1" applyBorder="1" applyAlignment="1" applyProtection="1">
      <alignment vertical="center" shrinkToFit="1"/>
      <protection locked="0"/>
    </xf>
    <xf numFmtId="0" fontId="20" fillId="0" borderId="12" xfId="0" applyFont="1" applyFill="1" applyBorder="1" applyAlignment="1">
      <alignment horizontal="centerContinuous" vertical="center" shrinkToFit="1"/>
    </xf>
    <xf numFmtId="0" fontId="29" fillId="0" borderId="30" xfId="0" applyFont="1" applyFill="1" applyBorder="1" applyAlignment="1" applyProtection="1">
      <alignment horizontal="centerContinuous" vertical="center" shrinkToFit="1"/>
      <protection locked="0"/>
    </xf>
    <xf numFmtId="0" fontId="29" fillId="0" borderId="31" xfId="0" applyFont="1" applyFill="1" applyBorder="1" applyAlignment="1">
      <alignment horizontal="center" vertical="center" shrinkToFit="1"/>
    </xf>
    <xf numFmtId="0" fontId="29" fillId="0" borderId="0" xfId="0" applyFont="1" applyFill="1" applyAlignment="1" applyProtection="1">
      <alignment horizontal="right" vertical="center"/>
      <protection locked="0"/>
    </xf>
    <xf numFmtId="0" fontId="24" fillId="0" borderId="0" xfId="0" applyFont="1" applyFill="1" applyAlignment="1">
      <alignment vertical="center"/>
    </xf>
    <xf numFmtId="178" fontId="29" fillId="0" borderId="41" xfId="0" applyNumberFormat="1" applyFont="1" applyFill="1" applyBorder="1" applyAlignment="1">
      <alignment horizontal="right" vertical="center" shrinkToFit="1"/>
    </xf>
    <xf numFmtId="181" fontId="24" fillId="0" borderId="19" xfId="0" applyNumberFormat="1" applyFont="1" applyFill="1" applyBorder="1" applyAlignment="1" applyProtection="1">
      <alignment horizontal="center" vertical="center" shrinkToFit="1"/>
      <protection locked="0"/>
    </xf>
    <xf numFmtId="3" fontId="32" fillId="0" borderId="14" xfId="0" applyNumberFormat="1" applyFont="1" applyFill="1" applyBorder="1" applyAlignment="1">
      <alignment vertical="center" shrinkToFit="1"/>
    </xf>
    <xf numFmtId="0" fontId="7" fillId="0" borderId="14" xfId="0" applyFont="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14" fillId="0" borderId="0" xfId="2" applyFont="1" applyBorder="1" applyAlignment="1">
      <alignment vertical="center"/>
    </xf>
    <xf numFmtId="0" fontId="17" fillId="0" borderId="47" xfId="7" applyNumberFormat="1" applyFont="1" applyFill="1" applyBorder="1" applyAlignment="1">
      <alignment horizontal="center" vertical="center"/>
    </xf>
    <xf numFmtId="0" fontId="17" fillId="0" borderId="18" xfId="7" applyNumberFormat="1" applyFont="1" applyFill="1" applyBorder="1" applyAlignment="1">
      <alignment horizontal="center" vertical="center"/>
    </xf>
    <xf numFmtId="0" fontId="17" fillId="0" borderId="4" xfId="7" applyNumberFormat="1" applyFont="1" applyFill="1" applyBorder="1" applyAlignment="1">
      <alignment horizontal="center" vertical="center"/>
    </xf>
    <xf numFmtId="0" fontId="17" fillId="0" borderId="47" xfId="6" applyNumberFormat="1" applyFont="1" applyFill="1" applyBorder="1" applyAlignment="1">
      <alignment horizontal="center" vertical="center"/>
    </xf>
    <xf numFmtId="0" fontId="17" fillId="0" borderId="18" xfId="6" applyNumberFormat="1" applyFont="1" applyFill="1" applyBorder="1" applyAlignment="1">
      <alignment horizontal="center" vertical="center"/>
    </xf>
    <xf numFmtId="0" fontId="17" fillId="0" borderId="4" xfId="6" applyNumberFormat="1" applyFont="1" applyFill="1" applyBorder="1" applyAlignment="1">
      <alignment horizontal="center" vertical="center"/>
    </xf>
    <xf numFmtId="0" fontId="17" fillId="0" borderId="33" xfId="6" applyNumberFormat="1" applyFont="1" applyFill="1" applyBorder="1" applyAlignment="1">
      <alignment horizontal="center" vertical="center"/>
    </xf>
    <xf numFmtId="0" fontId="17" fillId="0" borderId="39" xfId="6" applyNumberFormat="1" applyFont="1" applyFill="1" applyBorder="1" applyAlignment="1">
      <alignment horizontal="center" vertical="center"/>
    </xf>
    <xf numFmtId="0" fontId="17" fillId="0" borderId="42" xfId="6" applyNumberFormat="1" applyFont="1" applyFill="1" applyBorder="1" applyAlignment="1">
      <alignment horizontal="center" vertical="center"/>
    </xf>
    <xf numFmtId="0" fontId="27" fillId="0" borderId="0" xfId="2" applyFont="1" applyBorder="1" applyAlignment="1">
      <alignment vertical="center"/>
    </xf>
    <xf numFmtId="0" fontId="18" fillId="0" borderId="0" xfId="2" applyFont="1" applyBorder="1" applyAlignment="1">
      <alignment horizontal="right" vertical="center"/>
    </xf>
    <xf numFmtId="0" fontId="17" fillId="0" borderId="47" xfId="3" applyFont="1" applyFill="1" applyBorder="1" applyAlignment="1">
      <alignment horizontal="center" vertical="center" shrinkToFit="1"/>
    </xf>
    <xf numFmtId="0" fontId="17" fillId="0" borderId="18" xfId="3" applyFont="1" applyFill="1" applyBorder="1" applyAlignment="1">
      <alignment horizontal="center" vertical="center" shrinkToFit="1"/>
    </xf>
    <xf numFmtId="0" fontId="17" fillId="0" borderId="4" xfId="3" applyFont="1" applyFill="1" applyBorder="1" applyAlignment="1">
      <alignment horizontal="center" vertical="center" shrinkToFit="1"/>
    </xf>
    <xf numFmtId="0" fontId="21" fillId="0" borderId="60" xfId="3" applyNumberFormat="1" applyFont="1" applyFill="1" applyBorder="1" applyAlignment="1">
      <alignment vertical="center" shrinkToFit="1"/>
    </xf>
  </cellXfs>
  <cellStyles count="9">
    <cellStyle name="ハイパーリンク" xfId="2" builtinId="8"/>
    <cellStyle name="桁区切り" xfId="8" builtinId="6"/>
    <cellStyle name="桁区切り 2" xfId="4"/>
    <cellStyle name="標準" xfId="0" builtinId="0"/>
    <cellStyle name="標準 2" xfId="1"/>
    <cellStyle name="標準 3" xfId="3"/>
    <cellStyle name="標準_H18観光客数" xfId="5"/>
    <cellStyle name="標準_H7～H9" xfId="6"/>
    <cellStyle name="標準_台湾客数"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900" b="0" i="0" u="none" strike="noStrike" baseline="0">
                <a:solidFill>
                  <a:srgbClr val="000000"/>
                </a:solidFill>
                <a:latin typeface="明朝"/>
                <a:ea typeface="明朝"/>
                <a:cs typeface="明朝"/>
              </a:defRPr>
            </a:pPr>
            <a:r>
              <a:rPr lang="ja-JP" altLang="en-US"/>
              <a:t>月別入域観光客数の推移（平成１４年～平成１８年）</a:t>
            </a:r>
          </a:p>
        </c:rich>
      </c:tx>
      <c:layout>
        <c:manualLayout>
          <c:xMode val="edge"/>
          <c:yMode val="edge"/>
          <c:x val="0.37463414634146341"/>
          <c:y val="3.2000083333550346E-2"/>
        </c:manualLayout>
      </c:layout>
      <c:overlay val="0"/>
      <c:spPr>
        <a:noFill/>
        <a:ln w="25400">
          <a:noFill/>
        </a:ln>
      </c:spPr>
    </c:title>
    <c:autoTitleDeleted val="0"/>
    <c:plotArea>
      <c:layout>
        <c:manualLayout>
          <c:layoutTarget val="inner"/>
          <c:xMode val="edge"/>
          <c:yMode val="edge"/>
          <c:x val="9.2682926829268292E-2"/>
          <c:y val="0.14400037500097657"/>
          <c:w val="0.80682926829268298"/>
          <c:h val="0.72266854861601204"/>
        </c:manualLayout>
      </c:layout>
      <c:barChart>
        <c:barDir val="col"/>
        <c:grouping val="clustered"/>
        <c:varyColors val="0"/>
        <c:ser>
          <c:idx val="0"/>
          <c:order val="0"/>
          <c:tx>
            <c:strRef>
              <c:f>グラフ!$B$14</c:f>
              <c:strCache>
                <c:ptCount val="1"/>
                <c:pt idx="0">
                  <c:v>平成14年</c:v>
                </c:pt>
              </c:strCache>
            </c:strRef>
          </c:tx>
          <c:spPr>
            <a:solidFill>
              <a:srgbClr val="FFFFFF"/>
            </a:solidFill>
            <a:ln w="12700">
              <a:solidFill>
                <a:srgbClr val="000000"/>
              </a:solidFill>
              <a:prstDash val="solid"/>
            </a:ln>
          </c:spPr>
          <c:invertIfNegative val="0"/>
          <c:cat>
            <c:strRef>
              <c:f>グラフ!$C$13:$N$13</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グラフ!$C$14:$N$14</c:f>
              <c:numCache>
                <c:formatCode>#,##0.0</c:formatCode>
                <c:ptCount val="12"/>
                <c:pt idx="0">
                  <c:v>334.9</c:v>
                </c:pt>
                <c:pt idx="1">
                  <c:v>395.6</c:v>
                </c:pt>
                <c:pt idx="2">
                  <c:v>461.8</c:v>
                </c:pt>
                <c:pt idx="3">
                  <c:v>380.2</c:v>
                </c:pt>
                <c:pt idx="4">
                  <c:v>343</c:v>
                </c:pt>
                <c:pt idx="5">
                  <c:v>366.3</c:v>
                </c:pt>
                <c:pt idx="6">
                  <c:v>396.6</c:v>
                </c:pt>
                <c:pt idx="7">
                  <c:v>505.8</c:v>
                </c:pt>
                <c:pt idx="8">
                  <c:v>444.3</c:v>
                </c:pt>
                <c:pt idx="9">
                  <c:v>398.9</c:v>
                </c:pt>
                <c:pt idx="10">
                  <c:v>394.6</c:v>
                </c:pt>
                <c:pt idx="11">
                  <c:v>412.5</c:v>
                </c:pt>
              </c:numCache>
            </c:numRef>
          </c:val>
          <c:extLst>
            <c:ext xmlns:c16="http://schemas.microsoft.com/office/drawing/2014/chart" uri="{C3380CC4-5D6E-409C-BE32-E72D297353CC}">
              <c16:uniqueId val="{00000000-C29F-4E84-8BAE-0B23919B8D23}"/>
            </c:ext>
          </c:extLst>
        </c:ser>
        <c:ser>
          <c:idx val="1"/>
          <c:order val="1"/>
          <c:tx>
            <c:strRef>
              <c:f>グラフ!$B$15</c:f>
              <c:strCache>
                <c:ptCount val="1"/>
                <c:pt idx="0">
                  <c:v>平成15年</c:v>
                </c:pt>
              </c:strCache>
            </c:strRef>
          </c:tx>
          <c:spPr>
            <a:pattFill prst="ltDnDiag">
              <a:fgClr>
                <a:srgbClr val="000000"/>
              </a:fgClr>
              <a:bgClr>
                <a:srgbClr val="FFFFFF"/>
              </a:bgClr>
            </a:pattFill>
            <a:ln w="12700">
              <a:solidFill>
                <a:srgbClr val="000000"/>
              </a:solidFill>
              <a:prstDash val="solid"/>
            </a:ln>
          </c:spPr>
          <c:invertIfNegative val="0"/>
          <c:cat>
            <c:strRef>
              <c:f>グラフ!$C$13:$N$13</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グラフ!$C$15:$N$15</c:f>
              <c:numCache>
                <c:formatCode>#,##0.0</c:formatCode>
                <c:ptCount val="12"/>
                <c:pt idx="0">
                  <c:v>379.8</c:v>
                </c:pt>
                <c:pt idx="1">
                  <c:v>399.4</c:v>
                </c:pt>
                <c:pt idx="2">
                  <c:v>477.8</c:v>
                </c:pt>
                <c:pt idx="3">
                  <c:v>368</c:v>
                </c:pt>
                <c:pt idx="4">
                  <c:v>348.7</c:v>
                </c:pt>
                <c:pt idx="5">
                  <c:v>360.2</c:v>
                </c:pt>
                <c:pt idx="6">
                  <c:v>451.3</c:v>
                </c:pt>
                <c:pt idx="7">
                  <c:v>531.6</c:v>
                </c:pt>
                <c:pt idx="8">
                  <c:v>493</c:v>
                </c:pt>
                <c:pt idx="9">
                  <c:v>445.5</c:v>
                </c:pt>
                <c:pt idx="10">
                  <c:v>428.1</c:v>
                </c:pt>
                <c:pt idx="11">
                  <c:v>401.3</c:v>
                </c:pt>
              </c:numCache>
            </c:numRef>
          </c:val>
          <c:extLst>
            <c:ext xmlns:c16="http://schemas.microsoft.com/office/drawing/2014/chart" uri="{C3380CC4-5D6E-409C-BE32-E72D297353CC}">
              <c16:uniqueId val="{00000001-C29F-4E84-8BAE-0B23919B8D23}"/>
            </c:ext>
          </c:extLst>
        </c:ser>
        <c:ser>
          <c:idx val="2"/>
          <c:order val="2"/>
          <c:tx>
            <c:strRef>
              <c:f>グラフ!$B$16</c:f>
              <c:strCache>
                <c:ptCount val="1"/>
                <c:pt idx="0">
                  <c:v>平成16年</c:v>
                </c:pt>
              </c:strCache>
            </c:strRef>
          </c:tx>
          <c:spPr>
            <a:pattFill prst="smCheck">
              <a:fgClr>
                <a:srgbClr val="000000"/>
              </a:fgClr>
              <a:bgClr>
                <a:srgbClr val="FFFFFF"/>
              </a:bgClr>
            </a:pattFill>
            <a:ln w="12700">
              <a:solidFill>
                <a:srgbClr val="000000"/>
              </a:solidFill>
              <a:prstDash val="solid"/>
            </a:ln>
          </c:spPr>
          <c:invertIfNegative val="0"/>
          <c:cat>
            <c:strRef>
              <c:f>グラフ!$C$13:$N$13</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グラフ!$C$16:$N$16</c:f>
              <c:numCache>
                <c:formatCode>#,##0.0</c:formatCode>
                <c:ptCount val="12"/>
                <c:pt idx="0">
                  <c:v>379.2</c:v>
                </c:pt>
                <c:pt idx="1">
                  <c:v>436.3</c:v>
                </c:pt>
                <c:pt idx="2">
                  <c:v>486.5</c:v>
                </c:pt>
                <c:pt idx="3">
                  <c:v>418.5</c:v>
                </c:pt>
                <c:pt idx="4">
                  <c:v>395</c:v>
                </c:pt>
                <c:pt idx="5">
                  <c:v>381.2</c:v>
                </c:pt>
                <c:pt idx="6">
                  <c:v>445.4</c:v>
                </c:pt>
                <c:pt idx="7">
                  <c:v>523.4</c:v>
                </c:pt>
                <c:pt idx="8">
                  <c:v>457.8</c:v>
                </c:pt>
                <c:pt idx="9">
                  <c:v>429.2</c:v>
                </c:pt>
                <c:pt idx="10">
                  <c:v>409.9</c:v>
                </c:pt>
                <c:pt idx="11">
                  <c:v>390.8</c:v>
                </c:pt>
              </c:numCache>
            </c:numRef>
          </c:val>
          <c:extLst>
            <c:ext xmlns:c16="http://schemas.microsoft.com/office/drawing/2014/chart" uri="{C3380CC4-5D6E-409C-BE32-E72D297353CC}">
              <c16:uniqueId val="{00000002-C29F-4E84-8BAE-0B23919B8D23}"/>
            </c:ext>
          </c:extLst>
        </c:ser>
        <c:ser>
          <c:idx val="3"/>
          <c:order val="3"/>
          <c:tx>
            <c:strRef>
              <c:f>グラフ!$B$17</c:f>
              <c:strCache>
                <c:ptCount val="1"/>
                <c:pt idx="0">
                  <c:v>平成17年</c:v>
                </c:pt>
              </c:strCache>
            </c:strRef>
          </c:tx>
          <c:spPr>
            <a:pattFill prst="pct40">
              <a:fgClr>
                <a:srgbClr val="000000"/>
              </a:fgClr>
              <a:bgClr>
                <a:srgbClr val="FFFFFF"/>
              </a:bgClr>
            </a:pattFill>
            <a:ln w="12700">
              <a:solidFill>
                <a:srgbClr val="000000"/>
              </a:solidFill>
              <a:prstDash val="solid"/>
            </a:ln>
          </c:spPr>
          <c:invertIfNegative val="0"/>
          <c:cat>
            <c:strRef>
              <c:f>グラフ!$C$13:$N$13</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グラフ!$C$17:$N$17</c:f>
              <c:numCache>
                <c:formatCode>#,##0.0</c:formatCode>
                <c:ptCount val="12"/>
                <c:pt idx="0">
                  <c:v>392.4</c:v>
                </c:pt>
                <c:pt idx="1">
                  <c:v>421.3</c:v>
                </c:pt>
                <c:pt idx="2">
                  <c:v>506.7</c:v>
                </c:pt>
                <c:pt idx="3">
                  <c:v>446.6</c:v>
                </c:pt>
                <c:pt idx="4">
                  <c:v>414.4</c:v>
                </c:pt>
                <c:pt idx="5">
                  <c:v>416.7</c:v>
                </c:pt>
                <c:pt idx="6">
                  <c:v>478.7</c:v>
                </c:pt>
                <c:pt idx="7">
                  <c:v>563.6</c:v>
                </c:pt>
                <c:pt idx="8">
                  <c:v>491.4</c:v>
                </c:pt>
                <c:pt idx="9">
                  <c:v>479.9</c:v>
                </c:pt>
                <c:pt idx="10">
                  <c:v>447.2</c:v>
                </c:pt>
                <c:pt idx="11">
                  <c:v>441.2</c:v>
                </c:pt>
              </c:numCache>
            </c:numRef>
          </c:val>
          <c:extLst>
            <c:ext xmlns:c16="http://schemas.microsoft.com/office/drawing/2014/chart" uri="{C3380CC4-5D6E-409C-BE32-E72D297353CC}">
              <c16:uniqueId val="{00000003-C29F-4E84-8BAE-0B23919B8D23}"/>
            </c:ext>
          </c:extLst>
        </c:ser>
        <c:ser>
          <c:idx val="4"/>
          <c:order val="4"/>
          <c:tx>
            <c:strRef>
              <c:f>グラフ!$B$18</c:f>
              <c:strCache>
                <c:ptCount val="1"/>
                <c:pt idx="0">
                  <c:v>平成18年</c:v>
                </c:pt>
              </c:strCache>
            </c:strRef>
          </c:tx>
          <c:spPr>
            <a:solidFill>
              <a:srgbClr val="000000"/>
            </a:solidFill>
            <a:ln w="12700">
              <a:solidFill>
                <a:srgbClr val="000000"/>
              </a:solidFill>
              <a:prstDash val="solid"/>
            </a:ln>
          </c:spPr>
          <c:invertIfNegative val="0"/>
          <c:cat>
            <c:strRef>
              <c:f>グラフ!$C$13:$N$13</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グラフ!$C$18:$N$18</c:f>
              <c:numCache>
                <c:formatCode>#,##0.0</c:formatCode>
                <c:ptCount val="12"/>
                <c:pt idx="0">
                  <c:v>417.3</c:v>
                </c:pt>
                <c:pt idx="1">
                  <c:v>435.6</c:v>
                </c:pt>
                <c:pt idx="2">
                  <c:v>538.9</c:v>
                </c:pt>
                <c:pt idx="3">
                  <c:v>453.4</c:v>
                </c:pt>
                <c:pt idx="4">
                  <c:v>417.9</c:v>
                </c:pt>
                <c:pt idx="5">
                  <c:v>404.3</c:v>
                </c:pt>
                <c:pt idx="6">
                  <c:v>461.3</c:v>
                </c:pt>
                <c:pt idx="7">
                  <c:v>569.20000000000005</c:v>
                </c:pt>
                <c:pt idx="8">
                  <c:v>490.4</c:v>
                </c:pt>
                <c:pt idx="9">
                  <c:v>519.9</c:v>
                </c:pt>
                <c:pt idx="10">
                  <c:v>474.5</c:v>
                </c:pt>
                <c:pt idx="11">
                  <c:v>455.1</c:v>
                </c:pt>
              </c:numCache>
            </c:numRef>
          </c:val>
          <c:extLst>
            <c:ext xmlns:c16="http://schemas.microsoft.com/office/drawing/2014/chart" uri="{C3380CC4-5D6E-409C-BE32-E72D297353CC}">
              <c16:uniqueId val="{00000004-C29F-4E84-8BAE-0B23919B8D23}"/>
            </c:ext>
          </c:extLst>
        </c:ser>
        <c:dLbls>
          <c:showLegendKey val="0"/>
          <c:showVal val="0"/>
          <c:showCatName val="0"/>
          <c:showSerName val="0"/>
          <c:showPercent val="0"/>
          <c:showBubbleSize val="0"/>
        </c:dLbls>
        <c:gapWidth val="150"/>
        <c:axId val="611066896"/>
        <c:axId val="1"/>
      </c:barChart>
      <c:catAx>
        <c:axId val="611066896"/>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rtl="0">
              <a:defRPr sz="1200" b="0" i="0" u="none" strike="noStrike" baseline="0">
                <a:solidFill>
                  <a:srgbClr val="000000"/>
                </a:solidFill>
                <a:latin typeface="明朝"/>
                <a:ea typeface="明朝"/>
                <a:cs typeface="明朝"/>
              </a:defRPr>
            </a:pPr>
            <a:endParaRPr lang="ja-JP"/>
          </a:p>
        </c:txPr>
        <c:crossAx val="1"/>
        <c:crosses val="autoZero"/>
        <c:auto val="0"/>
        <c:lblAlgn val="ctr"/>
        <c:lblOffset val="100"/>
        <c:tickLblSkip val="1"/>
        <c:tickMarkSkip val="1"/>
        <c:noMultiLvlLbl val="0"/>
      </c:catAx>
      <c:valAx>
        <c:axId val="1"/>
        <c:scaling>
          <c:orientation val="minMax"/>
        </c:scaling>
        <c:delete val="0"/>
        <c:axPos val="l"/>
        <c:majorGridlines>
          <c:spPr>
            <a:ln w="12700">
              <a:solidFill>
                <a:srgbClr val="808080"/>
              </a:solidFill>
              <a:prstDash val="solid"/>
            </a:ln>
          </c:spPr>
        </c:majorGridlines>
        <c:title>
          <c:tx>
            <c:rich>
              <a:bodyPr rot="0" vert="horz"/>
              <a:lstStyle/>
              <a:p>
                <a:pPr algn="ctr" rtl="0">
                  <a:defRPr sz="1200" b="0" i="0" u="none" strike="noStrike" baseline="0">
                    <a:solidFill>
                      <a:srgbClr val="000000"/>
                    </a:solidFill>
                    <a:latin typeface="明朝"/>
                    <a:ea typeface="明朝"/>
                    <a:cs typeface="明朝"/>
                  </a:defRPr>
                </a:pPr>
                <a:r>
                  <a:rPr lang="ja-JP" altLang="en-US"/>
                  <a:t>千人</a:t>
                </a:r>
              </a:p>
            </c:rich>
          </c:tx>
          <c:layout>
            <c:manualLayout>
              <c:xMode val="edge"/>
              <c:yMode val="edge"/>
              <c:x val="1.3658536585365854E-2"/>
              <c:y val="0.46933455555873843"/>
            </c:manualLayout>
          </c:layout>
          <c:overlay val="0"/>
          <c:spPr>
            <a:noFill/>
            <a:ln w="25400">
              <a:noFill/>
            </a:ln>
          </c:spPr>
        </c:title>
        <c:numFmt formatCode="General" sourceLinked="0"/>
        <c:majorTickMark val="cross"/>
        <c:minorTickMark val="none"/>
        <c:tickLblPos val="nextTo"/>
        <c:spPr>
          <a:ln w="12700">
            <a:solidFill>
              <a:srgbClr val="000000"/>
            </a:solidFill>
            <a:prstDash val="solid"/>
          </a:ln>
        </c:spPr>
        <c:txPr>
          <a:bodyPr rot="0" vert="horz"/>
          <a:lstStyle/>
          <a:p>
            <a:pPr rtl="0">
              <a:defRPr sz="1200" b="0" i="0" u="none" strike="noStrike" baseline="0">
                <a:solidFill>
                  <a:srgbClr val="000000"/>
                </a:solidFill>
                <a:latin typeface="明朝"/>
                <a:ea typeface="明朝"/>
                <a:cs typeface="明朝"/>
              </a:defRPr>
            </a:pPr>
            <a:endParaRPr lang="ja-JP"/>
          </a:p>
        </c:txPr>
        <c:crossAx val="611066896"/>
        <c:crossesAt val="1"/>
        <c:crossBetween val="between"/>
      </c:valAx>
      <c:spPr>
        <a:noFill/>
        <a:ln w="12700">
          <a:solidFill>
            <a:srgbClr val="808080"/>
          </a:solidFill>
          <a:prstDash val="solid"/>
        </a:ln>
      </c:spPr>
    </c:plotArea>
    <c:legend>
      <c:legendPos val="r"/>
      <c:layout>
        <c:manualLayout>
          <c:xMode val="edge"/>
          <c:yMode val="edge"/>
          <c:x val="0.87024390243902439"/>
          <c:y val="0.15200039583436414"/>
          <c:w val="0.12585365853658537"/>
          <c:h val="0.28800075000195313"/>
        </c:manualLayout>
      </c:layout>
      <c:overlay val="0"/>
      <c:spPr>
        <a:noFill/>
        <a:ln w="25400">
          <a:noFill/>
        </a:ln>
      </c:spPr>
      <c:txPr>
        <a:bodyPr/>
        <a:lstStyle/>
        <a:p>
          <a:pPr>
            <a:defRPr sz="110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c:pageMargins b="1" l="0.75" r="0.75" t="1" header="0.5" footer="0.5"/>
    <c:pageSetup orientation="portrait"/>
  </c:printSettings>
</c:chartSpace>
</file>

<file path=xl/drawings/_rels/drawing1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0</xdr:colOff>
      <xdr:row>5</xdr:row>
      <xdr:rowOff>0</xdr:rowOff>
    </xdr:to>
    <xdr:sp macro="" textlink="">
      <xdr:nvSpPr>
        <xdr:cNvPr id="2" name="Line 1"/>
        <xdr:cNvSpPr>
          <a:spLocks noChangeShapeType="1"/>
        </xdr:cNvSpPr>
      </xdr:nvSpPr>
      <xdr:spPr bwMode="auto">
        <a:xfrm>
          <a:off x="9525" y="1085850"/>
          <a:ext cx="1381125" cy="904875"/>
        </a:xfrm>
        <a:prstGeom prst="line">
          <a:avLst/>
        </a:prstGeom>
        <a:noFill/>
        <a:ln w="9525">
          <a:solidFill>
            <a:srgbClr val="000000"/>
          </a:solidFill>
          <a:round/>
          <a:headEnd/>
          <a:tailEnd/>
        </a:ln>
      </xdr:spPr>
    </xdr:sp>
    <xdr:clientData/>
  </xdr:twoCellAnchor>
  <xdr:twoCellAnchor>
    <xdr:from>
      <xdr:col>9</xdr:col>
      <xdr:colOff>0</xdr:colOff>
      <xdr:row>3</xdr:row>
      <xdr:rowOff>9525</xdr:rowOff>
    </xdr:from>
    <xdr:to>
      <xdr:col>11</xdr:col>
      <xdr:colOff>0</xdr:colOff>
      <xdr:row>5</xdr:row>
      <xdr:rowOff>0</xdr:rowOff>
    </xdr:to>
    <xdr:sp macro="" textlink="">
      <xdr:nvSpPr>
        <xdr:cNvPr id="3" name="Line 2"/>
        <xdr:cNvSpPr>
          <a:spLocks noChangeShapeType="1"/>
        </xdr:cNvSpPr>
      </xdr:nvSpPr>
      <xdr:spPr bwMode="auto">
        <a:xfrm>
          <a:off x="4991100" y="1085850"/>
          <a:ext cx="1200150" cy="904875"/>
        </a:xfrm>
        <a:prstGeom prst="line">
          <a:avLst/>
        </a:prstGeom>
        <a:noFill/>
        <a:ln w="9525">
          <a:solidFill>
            <a:srgbClr val="000000"/>
          </a:solidFill>
          <a:round/>
          <a:headEnd/>
          <a:tailEnd/>
        </a:ln>
      </xdr:spPr>
    </xdr:sp>
    <xdr:clientData/>
  </xdr:twoCellAnchor>
  <xdr:twoCellAnchor>
    <xdr:from>
      <xdr:col>0</xdr:col>
      <xdr:colOff>0</xdr:colOff>
      <xdr:row>17</xdr:row>
      <xdr:rowOff>0</xdr:rowOff>
    </xdr:from>
    <xdr:to>
      <xdr:col>3</xdr:col>
      <xdr:colOff>0</xdr:colOff>
      <xdr:row>19</xdr:row>
      <xdr:rowOff>0</xdr:rowOff>
    </xdr:to>
    <xdr:sp macro="" textlink="">
      <xdr:nvSpPr>
        <xdr:cNvPr id="4" name="Line 3"/>
        <xdr:cNvSpPr>
          <a:spLocks noChangeShapeType="1"/>
        </xdr:cNvSpPr>
      </xdr:nvSpPr>
      <xdr:spPr bwMode="auto">
        <a:xfrm>
          <a:off x="0" y="8753475"/>
          <a:ext cx="1390650" cy="819150"/>
        </a:xfrm>
        <a:prstGeom prst="line">
          <a:avLst/>
        </a:prstGeom>
        <a:noFill/>
        <a:ln w="9525">
          <a:solidFill>
            <a:srgbClr val="000000"/>
          </a:solidFill>
          <a:round/>
          <a:headEnd/>
          <a:tailEnd/>
        </a:ln>
      </xdr:spPr>
    </xdr:sp>
    <xdr:clientData/>
  </xdr:twoCellAnchor>
  <xdr:twoCellAnchor>
    <xdr:from>
      <xdr:col>9</xdr:col>
      <xdr:colOff>304800</xdr:colOff>
      <xdr:row>5</xdr:row>
      <xdr:rowOff>19050</xdr:rowOff>
    </xdr:from>
    <xdr:to>
      <xdr:col>9</xdr:col>
      <xdr:colOff>304800</xdr:colOff>
      <xdr:row>13</xdr:row>
      <xdr:rowOff>19050</xdr:rowOff>
    </xdr:to>
    <xdr:sp macro="" textlink="">
      <xdr:nvSpPr>
        <xdr:cNvPr id="5" name="Line 4"/>
        <xdr:cNvSpPr>
          <a:spLocks noChangeShapeType="1"/>
        </xdr:cNvSpPr>
      </xdr:nvSpPr>
      <xdr:spPr bwMode="auto">
        <a:xfrm>
          <a:off x="5295900" y="2009775"/>
          <a:ext cx="0" cy="4876800"/>
        </a:xfrm>
        <a:prstGeom prst="line">
          <a:avLst/>
        </a:prstGeom>
        <a:noFill/>
        <a:ln w="9525">
          <a:solidFill>
            <a:srgbClr val="000000"/>
          </a:solidFill>
          <a:round/>
          <a:headEnd/>
          <a:tailEnd/>
        </a:ln>
      </xdr:spPr>
    </xdr:sp>
    <xdr:clientData/>
  </xdr:twoCellAnchor>
  <xdr:twoCellAnchor>
    <xdr:from>
      <xdr:col>9</xdr:col>
      <xdr:colOff>304800</xdr:colOff>
      <xdr:row>9</xdr:row>
      <xdr:rowOff>9525</xdr:rowOff>
    </xdr:from>
    <xdr:to>
      <xdr:col>10</xdr:col>
      <xdr:colOff>9525</xdr:colOff>
      <xdr:row>9</xdr:row>
      <xdr:rowOff>9525</xdr:rowOff>
    </xdr:to>
    <xdr:sp macro="" textlink="">
      <xdr:nvSpPr>
        <xdr:cNvPr id="6" name="Line 5"/>
        <xdr:cNvSpPr>
          <a:spLocks noChangeShapeType="1"/>
        </xdr:cNvSpPr>
      </xdr:nvSpPr>
      <xdr:spPr bwMode="auto">
        <a:xfrm flipV="1">
          <a:off x="5295900" y="4438650"/>
          <a:ext cx="304800" cy="0"/>
        </a:xfrm>
        <a:prstGeom prst="line">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0</xdr:colOff>
      <xdr:row>5</xdr:row>
      <xdr:rowOff>0</xdr:rowOff>
    </xdr:to>
    <xdr:sp macro="" textlink="">
      <xdr:nvSpPr>
        <xdr:cNvPr id="2" name="Line 1"/>
        <xdr:cNvSpPr>
          <a:spLocks noChangeShapeType="1"/>
        </xdr:cNvSpPr>
      </xdr:nvSpPr>
      <xdr:spPr bwMode="auto">
        <a:xfrm>
          <a:off x="9525" y="1085850"/>
          <a:ext cx="1381125" cy="904875"/>
        </a:xfrm>
        <a:prstGeom prst="line">
          <a:avLst/>
        </a:prstGeom>
        <a:noFill/>
        <a:ln w="9525">
          <a:solidFill>
            <a:srgbClr val="000000"/>
          </a:solidFill>
          <a:round/>
          <a:headEnd/>
          <a:tailEnd/>
        </a:ln>
      </xdr:spPr>
    </xdr:sp>
    <xdr:clientData/>
  </xdr:twoCellAnchor>
  <xdr:twoCellAnchor>
    <xdr:from>
      <xdr:col>9</xdr:col>
      <xdr:colOff>0</xdr:colOff>
      <xdr:row>3</xdr:row>
      <xdr:rowOff>9525</xdr:rowOff>
    </xdr:from>
    <xdr:to>
      <xdr:col>11</xdr:col>
      <xdr:colOff>0</xdr:colOff>
      <xdr:row>5</xdr:row>
      <xdr:rowOff>0</xdr:rowOff>
    </xdr:to>
    <xdr:sp macro="" textlink="">
      <xdr:nvSpPr>
        <xdr:cNvPr id="3" name="Line 2"/>
        <xdr:cNvSpPr>
          <a:spLocks noChangeShapeType="1"/>
        </xdr:cNvSpPr>
      </xdr:nvSpPr>
      <xdr:spPr bwMode="auto">
        <a:xfrm>
          <a:off x="4991100" y="1085850"/>
          <a:ext cx="1200150" cy="904875"/>
        </a:xfrm>
        <a:prstGeom prst="line">
          <a:avLst/>
        </a:prstGeom>
        <a:noFill/>
        <a:ln w="9525">
          <a:solidFill>
            <a:srgbClr val="000000"/>
          </a:solidFill>
          <a:round/>
          <a:headEnd/>
          <a:tailEnd/>
        </a:ln>
      </xdr:spPr>
    </xdr:sp>
    <xdr:clientData/>
  </xdr:twoCellAnchor>
  <xdr:twoCellAnchor>
    <xdr:from>
      <xdr:col>0</xdr:col>
      <xdr:colOff>0</xdr:colOff>
      <xdr:row>17</xdr:row>
      <xdr:rowOff>0</xdr:rowOff>
    </xdr:from>
    <xdr:to>
      <xdr:col>3</xdr:col>
      <xdr:colOff>0</xdr:colOff>
      <xdr:row>19</xdr:row>
      <xdr:rowOff>0</xdr:rowOff>
    </xdr:to>
    <xdr:sp macro="" textlink="">
      <xdr:nvSpPr>
        <xdr:cNvPr id="4" name="Line 3"/>
        <xdr:cNvSpPr>
          <a:spLocks noChangeShapeType="1"/>
        </xdr:cNvSpPr>
      </xdr:nvSpPr>
      <xdr:spPr bwMode="auto">
        <a:xfrm>
          <a:off x="0" y="8753475"/>
          <a:ext cx="1390650" cy="819150"/>
        </a:xfrm>
        <a:prstGeom prst="line">
          <a:avLst/>
        </a:prstGeom>
        <a:noFill/>
        <a:ln w="9525">
          <a:solidFill>
            <a:srgbClr val="000000"/>
          </a:solidFill>
          <a:round/>
          <a:headEnd/>
          <a:tailEnd/>
        </a:ln>
      </xdr:spPr>
    </xdr:sp>
    <xdr:clientData/>
  </xdr:twoCellAnchor>
  <xdr:twoCellAnchor>
    <xdr:from>
      <xdr:col>9</xdr:col>
      <xdr:colOff>304800</xdr:colOff>
      <xdr:row>5</xdr:row>
      <xdr:rowOff>19050</xdr:rowOff>
    </xdr:from>
    <xdr:to>
      <xdr:col>9</xdr:col>
      <xdr:colOff>304800</xdr:colOff>
      <xdr:row>13</xdr:row>
      <xdr:rowOff>19050</xdr:rowOff>
    </xdr:to>
    <xdr:sp macro="" textlink="">
      <xdr:nvSpPr>
        <xdr:cNvPr id="5" name="Line 4"/>
        <xdr:cNvSpPr>
          <a:spLocks noChangeShapeType="1"/>
        </xdr:cNvSpPr>
      </xdr:nvSpPr>
      <xdr:spPr bwMode="auto">
        <a:xfrm>
          <a:off x="5295900" y="2009775"/>
          <a:ext cx="0" cy="4876800"/>
        </a:xfrm>
        <a:prstGeom prst="line">
          <a:avLst/>
        </a:prstGeom>
        <a:noFill/>
        <a:ln w="9525">
          <a:solidFill>
            <a:srgbClr val="000000"/>
          </a:solidFill>
          <a:round/>
          <a:headEnd/>
          <a:tailEnd/>
        </a:ln>
      </xdr:spPr>
    </xdr:sp>
    <xdr:clientData/>
  </xdr:twoCellAnchor>
  <xdr:twoCellAnchor>
    <xdr:from>
      <xdr:col>9</xdr:col>
      <xdr:colOff>304800</xdr:colOff>
      <xdr:row>9</xdr:row>
      <xdr:rowOff>9525</xdr:rowOff>
    </xdr:from>
    <xdr:to>
      <xdr:col>10</xdr:col>
      <xdr:colOff>9525</xdr:colOff>
      <xdr:row>9</xdr:row>
      <xdr:rowOff>9525</xdr:rowOff>
    </xdr:to>
    <xdr:sp macro="" textlink="">
      <xdr:nvSpPr>
        <xdr:cNvPr id="6" name="Line 5"/>
        <xdr:cNvSpPr>
          <a:spLocks noChangeShapeType="1"/>
        </xdr:cNvSpPr>
      </xdr:nvSpPr>
      <xdr:spPr bwMode="auto">
        <a:xfrm flipV="1">
          <a:off x="5295900" y="4438650"/>
          <a:ext cx="304800" cy="0"/>
        </a:xfrm>
        <a:prstGeom prst="line">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5</xdr:row>
      <xdr:rowOff>0</xdr:rowOff>
    </xdr:to>
    <xdr:sp macro="" textlink="">
      <xdr:nvSpPr>
        <xdr:cNvPr id="2" name="Line 1"/>
        <xdr:cNvSpPr>
          <a:spLocks noChangeShapeType="1"/>
        </xdr:cNvSpPr>
      </xdr:nvSpPr>
      <xdr:spPr bwMode="auto">
        <a:xfrm>
          <a:off x="9525" y="971550"/>
          <a:ext cx="571500" cy="1457325"/>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5</xdr:row>
      <xdr:rowOff>0</xdr:rowOff>
    </xdr:to>
    <xdr:sp macro="" textlink="">
      <xdr:nvSpPr>
        <xdr:cNvPr id="3" name="Line 2"/>
        <xdr:cNvSpPr>
          <a:spLocks noChangeShapeType="1"/>
        </xdr:cNvSpPr>
      </xdr:nvSpPr>
      <xdr:spPr bwMode="auto">
        <a:xfrm>
          <a:off x="9525" y="971550"/>
          <a:ext cx="571500" cy="1457325"/>
        </a:xfrm>
        <a:prstGeom prst="line">
          <a:avLst/>
        </a:prstGeom>
        <a:no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12</xdr:row>
      <xdr:rowOff>0</xdr:rowOff>
    </xdr:from>
    <xdr:to>
      <xdr:col>2</xdr:col>
      <xdr:colOff>0</xdr:colOff>
      <xdr:row>13</xdr:row>
      <xdr:rowOff>0</xdr:rowOff>
    </xdr:to>
    <xdr:sp macro="" textlink="">
      <xdr:nvSpPr>
        <xdr:cNvPr id="3" name="Line 2"/>
        <xdr:cNvSpPr>
          <a:spLocks noChangeShapeType="1"/>
        </xdr:cNvSpPr>
      </xdr:nvSpPr>
      <xdr:spPr bwMode="auto">
        <a:xfrm>
          <a:off x="390525" y="4143375"/>
          <a:ext cx="790575" cy="266700"/>
        </a:xfrm>
        <a:prstGeom prst="line">
          <a:avLst/>
        </a:prstGeom>
        <a:noFill/>
        <a:ln w="9525">
          <a:solidFill>
            <a:srgbClr val="000000"/>
          </a:solidFill>
          <a:round/>
          <a:headEnd/>
          <a:tailEnd/>
        </a:ln>
      </xdr:spPr>
    </xdr:sp>
    <xdr:clientData/>
  </xdr:twoCellAnchor>
  <xdr:twoCellAnchor>
    <xdr:from>
      <xdr:col>0</xdr:col>
      <xdr:colOff>304800</xdr:colOff>
      <xdr:row>1</xdr:row>
      <xdr:rowOff>9525</xdr:rowOff>
    </xdr:from>
    <xdr:to>
      <xdr:col>15</xdr:col>
      <xdr:colOff>419100</xdr:colOff>
      <xdr:row>11</xdr:row>
      <xdr:rowOff>57150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xdr:row>
      <xdr:rowOff>0</xdr:rowOff>
    </xdr:from>
    <xdr:to>
      <xdr:col>2</xdr:col>
      <xdr:colOff>0</xdr:colOff>
      <xdr:row>13</xdr:row>
      <xdr:rowOff>0</xdr:rowOff>
    </xdr:to>
    <xdr:sp macro="" textlink="">
      <xdr:nvSpPr>
        <xdr:cNvPr id="5" name="Line 4"/>
        <xdr:cNvSpPr>
          <a:spLocks noChangeShapeType="1"/>
        </xdr:cNvSpPr>
      </xdr:nvSpPr>
      <xdr:spPr bwMode="auto">
        <a:xfrm>
          <a:off x="390525" y="4143375"/>
          <a:ext cx="790575" cy="2667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0</xdr:colOff>
      <xdr:row>5</xdr:row>
      <xdr:rowOff>0</xdr:rowOff>
    </xdr:to>
    <xdr:sp macro="" textlink="">
      <xdr:nvSpPr>
        <xdr:cNvPr id="2" name="Line 1"/>
        <xdr:cNvSpPr>
          <a:spLocks noChangeShapeType="1"/>
        </xdr:cNvSpPr>
      </xdr:nvSpPr>
      <xdr:spPr bwMode="auto">
        <a:xfrm>
          <a:off x="9525" y="1085850"/>
          <a:ext cx="1381125" cy="904875"/>
        </a:xfrm>
        <a:prstGeom prst="line">
          <a:avLst/>
        </a:prstGeom>
        <a:noFill/>
        <a:ln w="9525">
          <a:solidFill>
            <a:srgbClr val="000000"/>
          </a:solidFill>
          <a:round/>
          <a:headEnd/>
          <a:tailEnd/>
        </a:ln>
      </xdr:spPr>
    </xdr:sp>
    <xdr:clientData/>
  </xdr:twoCellAnchor>
  <xdr:twoCellAnchor>
    <xdr:from>
      <xdr:col>9</xdr:col>
      <xdr:colOff>0</xdr:colOff>
      <xdr:row>3</xdr:row>
      <xdr:rowOff>9525</xdr:rowOff>
    </xdr:from>
    <xdr:to>
      <xdr:col>11</xdr:col>
      <xdr:colOff>0</xdr:colOff>
      <xdr:row>5</xdr:row>
      <xdr:rowOff>0</xdr:rowOff>
    </xdr:to>
    <xdr:sp macro="" textlink="">
      <xdr:nvSpPr>
        <xdr:cNvPr id="3" name="Line 2"/>
        <xdr:cNvSpPr>
          <a:spLocks noChangeShapeType="1"/>
        </xdr:cNvSpPr>
      </xdr:nvSpPr>
      <xdr:spPr bwMode="auto">
        <a:xfrm>
          <a:off x="4991100" y="1085850"/>
          <a:ext cx="1200150" cy="904875"/>
        </a:xfrm>
        <a:prstGeom prst="line">
          <a:avLst/>
        </a:prstGeom>
        <a:noFill/>
        <a:ln w="9525">
          <a:solidFill>
            <a:srgbClr val="000000"/>
          </a:solidFill>
          <a:round/>
          <a:headEnd/>
          <a:tailEnd/>
        </a:ln>
      </xdr:spPr>
    </xdr:sp>
    <xdr:clientData/>
  </xdr:twoCellAnchor>
  <xdr:twoCellAnchor>
    <xdr:from>
      <xdr:col>0</xdr:col>
      <xdr:colOff>0</xdr:colOff>
      <xdr:row>17</xdr:row>
      <xdr:rowOff>0</xdr:rowOff>
    </xdr:from>
    <xdr:to>
      <xdr:col>3</xdr:col>
      <xdr:colOff>0</xdr:colOff>
      <xdr:row>19</xdr:row>
      <xdr:rowOff>0</xdr:rowOff>
    </xdr:to>
    <xdr:sp macro="" textlink="">
      <xdr:nvSpPr>
        <xdr:cNvPr id="4" name="Line 3"/>
        <xdr:cNvSpPr>
          <a:spLocks noChangeShapeType="1"/>
        </xdr:cNvSpPr>
      </xdr:nvSpPr>
      <xdr:spPr bwMode="auto">
        <a:xfrm>
          <a:off x="0" y="8753475"/>
          <a:ext cx="1390650" cy="819150"/>
        </a:xfrm>
        <a:prstGeom prst="line">
          <a:avLst/>
        </a:prstGeom>
        <a:noFill/>
        <a:ln w="9525">
          <a:solidFill>
            <a:srgbClr val="000000"/>
          </a:solidFill>
          <a:round/>
          <a:headEnd/>
          <a:tailEnd/>
        </a:ln>
      </xdr:spPr>
    </xdr:sp>
    <xdr:clientData/>
  </xdr:twoCellAnchor>
  <xdr:twoCellAnchor>
    <xdr:from>
      <xdr:col>9</xdr:col>
      <xdr:colOff>304800</xdr:colOff>
      <xdr:row>5</xdr:row>
      <xdr:rowOff>19050</xdr:rowOff>
    </xdr:from>
    <xdr:to>
      <xdr:col>9</xdr:col>
      <xdr:colOff>304800</xdr:colOff>
      <xdr:row>13</xdr:row>
      <xdr:rowOff>19050</xdr:rowOff>
    </xdr:to>
    <xdr:sp macro="" textlink="">
      <xdr:nvSpPr>
        <xdr:cNvPr id="5" name="Line 4"/>
        <xdr:cNvSpPr>
          <a:spLocks noChangeShapeType="1"/>
        </xdr:cNvSpPr>
      </xdr:nvSpPr>
      <xdr:spPr bwMode="auto">
        <a:xfrm>
          <a:off x="5295900" y="2009775"/>
          <a:ext cx="0" cy="4876800"/>
        </a:xfrm>
        <a:prstGeom prst="line">
          <a:avLst/>
        </a:prstGeom>
        <a:noFill/>
        <a:ln w="9525">
          <a:solidFill>
            <a:srgbClr val="000000"/>
          </a:solidFill>
          <a:round/>
          <a:headEnd/>
          <a:tailEnd/>
        </a:ln>
      </xdr:spPr>
    </xdr:sp>
    <xdr:clientData/>
  </xdr:twoCellAnchor>
  <xdr:twoCellAnchor>
    <xdr:from>
      <xdr:col>9</xdr:col>
      <xdr:colOff>304800</xdr:colOff>
      <xdr:row>9</xdr:row>
      <xdr:rowOff>9525</xdr:rowOff>
    </xdr:from>
    <xdr:to>
      <xdr:col>10</xdr:col>
      <xdr:colOff>9525</xdr:colOff>
      <xdr:row>9</xdr:row>
      <xdr:rowOff>9525</xdr:rowOff>
    </xdr:to>
    <xdr:sp macro="" textlink="">
      <xdr:nvSpPr>
        <xdr:cNvPr id="6" name="Line 5"/>
        <xdr:cNvSpPr>
          <a:spLocks noChangeShapeType="1"/>
        </xdr:cNvSpPr>
      </xdr:nvSpPr>
      <xdr:spPr bwMode="auto">
        <a:xfrm flipV="1">
          <a:off x="5295900" y="4438650"/>
          <a:ext cx="304800"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0</xdr:colOff>
      <xdr:row>5</xdr:row>
      <xdr:rowOff>0</xdr:rowOff>
    </xdr:to>
    <xdr:sp macro="" textlink="">
      <xdr:nvSpPr>
        <xdr:cNvPr id="2" name="Line 1"/>
        <xdr:cNvSpPr>
          <a:spLocks noChangeShapeType="1"/>
        </xdr:cNvSpPr>
      </xdr:nvSpPr>
      <xdr:spPr bwMode="auto">
        <a:xfrm>
          <a:off x="9525" y="1085850"/>
          <a:ext cx="1381125" cy="904875"/>
        </a:xfrm>
        <a:prstGeom prst="line">
          <a:avLst/>
        </a:prstGeom>
        <a:noFill/>
        <a:ln w="9525">
          <a:solidFill>
            <a:srgbClr val="000000"/>
          </a:solidFill>
          <a:round/>
          <a:headEnd/>
          <a:tailEnd/>
        </a:ln>
      </xdr:spPr>
    </xdr:sp>
    <xdr:clientData/>
  </xdr:twoCellAnchor>
  <xdr:twoCellAnchor>
    <xdr:from>
      <xdr:col>9</xdr:col>
      <xdr:colOff>0</xdr:colOff>
      <xdr:row>3</xdr:row>
      <xdr:rowOff>9525</xdr:rowOff>
    </xdr:from>
    <xdr:to>
      <xdr:col>11</xdr:col>
      <xdr:colOff>0</xdr:colOff>
      <xdr:row>5</xdr:row>
      <xdr:rowOff>0</xdr:rowOff>
    </xdr:to>
    <xdr:sp macro="" textlink="">
      <xdr:nvSpPr>
        <xdr:cNvPr id="3" name="Line 2"/>
        <xdr:cNvSpPr>
          <a:spLocks noChangeShapeType="1"/>
        </xdr:cNvSpPr>
      </xdr:nvSpPr>
      <xdr:spPr bwMode="auto">
        <a:xfrm>
          <a:off x="4991100" y="1085850"/>
          <a:ext cx="1200150" cy="904875"/>
        </a:xfrm>
        <a:prstGeom prst="line">
          <a:avLst/>
        </a:prstGeom>
        <a:noFill/>
        <a:ln w="9525">
          <a:solidFill>
            <a:srgbClr val="000000"/>
          </a:solidFill>
          <a:round/>
          <a:headEnd/>
          <a:tailEnd/>
        </a:ln>
      </xdr:spPr>
    </xdr:sp>
    <xdr:clientData/>
  </xdr:twoCellAnchor>
  <xdr:twoCellAnchor>
    <xdr:from>
      <xdr:col>0</xdr:col>
      <xdr:colOff>0</xdr:colOff>
      <xdr:row>17</xdr:row>
      <xdr:rowOff>0</xdr:rowOff>
    </xdr:from>
    <xdr:to>
      <xdr:col>3</xdr:col>
      <xdr:colOff>0</xdr:colOff>
      <xdr:row>19</xdr:row>
      <xdr:rowOff>0</xdr:rowOff>
    </xdr:to>
    <xdr:sp macro="" textlink="">
      <xdr:nvSpPr>
        <xdr:cNvPr id="4" name="Line 3"/>
        <xdr:cNvSpPr>
          <a:spLocks noChangeShapeType="1"/>
        </xdr:cNvSpPr>
      </xdr:nvSpPr>
      <xdr:spPr bwMode="auto">
        <a:xfrm>
          <a:off x="0" y="8753475"/>
          <a:ext cx="1390650" cy="819150"/>
        </a:xfrm>
        <a:prstGeom prst="line">
          <a:avLst/>
        </a:prstGeom>
        <a:noFill/>
        <a:ln w="9525">
          <a:solidFill>
            <a:srgbClr val="000000"/>
          </a:solidFill>
          <a:round/>
          <a:headEnd/>
          <a:tailEnd/>
        </a:ln>
      </xdr:spPr>
    </xdr:sp>
    <xdr:clientData/>
  </xdr:twoCellAnchor>
  <xdr:twoCellAnchor>
    <xdr:from>
      <xdr:col>9</xdr:col>
      <xdr:colOff>304800</xdr:colOff>
      <xdr:row>5</xdr:row>
      <xdr:rowOff>19050</xdr:rowOff>
    </xdr:from>
    <xdr:to>
      <xdr:col>9</xdr:col>
      <xdr:colOff>304800</xdr:colOff>
      <xdr:row>13</xdr:row>
      <xdr:rowOff>19050</xdr:rowOff>
    </xdr:to>
    <xdr:sp macro="" textlink="">
      <xdr:nvSpPr>
        <xdr:cNvPr id="5" name="Line 4"/>
        <xdr:cNvSpPr>
          <a:spLocks noChangeShapeType="1"/>
        </xdr:cNvSpPr>
      </xdr:nvSpPr>
      <xdr:spPr bwMode="auto">
        <a:xfrm>
          <a:off x="5295900" y="2009775"/>
          <a:ext cx="0" cy="4876800"/>
        </a:xfrm>
        <a:prstGeom prst="line">
          <a:avLst/>
        </a:prstGeom>
        <a:noFill/>
        <a:ln w="9525">
          <a:solidFill>
            <a:srgbClr val="000000"/>
          </a:solidFill>
          <a:round/>
          <a:headEnd/>
          <a:tailEnd/>
        </a:ln>
      </xdr:spPr>
    </xdr:sp>
    <xdr:clientData/>
  </xdr:twoCellAnchor>
  <xdr:twoCellAnchor>
    <xdr:from>
      <xdr:col>9</xdr:col>
      <xdr:colOff>304800</xdr:colOff>
      <xdr:row>9</xdr:row>
      <xdr:rowOff>9525</xdr:rowOff>
    </xdr:from>
    <xdr:to>
      <xdr:col>10</xdr:col>
      <xdr:colOff>9525</xdr:colOff>
      <xdr:row>9</xdr:row>
      <xdr:rowOff>9525</xdr:rowOff>
    </xdr:to>
    <xdr:sp macro="" textlink="">
      <xdr:nvSpPr>
        <xdr:cNvPr id="6" name="Line 5"/>
        <xdr:cNvSpPr>
          <a:spLocks noChangeShapeType="1"/>
        </xdr:cNvSpPr>
      </xdr:nvSpPr>
      <xdr:spPr bwMode="auto">
        <a:xfrm flipV="1">
          <a:off x="5295900" y="4438650"/>
          <a:ext cx="304800"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0</xdr:colOff>
      <xdr:row>5</xdr:row>
      <xdr:rowOff>0</xdr:rowOff>
    </xdr:to>
    <xdr:sp macro="" textlink="">
      <xdr:nvSpPr>
        <xdr:cNvPr id="2" name="Line 1"/>
        <xdr:cNvSpPr>
          <a:spLocks noChangeShapeType="1"/>
        </xdr:cNvSpPr>
      </xdr:nvSpPr>
      <xdr:spPr bwMode="auto">
        <a:xfrm>
          <a:off x="9525" y="1085850"/>
          <a:ext cx="1381125" cy="904875"/>
        </a:xfrm>
        <a:prstGeom prst="line">
          <a:avLst/>
        </a:prstGeom>
        <a:noFill/>
        <a:ln w="9525">
          <a:solidFill>
            <a:srgbClr val="000000"/>
          </a:solidFill>
          <a:round/>
          <a:headEnd/>
          <a:tailEnd/>
        </a:ln>
      </xdr:spPr>
    </xdr:sp>
    <xdr:clientData/>
  </xdr:twoCellAnchor>
  <xdr:twoCellAnchor>
    <xdr:from>
      <xdr:col>9</xdr:col>
      <xdr:colOff>0</xdr:colOff>
      <xdr:row>3</xdr:row>
      <xdr:rowOff>9525</xdr:rowOff>
    </xdr:from>
    <xdr:to>
      <xdr:col>11</xdr:col>
      <xdr:colOff>0</xdr:colOff>
      <xdr:row>5</xdr:row>
      <xdr:rowOff>0</xdr:rowOff>
    </xdr:to>
    <xdr:sp macro="" textlink="">
      <xdr:nvSpPr>
        <xdr:cNvPr id="3" name="Line 2"/>
        <xdr:cNvSpPr>
          <a:spLocks noChangeShapeType="1"/>
        </xdr:cNvSpPr>
      </xdr:nvSpPr>
      <xdr:spPr bwMode="auto">
        <a:xfrm>
          <a:off x="4991100" y="1085850"/>
          <a:ext cx="1200150" cy="904875"/>
        </a:xfrm>
        <a:prstGeom prst="line">
          <a:avLst/>
        </a:prstGeom>
        <a:noFill/>
        <a:ln w="9525">
          <a:solidFill>
            <a:srgbClr val="000000"/>
          </a:solidFill>
          <a:round/>
          <a:headEnd/>
          <a:tailEnd/>
        </a:ln>
      </xdr:spPr>
    </xdr:sp>
    <xdr:clientData/>
  </xdr:twoCellAnchor>
  <xdr:twoCellAnchor>
    <xdr:from>
      <xdr:col>0</xdr:col>
      <xdr:colOff>0</xdr:colOff>
      <xdr:row>17</xdr:row>
      <xdr:rowOff>0</xdr:rowOff>
    </xdr:from>
    <xdr:to>
      <xdr:col>3</xdr:col>
      <xdr:colOff>0</xdr:colOff>
      <xdr:row>19</xdr:row>
      <xdr:rowOff>0</xdr:rowOff>
    </xdr:to>
    <xdr:sp macro="" textlink="">
      <xdr:nvSpPr>
        <xdr:cNvPr id="4" name="Line 3"/>
        <xdr:cNvSpPr>
          <a:spLocks noChangeShapeType="1"/>
        </xdr:cNvSpPr>
      </xdr:nvSpPr>
      <xdr:spPr bwMode="auto">
        <a:xfrm>
          <a:off x="0" y="8753475"/>
          <a:ext cx="1390650" cy="819150"/>
        </a:xfrm>
        <a:prstGeom prst="line">
          <a:avLst/>
        </a:prstGeom>
        <a:noFill/>
        <a:ln w="9525">
          <a:solidFill>
            <a:srgbClr val="000000"/>
          </a:solidFill>
          <a:round/>
          <a:headEnd/>
          <a:tailEnd/>
        </a:ln>
      </xdr:spPr>
    </xdr:sp>
    <xdr:clientData/>
  </xdr:twoCellAnchor>
  <xdr:twoCellAnchor>
    <xdr:from>
      <xdr:col>9</xdr:col>
      <xdr:colOff>304800</xdr:colOff>
      <xdr:row>5</xdr:row>
      <xdr:rowOff>19050</xdr:rowOff>
    </xdr:from>
    <xdr:to>
      <xdr:col>9</xdr:col>
      <xdr:colOff>304800</xdr:colOff>
      <xdr:row>13</xdr:row>
      <xdr:rowOff>19050</xdr:rowOff>
    </xdr:to>
    <xdr:sp macro="" textlink="">
      <xdr:nvSpPr>
        <xdr:cNvPr id="5" name="Line 4"/>
        <xdr:cNvSpPr>
          <a:spLocks noChangeShapeType="1"/>
        </xdr:cNvSpPr>
      </xdr:nvSpPr>
      <xdr:spPr bwMode="auto">
        <a:xfrm>
          <a:off x="5295900" y="2009775"/>
          <a:ext cx="0" cy="4876800"/>
        </a:xfrm>
        <a:prstGeom prst="line">
          <a:avLst/>
        </a:prstGeom>
        <a:noFill/>
        <a:ln w="9525">
          <a:solidFill>
            <a:srgbClr val="000000"/>
          </a:solidFill>
          <a:round/>
          <a:headEnd/>
          <a:tailEnd/>
        </a:ln>
      </xdr:spPr>
    </xdr:sp>
    <xdr:clientData/>
  </xdr:twoCellAnchor>
  <xdr:twoCellAnchor>
    <xdr:from>
      <xdr:col>9</xdr:col>
      <xdr:colOff>304800</xdr:colOff>
      <xdr:row>9</xdr:row>
      <xdr:rowOff>9525</xdr:rowOff>
    </xdr:from>
    <xdr:to>
      <xdr:col>10</xdr:col>
      <xdr:colOff>9525</xdr:colOff>
      <xdr:row>9</xdr:row>
      <xdr:rowOff>9525</xdr:rowOff>
    </xdr:to>
    <xdr:sp macro="" textlink="">
      <xdr:nvSpPr>
        <xdr:cNvPr id="6" name="Line 5"/>
        <xdr:cNvSpPr>
          <a:spLocks noChangeShapeType="1"/>
        </xdr:cNvSpPr>
      </xdr:nvSpPr>
      <xdr:spPr bwMode="auto">
        <a:xfrm flipV="1">
          <a:off x="5295900" y="4438650"/>
          <a:ext cx="304800" cy="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0</xdr:colOff>
      <xdr:row>5</xdr:row>
      <xdr:rowOff>0</xdr:rowOff>
    </xdr:to>
    <xdr:sp macro="" textlink="">
      <xdr:nvSpPr>
        <xdr:cNvPr id="2" name="Line 1"/>
        <xdr:cNvSpPr>
          <a:spLocks noChangeShapeType="1"/>
        </xdr:cNvSpPr>
      </xdr:nvSpPr>
      <xdr:spPr bwMode="auto">
        <a:xfrm>
          <a:off x="9525" y="1085850"/>
          <a:ext cx="1381125" cy="904875"/>
        </a:xfrm>
        <a:prstGeom prst="line">
          <a:avLst/>
        </a:prstGeom>
        <a:noFill/>
        <a:ln w="9525">
          <a:solidFill>
            <a:srgbClr val="000000"/>
          </a:solidFill>
          <a:round/>
          <a:headEnd/>
          <a:tailEnd/>
        </a:ln>
      </xdr:spPr>
    </xdr:sp>
    <xdr:clientData/>
  </xdr:twoCellAnchor>
  <xdr:twoCellAnchor>
    <xdr:from>
      <xdr:col>9</xdr:col>
      <xdr:colOff>0</xdr:colOff>
      <xdr:row>3</xdr:row>
      <xdr:rowOff>9525</xdr:rowOff>
    </xdr:from>
    <xdr:to>
      <xdr:col>11</xdr:col>
      <xdr:colOff>0</xdr:colOff>
      <xdr:row>5</xdr:row>
      <xdr:rowOff>0</xdr:rowOff>
    </xdr:to>
    <xdr:sp macro="" textlink="">
      <xdr:nvSpPr>
        <xdr:cNvPr id="3" name="Line 2"/>
        <xdr:cNvSpPr>
          <a:spLocks noChangeShapeType="1"/>
        </xdr:cNvSpPr>
      </xdr:nvSpPr>
      <xdr:spPr bwMode="auto">
        <a:xfrm>
          <a:off x="4991100" y="1085850"/>
          <a:ext cx="1200150" cy="904875"/>
        </a:xfrm>
        <a:prstGeom prst="line">
          <a:avLst/>
        </a:prstGeom>
        <a:noFill/>
        <a:ln w="9525">
          <a:solidFill>
            <a:srgbClr val="000000"/>
          </a:solidFill>
          <a:round/>
          <a:headEnd/>
          <a:tailEnd/>
        </a:ln>
      </xdr:spPr>
    </xdr:sp>
    <xdr:clientData/>
  </xdr:twoCellAnchor>
  <xdr:twoCellAnchor>
    <xdr:from>
      <xdr:col>0</xdr:col>
      <xdr:colOff>0</xdr:colOff>
      <xdr:row>17</xdr:row>
      <xdr:rowOff>0</xdr:rowOff>
    </xdr:from>
    <xdr:to>
      <xdr:col>3</xdr:col>
      <xdr:colOff>0</xdr:colOff>
      <xdr:row>19</xdr:row>
      <xdr:rowOff>0</xdr:rowOff>
    </xdr:to>
    <xdr:sp macro="" textlink="">
      <xdr:nvSpPr>
        <xdr:cNvPr id="4" name="Line 3"/>
        <xdr:cNvSpPr>
          <a:spLocks noChangeShapeType="1"/>
        </xdr:cNvSpPr>
      </xdr:nvSpPr>
      <xdr:spPr bwMode="auto">
        <a:xfrm>
          <a:off x="0" y="8753475"/>
          <a:ext cx="1390650" cy="819150"/>
        </a:xfrm>
        <a:prstGeom prst="line">
          <a:avLst/>
        </a:prstGeom>
        <a:noFill/>
        <a:ln w="9525">
          <a:solidFill>
            <a:srgbClr val="000000"/>
          </a:solidFill>
          <a:round/>
          <a:headEnd/>
          <a:tailEnd/>
        </a:ln>
      </xdr:spPr>
    </xdr:sp>
    <xdr:clientData/>
  </xdr:twoCellAnchor>
  <xdr:twoCellAnchor>
    <xdr:from>
      <xdr:col>9</xdr:col>
      <xdr:colOff>304800</xdr:colOff>
      <xdr:row>5</xdr:row>
      <xdr:rowOff>19050</xdr:rowOff>
    </xdr:from>
    <xdr:to>
      <xdr:col>9</xdr:col>
      <xdr:colOff>304800</xdr:colOff>
      <xdr:row>13</xdr:row>
      <xdr:rowOff>19050</xdr:rowOff>
    </xdr:to>
    <xdr:sp macro="" textlink="">
      <xdr:nvSpPr>
        <xdr:cNvPr id="5" name="Line 4"/>
        <xdr:cNvSpPr>
          <a:spLocks noChangeShapeType="1"/>
        </xdr:cNvSpPr>
      </xdr:nvSpPr>
      <xdr:spPr bwMode="auto">
        <a:xfrm>
          <a:off x="5295900" y="2009775"/>
          <a:ext cx="0" cy="4876800"/>
        </a:xfrm>
        <a:prstGeom prst="line">
          <a:avLst/>
        </a:prstGeom>
        <a:noFill/>
        <a:ln w="9525">
          <a:solidFill>
            <a:srgbClr val="000000"/>
          </a:solidFill>
          <a:round/>
          <a:headEnd/>
          <a:tailEnd/>
        </a:ln>
      </xdr:spPr>
    </xdr:sp>
    <xdr:clientData/>
  </xdr:twoCellAnchor>
  <xdr:twoCellAnchor>
    <xdr:from>
      <xdr:col>9</xdr:col>
      <xdr:colOff>304800</xdr:colOff>
      <xdr:row>9</xdr:row>
      <xdr:rowOff>9525</xdr:rowOff>
    </xdr:from>
    <xdr:to>
      <xdr:col>10</xdr:col>
      <xdr:colOff>9525</xdr:colOff>
      <xdr:row>9</xdr:row>
      <xdr:rowOff>9525</xdr:rowOff>
    </xdr:to>
    <xdr:sp macro="" textlink="">
      <xdr:nvSpPr>
        <xdr:cNvPr id="6" name="Line 5"/>
        <xdr:cNvSpPr>
          <a:spLocks noChangeShapeType="1"/>
        </xdr:cNvSpPr>
      </xdr:nvSpPr>
      <xdr:spPr bwMode="auto">
        <a:xfrm flipV="1">
          <a:off x="5295900" y="4438650"/>
          <a:ext cx="304800" cy="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0</xdr:colOff>
      <xdr:row>5</xdr:row>
      <xdr:rowOff>0</xdr:rowOff>
    </xdr:to>
    <xdr:sp macro="" textlink="">
      <xdr:nvSpPr>
        <xdr:cNvPr id="2" name="Line 1"/>
        <xdr:cNvSpPr>
          <a:spLocks noChangeShapeType="1"/>
        </xdr:cNvSpPr>
      </xdr:nvSpPr>
      <xdr:spPr bwMode="auto">
        <a:xfrm>
          <a:off x="9525" y="1085850"/>
          <a:ext cx="1381125" cy="904875"/>
        </a:xfrm>
        <a:prstGeom prst="line">
          <a:avLst/>
        </a:prstGeom>
        <a:noFill/>
        <a:ln w="9525">
          <a:solidFill>
            <a:srgbClr val="000000"/>
          </a:solidFill>
          <a:round/>
          <a:headEnd/>
          <a:tailEnd/>
        </a:ln>
      </xdr:spPr>
    </xdr:sp>
    <xdr:clientData/>
  </xdr:twoCellAnchor>
  <xdr:twoCellAnchor>
    <xdr:from>
      <xdr:col>9</xdr:col>
      <xdr:colOff>0</xdr:colOff>
      <xdr:row>3</xdr:row>
      <xdr:rowOff>9525</xdr:rowOff>
    </xdr:from>
    <xdr:to>
      <xdr:col>11</xdr:col>
      <xdr:colOff>0</xdr:colOff>
      <xdr:row>5</xdr:row>
      <xdr:rowOff>0</xdr:rowOff>
    </xdr:to>
    <xdr:sp macro="" textlink="">
      <xdr:nvSpPr>
        <xdr:cNvPr id="3" name="Line 2"/>
        <xdr:cNvSpPr>
          <a:spLocks noChangeShapeType="1"/>
        </xdr:cNvSpPr>
      </xdr:nvSpPr>
      <xdr:spPr bwMode="auto">
        <a:xfrm>
          <a:off x="4991100" y="1085850"/>
          <a:ext cx="1200150" cy="904875"/>
        </a:xfrm>
        <a:prstGeom prst="line">
          <a:avLst/>
        </a:prstGeom>
        <a:noFill/>
        <a:ln w="9525">
          <a:solidFill>
            <a:srgbClr val="000000"/>
          </a:solidFill>
          <a:round/>
          <a:headEnd/>
          <a:tailEnd/>
        </a:ln>
      </xdr:spPr>
    </xdr:sp>
    <xdr:clientData/>
  </xdr:twoCellAnchor>
  <xdr:twoCellAnchor>
    <xdr:from>
      <xdr:col>0</xdr:col>
      <xdr:colOff>0</xdr:colOff>
      <xdr:row>17</xdr:row>
      <xdr:rowOff>0</xdr:rowOff>
    </xdr:from>
    <xdr:to>
      <xdr:col>3</xdr:col>
      <xdr:colOff>0</xdr:colOff>
      <xdr:row>19</xdr:row>
      <xdr:rowOff>0</xdr:rowOff>
    </xdr:to>
    <xdr:sp macro="" textlink="">
      <xdr:nvSpPr>
        <xdr:cNvPr id="4" name="Line 3"/>
        <xdr:cNvSpPr>
          <a:spLocks noChangeShapeType="1"/>
        </xdr:cNvSpPr>
      </xdr:nvSpPr>
      <xdr:spPr bwMode="auto">
        <a:xfrm>
          <a:off x="0" y="8753475"/>
          <a:ext cx="1390650" cy="819150"/>
        </a:xfrm>
        <a:prstGeom prst="line">
          <a:avLst/>
        </a:prstGeom>
        <a:noFill/>
        <a:ln w="9525">
          <a:solidFill>
            <a:srgbClr val="000000"/>
          </a:solidFill>
          <a:round/>
          <a:headEnd/>
          <a:tailEnd/>
        </a:ln>
      </xdr:spPr>
    </xdr:sp>
    <xdr:clientData/>
  </xdr:twoCellAnchor>
  <xdr:twoCellAnchor>
    <xdr:from>
      <xdr:col>9</xdr:col>
      <xdr:colOff>304800</xdr:colOff>
      <xdr:row>5</xdr:row>
      <xdr:rowOff>19050</xdr:rowOff>
    </xdr:from>
    <xdr:to>
      <xdr:col>9</xdr:col>
      <xdr:colOff>304800</xdr:colOff>
      <xdr:row>13</xdr:row>
      <xdr:rowOff>19050</xdr:rowOff>
    </xdr:to>
    <xdr:sp macro="" textlink="">
      <xdr:nvSpPr>
        <xdr:cNvPr id="5" name="Line 4"/>
        <xdr:cNvSpPr>
          <a:spLocks noChangeShapeType="1"/>
        </xdr:cNvSpPr>
      </xdr:nvSpPr>
      <xdr:spPr bwMode="auto">
        <a:xfrm>
          <a:off x="5295900" y="2009775"/>
          <a:ext cx="0" cy="4876800"/>
        </a:xfrm>
        <a:prstGeom prst="line">
          <a:avLst/>
        </a:prstGeom>
        <a:noFill/>
        <a:ln w="9525">
          <a:solidFill>
            <a:srgbClr val="000000"/>
          </a:solidFill>
          <a:round/>
          <a:headEnd/>
          <a:tailEnd/>
        </a:ln>
      </xdr:spPr>
    </xdr:sp>
    <xdr:clientData/>
  </xdr:twoCellAnchor>
  <xdr:twoCellAnchor>
    <xdr:from>
      <xdr:col>9</xdr:col>
      <xdr:colOff>304800</xdr:colOff>
      <xdr:row>9</xdr:row>
      <xdr:rowOff>9525</xdr:rowOff>
    </xdr:from>
    <xdr:to>
      <xdr:col>10</xdr:col>
      <xdr:colOff>9525</xdr:colOff>
      <xdr:row>9</xdr:row>
      <xdr:rowOff>9525</xdr:rowOff>
    </xdr:to>
    <xdr:sp macro="" textlink="">
      <xdr:nvSpPr>
        <xdr:cNvPr id="6" name="Line 5"/>
        <xdr:cNvSpPr>
          <a:spLocks noChangeShapeType="1"/>
        </xdr:cNvSpPr>
      </xdr:nvSpPr>
      <xdr:spPr bwMode="auto">
        <a:xfrm flipV="1">
          <a:off x="5295900" y="4438650"/>
          <a:ext cx="304800" cy="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0</xdr:colOff>
      <xdr:row>5</xdr:row>
      <xdr:rowOff>0</xdr:rowOff>
    </xdr:to>
    <xdr:sp macro="" textlink="">
      <xdr:nvSpPr>
        <xdr:cNvPr id="2" name="Line 1"/>
        <xdr:cNvSpPr>
          <a:spLocks noChangeShapeType="1"/>
        </xdr:cNvSpPr>
      </xdr:nvSpPr>
      <xdr:spPr bwMode="auto">
        <a:xfrm>
          <a:off x="9525" y="1085850"/>
          <a:ext cx="1381125" cy="904875"/>
        </a:xfrm>
        <a:prstGeom prst="line">
          <a:avLst/>
        </a:prstGeom>
        <a:noFill/>
        <a:ln w="9525">
          <a:solidFill>
            <a:srgbClr val="000000"/>
          </a:solidFill>
          <a:round/>
          <a:headEnd/>
          <a:tailEnd/>
        </a:ln>
      </xdr:spPr>
    </xdr:sp>
    <xdr:clientData/>
  </xdr:twoCellAnchor>
  <xdr:twoCellAnchor>
    <xdr:from>
      <xdr:col>9</xdr:col>
      <xdr:colOff>0</xdr:colOff>
      <xdr:row>3</xdr:row>
      <xdr:rowOff>9525</xdr:rowOff>
    </xdr:from>
    <xdr:to>
      <xdr:col>11</xdr:col>
      <xdr:colOff>0</xdr:colOff>
      <xdr:row>5</xdr:row>
      <xdr:rowOff>0</xdr:rowOff>
    </xdr:to>
    <xdr:sp macro="" textlink="">
      <xdr:nvSpPr>
        <xdr:cNvPr id="3" name="Line 2"/>
        <xdr:cNvSpPr>
          <a:spLocks noChangeShapeType="1"/>
        </xdr:cNvSpPr>
      </xdr:nvSpPr>
      <xdr:spPr bwMode="auto">
        <a:xfrm>
          <a:off x="4991100" y="1085850"/>
          <a:ext cx="1200150" cy="904875"/>
        </a:xfrm>
        <a:prstGeom prst="line">
          <a:avLst/>
        </a:prstGeom>
        <a:noFill/>
        <a:ln w="9525">
          <a:solidFill>
            <a:srgbClr val="000000"/>
          </a:solidFill>
          <a:round/>
          <a:headEnd/>
          <a:tailEnd/>
        </a:ln>
      </xdr:spPr>
    </xdr:sp>
    <xdr:clientData/>
  </xdr:twoCellAnchor>
  <xdr:twoCellAnchor>
    <xdr:from>
      <xdr:col>0</xdr:col>
      <xdr:colOff>0</xdr:colOff>
      <xdr:row>17</xdr:row>
      <xdr:rowOff>0</xdr:rowOff>
    </xdr:from>
    <xdr:to>
      <xdr:col>3</xdr:col>
      <xdr:colOff>0</xdr:colOff>
      <xdr:row>19</xdr:row>
      <xdr:rowOff>0</xdr:rowOff>
    </xdr:to>
    <xdr:sp macro="" textlink="">
      <xdr:nvSpPr>
        <xdr:cNvPr id="4" name="Line 3"/>
        <xdr:cNvSpPr>
          <a:spLocks noChangeShapeType="1"/>
        </xdr:cNvSpPr>
      </xdr:nvSpPr>
      <xdr:spPr bwMode="auto">
        <a:xfrm>
          <a:off x="0" y="8753475"/>
          <a:ext cx="1390650" cy="819150"/>
        </a:xfrm>
        <a:prstGeom prst="line">
          <a:avLst/>
        </a:prstGeom>
        <a:noFill/>
        <a:ln w="9525">
          <a:solidFill>
            <a:srgbClr val="000000"/>
          </a:solidFill>
          <a:round/>
          <a:headEnd/>
          <a:tailEnd/>
        </a:ln>
      </xdr:spPr>
    </xdr:sp>
    <xdr:clientData/>
  </xdr:twoCellAnchor>
  <xdr:twoCellAnchor>
    <xdr:from>
      <xdr:col>9</xdr:col>
      <xdr:colOff>304800</xdr:colOff>
      <xdr:row>5</xdr:row>
      <xdr:rowOff>19050</xdr:rowOff>
    </xdr:from>
    <xdr:to>
      <xdr:col>9</xdr:col>
      <xdr:colOff>304800</xdr:colOff>
      <xdr:row>13</xdr:row>
      <xdr:rowOff>19050</xdr:rowOff>
    </xdr:to>
    <xdr:sp macro="" textlink="">
      <xdr:nvSpPr>
        <xdr:cNvPr id="5" name="Line 4"/>
        <xdr:cNvSpPr>
          <a:spLocks noChangeShapeType="1"/>
        </xdr:cNvSpPr>
      </xdr:nvSpPr>
      <xdr:spPr bwMode="auto">
        <a:xfrm>
          <a:off x="5295900" y="2009775"/>
          <a:ext cx="0" cy="4876800"/>
        </a:xfrm>
        <a:prstGeom prst="line">
          <a:avLst/>
        </a:prstGeom>
        <a:noFill/>
        <a:ln w="9525">
          <a:solidFill>
            <a:srgbClr val="000000"/>
          </a:solidFill>
          <a:round/>
          <a:headEnd/>
          <a:tailEnd/>
        </a:ln>
      </xdr:spPr>
    </xdr:sp>
    <xdr:clientData/>
  </xdr:twoCellAnchor>
  <xdr:twoCellAnchor>
    <xdr:from>
      <xdr:col>9</xdr:col>
      <xdr:colOff>304800</xdr:colOff>
      <xdr:row>9</xdr:row>
      <xdr:rowOff>9525</xdr:rowOff>
    </xdr:from>
    <xdr:to>
      <xdr:col>10</xdr:col>
      <xdr:colOff>9525</xdr:colOff>
      <xdr:row>9</xdr:row>
      <xdr:rowOff>9525</xdr:rowOff>
    </xdr:to>
    <xdr:sp macro="" textlink="">
      <xdr:nvSpPr>
        <xdr:cNvPr id="6" name="Line 5"/>
        <xdr:cNvSpPr>
          <a:spLocks noChangeShapeType="1"/>
        </xdr:cNvSpPr>
      </xdr:nvSpPr>
      <xdr:spPr bwMode="auto">
        <a:xfrm flipV="1">
          <a:off x="5295900" y="4438650"/>
          <a:ext cx="304800" cy="0"/>
        </a:xfrm>
        <a:prstGeom prst="line">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0</xdr:colOff>
      <xdr:row>5</xdr:row>
      <xdr:rowOff>0</xdr:rowOff>
    </xdr:to>
    <xdr:sp macro="" textlink="">
      <xdr:nvSpPr>
        <xdr:cNvPr id="2" name="Line 1"/>
        <xdr:cNvSpPr>
          <a:spLocks noChangeShapeType="1"/>
        </xdr:cNvSpPr>
      </xdr:nvSpPr>
      <xdr:spPr bwMode="auto">
        <a:xfrm>
          <a:off x="9525" y="1085850"/>
          <a:ext cx="1381125" cy="904875"/>
        </a:xfrm>
        <a:prstGeom prst="line">
          <a:avLst/>
        </a:prstGeom>
        <a:noFill/>
        <a:ln w="9525">
          <a:solidFill>
            <a:srgbClr val="000000"/>
          </a:solidFill>
          <a:round/>
          <a:headEnd/>
          <a:tailEnd/>
        </a:ln>
      </xdr:spPr>
    </xdr:sp>
    <xdr:clientData/>
  </xdr:twoCellAnchor>
  <xdr:twoCellAnchor>
    <xdr:from>
      <xdr:col>9</xdr:col>
      <xdr:colOff>0</xdr:colOff>
      <xdr:row>3</xdr:row>
      <xdr:rowOff>9525</xdr:rowOff>
    </xdr:from>
    <xdr:to>
      <xdr:col>11</xdr:col>
      <xdr:colOff>0</xdr:colOff>
      <xdr:row>5</xdr:row>
      <xdr:rowOff>0</xdr:rowOff>
    </xdr:to>
    <xdr:sp macro="" textlink="">
      <xdr:nvSpPr>
        <xdr:cNvPr id="3" name="Line 2"/>
        <xdr:cNvSpPr>
          <a:spLocks noChangeShapeType="1"/>
        </xdr:cNvSpPr>
      </xdr:nvSpPr>
      <xdr:spPr bwMode="auto">
        <a:xfrm>
          <a:off x="4991100" y="1085850"/>
          <a:ext cx="1200150" cy="904875"/>
        </a:xfrm>
        <a:prstGeom prst="line">
          <a:avLst/>
        </a:prstGeom>
        <a:noFill/>
        <a:ln w="9525">
          <a:solidFill>
            <a:srgbClr val="000000"/>
          </a:solidFill>
          <a:round/>
          <a:headEnd/>
          <a:tailEnd/>
        </a:ln>
      </xdr:spPr>
    </xdr:sp>
    <xdr:clientData/>
  </xdr:twoCellAnchor>
  <xdr:twoCellAnchor>
    <xdr:from>
      <xdr:col>0</xdr:col>
      <xdr:colOff>0</xdr:colOff>
      <xdr:row>17</xdr:row>
      <xdr:rowOff>0</xdr:rowOff>
    </xdr:from>
    <xdr:to>
      <xdr:col>3</xdr:col>
      <xdr:colOff>0</xdr:colOff>
      <xdr:row>19</xdr:row>
      <xdr:rowOff>0</xdr:rowOff>
    </xdr:to>
    <xdr:sp macro="" textlink="">
      <xdr:nvSpPr>
        <xdr:cNvPr id="4" name="Line 3"/>
        <xdr:cNvSpPr>
          <a:spLocks noChangeShapeType="1"/>
        </xdr:cNvSpPr>
      </xdr:nvSpPr>
      <xdr:spPr bwMode="auto">
        <a:xfrm>
          <a:off x="0" y="8753475"/>
          <a:ext cx="1390650" cy="819150"/>
        </a:xfrm>
        <a:prstGeom prst="line">
          <a:avLst/>
        </a:prstGeom>
        <a:noFill/>
        <a:ln w="9525">
          <a:solidFill>
            <a:srgbClr val="000000"/>
          </a:solidFill>
          <a:round/>
          <a:headEnd/>
          <a:tailEnd/>
        </a:ln>
      </xdr:spPr>
    </xdr:sp>
    <xdr:clientData/>
  </xdr:twoCellAnchor>
  <xdr:twoCellAnchor>
    <xdr:from>
      <xdr:col>9</xdr:col>
      <xdr:colOff>304800</xdr:colOff>
      <xdr:row>5</xdr:row>
      <xdr:rowOff>19050</xdr:rowOff>
    </xdr:from>
    <xdr:to>
      <xdr:col>9</xdr:col>
      <xdr:colOff>304800</xdr:colOff>
      <xdr:row>13</xdr:row>
      <xdr:rowOff>19050</xdr:rowOff>
    </xdr:to>
    <xdr:sp macro="" textlink="">
      <xdr:nvSpPr>
        <xdr:cNvPr id="5" name="Line 4"/>
        <xdr:cNvSpPr>
          <a:spLocks noChangeShapeType="1"/>
        </xdr:cNvSpPr>
      </xdr:nvSpPr>
      <xdr:spPr bwMode="auto">
        <a:xfrm>
          <a:off x="5295900" y="2009775"/>
          <a:ext cx="0" cy="4876800"/>
        </a:xfrm>
        <a:prstGeom prst="line">
          <a:avLst/>
        </a:prstGeom>
        <a:noFill/>
        <a:ln w="9525">
          <a:solidFill>
            <a:srgbClr val="000000"/>
          </a:solidFill>
          <a:round/>
          <a:headEnd/>
          <a:tailEnd/>
        </a:ln>
      </xdr:spPr>
    </xdr:sp>
    <xdr:clientData/>
  </xdr:twoCellAnchor>
  <xdr:twoCellAnchor>
    <xdr:from>
      <xdr:col>9</xdr:col>
      <xdr:colOff>304800</xdr:colOff>
      <xdr:row>9</xdr:row>
      <xdr:rowOff>9525</xdr:rowOff>
    </xdr:from>
    <xdr:to>
      <xdr:col>10</xdr:col>
      <xdr:colOff>9525</xdr:colOff>
      <xdr:row>9</xdr:row>
      <xdr:rowOff>9525</xdr:rowOff>
    </xdr:to>
    <xdr:sp macro="" textlink="">
      <xdr:nvSpPr>
        <xdr:cNvPr id="6" name="Line 5"/>
        <xdr:cNvSpPr>
          <a:spLocks noChangeShapeType="1"/>
        </xdr:cNvSpPr>
      </xdr:nvSpPr>
      <xdr:spPr bwMode="auto">
        <a:xfrm flipV="1">
          <a:off x="5295900" y="4438650"/>
          <a:ext cx="304800" cy="0"/>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0</xdr:colOff>
      <xdr:row>5</xdr:row>
      <xdr:rowOff>0</xdr:rowOff>
    </xdr:to>
    <xdr:sp macro="" textlink="">
      <xdr:nvSpPr>
        <xdr:cNvPr id="2" name="Line 1"/>
        <xdr:cNvSpPr>
          <a:spLocks noChangeShapeType="1"/>
        </xdr:cNvSpPr>
      </xdr:nvSpPr>
      <xdr:spPr bwMode="auto">
        <a:xfrm>
          <a:off x="9525" y="1085850"/>
          <a:ext cx="1381125" cy="904875"/>
        </a:xfrm>
        <a:prstGeom prst="line">
          <a:avLst/>
        </a:prstGeom>
        <a:noFill/>
        <a:ln w="9525">
          <a:solidFill>
            <a:srgbClr val="000000"/>
          </a:solidFill>
          <a:round/>
          <a:headEnd/>
          <a:tailEnd/>
        </a:ln>
      </xdr:spPr>
    </xdr:sp>
    <xdr:clientData/>
  </xdr:twoCellAnchor>
  <xdr:twoCellAnchor>
    <xdr:from>
      <xdr:col>9</xdr:col>
      <xdr:colOff>0</xdr:colOff>
      <xdr:row>3</xdr:row>
      <xdr:rowOff>9525</xdr:rowOff>
    </xdr:from>
    <xdr:to>
      <xdr:col>11</xdr:col>
      <xdr:colOff>0</xdr:colOff>
      <xdr:row>5</xdr:row>
      <xdr:rowOff>0</xdr:rowOff>
    </xdr:to>
    <xdr:sp macro="" textlink="">
      <xdr:nvSpPr>
        <xdr:cNvPr id="3" name="Line 2"/>
        <xdr:cNvSpPr>
          <a:spLocks noChangeShapeType="1"/>
        </xdr:cNvSpPr>
      </xdr:nvSpPr>
      <xdr:spPr bwMode="auto">
        <a:xfrm>
          <a:off x="4991100" y="1085850"/>
          <a:ext cx="1200150" cy="904875"/>
        </a:xfrm>
        <a:prstGeom prst="line">
          <a:avLst/>
        </a:prstGeom>
        <a:noFill/>
        <a:ln w="9525">
          <a:solidFill>
            <a:srgbClr val="000000"/>
          </a:solidFill>
          <a:round/>
          <a:headEnd/>
          <a:tailEnd/>
        </a:ln>
      </xdr:spPr>
    </xdr:sp>
    <xdr:clientData/>
  </xdr:twoCellAnchor>
  <xdr:twoCellAnchor>
    <xdr:from>
      <xdr:col>0</xdr:col>
      <xdr:colOff>0</xdr:colOff>
      <xdr:row>17</xdr:row>
      <xdr:rowOff>0</xdr:rowOff>
    </xdr:from>
    <xdr:to>
      <xdr:col>3</xdr:col>
      <xdr:colOff>0</xdr:colOff>
      <xdr:row>19</xdr:row>
      <xdr:rowOff>0</xdr:rowOff>
    </xdr:to>
    <xdr:sp macro="" textlink="">
      <xdr:nvSpPr>
        <xdr:cNvPr id="4" name="Line 3"/>
        <xdr:cNvSpPr>
          <a:spLocks noChangeShapeType="1"/>
        </xdr:cNvSpPr>
      </xdr:nvSpPr>
      <xdr:spPr bwMode="auto">
        <a:xfrm>
          <a:off x="0" y="8753475"/>
          <a:ext cx="1390650" cy="819150"/>
        </a:xfrm>
        <a:prstGeom prst="line">
          <a:avLst/>
        </a:prstGeom>
        <a:noFill/>
        <a:ln w="9525">
          <a:solidFill>
            <a:srgbClr val="000000"/>
          </a:solidFill>
          <a:round/>
          <a:headEnd/>
          <a:tailEnd/>
        </a:ln>
      </xdr:spPr>
    </xdr:sp>
    <xdr:clientData/>
  </xdr:twoCellAnchor>
  <xdr:twoCellAnchor>
    <xdr:from>
      <xdr:col>9</xdr:col>
      <xdr:colOff>304800</xdr:colOff>
      <xdr:row>5</xdr:row>
      <xdr:rowOff>19050</xdr:rowOff>
    </xdr:from>
    <xdr:to>
      <xdr:col>9</xdr:col>
      <xdr:colOff>304800</xdr:colOff>
      <xdr:row>13</xdr:row>
      <xdr:rowOff>19050</xdr:rowOff>
    </xdr:to>
    <xdr:sp macro="" textlink="">
      <xdr:nvSpPr>
        <xdr:cNvPr id="5" name="Line 4"/>
        <xdr:cNvSpPr>
          <a:spLocks noChangeShapeType="1"/>
        </xdr:cNvSpPr>
      </xdr:nvSpPr>
      <xdr:spPr bwMode="auto">
        <a:xfrm>
          <a:off x="5295900" y="2009775"/>
          <a:ext cx="0" cy="4876800"/>
        </a:xfrm>
        <a:prstGeom prst="line">
          <a:avLst/>
        </a:prstGeom>
        <a:noFill/>
        <a:ln w="9525">
          <a:solidFill>
            <a:srgbClr val="000000"/>
          </a:solidFill>
          <a:round/>
          <a:headEnd/>
          <a:tailEnd/>
        </a:ln>
      </xdr:spPr>
    </xdr:sp>
    <xdr:clientData/>
  </xdr:twoCellAnchor>
  <xdr:twoCellAnchor>
    <xdr:from>
      <xdr:col>9</xdr:col>
      <xdr:colOff>304800</xdr:colOff>
      <xdr:row>9</xdr:row>
      <xdr:rowOff>9525</xdr:rowOff>
    </xdr:from>
    <xdr:to>
      <xdr:col>10</xdr:col>
      <xdr:colOff>9525</xdr:colOff>
      <xdr:row>9</xdr:row>
      <xdr:rowOff>9525</xdr:rowOff>
    </xdr:to>
    <xdr:sp macro="" textlink="">
      <xdr:nvSpPr>
        <xdr:cNvPr id="6" name="Line 5"/>
        <xdr:cNvSpPr>
          <a:spLocks noChangeShapeType="1"/>
        </xdr:cNvSpPr>
      </xdr:nvSpPr>
      <xdr:spPr bwMode="auto">
        <a:xfrm flipV="1">
          <a:off x="5295900" y="4438650"/>
          <a:ext cx="30480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workbookViewId="0">
      <selection activeCell="B3" sqref="B3"/>
    </sheetView>
  </sheetViews>
  <sheetFormatPr defaultRowHeight="12"/>
  <cols>
    <col min="1" max="2" width="10.25" style="3" bestFit="1" customWidth="1"/>
    <col min="3" max="3" width="10.375" style="3" bestFit="1" customWidth="1"/>
    <col min="4" max="4" width="11.25" style="3" bestFit="1" customWidth="1"/>
    <col min="5" max="5" width="21.625" style="5" customWidth="1"/>
    <col min="6" max="7" width="11.875" style="3" customWidth="1"/>
    <col min="8" max="16384" width="9" style="3"/>
  </cols>
  <sheetData>
    <row r="1" spans="1:7" ht="21" customHeight="1">
      <c r="A1" s="1" t="s">
        <v>214</v>
      </c>
      <c r="B1" s="2" t="s">
        <v>19</v>
      </c>
      <c r="C1" s="1"/>
      <c r="D1" s="1"/>
      <c r="E1" s="1"/>
      <c r="F1" s="1"/>
      <c r="G1" s="1"/>
    </row>
    <row r="2" spans="1:7" ht="21" customHeight="1">
      <c r="A2" s="359" t="s">
        <v>0</v>
      </c>
      <c r="B2" s="358" t="s">
        <v>2</v>
      </c>
      <c r="C2" s="358"/>
      <c r="D2" s="358"/>
      <c r="E2" s="13" t="s">
        <v>86</v>
      </c>
      <c r="F2" s="13"/>
      <c r="G2" s="13"/>
    </row>
    <row r="3" spans="1:7" ht="21" customHeight="1">
      <c r="A3" s="360"/>
      <c r="B3" s="17" t="s">
        <v>78</v>
      </c>
      <c r="C3" s="11" t="s">
        <v>79</v>
      </c>
      <c r="D3" s="18" t="s">
        <v>80</v>
      </c>
      <c r="E3" s="17" t="s">
        <v>87</v>
      </c>
      <c r="F3" s="13"/>
      <c r="G3" s="13"/>
    </row>
    <row r="4" spans="1:7" ht="21" customHeight="1">
      <c r="A4" s="7" t="s">
        <v>81</v>
      </c>
      <c r="B4" s="357">
        <f>C4+D4</f>
        <v>417300</v>
      </c>
      <c r="C4" s="357">
        <f>'１月'!$F$6</f>
        <v>409200</v>
      </c>
      <c r="D4" s="357">
        <f>'１月'!$G$6</f>
        <v>8100</v>
      </c>
      <c r="E4" s="10" t="s">
        <v>15</v>
      </c>
      <c r="F4" s="4"/>
      <c r="G4" s="4"/>
    </row>
    <row r="5" spans="1:7" ht="21" customHeight="1">
      <c r="A5" s="7" t="s">
        <v>13</v>
      </c>
      <c r="B5" s="357">
        <f t="shared" ref="B5:B15" si="0">C5+D5</f>
        <v>435600</v>
      </c>
      <c r="C5" s="357">
        <f>'２月'!$F$6</f>
        <v>429400</v>
      </c>
      <c r="D5" s="357">
        <f>'２月'!$G$6</f>
        <v>6200</v>
      </c>
      <c r="E5" s="10" t="s">
        <v>16</v>
      </c>
      <c r="F5" s="4"/>
      <c r="G5" s="4"/>
    </row>
    <row r="6" spans="1:7" ht="21" customHeight="1">
      <c r="A6" s="7" t="s">
        <v>14</v>
      </c>
      <c r="B6" s="357">
        <f t="shared" si="0"/>
        <v>538900</v>
      </c>
      <c r="C6" s="357">
        <f>'３月'!$F$6</f>
        <v>532700</v>
      </c>
      <c r="D6" s="357">
        <f>'３月'!$G$6</f>
        <v>6200</v>
      </c>
      <c r="E6" s="10" t="s">
        <v>17</v>
      </c>
      <c r="F6" s="4"/>
      <c r="G6" s="4"/>
    </row>
    <row r="7" spans="1:7" ht="21" customHeight="1">
      <c r="A7" s="7" t="s">
        <v>82</v>
      </c>
      <c r="B7" s="357">
        <f t="shared" si="0"/>
        <v>453400</v>
      </c>
      <c r="C7" s="357">
        <f>'４月'!$F$6</f>
        <v>447100</v>
      </c>
      <c r="D7" s="357">
        <f>'４月'!$G$6</f>
        <v>6300</v>
      </c>
      <c r="E7" s="10" t="s">
        <v>1</v>
      </c>
      <c r="F7" s="4"/>
      <c r="G7" s="4"/>
    </row>
    <row r="8" spans="1:7" ht="21" customHeight="1">
      <c r="A8" s="7" t="s">
        <v>3</v>
      </c>
      <c r="B8" s="357">
        <f t="shared" si="0"/>
        <v>417900</v>
      </c>
      <c r="C8" s="357">
        <f>'５月'!$F$6</f>
        <v>410100</v>
      </c>
      <c r="D8" s="357">
        <f>'５月'!$G$6</f>
        <v>7800</v>
      </c>
      <c r="E8" s="10" t="s">
        <v>4</v>
      </c>
      <c r="F8" s="4"/>
      <c r="G8" s="4"/>
    </row>
    <row r="9" spans="1:7" ht="21" customHeight="1">
      <c r="A9" s="7" t="s">
        <v>5</v>
      </c>
      <c r="B9" s="357">
        <f t="shared" si="0"/>
        <v>404300</v>
      </c>
      <c r="C9" s="357">
        <f>'６月'!$F$6</f>
        <v>397400</v>
      </c>
      <c r="D9" s="357">
        <f>'６月'!$G$6</f>
        <v>6900</v>
      </c>
      <c r="E9" s="10" t="s">
        <v>6</v>
      </c>
      <c r="F9" s="4"/>
      <c r="G9" s="4"/>
    </row>
    <row r="10" spans="1:7" ht="21" customHeight="1">
      <c r="A10" s="7" t="s">
        <v>7</v>
      </c>
      <c r="B10" s="357">
        <f t="shared" si="0"/>
        <v>461300</v>
      </c>
      <c r="C10" s="357">
        <f>'７月'!$F$6</f>
        <v>452600</v>
      </c>
      <c r="D10" s="357">
        <f>'７月'!$G$6</f>
        <v>8700</v>
      </c>
      <c r="E10" s="10" t="s">
        <v>8</v>
      </c>
      <c r="F10" s="4"/>
      <c r="G10" s="4"/>
    </row>
    <row r="11" spans="1:7" ht="21" customHeight="1">
      <c r="A11" s="7" t="s">
        <v>9</v>
      </c>
      <c r="B11" s="357">
        <f t="shared" si="0"/>
        <v>569200</v>
      </c>
      <c r="C11" s="357">
        <f>'８月'!$F$6</f>
        <v>561600</v>
      </c>
      <c r="D11" s="357">
        <f>'８月'!$G$6</f>
        <v>7600</v>
      </c>
      <c r="E11" s="10" t="s">
        <v>10</v>
      </c>
      <c r="F11" s="4"/>
      <c r="G11" s="4"/>
    </row>
    <row r="12" spans="1:7" ht="21" customHeight="1">
      <c r="A12" s="7" t="s">
        <v>11</v>
      </c>
      <c r="B12" s="357">
        <f t="shared" si="0"/>
        <v>490400</v>
      </c>
      <c r="C12" s="357">
        <f>'９月'!$F$6</f>
        <v>483900</v>
      </c>
      <c r="D12" s="357">
        <f>'９月'!$G$6</f>
        <v>6500</v>
      </c>
      <c r="E12" s="10" t="s">
        <v>12</v>
      </c>
      <c r="F12" s="4"/>
      <c r="G12" s="4"/>
    </row>
    <row r="13" spans="1:7" ht="21" customHeight="1">
      <c r="A13" s="7" t="s">
        <v>83</v>
      </c>
      <c r="B13" s="357">
        <f t="shared" si="0"/>
        <v>519900</v>
      </c>
      <c r="C13" s="357">
        <f>'10月'!$F$6</f>
        <v>509000</v>
      </c>
      <c r="D13" s="357">
        <f>'10月'!$G$6</f>
        <v>10900</v>
      </c>
      <c r="E13" s="10" t="s">
        <v>89</v>
      </c>
      <c r="F13" s="4"/>
      <c r="G13" s="4"/>
    </row>
    <row r="14" spans="1:7" ht="21" customHeight="1">
      <c r="A14" s="7" t="s">
        <v>84</v>
      </c>
      <c r="B14" s="357">
        <f t="shared" si="0"/>
        <v>474500</v>
      </c>
      <c r="C14" s="357">
        <f>'11月'!$F$6</f>
        <v>462000</v>
      </c>
      <c r="D14" s="357">
        <f>'11月'!$G$6</f>
        <v>12500</v>
      </c>
      <c r="E14" s="10" t="s">
        <v>90</v>
      </c>
      <c r="F14" s="4"/>
      <c r="G14" s="4"/>
    </row>
    <row r="15" spans="1:7" ht="21" customHeight="1">
      <c r="A15" s="7" t="s">
        <v>85</v>
      </c>
      <c r="B15" s="357">
        <f t="shared" si="0"/>
        <v>455100</v>
      </c>
      <c r="C15" s="357">
        <f>'12月'!$F$6</f>
        <v>449400</v>
      </c>
      <c r="D15" s="357">
        <f>'12月'!$G$6</f>
        <v>5700</v>
      </c>
      <c r="E15" s="10" t="s">
        <v>91</v>
      </c>
      <c r="F15" s="4"/>
      <c r="G15" s="4"/>
    </row>
    <row r="16" spans="1:7" ht="23.25" customHeight="1">
      <c r="A16" s="7" t="s">
        <v>18</v>
      </c>
      <c r="B16" s="12">
        <f>SUM(B4:B15)</f>
        <v>5637800</v>
      </c>
      <c r="C16" s="12">
        <f>SUM(C4:C15)</f>
        <v>5544400</v>
      </c>
      <c r="D16" s="12">
        <f>SUM(D4:D15)</f>
        <v>93400</v>
      </c>
      <c r="E16" s="19" t="s">
        <v>257</v>
      </c>
      <c r="F16" s="10" t="s">
        <v>100</v>
      </c>
      <c r="G16" s="10" t="s">
        <v>255</v>
      </c>
    </row>
    <row r="17" spans="2:5" ht="17.25" customHeight="1">
      <c r="B17" s="9" t="s">
        <v>264</v>
      </c>
      <c r="D17" s="8"/>
      <c r="E17" s="9"/>
    </row>
    <row r="18" spans="2:5">
      <c r="B18" s="6" t="s">
        <v>265</v>
      </c>
      <c r="E18" s="6"/>
    </row>
  </sheetData>
  <mergeCells count="2">
    <mergeCell ref="B2:D2"/>
    <mergeCell ref="A2:A3"/>
  </mergeCells>
  <phoneticPr fontId="2"/>
  <hyperlinks>
    <hyperlink ref="E4" location="'1月'!A1" display="１月月間"/>
    <hyperlink ref="E5" location="'２月'!A1" display="２月月間"/>
    <hyperlink ref="E6" location="'３月'!A1" display="３月月間"/>
    <hyperlink ref="E7" location="'４月'!A1" display="４月月間"/>
    <hyperlink ref="E8" location="'５月'!A1" display="５月月間"/>
    <hyperlink ref="E9" location="'６月'!A1" display="６月月間"/>
    <hyperlink ref="E10" location="'７月'!A1" display="７月月間"/>
    <hyperlink ref="E12" location="'９月'!A1" display="９月月間"/>
    <hyperlink ref="E13" location="'10月'!A1" display="10月月間"/>
    <hyperlink ref="E14" location="'11月'!A1" display="11月月間"/>
    <hyperlink ref="E15" location="'12月'!A1" display="12月月間"/>
    <hyperlink ref="E11" location="'８月'!A1" display="８月月間"/>
    <hyperlink ref="E16" location="月別入域観光客数の推移!A1" display="月別入域観光客数の推移"/>
    <hyperlink ref="F16" location="グラフ!A1" display="（グラフ）"/>
    <hyperlink ref="G16" location="航路別!A1" display="航路別"/>
  </hyperlink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4"/>
  <sheetViews>
    <sheetView workbookViewId="0">
      <selection sqref="A1:D1"/>
    </sheetView>
  </sheetViews>
  <sheetFormatPr defaultRowHeight="13.5"/>
  <cols>
    <col min="1" max="16384" width="9" style="170"/>
  </cols>
  <sheetData>
    <row r="1" spans="1:43" s="167" customFormat="1" ht="24" customHeight="1">
      <c r="A1" s="361" t="str">
        <f>平成18年!A1</f>
        <v>平成18年</v>
      </c>
      <c r="B1" s="361"/>
      <c r="C1" s="361"/>
      <c r="D1" s="361"/>
      <c r="E1" s="15" t="str">
        <f ca="1">RIGHT(CELL("filename",$A$1),LEN(CELL("filename",$A$1))-FIND("]",CELL("filename",$A$1)))</f>
        <v>９月</v>
      </c>
      <c r="F1" s="16" t="s">
        <v>88</v>
      </c>
      <c r="G1" s="14"/>
      <c r="H1" s="14"/>
      <c r="I1" s="14"/>
      <c r="L1" s="14"/>
      <c r="M1" s="14"/>
      <c r="N1" s="14"/>
      <c r="O1" s="14"/>
      <c r="P1" s="166"/>
      <c r="Q1" s="166"/>
    </row>
    <row r="2" spans="1:43" ht="14.25">
      <c r="A2" s="168"/>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row>
    <row r="3" spans="1:43" ht="18.75">
      <c r="A3" s="171" t="s">
        <v>20</v>
      </c>
      <c r="B3" s="172"/>
      <c r="C3" s="172"/>
      <c r="D3" s="172"/>
      <c r="E3" s="172"/>
      <c r="F3" s="172"/>
      <c r="G3" s="173"/>
      <c r="H3" s="174" t="s">
        <v>21</v>
      </c>
      <c r="I3" s="169"/>
      <c r="J3" s="171" t="s">
        <v>22</v>
      </c>
      <c r="K3" s="172"/>
      <c r="L3" s="175"/>
      <c r="M3" s="172"/>
      <c r="N3" s="172"/>
      <c r="O3" s="172"/>
      <c r="P3" s="172"/>
      <c r="Q3" s="172"/>
      <c r="R3" s="172"/>
      <c r="S3" s="175"/>
      <c r="T3" s="174" t="s">
        <v>23</v>
      </c>
      <c r="U3" s="169"/>
      <c r="V3" s="169"/>
      <c r="W3" s="169"/>
      <c r="X3" s="169"/>
      <c r="Y3" s="169"/>
      <c r="Z3" s="169"/>
      <c r="AA3" s="169"/>
      <c r="AB3" s="169"/>
      <c r="AC3" s="169"/>
      <c r="AD3" s="169"/>
      <c r="AE3" s="169"/>
      <c r="AF3" s="169"/>
      <c r="AG3" s="169"/>
      <c r="AH3" s="169"/>
      <c r="AI3" s="169"/>
      <c r="AJ3" s="169"/>
      <c r="AK3" s="169"/>
      <c r="AL3" s="169"/>
      <c r="AM3" s="169"/>
      <c r="AN3" s="169"/>
      <c r="AO3" s="169"/>
      <c r="AP3" s="169"/>
      <c r="AQ3" s="169"/>
    </row>
    <row r="4" spans="1:43" ht="14.25">
      <c r="A4" s="176"/>
      <c r="B4" s="177"/>
      <c r="C4" s="178" t="s">
        <v>24</v>
      </c>
      <c r="D4" s="179" t="s">
        <v>25</v>
      </c>
      <c r="E4" s="180" t="s">
        <v>26</v>
      </c>
      <c r="F4" s="181"/>
      <c r="G4" s="182"/>
      <c r="H4" s="183"/>
      <c r="I4" s="184"/>
      <c r="J4" s="176"/>
      <c r="K4" s="178" t="s">
        <v>24</v>
      </c>
      <c r="L4" s="180" t="s">
        <v>27</v>
      </c>
      <c r="M4" s="181"/>
      <c r="N4" s="182"/>
      <c r="O4" s="180" t="s">
        <v>28</v>
      </c>
      <c r="P4" s="181"/>
      <c r="Q4" s="182"/>
      <c r="R4" s="180" t="s">
        <v>29</v>
      </c>
      <c r="S4" s="182"/>
      <c r="T4" s="185"/>
      <c r="U4" s="184"/>
      <c r="V4" s="169"/>
      <c r="W4" s="169"/>
      <c r="X4" s="169"/>
      <c r="Y4" s="169"/>
      <c r="Z4" s="169"/>
      <c r="AA4" s="169"/>
      <c r="AB4" s="169"/>
      <c r="AC4" s="169"/>
      <c r="AD4" s="169"/>
      <c r="AE4" s="169"/>
      <c r="AF4" s="169"/>
      <c r="AG4" s="169"/>
      <c r="AH4" s="169"/>
      <c r="AI4" s="169"/>
      <c r="AJ4" s="169"/>
      <c r="AK4" s="169"/>
      <c r="AL4" s="169"/>
      <c r="AM4" s="169"/>
      <c r="AN4" s="169"/>
      <c r="AO4" s="169"/>
      <c r="AP4" s="169"/>
      <c r="AQ4" s="169"/>
    </row>
    <row r="5" spans="1:43" ht="17.25">
      <c r="A5" s="186" t="s">
        <v>30</v>
      </c>
      <c r="B5" s="187"/>
      <c r="C5" s="188"/>
      <c r="D5" s="189" t="s">
        <v>31</v>
      </c>
      <c r="E5" s="190" t="s">
        <v>32</v>
      </c>
      <c r="F5" s="190" t="s">
        <v>33</v>
      </c>
      <c r="G5" s="190" t="s">
        <v>34</v>
      </c>
      <c r="H5" s="191" t="s">
        <v>35</v>
      </c>
      <c r="I5" s="192"/>
      <c r="J5" s="193" t="s">
        <v>36</v>
      </c>
      <c r="K5" s="194"/>
      <c r="L5" s="190" t="s">
        <v>32</v>
      </c>
      <c r="M5" s="190" t="s">
        <v>33</v>
      </c>
      <c r="N5" s="190" t="s">
        <v>34</v>
      </c>
      <c r="O5" s="190" t="s">
        <v>32</v>
      </c>
      <c r="P5" s="190" t="s">
        <v>33</v>
      </c>
      <c r="Q5" s="190" t="s">
        <v>34</v>
      </c>
      <c r="R5" s="190" t="s">
        <v>32</v>
      </c>
      <c r="S5" s="190" t="s">
        <v>33</v>
      </c>
      <c r="T5" s="195" t="s">
        <v>34</v>
      </c>
      <c r="U5" s="184"/>
      <c r="V5" s="169"/>
      <c r="W5" s="169"/>
      <c r="X5" s="169"/>
      <c r="Y5" s="169"/>
      <c r="Z5" s="169"/>
      <c r="AA5" s="169"/>
      <c r="AB5" s="169"/>
      <c r="AC5" s="169"/>
      <c r="AD5" s="169"/>
      <c r="AE5" s="169"/>
      <c r="AF5" s="169"/>
      <c r="AG5" s="169"/>
      <c r="AH5" s="169"/>
      <c r="AI5" s="169"/>
      <c r="AJ5" s="169"/>
      <c r="AK5" s="169"/>
      <c r="AL5" s="169"/>
      <c r="AM5" s="169"/>
      <c r="AN5" s="169"/>
      <c r="AO5" s="169"/>
      <c r="AP5" s="169"/>
      <c r="AQ5" s="169"/>
    </row>
    <row r="6" spans="1:43" ht="17.25">
      <c r="A6" s="196"/>
      <c r="B6" s="197"/>
      <c r="C6" s="198" t="s">
        <v>198</v>
      </c>
      <c r="D6" s="199">
        <v>544700</v>
      </c>
      <c r="E6" s="199">
        <v>490400</v>
      </c>
      <c r="F6" s="199">
        <v>483900</v>
      </c>
      <c r="G6" s="199">
        <v>6500</v>
      </c>
      <c r="H6" s="200">
        <v>54300</v>
      </c>
      <c r="I6" s="184"/>
      <c r="J6" s="201"/>
      <c r="K6" s="202" t="s">
        <v>199</v>
      </c>
      <c r="L6" s="203">
        <v>490400</v>
      </c>
      <c r="M6" s="203">
        <v>483900</v>
      </c>
      <c r="N6" s="203">
        <v>6500</v>
      </c>
      <c r="O6" s="203">
        <v>485900</v>
      </c>
      <c r="P6" s="203">
        <v>480900</v>
      </c>
      <c r="Q6" s="203">
        <v>5000</v>
      </c>
      <c r="R6" s="203">
        <v>4500</v>
      </c>
      <c r="S6" s="203">
        <v>3000</v>
      </c>
      <c r="T6" s="204">
        <v>1500</v>
      </c>
      <c r="U6" s="184"/>
      <c r="V6" s="169"/>
      <c r="W6" s="169"/>
      <c r="X6" s="169"/>
      <c r="Y6" s="169"/>
      <c r="Z6" s="169"/>
      <c r="AA6" s="169"/>
      <c r="AB6" s="169"/>
      <c r="AC6" s="169"/>
      <c r="AD6" s="169"/>
      <c r="AE6" s="169"/>
      <c r="AF6" s="169"/>
      <c r="AG6" s="169"/>
      <c r="AH6" s="169"/>
      <c r="AI6" s="169"/>
      <c r="AJ6" s="169"/>
      <c r="AK6" s="169"/>
      <c r="AL6" s="169"/>
      <c r="AM6" s="169"/>
      <c r="AN6" s="169"/>
      <c r="AO6" s="169"/>
      <c r="AP6" s="169"/>
      <c r="AQ6" s="169"/>
    </row>
    <row r="7" spans="1:43" ht="17.25">
      <c r="A7" s="205" t="s">
        <v>38</v>
      </c>
      <c r="B7" s="206" t="s">
        <v>39</v>
      </c>
      <c r="C7" s="207" t="s">
        <v>200</v>
      </c>
      <c r="D7" s="199">
        <v>544800</v>
      </c>
      <c r="E7" s="199">
        <v>491400</v>
      </c>
      <c r="F7" s="199">
        <v>478300</v>
      </c>
      <c r="G7" s="199">
        <v>13100</v>
      </c>
      <c r="H7" s="208">
        <v>53400</v>
      </c>
      <c r="I7" s="184"/>
      <c r="J7" s="205" t="s">
        <v>40</v>
      </c>
      <c r="K7" s="202" t="s">
        <v>200</v>
      </c>
      <c r="L7" s="203">
        <v>491400</v>
      </c>
      <c r="M7" s="203">
        <v>478300</v>
      </c>
      <c r="N7" s="203">
        <v>13100</v>
      </c>
      <c r="O7" s="203">
        <v>480300</v>
      </c>
      <c r="P7" s="209">
        <v>475300</v>
      </c>
      <c r="Q7" s="209">
        <v>5000</v>
      </c>
      <c r="R7" s="203">
        <v>11100</v>
      </c>
      <c r="S7" s="209">
        <v>3000</v>
      </c>
      <c r="T7" s="210">
        <v>8100</v>
      </c>
      <c r="U7" s="184"/>
      <c r="V7" s="169"/>
      <c r="W7" s="169"/>
      <c r="X7" s="169"/>
      <c r="Y7" s="169"/>
      <c r="Z7" s="169"/>
      <c r="AA7" s="169"/>
      <c r="AB7" s="169"/>
      <c r="AC7" s="169"/>
      <c r="AD7" s="169"/>
      <c r="AE7" s="169"/>
      <c r="AF7" s="169"/>
      <c r="AG7" s="169"/>
      <c r="AH7" s="169"/>
      <c r="AI7" s="169"/>
      <c r="AJ7" s="169"/>
      <c r="AK7" s="169"/>
      <c r="AL7" s="169"/>
      <c r="AM7" s="169"/>
      <c r="AN7" s="169"/>
      <c r="AO7" s="169"/>
      <c r="AP7" s="169"/>
      <c r="AQ7" s="169"/>
    </row>
    <row r="8" spans="1:43" ht="17.25">
      <c r="A8" s="211"/>
      <c r="B8" s="206" t="s">
        <v>41</v>
      </c>
      <c r="C8" s="202" t="s">
        <v>42</v>
      </c>
      <c r="D8" s="212">
        <v>-100</v>
      </c>
      <c r="E8" s="212">
        <v>-1000</v>
      </c>
      <c r="F8" s="213">
        <v>5600</v>
      </c>
      <c r="G8" s="212">
        <v>-6600</v>
      </c>
      <c r="H8" s="214">
        <v>900</v>
      </c>
      <c r="I8" s="184"/>
      <c r="J8" s="205" t="s">
        <v>43</v>
      </c>
      <c r="K8" s="202" t="s">
        <v>42</v>
      </c>
      <c r="L8" s="215">
        <v>-1000</v>
      </c>
      <c r="M8" s="215">
        <v>5600</v>
      </c>
      <c r="N8" s="215">
        <v>-6600</v>
      </c>
      <c r="O8" s="215">
        <v>5600</v>
      </c>
      <c r="P8" s="215">
        <v>5600</v>
      </c>
      <c r="Q8" s="215">
        <v>0</v>
      </c>
      <c r="R8" s="215">
        <v>-6600</v>
      </c>
      <c r="S8" s="215">
        <v>0</v>
      </c>
      <c r="T8" s="216">
        <v>-6600</v>
      </c>
      <c r="U8" s="184"/>
      <c r="V8" s="169"/>
      <c r="W8" s="169"/>
      <c r="X8" s="169"/>
      <c r="Y8" s="169"/>
      <c r="Z8" s="169"/>
      <c r="AA8" s="169"/>
      <c r="AB8" s="169"/>
      <c r="AC8" s="169"/>
      <c r="AD8" s="169"/>
      <c r="AE8" s="169"/>
      <c r="AF8" s="169"/>
      <c r="AG8" s="169"/>
      <c r="AH8" s="169"/>
      <c r="AI8" s="169"/>
      <c r="AJ8" s="169"/>
      <c r="AK8" s="169"/>
      <c r="AL8" s="169"/>
      <c r="AM8" s="169"/>
      <c r="AN8" s="169"/>
      <c r="AO8" s="169"/>
      <c r="AP8" s="169"/>
      <c r="AQ8" s="169"/>
    </row>
    <row r="9" spans="1:43" ht="17.25">
      <c r="A9" s="211"/>
      <c r="B9" s="217"/>
      <c r="C9" s="202" t="s">
        <v>44</v>
      </c>
      <c r="D9" s="218">
        <v>99.981644640234947</v>
      </c>
      <c r="E9" s="218">
        <v>99.796499796499788</v>
      </c>
      <c r="F9" s="218">
        <v>101.17081329709387</v>
      </c>
      <c r="G9" s="218">
        <v>49.618320610687022</v>
      </c>
      <c r="H9" s="219">
        <v>101.68539325842696</v>
      </c>
      <c r="I9" s="184"/>
      <c r="J9" s="211"/>
      <c r="K9" s="202" t="s">
        <v>44</v>
      </c>
      <c r="L9" s="220">
        <v>99.796499796499788</v>
      </c>
      <c r="M9" s="220">
        <v>101.17081329709387</v>
      </c>
      <c r="N9" s="220">
        <v>49.618320610687022</v>
      </c>
      <c r="O9" s="220">
        <v>101.16593795544451</v>
      </c>
      <c r="P9" s="220">
        <v>101.17820324005891</v>
      </c>
      <c r="Q9" s="220">
        <v>100</v>
      </c>
      <c r="R9" s="220">
        <v>40.54054054054054</v>
      </c>
      <c r="S9" s="220">
        <v>100</v>
      </c>
      <c r="T9" s="221">
        <v>18.518518518518519</v>
      </c>
      <c r="U9" s="184"/>
      <c r="V9" s="169"/>
      <c r="W9" s="169"/>
      <c r="X9" s="169"/>
      <c r="Y9" s="169"/>
      <c r="Z9" s="169"/>
      <c r="AA9" s="169"/>
      <c r="AB9" s="169"/>
      <c r="AC9" s="169"/>
      <c r="AD9" s="169"/>
      <c r="AE9" s="169"/>
      <c r="AF9" s="169"/>
      <c r="AG9" s="169"/>
      <c r="AH9" s="169"/>
      <c r="AI9" s="169"/>
      <c r="AJ9" s="169"/>
      <c r="AK9" s="169"/>
      <c r="AL9" s="169"/>
      <c r="AM9" s="169"/>
      <c r="AN9" s="169"/>
      <c r="AO9" s="169"/>
      <c r="AP9" s="169"/>
      <c r="AQ9" s="169"/>
    </row>
    <row r="10" spans="1:43" ht="17.25">
      <c r="A10" s="211"/>
      <c r="B10" s="222"/>
      <c r="C10" s="202" t="s">
        <v>199</v>
      </c>
      <c r="D10" s="199">
        <v>4643400</v>
      </c>
      <c r="E10" s="199">
        <v>4187400</v>
      </c>
      <c r="F10" s="199">
        <v>4124000</v>
      </c>
      <c r="G10" s="199">
        <v>63400</v>
      </c>
      <c r="H10" s="200">
        <v>456000</v>
      </c>
      <c r="I10" s="223"/>
      <c r="J10" s="211"/>
      <c r="K10" s="202" t="s">
        <v>199</v>
      </c>
      <c r="L10" s="203">
        <v>4187400</v>
      </c>
      <c r="M10" s="203">
        <v>4124000</v>
      </c>
      <c r="N10" s="203">
        <v>63400</v>
      </c>
      <c r="O10" s="203">
        <v>4148200</v>
      </c>
      <c r="P10" s="203">
        <v>4096400</v>
      </c>
      <c r="Q10" s="203">
        <v>51800</v>
      </c>
      <c r="R10" s="203">
        <v>39200</v>
      </c>
      <c r="S10" s="203">
        <v>27600</v>
      </c>
      <c r="T10" s="204">
        <v>11600</v>
      </c>
      <c r="U10" s="184"/>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row>
    <row r="11" spans="1:43" ht="17.25">
      <c r="A11" s="211"/>
      <c r="B11" s="206" t="s">
        <v>45</v>
      </c>
      <c r="C11" s="202" t="s">
        <v>200</v>
      </c>
      <c r="D11" s="199">
        <v>4572600</v>
      </c>
      <c r="E11" s="199">
        <v>4131800</v>
      </c>
      <c r="F11" s="199">
        <v>4021400</v>
      </c>
      <c r="G11" s="199">
        <v>110400</v>
      </c>
      <c r="H11" s="200">
        <v>440800</v>
      </c>
      <c r="I11" s="184"/>
      <c r="J11" s="205" t="s">
        <v>46</v>
      </c>
      <c r="K11" s="202" t="s">
        <v>200</v>
      </c>
      <c r="L11" s="203">
        <v>4131800</v>
      </c>
      <c r="M11" s="203">
        <v>4021400</v>
      </c>
      <c r="N11" s="203">
        <v>110400</v>
      </c>
      <c r="O11" s="203">
        <v>4040400</v>
      </c>
      <c r="P11" s="203">
        <v>3991800</v>
      </c>
      <c r="Q11" s="203">
        <v>48600</v>
      </c>
      <c r="R11" s="203">
        <v>91400</v>
      </c>
      <c r="S11" s="203">
        <v>29600</v>
      </c>
      <c r="T11" s="204">
        <v>61800</v>
      </c>
      <c r="U11" s="184"/>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row>
    <row r="12" spans="1:43" ht="17.25">
      <c r="A12" s="205" t="s">
        <v>47</v>
      </c>
      <c r="B12" s="206" t="s">
        <v>48</v>
      </c>
      <c r="C12" s="202" t="s">
        <v>42</v>
      </c>
      <c r="D12" s="212">
        <v>70800</v>
      </c>
      <c r="E12" s="212">
        <v>55600</v>
      </c>
      <c r="F12" s="212">
        <v>102600</v>
      </c>
      <c r="G12" s="212">
        <v>-47000</v>
      </c>
      <c r="H12" s="214">
        <v>15200</v>
      </c>
      <c r="I12" s="184"/>
      <c r="J12" s="205" t="s">
        <v>49</v>
      </c>
      <c r="K12" s="202" t="s">
        <v>42</v>
      </c>
      <c r="L12" s="215">
        <v>55600</v>
      </c>
      <c r="M12" s="215">
        <v>102600</v>
      </c>
      <c r="N12" s="215">
        <v>-47000</v>
      </c>
      <c r="O12" s="215">
        <v>107800</v>
      </c>
      <c r="P12" s="215">
        <v>104600</v>
      </c>
      <c r="Q12" s="215">
        <v>3200</v>
      </c>
      <c r="R12" s="215">
        <v>-52200</v>
      </c>
      <c r="S12" s="215">
        <v>-2000</v>
      </c>
      <c r="T12" s="216">
        <v>-50200</v>
      </c>
      <c r="U12" s="184"/>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row>
    <row r="13" spans="1:43" ht="17.25">
      <c r="A13" s="224"/>
      <c r="B13" s="225"/>
      <c r="C13" s="202" t="s">
        <v>44</v>
      </c>
      <c r="D13" s="218">
        <v>101.54835323448366</v>
      </c>
      <c r="E13" s="218">
        <v>101.34566048695484</v>
      </c>
      <c r="F13" s="218">
        <v>102.55135027602327</v>
      </c>
      <c r="G13" s="218">
        <v>57.427536231884055</v>
      </c>
      <c r="H13" s="219">
        <v>103.44827586206897</v>
      </c>
      <c r="I13" s="184"/>
      <c r="J13" s="224"/>
      <c r="K13" s="202" t="s">
        <v>44</v>
      </c>
      <c r="L13" s="218">
        <v>101.34566048695484</v>
      </c>
      <c r="M13" s="218">
        <v>102.55135027602327</v>
      </c>
      <c r="N13" s="218">
        <v>57.427536231884055</v>
      </c>
      <c r="O13" s="218">
        <v>102.66805266805268</v>
      </c>
      <c r="P13" s="218">
        <v>102.62037176211234</v>
      </c>
      <c r="Q13" s="218">
        <v>106.58436213991769</v>
      </c>
      <c r="R13" s="218">
        <v>42.888402625820568</v>
      </c>
      <c r="S13" s="218">
        <v>93.243243243243242</v>
      </c>
      <c r="T13" s="219">
        <v>18.770226537216828</v>
      </c>
      <c r="U13" s="184"/>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row>
    <row r="14" spans="1:43" ht="17.25">
      <c r="A14" s="226"/>
      <c r="B14" s="227"/>
      <c r="C14" s="202" t="s">
        <v>50</v>
      </c>
      <c r="D14" s="218">
        <v>100</v>
      </c>
      <c r="E14" s="218">
        <v>90.031209840279047</v>
      </c>
      <c r="F14" s="218">
        <v>88.837892417844685</v>
      </c>
      <c r="G14" s="218">
        <v>1.1933174224343674</v>
      </c>
      <c r="H14" s="219">
        <v>9.9687901597209478</v>
      </c>
      <c r="I14" s="184"/>
      <c r="J14" s="196"/>
      <c r="K14" s="202" t="s">
        <v>50</v>
      </c>
      <c r="L14" s="218">
        <v>100</v>
      </c>
      <c r="M14" s="218">
        <v>98.674551386623165</v>
      </c>
      <c r="N14" s="218">
        <v>1.3254486133768351</v>
      </c>
      <c r="O14" s="218">
        <v>99.082381729200648</v>
      </c>
      <c r="P14" s="218">
        <v>98.062805872756925</v>
      </c>
      <c r="Q14" s="218">
        <v>1.0195758564437194</v>
      </c>
      <c r="R14" s="218">
        <v>0.91761827079934744</v>
      </c>
      <c r="S14" s="218">
        <v>0.61174551386623166</v>
      </c>
      <c r="T14" s="219">
        <v>0.30587275693311583</v>
      </c>
      <c r="U14" s="184"/>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row>
    <row r="15" spans="1:43" ht="17.25">
      <c r="A15" s="228" t="s">
        <v>51</v>
      </c>
      <c r="B15" s="229"/>
      <c r="C15" s="230" t="s">
        <v>52</v>
      </c>
      <c r="D15" s="231">
        <v>100</v>
      </c>
      <c r="E15" s="231">
        <v>90.179609768703969</v>
      </c>
      <c r="F15" s="231">
        <v>88.814230951457986</v>
      </c>
      <c r="G15" s="231">
        <v>1.3653788172459835</v>
      </c>
      <c r="H15" s="232">
        <v>9.8203902312960327</v>
      </c>
      <c r="I15" s="184"/>
      <c r="J15" s="233" t="s">
        <v>51</v>
      </c>
      <c r="K15" s="230" t="s">
        <v>52</v>
      </c>
      <c r="L15" s="231">
        <v>100</v>
      </c>
      <c r="M15" s="231">
        <v>98.485933992453553</v>
      </c>
      <c r="N15" s="231">
        <v>1.5140660075464489</v>
      </c>
      <c r="O15" s="231">
        <v>99.063858241390847</v>
      </c>
      <c r="P15" s="231">
        <v>97.82681377465731</v>
      </c>
      <c r="Q15" s="231">
        <v>1.2370444667335339</v>
      </c>
      <c r="R15" s="231">
        <v>0.93614175860916071</v>
      </c>
      <c r="S15" s="231">
        <v>0.65912021779624586</v>
      </c>
      <c r="T15" s="232">
        <v>0.27702154081291491</v>
      </c>
      <c r="U15" s="184"/>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row>
    <row r="16" spans="1:43" ht="14.25">
      <c r="A16" s="184"/>
      <c r="B16" s="184"/>
      <c r="C16" s="184"/>
      <c r="D16" s="184"/>
      <c r="E16" s="184"/>
      <c r="F16" s="184"/>
      <c r="G16" s="184"/>
      <c r="H16" s="184"/>
      <c r="I16" s="234"/>
      <c r="J16" s="184"/>
      <c r="K16" s="235"/>
      <c r="L16" s="184"/>
      <c r="M16" s="184"/>
      <c r="N16" s="184"/>
      <c r="O16" s="184"/>
      <c r="P16" s="184"/>
      <c r="Q16" s="184"/>
      <c r="R16" s="184"/>
      <c r="S16" s="184"/>
      <c r="T16" s="184"/>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row>
    <row r="17" spans="1:43" ht="18.75">
      <c r="A17" s="171" t="s">
        <v>53</v>
      </c>
      <c r="B17" s="172"/>
      <c r="C17" s="172"/>
      <c r="D17" s="175"/>
      <c r="E17" s="172"/>
      <c r="F17" s="172"/>
      <c r="G17" s="172"/>
      <c r="H17" s="172"/>
      <c r="I17" s="172"/>
      <c r="J17" s="172"/>
      <c r="K17" s="172"/>
      <c r="L17" s="172"/>
      <c r="M17" s="172"/>
      <c r="N17" s="172"/>
      <c r="O17" s="172"/>
      <c r="P17" s="172"/>
      <c r="Q17" s="172"/>
      <c r="R17" s="172"/>
      <c r="S17" s="172"/>
      <c r="T17" s="175"/>
      <c r="U17" s="172"/>
      <c r="V17" s="172"/>
      <c r="W17" s="172"/>
      <c r="X17" s="172"/>
      <c r="Y17" s="172"/>
      <c r="Z17" s="172"/>
      <c r="AA17" s="172"/>
      <c r="AB17" s="172"/>
      <c r="AC17" s="172"/>
      <c r="AD17" s="172"/>
      <c r="AE17" s="172"/>
      <c r="AF17" s="172"/>
      <c r="AG17" s="172"/>
      <c r="AH17" s="172"/>
      <c r="AI17" s="172"/>
      <c r="AJ17" s="172"/>
      <c r="AK17" s="172"/>
      <c r="AL17" s="172"/>
      <c r="AM17" s="172"/>
      <c r="AN17" s="174" t="s">
        <v>23</v>
      </c>
      <c r="AO17" s="174"/>
      <c r="AP17" s="174"/>
      <c r="AQ17" s="174"/>
    </row>
    <row r="18" spans="1:43" ht="17.25">
      <c r="A18" s="237"/>
      <c r="B18" s="238"/>
      <c r="C18" s="239" t="s">
        <v>24</v>
      </c>
      <c r="D18" s="240"/>
      <c r="E18" s="241">
        <v>1</v>
      </c>
      <c r="F18" s="241">
        <v>2</v>
      </c>
      <c r="G18" s="242">
        <v>3</v>
      </c>
      <c r="H18" s="243">
        <v>4</v>
      </c>
      <c r="I18" s="241">
        <v>5</v>
      </c>
      <c r="J18" s="242">
        <v>6</v>
      </c>
      <c r="K18" s="241">
        <v>7</v>
      </c>
      <c r="L18" s="241">
        <v>8</v>
      </c>
      <c r="M18" s="241">
        <v>9</v>
      </c>
      <c r="N18" s="241">
        <v>10</v>
      </c>
      <c r="O18" s="241">
        <v>11</v>
      </c>
      <c r="P18" s="241">
        <v>12</v>
      </c>
      <c r="Q18" s="241">
        <v>13</v>
      </c>
      <c r="R18" s="241">
        <v>14</v>
      </c>
      <c r="S18" s="241">
        <v>15</v>
      </c>
      <c r="T18" s="241">
        <v>16</v>
      </c>
      <c r="U18" s="241">
        <v>17</v>
      </c>
      <c r="V18" s="241">
        <v>18</v>
      </c>
      <c r="W18" s="241">
        <v>19</v>
      </c>
      <c r="X18" s="241">
        <v>20</v>
      </c>
      <c r="Y18" s="241">
        <v>21</v>
      </c>
      <c r="Z18" s="243">
        <v>22</v>
      </c>
      <c r="AA18" s="241">
        <v>23</v>
      </c>
      <c r="AB18" s="243">
        <v>24</v>
      </c>
      <c r="AC18" s="241">
        <v>25</v>
      </c>
      <c r="AD18" s="244">
        <v>26</v>
      </c>
      <c r="AE18" s="245">
        <v>27</v>
      </c>
      <c r="AF18" s="244">
        <v>28</v>
      </c>
      <c r="AG18" s="245">
        <v>29</v>
      </c>
      <c r="AH18" s="244">
        <v>30</v>
      </c>
      <c r="AI18" s="245">
        <v>31</v>
      </c>
      <c r="AJ18" s="244">
        <v>32</v>
      </c>
      <c r="AK18" s="245">
        <v>33</v>
      </c>
      <c r="AL18" s="244">
        <v>34</v>
      </c>
      <c r="AM18" s="245">
        <v>35</v>
      </c>
      <c r="AN18" s="244">
        <v>36</v>
      </c>
      <c r="AO18" s="245">
        <v>37</v>
      </c>
      <c r="AP18" s="244">
        <v>38</v>
      </c>
      <c r="AQ18" s="246"/>
    </row>
    <row r="19" spans="1:43" ht="17.25">
      <c r="A19" s="186" t="s">
        <v>30</v>
      </c>
      <c r="B19" s="247"/>
      <c r="C19" s="194"/>
      <c r="D19" s="248" t="s">
        <v>32</v>
      </c>
      <c r="E19" s="249" t="s">
        <v>120</v>
      </c>
      <c r="F19" s="250" t="s">
        <v>121</v>
      </c>
      <c r="G19" s="251" t="s">
        <v>122</v>
      </c>
      <c r="H19" s="252" t="s">
        <v>123</v>
      </c>
      <c r="I19" s="250" t="s">
        <v>124</v>
      </c>
      <c r="J19" s="251" t="s">
        <v>125</v>
      </c>
      <c r="K19" s="250" t="s">
        <v>126</v>
      </c>
      <c r="L19" s="250" t="s">
        <v>127</v>
      </c>
      <c r="M19" s="202" t="s">
        <v>128</v>
      </c>
      <c r="N19" s="250" t="s">
        <v>129</v>
      </c>
      <c r="O19" s="250" t="s">
        <v>130</v>
      </c>
      <c r="P19" s="250" t="s">
        <v>131</v>
      </c>
      <c r="Q19" s="250" t="s">
        <v>132</v>
      </c>
      <c r="R19" s="250" t="s">
        <v>133</v>
      </c>
      <c r="S19" s="250" t="s">
        <v>134</v>
      </c>
      <c r="T19" s="250" t="s">
        <v>135</v>
      </c>
      <c r="U19" s="250" t="s">
        <v>136</v>
      </c>
      <c r="V19" s="250" t="s">
        <v>137</v>
      </c>
      <c r="W19" s="250" t="s">
        <v>138</v>
      </c>
      <c r="X19" s="250" t="s">
        <v>139</v>
      </c>
      <c r="Y19" s="250" t="s">
        <v>140</v>
      </c>
      <c r="Z19" s="252" t="s">
        <v>141</v>
      </c>
      <c r="AA19" s="250" t="s">
        <v>142</v>
      </c>
      <c r="AB19" s="252" t="s">
        <v>143</v>
      </c>
      <c r="AC19" s="250" t="s">
        <v>144</v>
      </c>
      <c r="AD19" s="253" t="s">
        <v>145</v>
      </c>
      <c r="AE19" s="254" t="s">
        <v>146</v>
      </c>
      <c r="AF19" s="250" t="s">
        <v>147</v>
      </c>
      <c r="AG19" s="254" t="s">
        <v>148</v>
      </c>
      <c r="AH19" s="253" t="s">
        <v>149</v>
      </c>
      <c r="AI19" s="253" t="s">
        <v>162</v>
      </c>
      <c r="AJ19" s="253" t="s">
        <v>150</v>
      </c>
      <c r="AK19" s="253" t="s">
        <v>151</v>
      </c>
      <c r="AL19" s="254" t="s">
        <v>152</v>
      </c>
      <c r="AM19" s="253" t="s">
        <v>153</v>
      </c>
      <c r="AN19" s="202" t="s">
        <v>154</v>
      </c>
      <c r="AO19" s="254" t="s">
        <v>155</v>
      </c>
      <c r="AP19" s="253" t="s">
        <v>156</v>
      </c>
      <c r="AQ19" s="255" t="s">
        <v>157</v>
      </c>
    </row>
    <row r="20" spans="1:43" ht="14.25">
      <c r="A20" s="256"/>
      <c r="B20" s="257"/>
      <c r="C20" s="258" t="s">
        <v>199</v>
      </c>
      <c r="D20" s="203">
        <v>490400</v>
      </c>
      <c r="E20" s="259">
        <v>241100</v>
      </c>
      <c r="F20" s="259">
        <v>24700</v>
      </c>
      <c r="G20" s="259">
        <v>46500</v>
      </c>
      <c r="H20" s="259">
        <v>27000</v>
      </c>
      <c r="I20" s="259">
        <v>52800</v>
      </c>
      <c r="J20" s="259">
        <v>36700</v>
      </c>
      <c r="K20" s="259">
        <v>8100</v>
      </c>
      <c r="L20" s="259">
        <v>11400</v>
      </c>
      <c r="M20" s="259">
        <v>3100</v>
      </c>
      <c r="N20" s="259">
        <v>5200</v>
      </c>
      <c r="O20" s="259">
        <v>2700</v>
      </c>
      <c r="P20" s="259">
        <v>0</v>
      </c>
      <c r="Q20" s="259">
        <v>0</v>
      </c>
      <c r="R20" s="259">
        <v>3800</v>
      </c>
      <c r="S20" s="259">
        <v>3300</v>
      </c>
      <c r="T20" s="259">
        <v>6000</v>
      </c>
      <c r="U20" s="259">
        <v>0</v>
      </c>
      <c r="V20" s="259">
        <v>1800</v>
      </c>
      <c r="W20" s="259">
        <v>1200</v>
      </c>
      <c r="X20" s="259">
        <v>1800</v>
      </c>
      <c r="Y20" s="259">
        <v>3000</v>
      </c>
      <c r="Z20" s="259">
        <v>1700</v>
      </c>
      <c r="AA20" s="259">
        <v>2000</v>
      </c>
      <c r="AB20" s="259">
        <v>0</v>
      </c>
      <c r="AC20" s="259">
        <v>0</v>
      </c>
      <c r="AD20" s="259">
        <v>0</v>
      </c>
      <c r="AE20" s="259">
        <v>0</v>
      </c>
      <c r="AF20" s="259">
        <v>0</v>
      </c>
      <c r="AG20" s="259">
        <v>0</v>
      </c>
      <c r="AH20" s="259">
        <v>0</v>
      </c>
      <c r="AI20" s="259">
        <v>0</v>
      </c>
      <c r="AJ20" s="259">
        <v>0</v>
      </c>
      <c r="AK20" s="259">
        <v>0</v>
      </c>
      <c r="AL20" s="259">
        <v>0</v>
      </c>
      <c r="AM20" s="259">
        <v>0</v>
      </c>
      <c r="AN20" s="259">
        <v>0</v>
      </c>
      <c r="AO20" s="259">
        <v>0</v>
      </c>
      <c r="AP20" s="259">
        <v>0</v>
      </c>
      <c r="AQ20" s="260">
        <v>6500</v>
      </c>
    </row>
    <row r="21" spans="1:43" ht="14.25">
      <c r="A21" s="261" t="s">
        <v>38</v>
      </c>
      <c r="B21" s="262" t="s">
        <v>39</v>
      </c>
      <c r="C21" s="258" t="s">
        <v>200</v>
      </c>
      <c r="D21" s="203">
        <v>491400</v>
      </c>
      <c r="E21" s="203">
        <v>229600</v>
      </c>
      <c r="F21" s="264">
        <v>54800</v>
      </c>
      <c r="G21" s="264">
        <v>42300</v>
      </c>
      <c r="H21" s="264">
        <v>0</v>
      </c>
      <c r="I21" s="203">
        <v>57600</v>
      </c>
      <c r="J21" s="203">
        <v>39100</v>
      </c>
      <c r="K21" s="203">
        <v>9000</v>
      </c>
      <c r="L21" s="203">
        <v>11900</v>
      </c>
      <c r="M21" s="203">
        <v>0</v>
      </c>
      <c r="N21" s="203">
        <v>5600</v>
      </c>
      <c r="O21" s="203">
        <v>2800</v>
      </c>
      <c r="P21" s="203">
        <v>0</v>
      </c>
      <c r="Q21" s="203">
        <v>0</v>
      </c>
      <c r="R21" s="203">
        <v>3600</v>
      </c>
      <c r="S21" s="203">
        <v>3400</v>
      </c>
      <c r="T21" s="203">
        <v>5800</v>
      </c>
      <c r="U21" s="203">
        <v>0</v>
      </c>
      <c r="V21" s="203">
        <v>1700</v>
      </c>
      <c r="W21" s="203">
        <v>1200</v>
      </c>
      <c r="X21" s="203">
        <v>2000</v>
      </c>
      <c r="Y21" s="203">
        <v>3600</v>
      </c>
      <c r="Z21" s="203">
        <v>1800</v>
      </c>
      <c r="AA21" s="203">
        <v>2500</v>
      </c>
      <c r="AB21" s="203">
        <v>0</v>
      </c>
      <c r="AC21" s="203">
        <v>0</v>
      </c>
      <c r="AD21" s="203">
        <v>0</v>
      </c>
      <c r="AE21" s="203">
        <v>0</v>
      </c>
      <c r="AF21" s="203">
        <v>0</v>
      </c>
      <c r="AG21" s="203">
        <v>0</v>
      </c>
      <c r="AH21" s="203">
        <v>0</v>
      </c>
      <c r="AI21" s="203">
        <v>0</v>
      </c>
      <c r="AJ21" s="203">
        <v>0</v>
      </c>
      <c r="AK21" s="203">
        <v>0</v>
      </c>
      <c r="AL21" s="203">
        <v>0</v>
      </c>
      <c r="AM21" s="203">
        <v>0</v>
      </c>
      <c r="AN21" s="203">
        <v>0</v>
      </c>
      <c r="AO21" s="203">
        <v>0</v>
      </c>
      <c r="AP21" s="203">
        <v>0</v>
      </c>
      <c r="AQ21" s="204">
        <v>13100</v>
      </c>
    </row>
    <row r="22" spans="1:43" ht="14.25">
      <c r="A22" s="266"/>
      <c r="B22" s="262" t="s">
        <v>41</v>
      </c>
      <c r="C22" s="258" t="s">
        <v>42</v>
      </c>
      <c r="D22" s="215">
        <v>-1000</v>
      </c>
      <c r="E22" s="215">
        <v>11500</v>
      </c>
      <c r="F22" s="215">
        <v>-30100</v>
      </c>
      <c r="G22" s="215">
        <v>4200</v>
      </c>
      <c r="H22" s="215">
        <v>27000</v>
      </c>
      <c r="I22" s="215">
        <v>-4800</v>
      </c>
      <c r="J22" s="215">
        <v>-2400</v>
      </c>
      <c r="K22" s="215">
        <v>-900</v>
      </c>
      <c r="L22" s="215">
        <v>-500</v>
      </c>
      <c r="M22" s="215">
        <v>3100</v>
      </c>
      <c r="N22" s="215">
        <v>-400</v>
      </c>
      <c r="O22" s="215">
        <v>-100</v>
      </c>
      <c r="P22" s="215">
        <v>0</v>
      </c>
      <c r="Q22" s="215">
        <v>0</v>
      </c>
      <c r="R22" s="215">
        <v>200</v>
      </c>
      <c r="S22" s="215">
        <v>-100</v>
      </c>
      <c r="T22" s="215">
        <v>200</v>
      </c>
      <c r="U22" s="215">
        <v>0</v>
      </c>
      <c r="V22" s="215">
        <v>100</v>
      </c>
      <c r="W22" s="215">
        <v>0</v>
      </c>
      <c r="X22" s="215">
        <v>-200</v>
      </c>
      <c r="Y22" s="215">
        <v>-600</v>
      </c>
      <c r="Z22" s="215">
        <v>-100</v>
      </c>
      <c r="AA22" s="215">
        <v>-500</v>
      </c>
      <c r="AB22" s="215">
        <v>0</v>
      </c>
      <c r="AC22" s="215">
        <v>0</v>
      </c>
      <c r="AD22" s="215">
        <v>0</v>
      </c>
      <c r="AE22" s="215">
        <v>0</v>
      </c>
      <c r="AF22" s="215">
        <v>0</v>
      </c>
      <c r="AG22" s="215">
        <v>0</v>
      </c>
      <c r="AH22" s="215">
        <v>0</v>
      </c>
      <c r="AI22" s="215">
        <v>0</v>
      </c>
      <c r="AJ22" s="215">
        <v>0</v>
      </c>
      <c r="AK22" s="215">
        <v>0</v>
      </c>
      <c r="AL22" s="215">
        <v>0</v>
      </c>
      <c r="AM22" s="215">
        <v>0</v>
      </c>
      <c r="AN22" s="215">
        <v>0</v>
      </c>
      <c r="AO22" s="215">
        <v>0</v>
      </c>
      <c r="AP22" s="215">
        <v>0</v>
      </c>
      <c r="AQ22" s="267">
        <v>-6600</v>
      </c>
    </row>
    <row r="23" spans="1:43" ht="14.25">
      <c r="A23" s="266"/>
      <c r="B23" s="268"/>
      <c r="C23" s="258" t="s">
        <v>44</v>
      </c>
      <c r="D23" s="220">
        <v>99.796499796499788</v>
      </c>
      <c r="E23" s="220">
        <v>105.00871080139373</v>
      </c>
      <c r="F23" s="220">
        <v>45.072992700729927</v>
      </c>
      <c r="G23" s="220">
        <v>109.92907801418438</v>
      </c>
      <c r="H23" s="220" t="s">
        <v>163</v>
      </c>
      <c r="I23" s="220">
        <v>91.666666666666657</v>
      </c>
      <c r="J23" s="220">
        <v>93.861892583120209</v>
      </c>
      <c r="K23" s="220">
        <v>90</v>
      </c>
      <c r="L23" s="220">
        <v>95.798319327731093</v>
      </c>
      <c r="M23" s="269" t="s">
        <v>163</v>
      </c>
      <c r="N23" s="220">
        <v>92.857142857142861</v>
      </c>
      <c r="O23" s="220">
        <v>96.428571428571431</v>
      </c>
      <c r="P23" s="220">
        <v>0</v>
      </c>
      <c r="Q23" s="220">
        <v>0</v>
      </c>
      <c r="R23" s="220">
        <v>105.55555555555556</v>
      </c>
      <c r="S23" s="220">
        <v>97.058823529411768</v>
      </c>
      <c r="T23" s="220">
        <v>103.44827586206897</v>
      </c>
      <c r="U23" s="220">
        <v>0</v>
      </c>
      <c r="V23" s="220">
        <v>105.88235294117648</v>
      </c>
      <c r="W23" s="218">
        <v>100</v>
      </c>
      <c r="X23" s="218">
        <v>90</v>
      </c>
      <c r="Y23" s="218">
        <v>83.333333333333343</v>
      </c>
      <c r="Z23" s="218">
        <v>94.444444444444443</v>
      </c>
      <c r="AA23" s="218">
        <v>80</v>
      </c>
      <c r="AB23" s="218">
        <v>0</v>
      </c>
      <c r="AC23" s="218">
        <v>0</v>
      </c>
      <c r="AD23" s="218">
        <v>0</v>
      </c>
      <c r="AE23" s="218">
        <v>0</v>
      </c>
      <c r="AF23" s="218">
        <v>0</v>
      </c>
      <c r="AG23" s="218">
        <v>0</v>
      </c>
      <c r="AH23" s="218">
        <v>0</v>
      </c>
      <c r="AI23" s="218">
        <v>0</v>
      </c>
      <c r="AJ23" s="218">
        <v>0</v>
      </c>
      <c r="AK23" s="218">
        <v>0</v>
      </c>
      <c r="AL23" s="218">
        <v>0</v>
      </c>
      <c r="AM23" s="218">
        <v>0</v>
      </c>
      <c r="AN23" s="220">
        <v>0</v>
      </c>
      <c r="AO23" s="220">
        <v>0</v>
      </c>
      <c r="AP23" s="220">
        <v>0</v>
      </c>
      <c r="AQ23" s="270">
        <v>49.618320610687022</v>
      </c>
    </row>
    <row r="24" spans="1:43" ht="14.25">
      <c r="A24" s="266"/>
      <c r="B24" s="271"/>
      <c r="C24" s="258" t="s">
        <v>199</v>
      </c>
      <c r="D24" s="203">
        <v>4187400</v>
      </c>
      <c r="E24" s="203">
        <v>1886800</v>
      </c>
      <c r="F24" s="203">
        <v>282900</v>
      </c>
      <c r="G24" s="203">
        <v>397200</v>
      </c>
      <c r="H24" s="203">
        <v>170000</v>
      </c>
      <c r="I24" s="203">
        <v>485900</v>
      </c>
      <c r="J24" s="203">
        <v>364000</v>
      </c>
      <c r="K24" s="203">
        <v>47300</v>
      </c>
      <c r="L24" s="203">
        <v>113600</v>
      </c>
      <c r="M24" s="203">
        <v>18100</v>
      </c>
      <c r="N24" s="203">
        <v>48600</v>
      </c>
      <c r="O24" s="203">
        <v>24400</v>
      </c>
      <c r="P24" s="203">
        <v>13700</v>
      </c>
      <c r="Q24" s="203">
        <v>100</v>
      </c>
      <c r="R24" s="203">
        <v>32100</v>
      </c>
      <c r="S24" s="203">
        <v>33200</v>
      </c>
      <c r="T24" s="203">
        <v>54800</v>
      </c>
      <c r="U24" s="203">
        <v>31200</v>
      </c>
      <c r="V24" s="203">
        <v>15400</v>
      </c>
      <c r="W24" s="203">
        <v>9600</v>
      </c>
      <c r="X24" s="203">
        <v>19600</v>
      </c>
      <c r="Y24" s="203">
        <v>32800</v>
      </c>
      <c r="Z24" s="203">
        <v>19100</v>
      </c>
      <c r="AA24" s="203">
        <v>21800</v>
      </c>
      <c r="AB24" s="203">
        <v>100</v>
      </c>
      <c r="AC24" s="203">
        <v>0</v>
      </c>
      <c r="AD24" s="203">
        <v>0</v>
      </c>
      <c r="AE24" s="203">
        <v>100</v>
      </c>
      <c r="AF24" s="203">
        <v>100</v>
      </c>
      <c r="AG24" s="203">
        <v>100</v>
      </c>
      <c r="AH24" s="203">
        <v>0</v>
      </c>
      <c r="AI24" s="203">
        <v>200</v>
      </c>
      <c r="AJ24" s="203">
        <v>200</v>
      </c>
      <c r="AK24" s="203">
        <v>200</v>
      </c>
      <c r="AL24" s="203">
        <v>500</v>
      </c>
      <c r="AM24" s="203">
        <v>200</v>
      </c>
      <c r="AN24" s="203">
        <v>100</v>
      </c>
      <c r="AO24" s="203">
        <v>0</v>
      </c>
      <c r="AP24" s="203">
        <v>0</v>
      </c>
      <c r="AQ24" s="204">
        <v>63400</v>
      </c>
    </row>
    <row r="25" spans="1:43" ht="14.25">
      <c r="A25" s="266"/>
      <c r="B25" s="262" t="s">
        <v>45</v>
      </c>
      <c r="C25" s="258" t="s">
        <v>200</v>
      </c>
      <c r="D25" s="203">
        <v>4131800</v>
      </c>
      <c r="E25" s="272">
        <v>1829200</v>
      </c>
      <c r="F25" s="272">
        <v>533700</v>
      </c>
      <c r="G25" s="272">
        <v>273700</v>
      </c>
      <c r="H25" s="272">
        <v>0</v>
      </c>
      <c r="I25" s="272">
        <v>506300</v>
      </c>
      <c r="J25" s="272">
        <v>361500</v>
      </c>
      <c r="K25" s="272">
        <v>48900</v>
      </c>
      <c r="L25" s="272">
        <v>107200</v>
      </c>
      <c r="M25" s="272">
        <v>0</v>
      </c>
      <c r="N25" s="272">
        <v>45100</v>
      </c>
      <c r="O25" s="272">
        <v>24400</v>
      </c>
      <c r="P25" s="272">
        <v>13800</v>
      </c>
      <c r="Q25" s="272">
        <v>2400</v>
      </c>
      <c r="R25" s="272">
        <v>31400</v>
      </c>
      <c r="S25" s="272">
        <v>33900</v>
      </c>
      <c r="T25" s="272">
        <v>58000</v>
      </c>
      <c r="U25" s="272">
        <v>27800</v>
      </c>
      <c r="V25" s="272">
        <v>16600</v>
      </c>
      <c r="W25" s="272">
        <v>9200</v>
      </c>
      <c r="X25" s="272">
        <v>20300</v>
      </c>
      <c r="Y25" s="272">
        <v>34200</v>
      </c>
      <c r="Z25" s="272">
        <v>18300</v>
      </c>
      <c r="AA25" s="272">
        <v>23300</v>
      </c>
      <c r="AB25" s="272">
        <v>300</v>
      </c>
      <c r="AC25" s="272">
        <v>0</v>
      </c>
      <c r="AD25" s="272">
        <v>100</v>
      </c>
      <c r="AE25" s="272">
        <v>200</v>
      </c>
      <c r="AF25" s="272">
        <v>600</v>
      </c>
      <c r="AG25" s="272">
        <v>100</v>
      </c>
      <c r="AH25" s="272">
        <v>0</v>
      </c>
      <c r="AI25" s="272">
        <v>0</v>
      </c>
      <c r="AJ25" s="272">
        <v>100</v>
      </c>
      <c r="AK25" s="272">
        <v>300</v>
      </c>
      <c r="AL25" s="272">
        <v>100</v>
      </c>
      <c r="AM25" s="272">
        <v>100</v>
      </c>
      <c r="AN25" s="272">
        <v>100</v>
      </c>
      <c r="AO25" s="272">
        <v>100</v>
      </c>
      <c r="AP25" s="272">
        <v>100</v>
      </c>
      <c r="AQ25" s="273">
        <v>110400</v>
      </c>
    </row>
    <row r="26" spans="1:43" ht="14.25">
      <c r="A26" s="261" t="s">
        <v>47</v>
      </c>
      <c r="B26" s="262" t="s">
        <v>48</v>
      </c>
      <c r="C26" s="258" t="s">
        <v>42</v>
      </c>
      <c r="D26" s="215">
        <v>55600</v>
      </c>
      <c r="E26" s="215">
        <v>57600</v>
      </c>
      <c r="F26" s="215">
        <v>-250800</v>
      </c>
      <c r="G26" s="215">
        <v>123500</v>
      </c>
      <c r="H26" s="215">
        <v>170000</v>
      </c>
      <c r="I26" s="215">
        <v>-20400</v>
      </c>
      <c r="J26" s="215">
        <v>2500</v>
      </c>
      <c r="K26" s="215">
        <v>-1600</v>
      </c>
      <c r="L26" s="215">
        <v>6400</v>
      </c>
      <c r="M26" s="215">
        <v>18100</v>
      </c>
      <c r="N26" s="215">
        <v>3500</v>
      </c>
      <c r="O26" s="215">
        <v>0</v>
      </c>
      <c r="P26" s="215">
        <v>-100</v>
      </c>
      <c r="Q26" s="215">
        <v>-2300</v>
      </c>
      <c r="R26" s="215">
        <v>700</v>
      </c>
      <c r="S26" s="215">
        <v>-700</v>
      </c>
      <c r="T26" s="215">
        <v>-3200</v>
      </c>
      <c r="U26" s="215">
        <v>3400</v>
      </c>
      <c r="V26" s="215">
        <v>-1200</v>
      </c>
      <c r="W26" s="215">
        <v>400</v>
      </c>
      <c r="X26" s="215">
        <v>-700</v>
      </c>
      <c r="Y26" s="215">
        <v>-1400</v>
      </c>
      <c r="Z26" s="215">
        <v>800</v>
      </c>
      <c r="AA26" s="215">
        <v>-1500</v>
      </c>
      <c r="AB26" s="215">
        <v>-200</v>
      </c>
      <c r="AC26" s="215">
        <v>0</v>
      </c>
      <c r="AD26" s="215">
        <v>-100</v>
      </c>
      <c r="AE26" s="215">
        <v>-100</v>
      </c>
      <c r="AF26" s="215">
        <v>-500</v>
      </c>
      <c r="AG26" s="215">
        <v>0</v>
      </c>
      <c r="AH26" s="215">
        <v>0</v>
      </c>
      <c r="AI26" s="215">
        <v>0</v>
      </c>
      <c r="AJ26" s="215">
        <v>100</v>
      </c>
      <c r="AK26" s="215">
        <v>-100</v>
      </c>
      <c r="AL26" s="215">
        <v>400</v>
      </c>
      <c r="AM26" s="215">
        <v>100</v>
      </c>
      <c r="AN26" s="215">
        <v>0</v>
      </c>
      <c r="AO26" s="215">
        <v>-100</v>
      </c>
      <c r="AP26" s="215">
        <v>-100</v>
      </c>
      <c r="AQ26" s="216">
        <v>-47000</v>
      </c>
    </row>
    <row r="27" spans="1:43" ht="14.25">
      <c r="A27" s="256"/>
      <c r="B27" s="274"/>
      <c r="C27" s="258" t="s">
        <v>44</v>
      </c>
      <c r="D27" s="218">
        <v>101.34566048695484</v>
      </c>
      <c r="E27" s="218">
        <v>103.14891755958888</v>
      </c>
      <c r="F27" s="218">
        <v>53.007307476110178</v>
      </c>
      <c r="G27" s="218">
        <v>145.12239678480088</v>
      </c>
      <c r="H27" s="269" t="s">
        <v>163</v>
      </c>
      <c r="I27" s="218">
        <v>95.970768319178362</v>
      </c>
      <c r="J27" s="218">
        <v>100.69156293222683</v>
      </c>
      <c r="K27" s="218">
        <v>96.7280163599182</v>
      </c>
      <c r="L27" s="218">
        <v>105.97014925373134</v>
      </c>
      <c r="M27" s="269" t="s">
        <v>163</v>
      </c>
      <c r="N27" s="218">
        <v>107.76053215077606</v>
      </c>
      <c r="O27" s="218">
        <v>100</v>
      </c>
      <c r="P27" s="218">
        <v>99.275362318840578</v>
      </c>
      <c r="Q27" s="218">
        <v>4.1666666666666661</v>
      </c>
      <c r="R27" s="218">
        <v>102.22929936305734</v>
      </c>
      <c r="S27" s="218">
        <v>97.935103244837762</v>
      </c>
      <c r="T27" s="218">
        <v>94.482758620689651</v>
      </c>
      <c r="U27" s="218">
        <v>112.23021582733811</v>
      </c>
      <c r="V27" s="218">
        <v>92.771084337349393</v>
      </c>
      <c r="W27" s="218">
        <v>104.34782608695652</v>
      </c>
      <c r="X27" s="218">
        <v>96.551724137931032</v>
      </c>
      <c r="Y27" s="218">
        <v>95.906432748538009</v>
      </c>
      <c r="Z27" s="218">
        <v>104.37158469945356</v>
      </c>
      <c r="AA27" s="218">
        <v>93.562231759656655</v>
      </c>
      <c r="AB27" s="218">
        <v>33.333333333333329</v>
      </c>
      <c r="AC27" s="218">
        <v>0</v>
      </c>
      <c r="AD27" s="218">
        <v>0</v>
      </c>
      <c r="AE27" s="218">
        <v>50</v>
      </c>
      <c r="AF27" s="218">
        <v>16.666666666666664</v>
      </c>
      <c r="AG27" s="218">
        <v>100</v>
      </c>
      <c r="AH27" s="218">
        <v>0</v>
      </c>
      <c r="AI27" s="218">
        <v>0</v>
      </c>
      <c r="AJ27" s="218">
        <v>200</v>
      </c>
      <c r="AK27" s="218">
        <v>66.666666666666657</v>
      </c>
      <c r="AL27" s="218">
        <v>500</v>
      </c>
      <c r="AM27" s="218">
        <v>200</v>
      </c>
      <c r="AN27" s="218">
        <v>100</v>
      </c>
      <c r="AO27" s="218">
        <v>0</v>
      </c>
      <c r="AP27" s="218">
        <v>0</v>
      </c>
      <c r="AQ27" s="275">
        <v>57.427536231884055</v>
      </c>
    </row>
    <row r="28" spans="1:43" ht="14.25">
      <c r="A28" s="276"/>
      <c r="B28" s="277"/>
      <c r="C28" s="258" t="s">
        <v>50</v>
      </c>
      <c r="D28" s="218">
        <v>100</v>
      </c>
      <c r="E28" s="218">
        <v>49.163947797716148</v>
      </c>
      <c r="F28" s="218">
        <v>5.0367047308319739</v>
      </c>
      <c r="G28" s="218">
        <v>9.4820554649265905</v>
      </c>
      <c r="H28" s="218">
        <v>5.5057096247960846</v>
      </c>
      <c r="I28" s="218">
        <v>10.766721044045676</v>
      </c>
      <c r="J28" s="218">
        <v>7.4836867862969001</v>
      </c>
      <c r="K28" s="218">
        <v>1.6517128874388256</v>
      </c>
      <c r="L28" s="218">
        <v>2.32463295269168</v>
      </c>
      <c r="M28" s="218">
        <v>0.63213703099510599</v>
      </c>
      <c r="N28" s="218">
        <v>1.0603588907014683</v>
      </c>
      <c r="O28" s="218">
        <v>0.55057096247960846</v>
      </c>
      <c r="P28" s="218">
        <v>0</v>
      </c>
      <c r="Q28" s="218">
        <v>0</v>
      </c>
      <c r="R28" s="218">
        <v>0.77487765089722682</v>
      </c>
      <c r="S28" s="218">
        <v>0.67292006525285475</v>
      </c>
      <c r="T28" s="218">
        <v>1.2234910277324633</v>
      </c>
      <c r="U28" s="218">
        <v>0</v>
      </c>
      <c r="V28" s="218">
        <v>0.36704730831973897</v>
      </c>
      <c r="W28" s="218">
        <v>0.24469820554649263</v>
      </c>
      <c r="X28" s="218">
        <v>0.36704730831973897</v>
      </c>
      <c r="Y28" s="218">
        <v>0.61174551386623166</v>
      </c>
      <c r="Z28" s="218">
        <v>0.34665579119086459</v>
      </c>
      <c r="AA28" s="218">
        <v>0.40783034257748774</v>
      </c>
      <c r="AB28" s="218">
        <v>0</v>
      </c>
      <c r="AC28" s="218">
        <v>0</v>
      </c>
      <c r="AD28" s="218">
        <v>0</v>
      </c>
      <c r="AE28" s="218">
        <v>0</v>
      </c>
      <c r="AF28" s="218">
        <v>0</v>
      </c>
      <c r="AG28" s="218">
        <v>0</v>
      </c>
      <c r="AH28" s="218">
        <v>0</v>
      </c>
      <c r="AI28" s="218">
        <v>0</v>
      </c>
      <c r="AJ28" s="218">
        <v>0</v>
      </c>
      <c r="AK28" s="218">
        <v>0</v>
      </c>
      <c r="AL28" s="218">
        <v>0</v>
      </c>
      <c r="AM28" s="218">
        <v>0</v>
      </c>
      <c r="AN28" s="218">
        <v>0</v>
      </c>
      <c r="AO28" s="218">
        <v>0</v>
      </c>
      <c r="AP28" s="218">
        <v>0</v>
      </c>
      <c r="AQ28" s="219">
        <v>1.3254486133768351</v>
      </c>
    </row>
    <row r="29" spans="1:43" ht="14.25">
      <c r="A29" s="278" t="s">
        <v>51</v>
      </c>
      <c r="B29" s="279"/>
      <c r="C29" s="280" t="s">
        <v>52</v>
      </c>
      <c r="D29" s="231">
        <v>100</v>
      </c>
      <c r="E29" s="231">
        <v>45.058986483259304</v>
      </c>
      <c r="F29" s="231">
        <v>6.7559822324115197</v>
      </c>
      <c r="G29" s="231">
        <v>9.4855996561111908</v>
      </c>
      <c r="H29" s="231">
        <v>4.0597984429478915</v>
      </c>
      <c r="I29" s="231">
        <v>11.603859196637531</v>
      </c>
      <c r="J29" s="231">
        <v>8.6927449013707783</v>
      </c>
      <c r="K29" s="231">
        <v>1.129579213831972</v>
      </c>
      <c r="L29" s="231">
        <v>2.7129006065816497</v>
      </c>
      <c r="M29" s="231">
        <v>0.43224912833739315</v>
      </c>
      <c r="N29" s="231">
        <v>1.1606247313368678</v>
      </c>
      <c r="O29" s="231">
        <v>0.58270048239957972</v>
      </c>
      <c r="P29" s="231">
        <v>0.32717199216697712</v>
      </c>
      <c r="Q29" s="231">
        <v>2.3881167311458184E-3</v>
      </c>
      <c r="R29" s="231">
        <v>0.76658547069780769</v>
      </c>
      <c r="S29" s="231">
        <v>0.79285475474041178</v>
      </c>
      <c r="T29" s="231">
        <v>1.3086879686679085</v>
      </c>
      <c r="U29" s="231">
        <v>0.74509242011749532</v>
      </c>
      <c r="V29" s="231">
        <v>0.36776997659645605</v>
      </c>
      <c r="W29" s="231">
        <v>0.22925920618999857</v>
      </c>
      <c r="X29" s="231">
        <v>0.46807087930458041</v>
      </c>
      <c r="Y29" s="231">
        <v>0.78330228781582845</v>
      </c>
      <c r="Z29" s="231">
        <v>0.45613029564885132</v>
      </c>
      <c r="AA29" s="231">
        <v>0.52060944738978843</v>
      </c>
      <c r="AB29" s="231">
        <v>2.3881167311458184E-3</v>
      </c>
      <c r="AC29" s="231">
        <v>0</v>
      </c>
      <c r="AD29" s="231">
        <v>0</v>
      </c>
      <c r="AE29" s="231">
        <v>2.3881167311458184E-3</v>
      </c>
      <c r="AF29" s="231">
        <v>2.3881167311458184E-3</v>
      </c>
      <c r="AG29" s="231">
        <v>2.3881167311458184E-3</v>
      </c>
      <c r="AH29" s="231">
        <v>0</v>
      </c>
      <c r="AI29" s="231">
        <v>4.7762334622916368E-3</v>
      </c>
      <c r="AJ29" s="231">
        <v>4.7762334622916368E-3</v>
      </c>
      <c r="AK29" s="231">
        <v>4.7762334622916368E-3</v>
      </c>
      <c r="AL29" s="231">
        <v>1.1940583655729092E-2</v>
      </c>
      <c r="AM29" s="231">
        <v>4.7762334622916368E-3</v>
      </c>
      <c r="AN29" s="231">
        <v>2.3881167311458184E-3</v>
      </c>
      <c r="AO29" s="231">
        <v>0</v>
      </c>
      <c r="AP29" s="231">
        <v>0</v>
      </c>
      <c r="AQ29" s="232">
        <v>1.5140660075464489</v>
      </c>
    </row>
    <row r="30" spans="1:43" ht="14.25">
      <c r="A30" s="184"/>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row>
    <row r="31" spans="1:43" ht="14.25">
      <c r="A31" s="281" t="s">
        <v>74</v>
      </c>
      <c r="B31" s="175" t="s">
        <v>73</v>
      </c>
      <c r="C31" s="282"/>
      <c r="D31" s="172"/>
      <c r="E31" s="172"/>
      <c r="F31" s="172"/>
      <c r="G31" s="172"/>
      <c r="H31" s="172"/>
      <c r="I31" s="172"/>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row>
    <row r="32" spans="1:43" ht="14.25">
      <c r="A32" s="169"/>
      <c r="B32" s="175" t="s">
        <v>158</v>
      </c>
      <c r="C32" s="282"/>
      <c r="D32" s="172"/>
      <c r="E32" s="172"/>
      <c r="F32" s="172"/>
      <c r="G32" s="172"/>
      <c r="H32" s="172"/>
      <c r="I32" s="172"/>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row>
    <row r="33" spans="1:43" ht="14.25">
      <c r="A33" s="169"/>
      <c r="B33" s="175" t="s">
        <v>159</v>
      </c>
      <c r="C33" s="282"/>
      <c r="D33" s="172"/>
      <c r="E33" s="172"/>
      <c r="F33" s="172"/>
      <c r="G33" s="172"/>
      <c r="H33" s="172"/>
      <c r="I33" s="172"/>
      <c r="J33" s="172"/>
      <c r="K33" s="172"/>
      <c r="L33" s="172"/>
      <c r="M33" s="172"/>
      <c r="N33" s="172"/>
      <c r="O33" s="172"/>
      <c r="P33" s="172"/>
      <c r="Q33" s="172"/>
      <c r="R33" s="172"/>
      <c r="S33" s="172"/>
      <c r="T33" s="172"/>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row>
    <row r="34" spans="1:43" ht="14.25">
      <c r="A34" s="169"/>
      <c r="B34" s="175" t="s">
        <v>160</v>
      </c>
      <c r="C34" s="282"/>
      <c r="D34" s="172"/>
      <c r="E34" s="172"/>
      <c r="F34" s="172"/>
      <c r="G34" s="172"/>
      <c r="H34" s="172"/>
      <c r="I34" s="172"/>
      <c r="J34" s="172"/>
      <c r="K34" s="172"/>
      <c r="L34" s="172"/>
      <c r="M34" s="172"/>
      <c r="N34" s="172"/>
      <c r="O34" s="172"/>
      <c r="P34" s="172"/>
      <c r="Q34" s="172"/>
      <c r="R34" s="172"/>
      <c r="S34" s="172"/>
      <c r="T34" s="172"/>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row>
  </sheetData>
  <mergeCells count="1">
    <mergeCell ref="A1:D1"/>
  </mergeCells>
  <phoneticPr fontId="2"/>
  <hyperlinks>
    <hyperlink ref="A1" location="'R3'!A1" display="令和３年度"/>
    <hyperlink ref="A1:D1" location="平成18年!A1" display="平成18年!A1"/>
  </hyperlinks>
  <pageMargins left="0.70866141732283472" right="0.70866141732283472" top="0.74803149606299213" bottom="0.74803149606299213" header="0.31496062992125984" footer="0.31496062992125984"/>
  <pageSetup paperSize="9" scale="2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5"/>
  <sheetViews>
    <sheetView workbookViewId="0">
      <selection sqref="A1:D1"/>
    </sheetView>
  </sheetViews>
  <sheetFormatPr defaultRowHeight="13.5"/>
  <cols>
    <col min="1" max="16384" width="9" style="170"/>
  </cols>
  <sheetData>
    <row r="1" spans="1:43" s="167" customFormat="1" ht="24" customHeight="1">
      <c r="A1" s="361" t="str">
        <f>平成18年!A1</f>
        <v>平成18年</v>
      </c>
      <c r="B1" s="361"/>
      <c r="C1" s="361"/>
      <c r="D1" s="361"/>
      <c r="E1" s="15" t="str">
        <f ca="1">RIGHT(CELL("filename",$A$1),LEN(CELL("filename",$A$1))-FIND("]",CELL("filename",$A$1)))</f>
        <v>10月</v>
      </c>
      <c r="F1" s="16" t="s">
        <v>88</v>
      </c>
      <c r="G1" s="14"/>
      <c r="H1" s="14"/>
      <c r="I1" s="14"/>
      <c r="L1" s="14"/>
      <c r="M1" s="14"/>
      <c r="N1" s="14"/>
      <c r="O1" s="14"/>
      <c r="P1" s="166"/>
      <c r="Q1" s="166"/>
    </row>
    <row r="2" spans="1:43" ht="14.25">
      <c r="A2" s="168"/>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row>
    <row r="3" spans="1:43" ht="18.75">
      <c r="A3" s="171" t="s">
        <v>20</v>
      </c>
      <c r="B3" s="172"/>
      <c r="C3" s="172"/>
      <c r="D3" s="172"/>
      <c r="E3" s="172"/>
      <c r="F3" s="172"/>
      <c r="G3" s="173"/>
      <c r="H3" s="174" t="s">
        <v>21</v>
      </c>
      <c r="I3" s="169"/>
      <c r="J3" s="171" t="s">
        <v>22</v>
      </c>
      <c r="K3" s="172"/>
      <c r="L3" s="175"/>
      <c r="M3" s="172"/>
      <c r="N3" s="172"/>
      <c r="O3" s="172"/>
      <c r="P3" s="172"/>
      <c r="Q3" s="172"/>
      <c r="R3" s="172"/>
      <c r="S3" s="175"/>
      <c r="T3" s="174" t="s">
        <v>23</v>
      </c>
      <c r="U3" s="169"/>
      <c r="V3" s="169"/>
      <c r="W3" s="169"/>
      <c r="X3" s="169"/>
      <c r="Y3" s="169"/>
      <c r="Z3" s="169"/>
      <c r="AA3" s="169"/>
      <c r="AB3" s="169"/>
      <c r="AC3" s="169"/>
      <c r="AD3" s="169"/>
      <c r="AE3" s="169"/>
      <c r="AF3" s="169"/>
      <c r="AG3" s="169"/>
      <c r="AH3" s="169"/>
      <c r="AI3" s="169"/>
      <c r="AJ3" s="169"/>
      <c r="AK3" s="169"/>
      <c r="AL3" s="169"/>
      <c r="AM3" s="169"/>
      <c r="AN3" s="169"/>
      <c r="AO3" s="169"/>
      <c r="AP3" s="169"/>
      <c r="AQ3" s="169"/>
    </row>
    <row r="4" spans="1:43" ht="14.25">
      <c r="A4" s="176"/>
      <c r="B4" s="177"/>
      <c r="C4" s="178" t="s">
        <v>24</v>
      </c>
      <c r="D4" s="179" t="s">
        <v>25</v>
      </c>
      <c r="E4" s="180" t="s">
        <v>26</v>
      </c>
      <c r="F4" s="181"/>
      <c r="G4" s="182"/>
      <c r="H4" s="183"/>
      <c r="I4" s="184"/>
      <c r="J4" s="176"/>
      <c r="K4" s="178" t="s">
        <v>24</v>
      </c>
      <c r="L4" s="180" t="s">
        <v>27</v>
      </c>
      <c r="M4" s="181"/>
      <c r="N4" s="182"/>
      <c r="O4" s="180" t="s">
        <v>28</v>
      </c>
      <c r="P4" s="181"/>
      <c r="Q4" s="182"/>
      <c r="R4" s="180" t="s">
        <v>29</v>
      </c>
      <c r="S4" s="182"/>
      <c r="T4" s="185"/>
      <c r="U4" s="184"/>
      <c r="V4" s="169"/>
      <c r="W4" s="169"/>
      <c r="X4" s="169"/>
      <c r="Y4" s="169"/>
      <c r="Z4" s="169"/>
      <c r="AA4" s="169"/>
      <c r="AB4" s="169"/>
      <c r="AC4" s="169"/>
      <c r="AD4" s="169"/>
      <c r="AE4" s="169"/>
      <c r="AF4" s="169"/>
      <c r="AG4" s="169"/>
      <c r="AH4" s="169"/>
      <c r="AI4" s="169"/>
      <c r="AJ4" s="169"/>
      <c r="AK4" s="169"/>
      <c r="AL4" s="169"/>
      <c r="AM4" s="169"/>
      <c r="AN4" s="169"/>
      <c r="AO4" s="169"/>
      <c r="AP4" s="169"/>
      <c r="AQ4" s="169"/>
    </row>
    <row r="5" spans="1:43" ht="17.25">
      <c r="A5" s="186" t="s">
        <v>30</v>
      </c>
      <c r="B5" s="187"/>
      <c r="C5" s="188"/>
      <c r="D5" s="189" t="s">
        <v>31</v>
      </c>
      <c r="E5" s="190" t="s">
        <v>32</v>
      </c>
      <c r="F5" s="190" t="s">
        <v>33</v>
      </c>
      <c r="G5" s="190" t="s">
        <v>34</v>
      </c>
      <c r="H5" s="191" t="s">
        <v>35</v>
      </c>
      <c r="I5" s="192"/>
      <c r="J5" s="193" t="s">
        <v>36</v>
      </c>
      <c r="K5" s="194"/>
      <c r="L5" s="190" t="s">
        <v>32</v>
      </c>
      <c r="M5" s="190" t="s">
        <v>33</v>
      </c>
      <c r="N5" s="190" t="s">
        <v>34</v>
      </c>
      <c r="O5" s="190" t="s">
        <v>32</v>
      </c>
      <c r="P5" s="190" t="s">
        <v>33</v>
      </c>
      <c r="Q5" s="190" t="s">
        <v>34</v>
      </c>
      <c r="R5" s="190" t="s">
        <v>32</v>
      </c>
      <c r="S5" s="190" t="s">
        <v>33</v>
      </c>
      <c r="T5" s="195" t="s">
        <v>34</v>
      </c>
      <c r="U5" s="184"/>
      <c r="V5" s="169"/>
      <c r="W5" s="169"/>
      <c r="X5" s="169"/>
      <c r="Y5" s="169"/>
      <c r="Z5" s="169"/>
      <c r="AA5" s="169"/>
      <c r="AB5" s="169"/>
      <c r="AC5" s="169"/>
      <c r="AD5" s="169"/>
      <c r="AE5" s="169"/>
      <c r="AF5" s="169"/>
      <c r="AG5" s="169"/>
      <c r="AH5" s="169"/>
      <c r="AI5" s="169"/>
      <c r="AJ5" s="169"/>
      <c r="AK5" s="169"/>
      <c r="AL5" s="169"/>
      <c r="AM5" s="169"/>
      <c r="AN5" s="169"/>
      <c r="AO5" s="169"/>
      <c r="AP5" s="169"/>
      <c r="AQ5" s="169"/>
    </row>
    <row r="6" spans="1:43" ht="17.25">
      <c r="A6" s="196"/>
      <c r="B6" s="197"/>
      <c r="C6" s="198" t="s">
        <v>201</v>
      </c>
      <c r="D6" s="199">
        <v>578700</v>
      </c>
      <c r="E6" s="199">
        <v>519900</v>
      </c>
      <c r="F6" s="199">
        <v>509000</v>
      </c>
      <c r="G6" s="199">
        <v>10900</v>
      </c>
      <c r="H6" s="200">
        <v>58800</v>
      </c>
      <c r="I6" s="184"/>
      <c r="J6" s="201"/>
      <c r="K6" s="202" t="s">
        <v>202</v>
      </c>
      <c r="L6" s="203">
        <v>519900</v>
      </c>
      <c r="M6" s="203">
        <v>509000</v>
      </c>
      <c r="N6" s="203">
        <v>10900</v>
      </c>
      <c r="O6" s="203">
        <v>513700</v>
      </c>
      <c r="P6" s="203">
        <v>507000</v>
      </c>
      <c r="Q6" s="203">
        <v>6700</v>
      </c>
      <c r="R6" s="203">
        <v>6200</v>
      </c>
      <c r="S6" s="203">
        <v>2000</v>
      </c>
      <c r="T6" s="204">
        <v>4200</v>
      </c>
      <c r="U6" s="184"/>
      <c r="V6" s="169"/>
      <c r="W6" s="169"/>
      <c r="X6" s="169"/>
      <c r="Y6" s="169"/>
      <c r="Z6" s="169"/>
      <c r="AA6" s="169"/>
      <c r="AB6" s="169"/>
      <c r="AC6" s="169"/>
      <c r="AD6" s="169"/>
      <c r="AE6" s="169"/>
      <c r="AF6" s="169"/>
      <c r="AG6" s="169"/>
      <c r="AH6" s="169"/>
      <c r="AI6" s="169"/>
      <c r="AJ6" s="169"/>
      <c r="AK6" s="169"/>
      <c r="AL6" s="169"/>
      <c r="AM6" s="169"/>
      <c r="AN6" s="169"/>
      <c r="AO6" s="169"/>
      <c r="AP6" s="169"/>
      <c r="AQ6" s="169"/>
    </row>
    <row r="7" spans="1:43" ht="17.25">
      <c r="A7" s="205" t="s">
        <v>38</v>
      </c>
      <c r="B7" s="206" t="s">
        <v>39</v>
      </c>
      <c r="C7" s="207" t="s">
        <v>203</v>
      </c>
      <c r="D7" s="199">
        <v>533700</v>
      </c>
      <c r="E7" s="199">
        <v>479900</v>
      </c>
      <c r="F7" s="199">
        <v>465800</v>
      </c>
      <c r="G7" s="199">
        <v>14100</v>
      </c>
      <c r="H7" s="208">
        <v>53800</v>
      </c>
      <c r="I7" s="184"/>
      <c r="J7" s="205" t="s">
        <v>40</v>
      </c>
      <c r="K7" s="202" t="s">
        <v>203</v>
      </c>
      <c r="L7" s="203">
        <v>479900</v>
      </c>
      <c r="M7" s="203">
        <v>465800</v>
      </c>
      <c r="N7" s="203">
        <v>14100</v>
      </c>
      <c r="O7" s="203">
        <v>468700</v>
      </c>
      <c r="P7" s="209">
        <v>462900</v>
      </c>
      <c r="Q7" s="209">
        <v>5800</v>
      </c>
      <c r="R7" s="203">
        <v>11200</v>
      </c>
      <c r="S7" s="209">
        <v>2900</v>
      </c>
      <c r="T7" s="210">
        <v>8300</v>
      </c>
      <c r="U7" s="184"/>
      <c r="V7" s="169"/>
      <c r="W7" s="169"/>
      <c r="X7" s="169"/>
      <c r="Y7" s="169"/>
      <c r="Z7" s="169"/>
      <c r="AA7" s="169"/>
      <c r="AB7" s="169"/>
      <c r="AC7" s="169"/>
      <c r="AD7" s="169"/>
      <c r="AE7" s="169"/>
      <c r="AF7" s="169"/>
      <c r="AG7" s="169"/>
      <c r="AH7" s="169"/>
      <c r="AI7" s="169"/>
      <c r="AJ7" s="169"/>
      <c r="AK7" s="169"/>
      <c r="AL7" s="169"/>
      <c r="AM7" s="169"/>
      <c r="AN7" s="169"/>
      <c r="AO7" s="169"/>
      <c r="AP7" s="169"/>
      <c r="AQ7" s="169"/>
    </row>
    <row r="8" spans="1:43" ht="17.25">
      <c r="A8" s="211"/>
      <c r="B8" s="206" t="s">
        <v>41</v>
      </c>
      <c r="C8" s="202" t="s">
        <v>42</v>
      </c>
      <c r="D8" s="212">
        <v>45000</v>
      </c>
      <c r="E8" s="212">
        <v>40000</v>
      </c>
      <c r="F8" s="213">
        <v>43200</v>
      </c>
      <c r="G8" s="212">
        <v>-3200</v>
      </c>
      <c r="H8" s="214">
        <v>5000</v>
      </c>
      <c r="I8" s="184"/>
      <c r="J8" s="205" t="s">
        <v>43</v>
      </c>
      <c r="K8" s="202" t="s">
        <v>42</v>
      </c>
      <c r="L8" s="215">
        <v>40000</v>
      </c>
      <c r="M8" s="215">
        <v>43200</v>
      </c>
      <c r="N8" s="215">
        <v>-3200</v>
      </c>
      <c r="O8" s="215">
        <v>45000</v>
      </c>
      <c r="P8" s="215">
        <v>44100</v>
      </c>
      <c r="Q8" s="215">
        <v>900</v>
      </c>
      <c r="R8" s="215">
        <v>-5000</v>
      </c>
      <c r="S8" s="215">
        <v>-900</v>
      </c>
      <c r="T8" s="216">
        <v>-4100</v>
      </c>
      <c r="U8" s="184"/>
      <c r="V8" s="169"/>
      <c r="W8" s="169"/>
      <c r="X8" s="169"/>
      <c r="Y8" s="169"/>
      <c r="Z8" s="169"/>
      <c r="AA8" s="169"/>
      <c r="AB8" s="169"/>
      <c r="AC8" s="169"/>
      <c r="AD8" s="169"/>
      <c r="AE8" s="169"/>
      <c r="AF8" s="169"/>
      <c r="AG8" s="169"/>
      <c r="AH8" s="169"/>
      <c r="AI8" s="169"/>
      <c r="AJ8" s="169"/>
      <c r="AK8" s="169"/>
      <c r="AL8" s="169"/>
      <c r="AM8" s="169"/>
      <c r="AN8" s="169"/>
      <c r="AO8" s="169"/>
      <c r="AP8" s="169"/>
      <c r="AQ8" s="169"/>
    </row>
    <row r="9" spans="1:43" ht="17.25">
      <c r="A9" s="211"/>
      <c r="B9" s="217"/>
      <c r="C9" s="202" t="s">
        <v>44</v>
      </c>
      <c r="D9" s="218">
        <v>108.43170320404722</v>
      </c>
      <c r="E9" s="218">
        <v>108.33506980620962</v>
      </c>
      <c r="F9" s="218">
        <v>109.27436668097896</v>
      </c>
      <c r="G9" s="218">
        <v>77.304964539007088</v>
      </c>
      <c r="H9" s="219">
        <v>109.29368029739777</v>
      </c>
      <c r="I9" s="184"/>
      <c r="J9" s="211"/>
      <c r="K9" s="202" t="s">
        <v>44</v>
      </c>
      <c r="L9" s="220">
        <v>108.33506980620962</v>
      </c>
      <c r="M9" s="220">
        <v>109.27436668097896</v>
      </c>
      <c r="N9" s="220">
        <v>77.304964539007088</v>
      </c>
      <c r="O9" s="220">
        <v>109.60102410923831</v>
      </c>
      <c r="P9" s="220">
        <v>109.52689565780946</v>
      </c>
      <c r="Q9" s="220">
        <v>115.51724137931035</v>
      </c>
      <c r="R9" s="220">
        <v>55.357142857142861</v>
      </c>
      <c r="S9" s="220">
        <v>68.965517241379317</v>
      </c>
      <c r="T9" s="221">
        <v>50.602409638554214</v>
      </c>
      <c r="U9" s="184"/>
      <c r="V9" s="169"/>
      <c r="W9" s="169"/>
      <c r="X9" s="169"/>
      <c r="Y9" s="169"/>
      <c r="Z9" s="169"/>
      <c r="AA9" s="169"/>
      <c r="AB9" s="169"/>
      <c r="AC9" s="169"/>
      <c r="AD9" s="169"/>
      <c r="AE9" s="169"/>
      <c r="AF9" s="169"/>
      <c r="AG9" s="169"/>
      <c r="AH9" s="169"/>
      <c r="AI9" s="169"/>
      <c r="AJ9" s="169"/>
      <c r="AK9" s="169"/>
      <c r="AL9" s="169"/>
      <c r="AM9" s="169"/>
      <c r="AN9" s="169"/>
      <c r="AO9" s="169"/>
      <c r="AP9" s="169"/>
      <c r="AQ9" s="169"/>
    </row>
    <row r="10" spans="1:43" ht="17.25">
      <c r="A10" s="211"/>
      <c r="B10" s="222"/>
      <c r="C10" s="202" t="s">
        <v>202</v>
      </c>
      <c r="D10" s="199">
        <v>5222100</v>
      </c>
      <c r="E10" s="199">
        <v>4707300</v>
      </c>
      <c r="F10" s="199">
        <v>4633000</v>
      </c>
      <c r="G10" s="199">
        <v>74300</v>
      </c>
      <c r="H10" s="200">
        <v>514800</v>
      </c>
      <c r="I10" s="223"/>
      <c r="J10" s="211"/>
      <c r="K10" s="202" t="s">
        <v>202</v>
      </c>
      <c r="L10" s="203">
        <v>4707300</v>
      </c>
      <c r="M10" s="203">
        <v>4633000</v>
      </c>
      <c r="N10" s="203">
        <v>74300</v>
      </c>
      <c r="O10" s="203">
        <v>4661900</v>
      </c>
      <c r="P10" s="203">
        <v>4603400</v>
      </c>
      <c r="Q10" s="203">
        <v>58500</v>
      </c>
      <c r="R10" s="203">
        <v>45400</v>
      </c>
      <c r="S10" s="203">
        <v>29600</v>
      </c>
      <c r="T10" s="204">
        <v>15800</v>
      </c>
      <c r="U10" s="184"/>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row>
    <row r="11" spans="1:43" ht="17.25">
      <c r="A11" s="211"/>
      <c r="B11" s="206" t="s">
        <v>45</v>
      </c>
      <c r="C11" s="202" t="s">
        <v>203</v>
      </c>
      <c r="D11" s="199">
        <v>5114500</v>
      </c>
      <c r="E11" s="199">
        <v>4611700</v>
      </c>
      <c r="F11" s="199">
        <v>4487200</v>
      </c>
      <c r="G11" s="199">
        <v>124500</v>
      </c>
      <c r="H11" s="200">
        <v>502800</v>
      </c>
      <c r="I11" s="184"/>
      <c r="J11" s="205" t="s">
        <v>46</v>
      </c>
      <c r="K11" s="202" t="s">
        <v>203</v>
      </c>
      <c r="L11" s="203">
        <v>4611700</v>
      </c>
      <c r="M11" s="203">
        <v>4487200</v>
      </c>
      <c r="N11" s="203">
        <v>124500</v>
      </c>
      <c r="O11" s="203">
        <v>4509100</v>
      </c>
      <c r="P11" s="203">
        <v>4454700</v>
      </c>
      <c r="Q11" s="203">
        <v>54400</v>
      </c>
      <c r="R11" s="203">
        <v>102600</v>
      </c>
      <c r="S11" s="203">
        <v>32500</v>
      </c>
      <c r="T11" s="204">
        <v>70100</v>
      </c>
      <c r="U11" s="184"/>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row>
    <row r="12" spans="1:43" ht="17.25">
      <c r="A12" s="205" t="s">
        <v>47</v>
      </c>
      <c r="B12" s="206" t="s">
        <v>48</v>
      </c>
      <c r="C12" s="202" t="s">
        <v>42</v>
      </c>
      <c r="D12" s="212">
        <v>107600</v>
      </c>
      <c r="E12" s="212">
        <v>95600</v>
      </c>
      <c r="F12" s="212">
        <v>145800</v>
      </c>
      <c r="G12" s="212">
        <v>-50200</v>
      </c>
      <c r="H12" s="214">
        <v>12000</v>
      </c>
      <c r="I12" s="184"/>
      <c r="J12" s="205" t="s">
        <v>49</v>
      </c>
      <c r="K12" s="202" t="s">
        <v>42</v>
      </c>
      <c r="L12" s="215">
        <v>95600</v>
      </c>
      <c r="M12" s="215">
        <v>145800</v>
      </c>
      <c r="N12" s="215">
        <v>-50200</v>
      </c>
      <c r="O12" s="215">
        <v>152800</v>
      </c>
      <c r="P12" s="215">
        <v>148700</v>
      </c>
      <c r="Q12" s="215">
        <v>4100</v>
      </c>
      <c r="R12" s="215">
        <v>-57200</v>
      </c>
      <c r="S12" s="215">
        <v>-2900</v>
      </c>
      <c r="T12" s="216">
        <v>-54300</v>
      </c>
      <c r="U12" s="184"/>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row>
    <row r="13" spans="1:43" ht="17.25">
      <c r="A13" s="224"/>
      <c r="B13" s="225"/>
      <c r="C13" s="202" t="s">
        <v>44</v>
      </c>
      <c r="D13" s="218">
        <v>102.10382246553915</v>
      </c>
      <c r="E13" s="218">
        <v>102.07298826896806</v>
      </c>
      <c r="F13" s="218">
        <v>103.24924228917811</v>
      </c>
      <c r="G13" s="218">
        <v>59.678714859437754</v>
      </c>
      <c r="H13" s="219">
        <v>102.38663484486874</v>
      </c>
      <c r="I13" s="184"/>
      <c r="J13" s="224"/>
      <c r="K13" s="202" t="s">
        <v>44</v>
      </c>
      <c r="L13" s="218">
        <v>102.07298826896806</v>
      </c>
      <c r="M13" s="218">
        <v>103.24924228917811</v>
      </c>
      <c r="N13" s="218">
        <v>59.678714859437754</v>
      </c>
      <c r="O13" s="218">
        <v>103.38870284535717</v>
      </c>
      <c r="P13" s="218">
        <v>103.33804745549644</v>
      </c>
      <c r="Q13" s="218">
        <v>107.53676470588236</v>
      </c>
      <c r="R13" s="218">
        <v>44.249512670565302</v>
      </c>
      <c r="S13" s="218">
        <v>91.07692307692308</v>
      </c>
      <c r="T13" s="219">
        <v>22.539229671897289</v>
      </c>
      <c r="U13" s="184"/>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row>
    <row r="14" spans="1:43" ht="17.25">
      <c r="A14" s="226"/>
      <c r="B14" s="227"/>
      <c r="C14" s="202" t="s">
        <v>50</v>
      </c>
      <c r="D14" s="218">
        <v>100</v>
      </c>
      <c r="E14" s="218">
        <v>89.839294971487817</v>
      </c>
      <c r="F14" s="218">
        <v>87.955762916882662</v>
      </c>
      <c r="G14" s="218">
        <v>1.8835320546051495</v>
      </c>
      <c r="H14" s="219">
        <v>10.160705028512181</v>
      </c>
      <c r="I14" s="184"/>
      <c r="J14" s="196"/>
      <c r="K14" s="202" t="s">
        <v>50</v>
      </c>
      <c r="L14" s="218">
        <v>100</v>
      </c>
      <c r="M14" s="218">
        <v>97.903442969801887</v>
      </c>
      <c r="N14" s="218">
        <v>2.0965570301981149</v>
      </c>
      <c r="O14" s="218">
        <v>98.807462973648782</v>
      </c>
      <c r="P14" s="218">
        <v>97.518753606462781</v>
      </c>
      <c r="Q14" s="218">
        <v>1.2887093671859973</v>
      </c>
      <c r="R14" s="218">
        <v>1.1925370263512214</v>
      </c>
      <c r="S14" s="218">
        <v>0.3846893633391037</v>
      </c>
      <c r="T14" s="219">
        <v>0.80784766301211763</v>
      </c>
      <c r="U14" s="184"/>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row>
    <row r="15" spans="1:43" ht="17.25">
      <c r="A15" s="228" t="s">
        <v>51</v>
      </c>
      <c r="B15" s="229"/>
      <c r="C15" s="230" t="s">
        <v>52</v>
      </c>
      <c r="D15" s="231">
        <v>100</v>
      </c>
      <c r="E15" s="231">
        <v>90.141896938013446</v>
      </c>
      <c r="F15" s="231">
        <v>88.719097681009558</v>
      </c>
      <c r="G15" s="231">
        <v>1.4227992570038874</v>
      </c>
      <c r="H15" s="232">
        <v>9.8581030619865579</v>
      </c>
      <c r="I15" s="184"/>
      <c r="J15" s="233" t="s">
        <v>51</v>
      </c>
      <c r="K15" s="230" t="s">
        <v>52</v>
      </c>
      <c r="L15" s="231">
        <v>100</v>
      </c>
      <c r="M15" s="231">
        <v>98.421600492851525</v>
      </c>
      <c r="N15" s="231">
        <v>1.5783995071484715</v>
      </c>
      <c r="O15" s="231">
        <v>99.035540543411287</v>
      </c>
      <c r="P15" s="231">
        <v>97.792789922035979</v>
      </c>
      <c r="Q15" s="231">
        <v>1.2427506213753108</v>
      </c>
      <c r="R15" s="231">
        <v>0.96445945658870258</v>
      </c>
      <c r="S15" s="231">
        <v>0.62881057081554181</v>
      </c>
      <c r="T15" s="232">
        <v>0.33564888577316082</v>
      </c>
      <c r="U15" s="184"/>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row>
    <row r="16" spans="1:43" ht="14.25">
      <c r="A16" s="184"/>
      <c r="B16" s="184"/>
      <c r="C16" s="184"/>
      <c r="D16" s="184"/>
      <c r="E16" s="184"/>
      <c r="F16" s="184"/>
      <c r="G16" s="184"/>
      <c r="H16" s="184"/>
      <c r="I16" s="234"/>
      <c r="J16" s="184"/>
      <c r="K16" s="235"/>
      <c r="L16" s="184"/>
      <c r="M16" s="184"/>
      <c r="N16" s="184"/>
      <c r="O16" s="184"/>
      <c r="P16" s="184"/>
      <c r="Q16" s="184"/>
      <c r="R16" s="184"/>
      <c r="S16" s="184"/>
      <c r="T16" s="184"/>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row>
    <row r="17" spans="1:43" ht="18.75">
      <c r="A17" s="171" t="s">
        <v>53</v>
      </c>
      <c r="B17" s="172"/>
      <c r="C17" s="172"/>
      <c r="D17" s="175"/>
      <c r="E17" s="172"/>
      <c r="F17" s="172"/>
      <c r="G17" s="172"/>
      <c r="H17" s="172"/>
      <c r="I17" s="172"/>
      <c r="J17" s="172"/>
      <c r="K17" s="172"/>
      <c r="L17" s="172"/>
      <c r="M17" s="172"/>
      <c r="N17" s="172"/>
      <c r="O17" s="172"/>
      <c r="P17" s="172"/>
      <c r="Q17" s="172"/>
      <c r="R17" s="172"/>
      <c r="S17" s="172"/>
      <c r="T17" s="175"/>
      <c r="U17" s="172"/>
      <c r="V17" s="172"/>
      <c r="W17" s="172"/>
      <c r="X17" s="172"/>
      <c r="Y17" s="172"/>
      <c r="Z17" s="172"/>
      <c r="AA17" s="172"/>
      <c r="AB17" s="172"/>
      <c r="AC17" s="172"/>
      <c r="AD17" s="172"/>
      <c r="AE17" s="172"/>
      <c r="AF17" s="172"/>
      <c r="AG17" s="172"/>
      <c r="AH17" s="172"/>
      <c r="AI17" s="172"/>
      <c r="AJ17" s="172"/>
      <c r="AK17" s="172"/>
      <c r="AL17" s="172"/>
      <c r="AM17" s="172"/>
      <c r="AN17" s="174" t="s">
        <v>23</v>
      </c>
      <c r="AO17" s="174"/>
      <c r="AP17" s="174"/>
      <c r="AQ17" s="174"/>
    </row>
    <row r="18" spans="1:43" ht="17.25">
      <c r="A18" s="237"/>
      <c r="B18" s="238"/>
      <c r="C18" s="239" t="s">
        <v>24</v>
      </c>
      <c r="D18" s="240"/>
      <c r="E18" s="241">
        <v>1</v>
      </c>
      <c r="F18" s="241">
        <v>2</v>
      </c>
      <c r="G18" s="242">
        <v>3</v>
      </c>
      <c r="H18" s="243">
        <v>4</v>
      </c>
      <c r="I18" s="241">
        <v>5</v>
      </c>
      <c r="J18" s="242">
        <v>6</v>
      </c>
      <c r="K18" s="241">
        <v>7</v>
      </c>
      <c r="L18" s="241">
        <v>8</v>
      </c>
      <c r="M18" s="241">
        <v>9</v>
      </c>
      <c r="N18" s="241">
        <v>10</v>
      </c>
      <c r="O18" s="241">
        <v>11</v>
      </c>
      <c r="P18" s="241">
        <v>12</v>
      </c>
      <c r="Q18" s="241">
        <v>13</v>
      </c>
      <c r="R18" s="241">
        <v>14</v>
      </c>
      <c r="S18" s="241">
        <v>15</v>
      </c>
      <c r="T18" s="241">
        <v>16</v>
      </c>
      <c r="U18" s="241">
        <v>17</v>
      </c>
      <c r="V18" s="241">
        <v>18</v>
      </c>
      <c r="W18" s="241">
        <v>19</v>
      </c>
      <c r="X18" s="241">
        <v>20</v>
      </c>
      <c r="Y18" s="241">
        <v>21</v>
      </c>
      <c r="Z18" s="243">
        <v>22</v>
      </c>
      <c r="AA18" s="241">
        <v>23</v>
      </c>
      <c r="AB18" s="243">
        <v>24</v>
      </c>
      <c r="AC18" s="241">
        <v>25</v>
      </c>
      <c r="AD18" s="244">
        <v>26</v>
      </c>
      <c r="AE18" s="245">
        <v>27</v>
      </c>
      <c r="AF18" s="244">
        <v>28</v>
      </c>
      <c r="AG18" s="245">
        <v>29</v>
      </c>
      <c r="AH18" s="244">
        <v>30</v>
      </c>
      <c r="AI18" s="245">
        <v>31</v>
      </c>
      <c r="AJ18" s="244">
        <v>32</v>
      </c>
      <c r="AK18" s="245">
        <v>33</v>
      </c>
      <c r="AL18" s="244">
        <v>34</v>
      </c>
      <c r="AM18" s="245">
        <v>35</v>
      </c>
      <c r="AN18" s="244">
        <v>36</v>
      </c>
      <c r="AO18" s="245">
        <v>37</v>
      </c>
      <c r="AP18" s="244">
        <v>38</v>
      </c>
      <c r="AQ18" s="246"/>
    </row>
    <row r="19" spans="1:43" ht="17.25">
      <c r="A19" s="186" t="s">
        <v>30</v>
      </c>
      <c r="B19" s="247"/>
      <c r="C19" s="194"/>
      <c r="D19" s="248" t="s">
        <v>32</v>
      </c>
      <c r="E19" s="249" t="s">
        <v>120</v>
      </c>
      <c r="F19" s="250" t="s">
        <v>121</v>
      </c>
      <c r="G19" s="251" t="s">
        <v>122</v>
      </c>
      <c r="H19" s="252" t="s">
        <v>123</v>
      </c>
      <c r="I19" s="250" t="s">
        <v>124</v>
      </c>
      <c r="J19" s="251" t="s">
        <v>125</v>
      </c>
      <c r="K19" s="250" t="s">
        <v>126</v>
      </c>
      <c r="L19" s="250" t="s">
        <v>127</v>
      </c>
      <c r="M19" s="202" t="s">
        <v>128</v>
      </c>
      <c r="N19" s="250" t="s">
        <v>129</v>
      </c>
      <c r="O19" s="250" t="s">
        <v>130</v>
      </c>
      <c r="P19" s="250" t="s">
        <v>131</v>
      </c>
      <c r="Q19" s="250" t="s">
        <v>132</v>
      </c>
      <c r="R19" s="250" t="s">
        <v>133</v>
      </c>
      <c r="S19" s="250" t="s">
        <v>134</v>
      </c>
      <c r="T19" s="250" t="s">
        <v>135</v>
      </c>
      <c r="U19" s="250" t="s">
        <v>136</v>
      </c>
      <c r="V19" s="250" t="s">
        <v>137</v>
      </c>
      <c r="W19" s="250" t="s">
        <v>138</v>
      </c>
      <c r="X19" s="250" t="s">
        <v>139</v>
      </c>
      <c r="Y19" s="250" t="s">
        <v>140</v>
      </c>
      <c r="Z19" s="252" t="s">
        <v>141</v>
      </c>
      <c r="AA19" s="250" t="s">
        <v>142</v>
      </c>
      <c r="AB19" s="252" t="s">
        <v>143</v>
      </c>
      <c r="AC19" s="250" t="s">
        <v>144</v>
      </c>
      <c r="AD19" s="253" t="s">
        <v>145</v>
      </c>
      <c r="AE19" s="254" t="s">
        <v>146</v>
      </c>
      <c r="AF19" s="250" t="s">
        <v>147</v>
      </c>
      <c r="AG19" s="254" t="s">
        <v>148</v>
      </c>
      <c r="AH19" s="253" t="s">
        <v>149</v>
      </c>
      <c r="AI19" s="253" t="s">
        <v>162</v>
      </c>
      <c r="AJ19" s="253" t="s">
        <v>150</v>
      </c>
      <c r="AK19" s="253" t="s">
        <v>151</v>
      </c>
      <c r="AL19" s="254" t="s">
        <v>152</v>
      </c>
      <c r="AM19" s="253" t="s">
        <v>153</v>
      </c>
      <c r="AN19" s="202" t="s">
        <v>154</v>
      </c>
      <c r="AO19" s="254" t="s">
        <v>155</v>
      </c>
      <c r="AP19" s="253" t="s">
        <v>156</v>
      </c>
      <c r="AQ19" s="255" t="s">
        <v>157</v>
      </c>
    </row>
    <row r="20" spans="1:43" ht="14.25">
      <c r="A20" s="256"/>
      <c r="B20" s="257"/>
      <c r="C20" s="258" t="s">
        <v>202</v>
      </c>
      <c r="D20" s="203">
        <v>519900</v>
      </c>
      <c r="E20" s="259">
        <v>249500</v>
      </c>
      <c r="F20" s="259">
        <v>25100</v>
      </c>
      <c r="G20" s="259">
        <v>44800</v>
      </c>
      <c r="H20" s="259">
        <v>20100</v>
      </c>
      <c r="I20" s="259">
        <v>56600</v>
      </c>
      <c r="J20" s="259">
        <v>43900</v>
      </c>
      <c r="K20" s="259">
        <v>9400</v>
      </c>
      <c r="L20" s="259">
        <v>12700</v>
      </c>
      <c r="M20" s="259">
        <v>2900</v>
      </c>
      <c r="N20" s="259">
        <v>5800</v>
      </c>
      <c r="O20" s="259">
        <v>2900</v>
      </c>
      <c r="P20" s="259">
        <v>3500</v>
      </c>
      <c r="Q20" s="259">
        <v>100</v>
      </c>
      <c r="R20" s="259">
        <v>4100</v>
      </c>
      <c r="S20" s="259">
        <v>3300</v>
      </c>
      <c r="T20" s="259">
        <v>6300</v>
      </c>
      <c r="U20" s="259">
        <v>4500</v>
      </c>
      <c r="V20" s="259">
        <v>1700</v>
      </c>
      <c r="W20" s="259">
        <v>1200</v>
      </c>
      <c r="X20" s="259">
        <v>2300</v>
      </c>
      <c r="Y20" s="259">
        <v>3600</v>
      </c>
      <c r="Z20" s="259">
        <v>2200</v>
      </c>
      <c r="AA20" s="259">
        <v>2500</v>
      </c>
      <c r="AB20" s="259">
        <v>0</v>
      </c>
      <c r="AC20" s="259">
        <v>0</v>
      </c>
      <c r="AD20" s="259">
        <v>0</v>
      </c>
      <c r="AE20" s="259">
        <v>0</v>
      </c>
      <c r="AF20" s="259">
        <v>0</v>
      </c>
      <c r="AG20" s="259">
        <v>0</v>
      </c>
      <c r="AH20" s="259">
        <v>0</v>
      </c>
      <c r="AI20" s="259">
        <v>0</v>
      </c>
      <c r="AJ20" s="259">
        <v>0</v>
      </c>
      <c r="AK20" s="259">
        <v>0</v>
      </c>
      <c r="AL20" s="259">
        <v>0</v>
      </c>
      <c r="AM20" s="259">
        <v>0</v>
      </c>
      <c r="AN20" s="259">
        <v>0</v>
      </c>
      <c r="AO20" s="259">
        <v>0</v>
      </c>
      <c r="AP20" s="259">
        <v>0</v>
      </c>
      <c r="AQ20" s="260">
        <v>10900</v>
      </c>
    </row>
    <row r="21" spans="1:43" ht="14.25">
      <c r="A21" s="261" t="s">
        <v>38</v>
      </c>
      <c r="B21" s="262" t="s">
        <v>39</v>
      </c>
      <c r="C21" s="258" t="s">
        <v>203</v>
      </c>
      <c r="D21" s="203">
        <v>479900</v>
      </c>
      <c r="E21" s="263">
        <v>223300</v>
      </c>
      <c r="F21" s="264">
        <v>48500</v>
      </c>
      <c r="G21" s="264">
        <v>33300</v>
      </c>
      <c r="H21" s="264">
        <v>0</v>
      </c>
      <c r="I21" s="263">
        <v>57500</v>
      </c>
      <c r="J21" s="263">
        <v>38700</v>
      </c>
      <c r="K21" s="263">
        <v>9200</v>
      </c>
      <c r="L21" s="263">
        <v>12200</v>
      </c>
      <c r="M21" s="263">
        <v>0</v>
      </c>
      <c r="N21" s="263">
        <v>5400</v>
      </c>
      <c r="O21" s="263">
        <v>3000</v>
      </c>
      <c r="P21" s="263">
        <v>3400</v>
      </c>
      <c r="Q21" s="263">
        <v>100</v>
      </c>
      <c r="R21" s="263">
        <v>4500</v>
      </c>
      <c r="S21" s="263">
        <v>3200</v>
      </c>
      <c r="T21" s="263">
        <v>6400</v>
      </c>
      <c r="U21" s="263">
        <v>3600</v>
      </c>
      <c r="V21" s="263">
        <v>1700</v>
      </c>
      <c r="W21" s="263">
        <v>1000</v>
      </c>
      <c r="X21" s="263">
        <v>2100</v>
      </c>
      <c r="Y21" s="263">
        <v>3700</v>
      </c>
      <c r="Z21" s="263">
        <v>2100</v>
      </c>
      <c r="AA21" s="263">
        <v>2800</v>
      </c>
      <c r="AB21" s="263">
        <v>0</v>
      </c>
      <c r="AC21" s="263">
        <v>0</v>
      </c>
      <c r="AD21" s="263">
        <v>0</v>
      </c>
      <c r="AE21" s="263">
        <v>0</v>
      </c>
      <c r="AF21" s="263">
        <v>0</v>
      </c>
      <c r="AG21" s="263">
        <v>0</v>
      </c>
      <c r="AH21" s="263">
        <v>100</v>
      </c>
      <c r="AI21" s="263">
        <v>0</v>
      </c>
      <c r="AJ21" s="263">
        <v>0</v>
      </c>
      <c r="AK21" s="263">
        <v>0</v>
      </c>
      <c r="AL21" s="263">
        <v>0</v>
      </c>
      <c r="AM21" s="263">
        <v>0</v>
      </c>
      <c r="AN21" s="263">
        <v>0</v>
      </c>
      <c r="AO21" s="263">
        <v>0</v>
      </c>
      <c r="AP21" s="263">
        <v>0</v>
      </c>
      <c r="AQ21" s="265">
        <v>14100</v>
      </c>
    </row>
    <row r="22" spans="1:43" ht="14.25">
      <c r="A22" s="266"/>
      <c r="B22" s="262" t="s">
        <v>41</v>
      </c>
      <c r="C22" s="258" t="s">
        <v>42</v>
      </c>
      <c r="D22" s="215">
        <v>40000</v>
      </c>
      <c r="E22" s="215">
        <v>26200</v>
      </c>
      <c r="F22" s="215">
        <v>-23400</v>
      </c>
      <c r="G22" s="215">
        <v>11500</v>
      </c>
      <c r="H22" s="215">
        <v>20100</v>
      </c>
      <c r="I22" s="215">
        <v>-900</v>
      </c>
      <c r="J22" s="215">
        <v>5200</v>
      </c>
      <c r="K22" s="215">
        <v>200</v>
      </c>
      <c r="L22" s="215">
        <v>500</v>
      </c>
      <c r="M22" s="215">
        <v>2900</v>
      </c>
      <c r="N22" s="215">
        <v>400</v>
      </c>
      <c r="O22" s="215">
        <v>-100</v>
      </c>
      <c r="P22" s="215">
        <v>100</v>
      </c>
      <c r="Q22" s="215">
        <v>0</v>
      </c>
      <c r="R22" s="215">
        <v>-400</v>
      </c>
      <c r="S22" s="215">
        <v>100</v>
      </c>
      <c r="T22" s="215">
        <v>-100</v>
      </c>
      <c r="U22" s="215">
        <v>900</v>
      </c>
      <c r="V22" s="215">
        <v>0</v>
      </c>
      <c r="W22" s="215">
        <v>200</v>
      </c>
      <c r="X22" s="215">
        <v>200</v>
      </c>
      <c r="Y22" s="215">
        <v>-100</v>
      </c>
      <c r="Z22" s="215">
        <v>100</v>
      </c>
      <c r="AA22" s="215">
        <v>-300</v>
      </c>
      <c r="AB22" s="215">
        <v>0</v>
      </c>
      <c r="AC22" s="215">
        <v>0</v>
      </c>
      <c r="AD22" s="215">
        <v>0</v>
      </c>
      <c r="AE22" s="215">
        <v>0</v>
      </c>
      <c r="AF22" s="215">
        <v>0</v>
      </c>
      <c r="AG22" s="215">
        <v>0</v>
      </c>
      <c r="AH22" s="215">
        <v>-100</v>
      </c>
      <c r="AI22" s="215">
        <v>0</v>
      </c>
      <c r="AJ22" s="215">
        <v>0</v>
      </c>
      <c r="AK22" s="215">
        <v>0</v>
      </c>
      <c r="AL22" s="215">
        <v>0</v>
      </c>
      <c r="AM22" s="215">
        <v>0</v>
      </c>
      <c r="AN22" s="215">
        <v>0</v>
      </c>
      <c r="AO22" s="215">
        <v>0</v>
      </c>
      <c r="AP22" s="215">
        <v>0</v>
      </c>
      <c r="AQ22" s="267">
        <v>-3200</v>
      </c>
    </row>
    <row r="23" spans="1:43" ht="14.25">
      <c r="A23" s="266"/>
      <c r="B23" s="268"/>
      <c r="C23" s="258" t="s">
        <v>44</v>
      </c>
      <c r="D23" s="220">
        <v>108.33506980620962</v>
      </c>
      <c r="E23" s="220">
        <v>111.73309449171518</v>
      </c>
      <c r="F23" s="220">
        <v>51.752577319587637</v>
      </c>
      <c r="G23" s="220">
        <v>134.53453453453454</v>
      </c>
      <c r="H23" s="220" t="s">
        <v>163</v>
      </c>
      <c r="I23" s="220">
        <v>98.434782608695642</v>
      </c>
      <c r="J23" s="220">
        <v>113.43669250645996</v>
      </c>
      <c r="K23" s="220">
        <v>102.17391304347827</v>
      </c>
      <c r="L23" s="220">
        <v>104.09836065573769</v>
      </c>
      <c r="M23" s="269" t="s">
        <v>163</v>
      </c>
      <c r="N23" s="220">
        <v>107.40740740740742</v>
      </c>
      <c r="O23" s="220">
        <v>96.666666666666671</v>
      </c>
      <c r="P23" s="220">
        <v>102.94117647058823</v>
      </c>
      <c r="Q23" s="220">
        <v>100</v>
      </c>
      <c r="R23" s="220">
        <v>91.111111111111114</v>
      </c>
      <c r="S23" s="220">
        <v>103.125</v>
      </c>
      <c r="T23" s="220">
        <v>98.4375</v>
      </c>
      <c r="U23" s="220">
        <v>125</v>
      </c>
      <c r="V23" s="220">
        <v>100</v>
      </c>
      <c r="W23" s="218">
        <v>120</v>
      </c>
      <c r="X23" s="218">
        <v>109.52380952380953</v>
      </c>
      <c r="Y23" s="218">
        <v>97.297297297297305</v>
      </c>
      <c r="Z23" s="218">
        <v>104.76190476190477</v>
      </c>
      <c r="AA23" s="218">
        <v>89.285714285714292</v>
      </c>
      <c r="AB23" s="218">
        <v>0</v>
      </c>
      <c r="AC23" s="218">
        <v>0</v>
      </c>
      <c r="AD23" s="218">
        <v>0</v>
      </c>
      <c r="AE23" s="218">
        <v>0</v>
      </c>
      <c r="AF23" s="218">
        <v>0</v>
      </c>
      <c r="AG23" s="218">
        <v>0</v>
      </c>
      <c r="AH23" s="218">
        <v>0</v>
      </c>
      <c r="AI23" s="218">
        <v>0</v>
      </c>
      <c r="AJ23" s="218">
        <v>0</v>
      </c>
      <c r="AK23" s="218">
        <v>0</v>
      </c>
      <c r="AL23" s="218">
        <v>0</v>
      </c>
      <c r="AM23" s="218">
        <v>0</v>
      </c>
      <c r="AN23" s="220">
        <v>0</v>
      </c>
      <c r="AO23" s="220">
        <v>0</v>
      </c>
      <c r="AP23" s="220">
        <v>0</v>
      </c>
      <c r="AQ23" s="270">
        <v>77.304964539007088</v>
      </c>
    </row>
    <row r="24" spans="1:43" ht="14.25">
      <c r="A24" s="266"/>
      <c r="B24" s="271"/>
      <c r="C24" s="258" t="s">
        <v>202</v>
      </c>
      <c r="D24" s="203">
        <v>4707300</v>
      </c>
      <c r="E24" s="203">
        <v>2136300</v>
      </c>
      <c r="F24" s="203">
        <v>308000</v>
      </c>
      <c r="G24" s="203">
        <v>442000</v>
      </c>
      <c r="H24" s="203">
        <v>190100</v>
      </c>
      <c r="I24" s="203">
        <v>542500</v>
      </c>
      <c r="J24" s="203">
        <v>407900</v>
      </c>
      <c r="K24" s="203">
        <v>56700</v>
      </c>
      <c r="L24" s="203">
        <v>126300</v>
      </c>
      <c r="M24" s="203">
        <v>21000</v>
      </c>
      <c r="N24" s="203">
        <v>54400</v>
      </c>
      <c r="O24" s="203">
        <v>27300</v>
      </c>
      <c r="P24" s="203">
        <v>17200</v>
      </c>
      <c r="Q24" s="203">
        <v>200</v>
      </c>
      <c r="R24" s="203">
        <v>36200</v>
      </c>
      <c r="S24" s="203">
        <v>36500</v>
      </c>
      <c r="T24" s="203">
        <v>61100</v>
      </c>
      <c r="U24" s="203">
        <v>35700</v>
      </c>
      <c r="V24" s="203">
        <v>17100</v>
      </c>
      <c r="W24" s="203">
        <v>10800</v>
      </c>
      <c r="X24" s="203">
        <v>21900</v>
      </c>
      <c r="Y24" s="203">
        <v>36400</v>
      </c>
      <c r="Z24" s="203">
        <v>21300</v>
      </c>
      <c r="AA24" s="203">
        <v>24300</v>
      </c>
      <c r="AB24" s="203">
        <v>100</v>
      </c>
      <c r="AC24" s="203">
        <v>0</v>
      </c>
      <c r="AD24" s="203">
        <v>0</v>
      </c>
      <c r="AE24" s="203">
        <v>100</v>
      </c>
      <c r="AF24" s="203">
        <v>100</v>
      </c>
      <c r="AG24" s="203">
        <v>100</v>
      </c>
      <c r="AH24" s="203">
        <v>0</v>
      </c>
      <c r="AI24" s="203">
        <v>200</v>
      </c>
      <c r="AJ24" s="203">
        <v>200</v>
      </c>
      <c r="AK24" s="203">
        <v>200</v>
      </c>
      <c r="AL24" s="203">
        <v>500</v>
      </c>
      <c r="AM24" s="203">
        <v>200</v>
      </c>
      <c r="AN24" s="203">
        <v>100</v>
      </c>
      <c r="AO24" s="203">
        <v>0</v>
      </c>
      <c r="AP24" s="203">
        <v>0</v>
      </c>
      <c r="AQ24" s="204">
        <v>74300</v>
      </c>
    </row>
    <row r="25" spans="1:43" ht="14.25">
      <c r="A25" s="266"/>
      <c r="B25" s="262" t="s">
        <v>45</v>
      </c>
      <c r="C25" s="258" t="s">
        <v>203</v>
      </c>
      <c r="D25" s="203">
        <v>4611700</v>
      </c>
      <c r="E25" s="272">
        <v>2052500</v>
      </c>
      <c r="F25" s="272">
        <v>582200</v>
      </c>
      <c r="G25" s="272">
        <v>307000</v>
      </c>
      <c r="H25" s="272">
        <v>0</v>
      </c>
      <c r="I25" s="272">
        <v>563800</v>
      </c>
      <c r="J25" s="272">
        <v>400200</v>
      </c>
      <c r="K25" s="272">
        <v>58100</v>
      </c>
      <c r="L25" s="272">
        <v>119400</v>
      </c>
      <c r="M25" s="272">
        <v>0</v>
      </c>
      <c r="N25" s="272">
        <v>50500</v>
      </c>
      <c r="O25" s="272">
        <v>27400</v>
      </c>
      <c r="P25" s="272">
        <v>17200</v>
      </c>
      <c r="Q25" s="272">
        <v>2500</v>
      </c>
      <c r="R25" s="272">
        <v>35900</v>
      </c>
      <c r="S25" s="272">
        <v>37100</v>
      </c>
      <c r="T25" s="272">
        <v>64400</v>
      </c>
      <c r="U25" s="272">
        <v>31400</v>
      </c>
      <c r="V25" s="272">
        <v>18300</v>
      </c>
      <c r="W25" s="272">
        <v>10200</v>
      </c>
      <c r="X25" s="272">
        <v>22400</v>
      </c>
      <c r="Y25" s="272">
        <v>37900</v>
      </c>
      <c r="Z25" s="272">
        <v>20400</v>
      </c>
      <c r="AA25" s="272">
        <v>26100</v>
      </c>
      <c r="AB25" s="272">
        <v>300</v>
      </c>
      <c r="AC25" s="272">
        <v>0</v>
      </c>
      <c r="AD25" s="272">
        <v>100</v>
      </c>
      <c r="AE25" s="272">
        <v>200</v>
      </c>
      <c r="AF25" s="272">
        <v>600</v>
      </c>
      <c r="AG25" s="272">
        <v>100</v>
      </c>
      <c r="AH25" s="272">
        <v>100</v>
      </c>
      <c r="AI25" s="272">
        <v>0</v>
      </c>
      <c r="AJ25" s="272">
        <v>100</v>
      </c>
      <c r="AK25" s="272">
        <v>300</v>
      </c>
      <c r="AL25" s="272">
        <v>100</v>
      </c>
      <c r="AM25" s="272">
        <v>100</v>
      </c>
      <c r="AN25" s="272">
        <v>100</v>
      </c>
      <c r="AO25" s="272">
        <v>100</v>
      </c>
      <c r="AP25" s="272">
        <v>100</v>
      </c>
      <c r="AQ25" s="273">
        <v>124500</v>
      </c>
    </row>
    <row r="26" spans="1:43" ht="14.25">
      <c r="A26" s="261" t="s">
        <v>47</v>
      </c>
      <c r="B26" s="262" t="s">
        <v>48</v>
      </c>
      <c r="C26" s="258" t="s">
        <v>42</v>
      </c>
      <c r="D26" s="215">
        <v>95600</v>
      </c>
      <c r="E26" s="215">
        <v>83800</v>
      </c>
      <c r="F26" s="215">
        <v>-274200</v>
      </c>
      <c r="G26" s="215">
        <v>135000</v>
      </c>
      <c r="H26" s="215">
        <v>190100</v>
      </c>
      <c r="I26" s="215">
        <v>-21300</v>
      </c>
      <c r="J26" s="215">
        <v>7700</v>
      </c>
      <c r="K26" s="215">
        <v>-1400</v>
      </c>
      <c r="L26" s="215">
        <v>6900</v>
      </c>
      <c r="M26" s="215">
        <v>21000</v>
      </c>
      <c r="N26" s="215">
        <v>3900</v>
      </c>
      <c r="O26" s="215">
        <v>-100</v>
      </c>
      <c r="P26" s="215">
        <v>0</v>
      </c>
      <c r="Q26" s="215">
        <v>-2300</v>
      </c>
      <c r="R26" s="215">
        <v>300</v>
      </c>
      <c r="S26" s="215">
        <v>-600</v>
      </c>
      <c r="T26" s="215">
        <v>-3300</v>
      </c>
      <c r="U26" s="215">
        <v>4300</v>
      </c>
      <c r="V26" s="215">
        <v>-1200</v>
      </c>
      <c r="W26" s="215">
        <v>600</v>
      </c>
      <c r="X26" s="215">
        <v>-500</v>
      </c>
      <c r="Y26" s="215">
        <v>-1500</v>
      </c>
      <c r="Z26" s="215">
        <v>900</v>
      </c>
      <c r="AA26" s="215">
        <v>-1800</v>
      </c>
      <c r="AB26" s="215">
        <v>-200</v>
      </c>
      <c r="AC26" s="215">
        <v>0</v>
      </c>
      <c r="AD26" s="215">
        <v>-100</v>
      </c>
      <c r="AE26" s="215">
        <v>-100</v>
      </c>
      <c r="AF26" s="215">
        <v>-500</v>
      </c>
      <c r="AG26" s="215">
        <v>0</v>
      </c>
      <c r="AH26" s="215">
        <v>-100</v>
      </c>
      <c r="AI26" s="215">
        <v>0</v>
      </c>
      <c r="AJ26" s="215">
        <v>100</v>
      </c>
      <c r="AK26" s="215">
        <v>-100</v>
      </c>
      <c r="AL26" s="215">
        <v>400</v>
      </c>
      <c r="AM26" s="215">
        <v>100</v>
      </c>
      <c r="AN26" s="215">
        <v>0</v>
      </c>
      <c r="AO26" s="215">
        <v>-100</v>
      </c>
      <c r="AP26" s="215">
        <v>-100</v>
      </c>
      <c r="AQ26" s="216">
        <v>-50200</v>
      </c>
    </row>
    <row r="27" spans="1:43" ht="14.25">
      <c r="A27" s="256"/>
      <c r="B27" s="274"/>
      <c r="C27" s="258" t="s">
        <v>44</v>
      </c>
      <c r="D27" s="218">
        <v>102.07298826896806</v>
      </c>
      <c r="E27" s="218">
        <v>104.08282582216808</v>
      </c>
      <c r="F27" s="218">
        <v>52.902782548952253</v>
      </c>
      <c r="G27" s="218">
        <v>143.97394136807819</v>
      </c>
      <c r="H27" s="269" t="s">
        <v>163</v>
      </c>
      <c r="I27" s="218">
        <v>96.222064561901391</v>
      </c>
      <c r="J27" s="218">
        <v>101.92403798100949</v>
      </c>
      <c r="K27" s="218">
        <v>97.590361445783131</v>
      </c>
      <c r="L27" s="218">
        <v>105.77889447236181</v>
      </c>
      <c r="M27" s="269" t="s">
        <v>163</v>
      </c>
      <c r="N27" s="218">
        <v>107.72277227722773</v>
      </c>
      <c r="O27" s="218">
        <v>99.635036496350367</v>
      </c>
      <c r="P27" s="218">
        <v>100</v>
      </c>
      <c r="Q27" s="218">
        <v>8</v>
      </c>
      <c r="R27" s="218">
        <v>100.83565459610028</v>
      </c>
      <c r="S27" s="218">
        <v>98.382749326145557</v>
      </c>
      <c r="T27" s="218">
        <v>94.875776397515537</v>
      </c>
      <c r="U27" s="218">
        <v>113.69426751592357</v>
      </c>
      <c r="V27" s="218">
        <v>93.442622950819683</v>
      </c>
      <c r="W27" s="218">
        <v>105.88235294117648</v>
      </c>
      <c r="X27" s="218">
        <v>97.767857142857139</v>
      </c>
      <c r="Y27" s="218">
        <v>96.042216358839056</v>
      </c>
      <c r="Z27" s="218">
        <v>104.41176470588236</v>
      </c>
      <c r="AA27" s="218">
        <v>93.103448275862064</v>
      </c>
      <c r="AB27" s="218">
        <v>33.333333333333329</v>
      </c>
      <c r="AC27" s="218">
        <v>0</v>
      </c>
      <c r="AD27" s="218">
        <v>0</v>
      </c>
      <c r="AE27" s="218">
        <v>50</v>
      </c>
      <c r="AF27" s="218">
        <v>16.666666666666664</v>
      </c>
      <c r="AG27" s="218">
        <v>100</v>
      </c>
      <c r="AH27" s="218">
        <v>0</v>
      </c>
      <c r="AI27" s="218">
        <v>0</v>
      </c>
      <c r="AJ27" s="218">
        <v>200</v>
      </c>
      <c r="AK27" s="218">
        <v>66.666666666666657</v>
      </c>
      <c r="AL27" s="218">
        <v>500</v>
      </c>
      <c r="AM27" s="218">
        <v>200</v>
      </c>
      <c r="AN27" s="218">
        <v>100</v>
      </c>
      <c r="AO27" s="218">
        <v>0</v>
      </c>
      <c r="AP27" s="218">
        <v>0</v>
      </c>
      <c r="AQ27" s="275">
        <v>59.678714859437754</v>
      </c>
    </row>
    <row r="28" spans="1:43" ht="14.25">
      <c r="A28" s="276"/>
      <c r="B28" s="277"/>
      <c r="C28" s="258" t="s">
        <v>50</v>
      </c>
      <c r="D28" s="218">
        <v>100</v>
      </c>
      <c r="E28" s="218">
        <v>47.989998076553178</v>
      </c>
      <c r="F28" s="218">
        <v>4.8278515099057513</v>
      </c>
      <c r="G28" s="218">
        <v>8.6170417387959226</v>
      </c>
      <c r="H28" s="218">
        <v>3.866128101557992</v>
      </c>
      <c r="I28" s="218">
        <v>10.886708982496634</v>
      </c>
      <c r="J28" s="218">
        <v>8.4439315252933262</v>
      </c>
      <c r="K28" s="218">
        <v>1.8080400076937873</v>
      </c>
      <c r="L28" s="218">
        <v>2.4427774572033085</v>
      </c>
      <c r="M28" s="218">
        <v>0.55779957684170034</v>
      </c>
      <c r="N28" s="218">
        <v>1.1155991536834007</v>
      </c>
      <c r="O28" s="218">
        <v>0.55779957684170034</v>
      </c>
      <c r="P28" s="218">
        <v>0.6732063858434314</v>
      </c>
      <c r="Q28" s="218">
        <v>1.9234468166955183E-2</v>
      </c>
      <c r="R28" s="218">
        <v>0.78861319484516257</v>
      </c>
      <c r="S28" s="218">
        <v>0.63473744950952105</v>
      </c>
      <c r="T28" s="218">
        <v>1.2117714945181766</v>
      </c>
      <c r="U28" s="218">
        <v>0.86555106751298316</v>
      </c>
      <c r="V28" s="218">
        <v>0.32698595883823817</v>
      </c>
      <c r="W28" s="218">
        <v>0.2308136180034622</v>
      </c>
      <c r="X28" s="218">
        <v>0.44239276783996928</v>
      </c>
      <c r="Y28" s="218">
        <v>0.69244085401038658</v>
      </c>
      <c r="Z28" s="218">
        <v>0.42315829967301405</v>
      </c>
      <c r="AA28" s="218">
        <v>0.48086170417387958</v>
      </c>
      <c r="AB28" s="218">
        <v>0</v>
      </c>
      <c r="AC28" s="218">
        <v>0</v>
      </c>
      <c r="AD28" s="218">
        <v>0</v>
      </c>
      <c r="AE28" s="218">
        <v>0</v>
      </c>
      <c r="AF28" s="218">
        <v>0</v>
      </c>
      <c r="AG28" s="218">
        <v>0</v>
      </c>
      <c r="AH28" s="218">
        <v>0</v>
      </c>
      <c r="AI28" s="218">
        <v>0</v>
      </c>
      <c r="AJ28" s="218">
        <v>0</v>
      </c>
      <c r="AK28" s="218">
        <v>0</v>
      </c>
      <c r="AL28" s="218">
        <v>0</v>
      </c>
      <c r="AM28" s="218">
        <v>0</v>
      </c>
      <c r="AN28" s="218">
        <v>0</v>
      </c>
      <c r="AO28" s="218">
        <v>0</v>
      </c>
      <c r="AP28" s="218">
        <v>0</v>
      </c>
      <c r="AQ28" s="219">
        <v>2.0965570301981149</v>
      </c>
    </row>
    <row r="29" spans="1:43" ht="14.25">
      <c r="A29" s="278" t="s">
        <v>51</v>
      </c>
      <c r="B29" s="279"/>
      <c r="C29" s="280" t="s">
        <v>52</v>
      </c>
      <c r="D29" s="231">
        <v>100</v>
      </c>
      <c r="E29" s="231">
        <v>45.382703460582505</v>
      </c>
      <c r="F29" s="231">
        <v>6.5430289125400973</v>
      </c>
      <c r="G29" s="231">
        <v>9.3896713615023462</v>
      </c>
      <c r="H29" s="231">
        <v>4.0384084294606248</v>
      </c>
      <c r="I29" s="231">
        <v>11.524653198224035</v>
      </c>
      <c r="J29" s="231">
        <v>8.6652645890425504</v>
      </c>
      <c r="K29" s="231">
        <v>1.2045121407176089</v>
      </c>
      <c r="L29" s="231">
        <v>2.6830667261487475</v>
      </c>
      <c r="M29" s="231">
        <v>0.44611560767318847</v>
      </c>
      <c r="N29" s="231">
        <v>1.1556518598772121</v>
      </c>
      <c r="O29" s="231">
        <v>0.57995028997514497</v>
      </c>
      <c r="P29" s="231">
        <v>0.36538992628470673</v>
      </c>
      <c r="Q29" s="231">
        <v>4.2487200730779856E-3</v>
      </c>
      <c r="R29" s="231">
        <v>0.76901833322711532</v>
      </c>
      <c r="S29" s="231">
        <v>0.77539141333673234</v>
      </c>
      <c r="T29" s="231">
        <v>1.2979839823253245</v>
      </c>
      <c r="U29" s="231">
        <v>0.75839653304442034</v>
      </c>
      <c r="V29" s="231">
        <v>0.36326556624816775</v>
      </c>
      <c r="W29" s="231">
        <v>0.22943088394621119</v>
      </c>
      <c r="X29" s="231">
        <v>0.4652348480020394</v>
      </c>
      <c r="Y29" s="231">
        <v>0.7732670533001933</v>
      </c>
      <c r="Z29" s="231">
        <v>0.45248868778280549</v>
      </c>
      <c r="AA29" s="231">
        <v>0.51621948887897517</v>
      </c>
      <c r="AB29" s="231">
        <v>2.1243600365389928E-3</v>
      </c>
      <c r="AC29" s="231">
        <v>0</v>
      </c>
      <c r="AD29" s="231">
        <v>0</v>
      </c>
      <c r="AE29" s="231">
        <v>2.1243600365389928E-3</v>
      </c>
      <c r="AF29" s="231">
        <v>2.1243600365389928E-3</v>
      </c>
      <c r="AG29" s="231">
        <v>2.1243600365389928E-3</v>
      </c>
      <c r="AH29" s="231">
        <v>0</v>
      </c>
      <c r="AI29" s="231">
        <v>4.2487200730779856E-3</v>
      </c>
      <c r="AJ29" s="231">
        <v>4.2487200730779856E-3</v>
      </c>
      <c r="AK29" s="231">
        <v>4.2487200730779856E-3</v>
      </c>
      <c r="AL29" s="231">
        <v>1.0621800182694964E-2</v>
      </c>
      <c r="AM29" s="231">
        <v>4.2487200730779856E-3</v>
      </c>
      <c r="AN29" s="231">
        <v>2.1243600365389928E-3</v>
      </c>
      <c r="AO29" s="231">
        <v>0</v>
      </c>
      <c r="AP29" s="231">
        <v>0</v>
      </c>
      <c r="AQ29" s="232">
        <v>1.5783995071484715</v>
      </c>
    </row>
    <row r="30" spans="1:43" ht="14.25">
      <c r="A30" s="184"/>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row>
    <row r="31" spans="1:43" ht="14.25">
      <c r="A31" s="281" t="s">
        <v>74</v>
      </c>
      <c r="B31" s="175" t="s">
        <v>73</v>
      </c>
      <c r="C31" s="282"/>
      <c r="D31" s="172"/>
      <c r="E31" s="172"/>
      <c r="F31" s="172"/>
      <c r="G31" s="172"/>
      <c r="H31" s="172"/>
      <c r="I31" s="172"/>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row>
    <row r="32" spans="1:43" ht="14.25">
      <c r="A32" s="169"/>
      <c r="B32" s="175" t="s">
        <v>158</v>
      </c>
      <c r="C32" s="282"/>
      <c r="D32" s="172"/>
      <c r="E32" s="172"/>
      <c r="F32" s="172"/>
      <c r="G32" s="172"/>
      <c r="H32" s="172"/>
      <c r="I32" s="172"/>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row>
    <row r="33" spans="1:43" ht="14.25">
      <c r="A33" s="169"/>
      <c r="B33" s="175" t="s">
        <v>159</v>
      </c>
      <c r="C33" s="282"/>
      <c r="D33" s="172"/>
      <c r="E33" s="172"/>
      <c r="F33" s="172"/>
      <c r="G33" s="172"/>
      <c r="H33" s="172"/>
      <c r="I33" s="172"/>
      <c r="J33" s="172"/>
      <c r="K33" s="172"/>
      <c r="L33" s="172"/>
      <c r="M33" s="172"/>
      <c r="N33" s="172"/>
      <c r="O33" s="172"/>
      <c r="P33" s="172"/>
      <c r="Q33" s="172"/>
      <c r="R33" s="172"/>
      <c r="S33" s="172"/>
      <c r="T33" s="172"/>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row>
    <row r="34" spans="1:43" ht="14.25">
      <c r="A34" s="169"/>
      <c r="B34" s="175" t="s">
        <v>160</v>
      </c>
      <c r="C34" s="282"/>
      <c r="D34" s="172"/>
      <c r="E34" s="172"/>
      <c r="F34" s="172"/>
      <c r="G34" s="172"/>
      <c r="H34" s="172"/>
      <c r="I34" s="172"/>
      <c r="J34" s="172"/>
      <c r="K34" s="172"/>
      <c r="L34" s="172"/>
      <c r="M34" s="172"/>
      <c r="N34" s="172"/>
      <c r="O34" s="172"/>
      <c r="P34" s="172"/>
      <c r="Q34" s="172"/>
      <c r="R34" s="172"/>
      <c r="S34" s="172"/>
      <c r="T34" s="172"/>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row>
    <row r="35" spans="1:43" ht="17.25">
      <c r="A35" s="169"/>
      <c r="B35" s="283"/>
      <c r="C35" s="282"/>
      <c r="D35" s="172"/>
      <c r="E35" s="172"/>
      <c r="F35" s="172"/>
      <c r="G35" s="172"/>
      <c r="H35" s="172"/>
      <c r="I35" s="172"/>
      <c r="J35" s="172"/>
      <c r="K35" s="172"/>
      <c r="L35" s="172"/>
      <c r="M35" s="172"/>
      <c r="N35" s="172"/>
      <c r="O35" s="172"/>
      <c r="P35" s="172"/>
      <c r="Q35" s="172"/>
      <c r="R35" s="172"/>
      <c r="S35" s="172"/>
      <c r="T35" s="172"/>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row>
  </sheetData>
  <mergeCells count="1">
    <mergeCell ref="A1:D1"/>
  </mergeCells>
  <phoneticPr fontId="2"/>
  <hyperlinks>
    <hyperlink ref="A1" location="'R3'!A1" display="令和３年度"/>
    <hyperlink ref="A1:D1" location="平成18年!A1" display="平成18年!A1"/>
  </hyperlinks>
  <pageMargins left="0.70866141732283472" right="0.70866141732283472" top="0.74803149606299213" bottom="0.74803149606299213" header="0.31496062992125984" footer="0.31496062992125984"/>
  <pageSetup paperSize="9" scale="2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4"/>
  <sheetViews>
    <sheetView workbookViewId="0">
      <selection sqref="A1:D1"/>
    </sheetView>
  </sheetViews>
  <sheetFormatPr defaultRowHeight="13.5"/>
  <cols>
    <col min="1" max="16384" width="9" style="170"/>
  </cols>
  <sheetData>
    <row r="1" spans="1:43" s="167" customFormat="1" ht="24" customHeight="1">
      <c r="A1" s="361" t="str">
        <f>平成18年!A1</f>
        <v>平成18年</v>
      </c>
      <c r="B1" s="361"/>
      <c r="C1" s="361"/>
      <c r="D1" s="361"/>
      <c r="E1" s="15" t="str">
        <f ca="1">RIGHT(CELL("filename",$A$1),LEN(CELL("filename",$A$1))-FIND("]",CELL("filename",$A$1)))</f>
        <v>11月</v>
      </c>
      <c r="F1" s="16" t="s">
        <v>88</v>
      </c>
      <c r="G1" s="14"/>
      <c r="H1" s="14"/>
      <c r="I1" s="14"/>
      <c r="L1" s="14"/>
      <c r="M1" s="14"/>
      <c r="N1" s="14"/>
      <c r="O1" s="14"/>
      <c r="P1" s="166"/>
      <c r="Q1" s="166"/>
    </row>
    <row r="2" spans="1:43" ht="14.25">
      <c r="A2" s="168"/>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row>
    <row r="3" spans="1:43" ht="18.75">
      <c r="A3" s="171" t="s">
        <v>20</v>
      </c>
      <c r="B3" s="172"/>
      <c r="C3" s="172"/>
      <c r="D3" s="172"/>
      <c r="E3" s="172"/>
      <c r="F3" s="172"/>
      <c r="G3" s="173"/>
      <c r="H3" s="174" t="s">
        <v>21</v>
      </c>
      <c r="I3" s="169"/>
      <c r="J3" s="171" t="s">
        <v>22</v>
      </c>
      <c r="K3" s="172"/>
      <c r="L3" s="175"/>
      <c r="M3" s="172"/>
      <c r="N3" s="172"/>
      <c r="O3" s="172"/>
      <c r="P3" s="172"/>
      <c r="Q3" s="172"/>
      <c r="R3" s="172"/>
      <c r="S3" s="175"/>
      <c r="T3" s="174" t="s">
        <v>23</v>
      </c>
      <c r="U3" s="169"/>
      <c r="V3" s="169"/>
      <c r="W3" s="169"/>
      <c r="X3" s="169"/>
      <c r="Y3" s="169"/>
      <c r="Z3" s="169"/>
      <c r="AA3" s="169"/>
      <c r="AB3" s="169"/>
      <c r="AC3" s="169"/>
      <c r="AD3" s="169"/>
      <c r="AE3" s="169"/>
      <c r="AF3" s="169"/>
      <c r="AG3" s="169"/>
      <c r="AH3" s="169"/>
      <c r="AI3" s="169"/>
      <c r="AJ3" s="169"/>
      <c r="AK3" s="169"/>
      <c r="AL3" s="169"/>
      <c r="AM3" s="169"/>
      <c r="AN3" s="169"/>
      <c r="AO3" s="169"/>
      <c r="AP3" s="169"/>
      <c r="AQ3" s="169"/>
    </row>
    <row r="4" spans="1:43" ht="14.25">
      <c r="A4" s="176"/>
      <c r="B4" s="177"/>
      <c r="C4" s="178" t="s">
        <v>24</v>
      </c>
      <c r="D4" s="179" t="s">
        <v>25</v>
      </c>
      <c r="E4" s="180" t="s">
        <v>26</v>
      </c>
      <c r="F4" s="181"/>
      <c r="G4" s="182"/>
      <c r="H4" s="183"/>
      <c r="I4" s="184"/>
      <c r="J4" s="176"/>
      <c r="K4" s="178" t="s">
        <v>24</v>
      </c>
      <c r="L4" s="180" t="s">
        <v>27</v>
      </c>
      <c r="M4" s="181"/>
      <c r="N4" s="182"/>
      <c r="O4" s="180" t="s">
        <v>28</v>
      </c>
      <c r="P4" s="181"/>
      <c r="Q4" s="182"/>
      <c r="R4" s="180" t="s">
        <v>29</v>
      </c>
      <c r="S4" s="182"/>
      <c r="T4" s="185"/>
      <c r="U4" s="184"/>
      <c r="V4" s="169"/>
      <c r="W4" s="169"/>
      <c r="X4" s="169"/>
      <c r="Y4" s="169"/>
      <c r="Z4" s="169"/>
      <c r="AA4" s="169"/>
      <c r="AB4" s="169"/>
      <c r="AC4" s="169"/>
      <c r="AD4" s="169"/>
      <c r="AE4" s="169"/>
      <c r="AF4" s="169"/>
      <c r="AG4" s="169"/>
      <c r="AH4" s="169"/>
      <c r="AI4" s="169"/>
      <c r="AJ4" s="169"/>
      <c r="AK4" s="169"/>
      <c r="AL4" s="169"/>
      <c r="AM4" s="169"/>
      <c r="AN4" s="169"/>
      <c r="AO4" s="169"/>
      <c r="AP4" s="169"/>
      <c r="AQ4" s="169"/>
    </row>
    <row r="5" spans="1:43" ht="17.25">
      <c r="A5" s="186" t="s">
        <v>30</v>
      </c>
      <c r="B5" s="187"/>
      <c r="C5" s="188"/>
      <c r="D5" s="189" t="s">
        <v>31</v>
      </c>
      <c r="E5" s="190" t="s">
        <v>32</v>
      </c>
      <c r="F5" s="190" t="s">
        <v>33</v>
      </c>
      <c r="G5" s="190" t="s">
        <v>34</v>
      </c>
      <c r="H5" s="191" t="s">
        <v>35</v>
      </c>
      <c r="I5" s="192"/>
      <c r="J5" s="193" t="s">
        <v>36</v>
      </c>
      <c r="K5" s="194"/>
      <c r="L5" s="190" t="s">
        <v>32</v>
      </c>
      <c r="M5" s="190" t="s">
        <v>33</v>
      </c>
      <c r="N5" s="190" t="s">
        <v>34</v>
      </c>
      <c r="O5" s="190" t="s">
        <v>32</v>
      </c>
      <c r="P5" s="190" t="s">
        <v>33</v>
      </c>
      <c r="Q5" s="190" t="s">
        <v>34</v>
      </c>
      <c r="R5" s="190" t="s">
        <v>32</v>
      </c>
      <c r="S5" s="190" t="s">
        <v>33</v>
      </c>
      <c r="T5" s="195" t="s">
        <v>34</v>
      </c>
      <c r="U5" s="184"/>
      <c r="V5" s="169"/>
      <c r="W5" s="169"/>
      <c r="X5" s="169"/>
      <c r="Y5" s="169"/>
      <c r="Z5" s="169"/>
      <c r="AA5" s="169"/>
      <c r="AB5" s="169"/>
      <c r="AC5" s="169"/>
      <c r="AD5" s="169"/>
      <c r="AE5" s="169"/>
      <c r="AF5" s="169"/>
      <c r="AG5" s="169"/>
      <c r="AH5" s="169"/>
      <c r="AI5" s="169"/>
      <c r="AJ5" s="169"/>
      <c r="AK5" s="169"/>
      <c r="AL5" s="169"/>
      <c r="AM5" s="169"/>
      <c r="AN5" s="169"/>
      <c r="AO5" s="169"/>
      <c r="AP5" s="169"/>
      <c r="AQ5" s="169"/>
    </row>
    <row r="6" spans="1:43" ht="17.25">
      <c r="A6" s="196"/>
      <c r="B6" s="197"/>
      <c r="C6" s="198" t="s">
        <v>204</v>
      </c>
      <c r="D6" s="199">
        <v>526400</v>
      </c>
      <c r="E6" s="199">
        <v>474500</v>
      </c>
      <c r="F6" s="199">
        <v>462000</v>
      </c>
      <c r="G6" s="199">
        <v>12500</v>
      </c>
      <c r="H6" s="200">
        <v>51900</v>
      </c>
      <c r="I6" s="184"/>
      <c r="J6" s="201"/>
      <c r="K6" s="202" t="s">
        <v>205</v>
      </c>
      <c r="L6" s="203">
        <v>474500</v>
      </c>
      <c r="M6" s="203">
        <v>462000</v>
      </c>
      <c r="N6" s="203">
        <v>12500</v>
      </c>
      <c r="O6" s="203">
        <v>463700</v>
      </c>
      <c r="P6" s="203">
        <v>459600</v>
      </c>
      <c r="Q6" s="203">
        <v>4100</v>
      </c>
      <c r="R6" s="203">
        <v>10800</v>
      </c>
      <c r="S6" s="203">
        <v>2400</v>
      </c>
      <c r="T6" s="204">
        <v>8400</v>
      </c>
      <c r="U6" s="184"/>
      <c r="V6" s="169"/>
      <c r="W6" s="169"/>
      <c r="X6" s="169"/>
      <c r="Y6" s="169"/>
      <c r="Z6" s="169"/>
      <c r="AA6" s="169"/>
      <c r="AB6" s="169"/>
      <c r="AC6" s="169"/>
      <c r="AD6" s="169"/>
      <c r="AE6" s="169"/>
      <c r="AF6" s="169"/>
      <c r="AG6" s="169"/>
      <c r="AH6" s="169"/>
      <c r="AI6" s="169"/>
      <c r="AJ6" s="169"/>
      <c r="AK6" s="169"/>
      <c r="AL6" s="169"/>
      <c r="AM6" s="169"/>
      <c r="AN6" s="169"/>
      <c r="AO6" s="169"/>
      <c r="AP6" s="169"/>
      <c r="AQ6" s="169"/>
    </row>
    <row r="7" spans="1:43" ht="17.25">
      <c r="A7" s="205" t="s">
        <v>38</v>
      </c>
      <c r="B7" s="206" t="s">
        <v>39</v>
      </c>
      <c r="C7" s="207" t="s">
        <v>206</v>
      </c>
      <c r="D7" s="199">
        <v>496700</v>
      </c>
      <c r="E7" s="199">
        <v>447200</v>
      </c>
      <c r="F7" s="199">
        <v>441400</v>
      </c>
      <c r="G7" s="199">
        <v>5800</v>
      </c>
      <c r="H7" s="208">
        <v>49500</v>
      </c>
      <c r="I7" s="184"/>
      <c r="J7" s="205" t="s">
        <v>40</v>
      </c>
      <c r="K7" s="202" t="s">
        <v>206</v>
      </c>
      <c r="L7" s="203">
        <v>447200</v>
      </c>
      <c r="M7" s="203">
        <v>441400</v>
      </c>
      <c r="N7" s="203">
        <v>5800</v>
      </c>
      <c r="O7" s="203">
        <v>443900</v>
      </c>
      <c r="P7" s="209">
        <v>439000</v>
      </c>
      <c r="Q7" s="209">
        <v>4900</v>
      </c>
      <c r="R7" s="203">
        <v>3300</v>
      </c>
      <c r="S7" s="209">
        <v>2400</v>
      </c>
      <c r="T7" s="210">
        <v>900</v>
      </c>
      <c r="U7" s="184"/>
      <c r="V7" s="169"/>
      <c r="W7" s="169"/>
      <c r="X7" s="169"/>
      <c r="Y7" s="169"/>
      <c r="Z7" s="169"/>
      <c r="AA7" s="169"/>
      <c r="AB7" s="169"/>
      <c r="AC7" s="169"/>
      <c r="AD7" s="169"/>
      <c r="AE7" s="169"/>
      <c r="AF7" s="169"/>
      <c r="AG7" s="169"/>
      <c r="AH7" s="169"/>
      <c r="AI7" s="169"/>
      <c r="AJ7" s="169"/>
      <c r="AK7" s="169"/>
      <c r="AL7" s="169"/>
      <c r="AM7" s="169"/>
      <c r="AN7" s="169"/>
      <c r="AO7" s="169"/>
      <c r="AP7" s="169"/>
      <c r="AQ7" s="169"/>
    </row>
    <row r="8" spans="1:43" ht="17.25">
      <c r="A8" s="211"/>
      <c r="B8" s="206" t="s">
        <v>41</v>
      </c>
      <c r="C8" s="202" t="s">
        <v>42</v>
      </c>
      <c r="D8" s="212">
        <v>29700</v>
      </c>
      <c r="E8" s="212">
        <v>27300</v>
      </c>
      <c r="F8" s="213">
        <v>20600</v>
      </c>
      <c r="G8" s="212">
        <v>6700</v>
      </c>
      <c r="H8" s="214">
        <v>2400</v>
      </c>
      <c r="I8" s="184"/>
      <c r="J8" s="205" t="s">
        <v>43</v>
      </c>
      <c r="K8" s="202" t="s">
        <v>42</v>
      </c>
      <c r="L8" s="215">
        <v>27300</v>
      </c>
      <c r="M8" s="215">
        <v>20600</v>
      </c>
      <c r="N8" s="215">
        <v>6700</v>
      </c>
      <c r="O8" s="215">
        <v>19800</v>
      </c>
      <c r="P8" s="215">
        <v>20600</v>
      </c>
      <c r="Q8" s="215">
        <v>-800</v>
      </c>
      <c r="R8" s="215">
        <v>7500</v>
      </c>
      <c r="S8" s="215">
        <v>0</v>
      </c>
      <c r="T8" s="216">
        <v>7500</v>
      </c>
      <c r="U8" s="184"/>
      <c r="V8" s="169"/>
      <c r="W8" s="169"/>
      <c r="X8" s="169"/>
      <c r="Y8" s="169"/>
      <c r="Z8" s="169"/>
      <c r="AA8" s="169"/>
      <c r="AB8" s="169"/>
      <c r="AC8" s="169"/>
      <c r="AD8" s="169"/>
      <c r="AE8" s="169"/>
      <c r="AF8" s="169"/>
      <c r="AG8" s="169"/>
      <c r="AH8" s="169"/>
      <c r="AI8" s="169"/>
      <c r="AJ8" s="169"/>
      <c r="AK8" s="169"/>
      <c r="AL8" s="169"/>
      <c r="AM8" s="169"/>
      <c r="AN8" s="169"/>
      <c r="AO8" s="169"/>
      <c r="AP8" s="169"/>
      <c r="AQ8" s="169"/>
    </row>
    <row r="9" spans="1:43" ht="17.25">
      <c r="A9" s="211"/>
      <c r="B9" s="217"/>
      <c r="C9" s="202" t="s">
        <v>44</v>
      </c>
      <c r="D9" s="218">
        <v>105.97946446547211</v>
      </c>
      <c r="E9" s="218">
        <v>106.1046511627907</v>
      </c>
      <c r="F9" s="218">
        <v>104.66696873584051</v>
      </c>
      <c r="G9" s="218">
        <v>215.51724137931038</v>
      </c>
      <c r="H9" s="219">
        <v>104.84848484848486</v>
      </c>
      <c r="I9" s="184"/>
      <c r="J9" s="211"/>
      <c r="K9" s="202" t="s">
        <v>44</v>
      </c>
      <c r="L9" s="220">
        <v>106.1046511627907</v>
      </c>
      <c r="M9" s="220">
        <v>104.66696873584051</v>
      </c>
      <c r="N9" s="220">
        <v>215.51724137931038</v>
      </c>
      <c r="O9" s="220">
        <v>104.46046406848389</v>
      </c>
      <c r="P9" s="220">
        <v>104.69248291571753</v>
      </c>
      <c r="Q9" s="220">
        <v>83.673469387755105</v>
      </c>
      <c r="R9" s="220">
        <v>327.27272727272731</v>
      </c>
      <c r="S9" s="220">
        <v>100</v>
      </c>
      <c r="T9" s="221">
        <v>933.33333333333337</v>
      </c>
      <c r="U9" s="184"/>
      <c r="V9" s="169"/>
      <c r="W9" s="169"/>
      <c r="X9" s="169"/>
      <c r="Y9" s="169"/>
      <c r="Z9" s="169"/>
      <c r="AA9" s="169"/>
      <c r="AB9" s="169"/>
      <c r="AC9" s="169"/>
      <c r="AD9" s="169"/>
      <c r="AE9" s="169"/>
      <c r="AF9" s="169"/>
      <c r="AG9" s="169"/>
      <c r="AH9" s="169"/>
      <c r="AI9" s="169"/>
      <c r="AJ9" s="169"/>
      <c r="AK9" s="169"/>
      <c r="AL9" s="169"/>
      <c r="AM9" s="169"/>
      <c r="AN9" s="169"/>
      <c r="AO9" s="169"/>
      <c r="AP9" s="169"/>
      <c r="AQ9" s="169"/>
    </row>
    <row r="10" spans="1:43" ht="17.25">
      <c r="A10" s="211"/>
      <c r="B10" s="222"/>
      <c r="C10" s="202" t="s">
        <v>205</v>
      </c>
      <c r="D10" s="199">
        <v>5748500</v>
      </c>
      <c r="E10" s="199">
        <v>5181800</v>
      </c>
      <c r="F10" s="199">
        <v>5095000</v>
      </c>
      <c r="G10" s="199">
        <v>86800</v>
      </c>
      <c r="H10" s="200">
        <v>566700</v>
      </c>
      <c r="I10" s="223"/>
      <c r="J10" s="211"/>
      <c r="K10" s="202" t="s">
        <v>205</v>
      </c>
      <c r="L10" s="203">
        <v>5181800</v>
      </c>
      <c r="M10" s="203">
        <v>5095000</v>
      </c>
      <c r="N10" s="203">
        <v>86800</v>
      </c>
      <c r="O10" s="203">
        <v>5125600</v>
      </c>
      <c r="P10" s="203">
        <v>5063000</v>
      </c>
      <c r="Q10" s="203">
        <v>62600</v>
      </c>
      <c r="R10" s="203">
        <v>56200</v>
      </c>
      <c r="S10" s="203">
        <v>32000</v>
      </c>
      <c r="T10" s="204">
        <v>24200</v>
      </c>
      <c r="U10" s="184"/>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row>
    <row r="11" spans="1:43" ht="17.25">
      <c r="A11" s="211"/>
      <c r="B11" s="206" t="s">
        <v>45</v>
      </c>
      <c r="C11" s="202" t="s">
        <v>206</v>
      </c>
      <c r="D11" s="199">
        <v>5611200</v>
      </c>
      <c r="E11" s="199">
        <v>5058900</v>
      </c>
      <c r="F11" s="199">
        <v>4928600</v>
      </c>
      <c r="G11" s="199">
        <v>130300</v>
      </c>
      <c r="H11" s="200">
        <v>552300</v>
      </c>
      <c r="I11" s="184"/>
      <c r="J11" s="205" t="s">
        <v>46</v>
      </c>
      <c r="K11" s="202" t="s">
        <v>206</v>
      </c>
      <c r="L11" s="203">
        <v>5058900</v>
      </c>
      <c r="M11" s="203">
        <v>4928600</v>
      </c>
      <c r="N11" s="203">
        <v>130300</v>
      </c>
      <c r="O11" s="203">
        <v>4953000</v>
      </c>
      <c r="P11" s="203">
        <v>4893700</v>
      </c>
      <c r="Q11" s="203">
        <v>59300</v>
      </c>
      <c r="R11" s="203">
        <v>105900</v>
      </c>
      <c r="S11" s="203">
        <v>34900</v>
      </c>
      <c r="T11" s="204">
        <v>71000</v>
      </c>
      <c r="U11" s="184"/>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row>
    <row r="12" spans="1:43" ht="17.25">
      <c r="A12" s="205" t="s">
        <v>47</v>
      </c>
      <c r="B12" s="206" t="s">
        <v>48</v>
      </c>
      <c r="C12" s="202" t="s">
        <v>42</v>
      </c>
      <c r="D12" s="212">
        <v>137300</v>
      </c>
      <c r="E12" s="212">
        <v>122900</v>
      </c>
      <c r="F12" s="212">
        <v>166400</v>
      </c>
      <c r="G12" s="212">
        <v>-43500</v>
      </c>
      <c r="H12" s="214">
        <v>14400</v>
      </c>
      <c r="I12" s="184"/>
      <c r="J12" s="205" t="s">
        <v>49</v>
      </c>
      <c r="K12" s="202" t="s">
        <v>42</v>
      </c>
      <c r="L12" s="215">
        <v>122900</v>
      </c>
      <c r="M12" s="215">
        <v>166400</v>
      </c>
      <c r="N12" s="215">
        <v>-43500</v>
      </c>
      <c r="O12" s="215">
        <v>172600</v>
      </c>
      <c r="P12" s="215">
        <v>169300</v>
      </c>
      <c r="Q12" s="215">
        <v>3300</v>
      </c>
      <c r="R12" s="215">
        <v>-49700</v>
      </c>
      <c r="S12" s="215">
        <v>-2900</v>
      </c>
      <c r="T12" s="216">
        <v>-46800</v>
      </c>
      <c r="U12" s="184"/>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row>
    <row r="13" spans="1:43" ht="17.25">
      <c r="A13" s="224"/>
      <c r="B13" s="225"/>
      <c r="C13" s="202" t="s">
        <v>44</v>
      </c>
      <c r="D13" s="218">
        <v>102.44689193042487</v>
      </c>
      <c r="E13" s="218">
        <v>102.42938188143667</v>
      </c>
      <c r="F13" s="218">
        <v>103.37621231181269</v>
      </c>
      <c r="G13" s="218">
        <v>66.615502686108968</v>
      </c>
      <c r="H13" s="219">
        <v>102.60727865290602</v>
      </c>
      <c r="I13" s="184"/>
      <c r="J13" s="224"/>
      <c r="K13" s="202" t="s">
        <v>44</v>
      </c>
      <c r="L13" s="218">
        <v>102.42938188143667</v>
      </c>
      <c r="M13" s="218">
        <v>103.37621231181269</v>
      </c>
      <c r="N13" s="218">
        <v>66.615502686108968</v>
      </c>
      <c r="O13" s="218">
        <v>103.48475671310318</v>
      </c>
      <c r="P13" s="218">
        <v>103.45955003371682</v>
      </c>
      <c r="Q13" s="218">
        <v>105.56492411467116</v>
      </c>
      <c r="R13" s="218">
        <v>53.068932955618507</v>
      </c>
      <c r="S13" s="218">
        <v>91.690544412607451</v>
      </c>
      <c r="T13" s="219">
        <v>34.08450704225352</v>
      </c>
      <c r="U13" s="184"/>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row>
    <row r="14" spans="1:43" ht="17.25">
      <c r="A14" s="226"/>
      <c r="B14" s="227"/>
      <c r="C14" s="202" t="s">
        <v>50</v>
      </c>
      <c r="D14" s="218">
        <v>100</v>
      </c>
      <c r="E14" s="218">
        <v>90.140577507598778</v>
      </c>
      <c r="F14" s="218">
        <v>87.7659574468085</v>
      </c>
      <c r="G14" s="218">
        <v>2.3746200607902739</v>
      </c>
      <c r="H14" s="219">
        <v>9.8594224924012153</v>
      </c>
      <c r="I14" s="184"/>
      <c r="J14" s="196"/>
      <c r="K14" s="202" t="s">
        <v>50</v>
      </c>
      <c r="L14" s="218">
        <v>100</v>
      </c>
      <c r="M14" s="218">
        <v>97.365648050579551</v>
      </c>
      <c r="N14" s="218">
        <v>2.6343519494204428</v>
      </c>
      <c r="O14" s="218">
        <v>97.723919915700733</v>
      </c>
      <c r="P14" s="218">
        <v>96.859852476290826</v>
      </c>
      <c r="Q14" s="218">
        <v>0.86406743940990516</v>
      </c>
      <c r="R14" s="218">
        <v>2.2760800842992621</v>
      </c>
      <c r="S14" s="218">
        <v>0.5057955742887249</v>
      </c>
      <c r="T14" s="219">
        <v>1.7702845100105373</v>
      </c>
      <c r="U14" s="184"/>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row>
    <row r="15" spans="1:43" ht="17.25">
      <c r="A15" s="228" t="s">
        <v>51</v>
      </c>
      <c r="B15" s="229"/>
      <c r="C15" s="230" t="s">
        <v>52</v>
      </c>
      <c r="D15" s="231">
        <v>100</v>
      </c>
      <c r="E15" s="231">
        <v>90.141776115508392</v>
      </c>
      <c r="F15" s="231">
        <v>88.631816995738021</v>
      </c>
      <c r="G15" s="231">
        <v>1.5099591197703748</v>
      </c>
      <c r="H15" s="232">
        <v>9.8582238844916077</v>
      </c>
      <c r="I15" s="184"/>
      <c r="J15" s="233" t="s">
        <v>51</v>
      </c>
      <c r="K15" s="230" t="s">
        <v>52</v>
      </c>
      <c r="L15" s="231">
        <v>100</v>
      </c>
      <c r="M15" s="231">
        <v>98.32490640318035</v>
      </c>
      <c r="N15" s="231">
        <v>1.6750935968196379</v>
      </c>
      <c r="O15" s="231">
        <v>98.915434790999271</v>
      </c>
      <c r="P15" s="231">
        <v>97.707360376703079</v>
      </c>
      <c r="Q15" s="231">
        <v>1.2080744142961906</v>
      </c>
      <c r="R15" s="231">
        <v>1.0845652090007332</v>
      </c>
      <c r="S15" s="231">
        <v>0.61754602647728585</v>
      </c>
      <c r="T15" s="232">
        <v>0.46701918252344743</v>
      </c>
      <c r="U15" s="184"/>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row>
    <row r="16" spans="1:43" ht="14.25">
      <c r="A16" s="184"/>
      <c r="B16" s="184"/>
      <c r="C16" s="184"/>
      <c r="D16" s="184"/>
      <c r="E16" s="184"/>
      <c r="F16" s="184"/>
      <c r="G16" s="184"/>
      <c r="H16" s="184"/>
      <c r="I16" s="234"/>
      <c r="J16" s="184"/>
      <c r="K16" s="235"/>
      <c r="L16" s="184"/>
      <c r="M16" s="184"/>
      <c r="N16" s="184"/>
      <c r="O16" s="184"/>
      <c r="P16" s="184"/>
      <c r="Q16" s="184"/>
      <c r="R16" s="184"/>
      <c r="S16" s="184"/>
      <c r="T16" s="184"/>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row>
    <row r="17" spans="1:43" ht="18.75">
      <c r="A17" s="171" t="s">
        <v>53</v>
      </c>
      <c r="B17" s="172"/>
      <c r="C17" s="172"/>
      <c r="D17" s="175"/>
      <c r="E17" s="172"/>
      <c r="F17" s="172"/>
      <c r="G17" s="172"/>
      <c r="H17" s="172"/>
      <c r="I17" s="172"/>
      <c r="J17" s="172"/>
      <c r="K17" s="172"/>
      <c r="L17" s="172"/>
      <c r="M17" s="172"/>
      <c r="N17" s="172"/>
      <c r="O17" s="172"/>
      <c r="P17" s="172"/>
      <c r="Q17" s="172"/>
      <c r="R17" s="172"/>
      <c r="S17" s="172"/>
      <c r="T17" s="175"/>
      <c r="U17" s="172"/>
      <c r="V17" s="172"/>
      <c r="W17" s="172"/>
      <c r="X17" s="172"/>
      <c r="Y17" s="172"/>
      <c r="Z17" s="172"/>
      <c r="AA17" s="172"/>
      <c r="AB17" s="172"/>
      <c r="AC17" s="172"/>
      <c r="AD17" s="172"/>
      <c r="AE17" s="172"/>
      <c r="AF17" s="172"/>
      <c r="AG17" s="172"/>
      <c r="AH17" s="172"/>
      <c r="AI17" s="172"/>
      <c r="AJ17" s="172"/>
      <c r="AK17" s="172"/>
      <c r="AL17" s="172"/>
      <c r="AM17" s="172"/>
      <c r="AN17" s="174" t="s">
        <v>23</v>
      </c>
      <c r="AO17" s="174"/>
      <c r="AP17" s="174"/>
      <c r="AQ17" s="174"/>
    </row>
    <row r="18" spans="1:43" ht="17.25">
      <c r="A18" s="237"/>
      <c r="B18" s="238"/>
      <c r="C18" s="239" t="s">
        <v>24</v>
      </c>
      <c r="D18" s="240"/>
      <c r="E18" s="241">
        <v>1</v>
      </c>
      <c r="F18" s="241">
        <v>2</v>
      </c>
      <c r="G18" s="242">
        <v>3</v>
      </c>
      <c r="H18" s="243">
        <v>4</v>
      </c>
      <c r="I18" s="241">
        <v>5</v>
      </c>
      <c r="J18" s="242">
        <v>6</v>
      </c>
      <c r="K18" s="241">
        <v>7</v>
      </c>
      <c r="L18" s="241">
        <v>8</v>
      </c>
      <c r="M18" s="241">
        <v>9</v>
      </c>
      <c r="N18" s="241">
        <v>10</v>
      </c>
      <c r="O18" s="241">
        <v>11</v>
      </c>
      <c r="P18" s="241">
        <v>12</v>
      </c>
      <c r="Q18" s="241">
        <v>13</v>
      </c>
      <c r="R18" s="241">
        <v>14</v>
      </c>
      <c r="S18" s="241">
        <v>15</v>
      </c>
      <c r="T18" s="241">
        <v>16</v>
      </c>
      <c r="U18" s="241">
        <v>17</v>
      </c>
      <c r="V18" s="241">
        <v>18</v>
      </c>
      <c r="W18" s="241">
        <v>19</v>
      </c>
      <c r="X18" s="241">
        <v>20</v>
      </c>
      <c r="Y18" s="241">
        <v>21</v>
      </c>
      <c r="Z18" s="243">
        <v>22</v>
      </c>
      <c r="AA18" s="241">
        <v>23</v>
      </c>
      <c r="AB18" s="243">
        <v>24</v>
      </c>
      <c r="AC18" s="241">
        <v>25</v>
      </c>
      <c r="AD18" s="244">
        <v>26</v>
      </c>
      <c r="AE18" s="245">
        <v>27</v>
      </c>
      <c r="AF18" s="244">
        <v>28</v>
      </c>
      <c r="AG18" s="245">
        <v>29</v>
      </c>
      <c r="AH18" s="244">
        <v>30</v>
      </c>
      <c r="AI18" s="245">
        <v>31</v>
      </c>
      <c r="AJ18" s="244">
        <v>32</v>
      </c>
      <c r="AK18" s="245">
        <v>33</v>
      </c>
      <c r="AL18" s="244">
        <v>34</v>
      </c>
      <c r="AM18" s="245">
        <v>35</v>
      </c>
      <c r="AN18" s="244">
        <v>36</v>
      </c>
      <c r="AO18" s="245">
        <v>37</v>
      </c>
      <c r="AP18" s="244">
        <v>38</v>
      </c>
      <c r="AQ18" s="246"/>
    </row>
    <row r="19" spans="1:43" ht="17.25">
      <c r="A19" s="186" t="s">
        <v>30</v>
      </c>
      <c r="B19" s="247"/>
      <c r="C19" s="194"/>
      <c r="D19" s="248" t="s">
        <v>32</v>
      </c>
      <c r="E19" s="249" t="s">
        <v>120</v>
      </c>
      <c r="F19" s="250" t="s">
        <v>121</v>
      </c>
      <c r="G19" s="251" t="s">
        <v>122</v>
      </c>
      <c r="H19" s="252" t="s">
        <v>123</v>
      </c>
      <c r="I19" s="250" t="s">
        <v>124</v>
      </c>
      <c r="J19" s="251" t="s">
        <v>125</v>
      </c>
      <c r="K19" s="250" t="s">
        <v>126</v>
      </c>
      <c r="L19" s="250" t="s">
        <v>127</v>
      </c>
      <c r="M19" s="202" t="s">
        <v>128</v>
      </c>
      <c r="N19" s="250" t="s">
        <v>129</v>
      </c>
      <c r="O19" s="250" t="s">
        <v>130</v>
      </c>
      <c r="P19" s="250" t="s">
        <v>131</v>
      </c>
      <c r="Q19" s="250" t="s">
        <v>132</v>
      </c>
      <c r="R19" s="250" t="s">
        <v>133</v>
      </c>
      <c r="S19" s="250" t="s">
        <v>134</v>
      </c>
      <c r="T19" s="250" t="s">
        <v>135</v>
      </c>
      <c r="U19" s="250" t="s">
        <v>136</v>
      </c>
      <c r="V19" s="250" t="s">
        <v>137</v>
      </c>
      <c r="W19" s="250" t="s">
        <v>138</v>
      </c>
      <c r="X19" s="250" t="s">
        <v>139</v>
      </c>
      <c r="Y19" s="250" t="s">
        <v>140</v>
      </c>
      <c r="Z19" s="252" t="s">
        <v>141</v>
      </c>
      <c r="AA19" s="250" t="s">
        <v>142</v>
      </c>
      <c r="AB19" s="252" t="s">
        <v>143</v>
      </c>
      <c r="AC19" s="250" t="s">
        <v>144</v>
      </c>
      <c r="AD19" s="253" t="s">
        <v>145</v>
      </c>
      <c r="AE19" s="254" t="s">
        <v>146</v>
      </c>
      <c r="AF19" s="250" t="s">
        <v>147</v>
      </c>
      <c r="AG19" s="254" t="s">
        <v>148</v>
      </c>
      <c r="AH19" s="253" t="s">
        <v>149</v>
      </c>
      <c r="AI19" s="253" t="s">
        <v>162</v>
      </c>
      <c r="AJ19" s="253" t="s">
        <v>150</v>
      </c>
      <c r="AK19" s="253" t="s">
        <v>151</v>
      </c>
      <c r="AL19" s="254" t="s">
        <v>152</v>
      </c>
      <c r="AM19" s="253" t="s">
        <v>153</v>
      </c>
      <c r="AN19" s="202" t="s">
        <v>154</v>
      </c>
      <c r="AO19" s="254" t="s">
        <v>155</v>
      </c>
      <c r="AP19" s="253" t="s">
        <v>156</v>
      </c>
      <c r="AQ19" s="255" t="s">
        <v>157</v>
      </c>
    </row>
    <row r="20" spans="1:43" ht="14.25">
      <c r="A20" s="256"/>
      <c r="B20" s="257"/>
      <c r="C20" s="258" t="s">
        <v>205</v>
      </c>
      <c r="D20" s="203">
        <v>474500</v>
      </c>
      <c r="E20" s="259">
        <v>218100</v>
      </c>
      <c r="F20" s="259">
        <v>20200</v>
      </c>
      <c r="G20" s="259">
        <v>38600</v>
      </c>
      <c r="H20" s="259">
        <v>18600</v>
      </c>
      <c r="I20" s="259">
        <v>57600</v>
      </c>
      <c r="J20" s="259">
        <v>39100</v>
      </c>
      <c r="K20" s="259">
        <v>7900</v>
      </c>
      <c r="L20" s="259">
        <v>13100</v>
      </c>
      <c r="M20" s="259">
        <v>2400</v>
      </c>
      <c r="N20" s="259">
        <v>8300</v>
      </c>
      <c r="O20" s="259">
        <v>3900</v>
      </c>
      <c r="P20" s="259">
        <v>3300</v>
      </c>
      <c r="Q20" s="259">
        <v>0</v>
      </c>
      <c r="R20" s="259">
        <v>3400</v>
      </c>
      <c r="S20" s="259">
        <v>3300</v>
      </c>
      <c r="T20" s="259">
        <v>5400</v>
      </c>
      <c r="U20" s="259">
        <v>4500</v>
      </c>
      <c r="V20" s="259">
        <v>1500</v>
      </c>
      <c r="W20" s="259">
        <v>1100</v>
      </c>
      <c r="X20" s="259">
        <v>2400</v>
      </c>
      <c r="Y20" s="259">
        <v>4400</v>
      </c>
      <c r="Z20" s="259">
        <v>2400</v>
      </c>
      <c r="AA20" s="259">
        <v>2500</v>
      </c>
      <c r="AB20" s="259">
        <v>0</v>
      </c>
      <c r="AC20" s="259">
        <v>0</v>
      </c>
      <c r="AD20" s="259">
        <v>0</v>
      </c>
      <c r="AE20" s="259">
        <v>0</v>
      </c>
      <c r="AF20" s="259">
        <v>0</v>
      </c>
      <c r="AG20" s="259">
        <v>0</v>
      </c>
      <c r="AH20" s="259">
        <v>0</v>
      </c>
      <c r="AI20" s="259">
        <v>0</v>
      </c>
      <c r="AJ20" s="259">
        <v>0</v>
      </c>
      <c r="AK20" s="259">
        <v>0</v>
      </c>
      <c r="AL20" s="259">
        <v>0</v>
      </c>
      <c r="AM20" s="259">
        <v>0</v>
      </c>
      <c r="AN20" s="259">
        <v>0</v>
      </c>
      <c r="AO20" s="259">
        <v>0</v>
      </c>
      <c r="AP20" s="259">
        <v>0</v>
      </c>
      <c r="AQ20" s="260">
        <v>12500</v>
      </c>
    </row>
    <row r="21" spans="1:43" ht="14.25">
      <c r="A21" s="261" t="s">
        <v>38</v>
      </c>
      <c r="B21" s="262" t="s">
        <v>39</v>
      </c>
      <c r="C21" s="258" t="s">
        <v>206</v>
      </c>
      <c r="D21" s="203">
        <v>447200</v>
      </c>
      <c r="E21" s="263">
        <v>202300</v>
      </c>
      <c r="F21" s="264">
        <v>38300</v>
      </c>
      <c r="G21" s="264">
        <v>36500</v>
      </c>
      <c r="H21" s="264">
        <v>0</v>
      </c>
      <c r="I21" s="263">
        <v>59900</v>
      </c>
      <c r="J21" s="263">
        <v>38300</v>
      </c>
      <c r="K21" s="263">
        <v>8700</v>
      </c>
      <c r="L21" s="263">
        <v>12000</v>
      </c>
      <c r="M21" s="263">
        <v>0</v>
      </c>
      <c r="N21" s="263">
        <v>6200</v>
      </c>
      <c r="O21" s="263">
        <v>4000</v>
      </c>
      <c r="P21" s="263">
        <v>3300</v>
      </c>
      <c r="Q21" s="263">
        <v>0</v>
      </c>
      <c r="R21" s="263">
        <v>3900</v>
      </c>
      <c r="S21" s="263">
        <v>3300</v>
      </c>
      <c r="T21" s="263">
        <v>5600</v>
      </c>
      <c r="U21" s="263">
        <v>4200</v>
      </c>
      <c r="V21" s="263">
        <v>1500</v>
      </c>
      <c r="W21" s="263">
        <v>1000</v>
      </c>
      <c r="X21" s="263">
        <v>2400</v>
      </c>
      <c r="Y21" s="263">
        <v>4600</v>
      </c>
      <c r="Z21" s="263">
        <v>2500</v>
      </c>
      <c r="AA21" s="263">
        <v>2700</v>
      </c>
      <c r="AB21" s="263">
        <v>100</v>
      </c>
      <c r="AC21" s="263">
        <v>100</v>
      </c>
      <c r="AD21" s="263">
        <v>0</v>
      </c>
      <c r="AE21" s="263">
        <v>0</v>
      </c>
      <c r="AF21" s="263">
        <v>0</v>
      </c>
      <c r="AG21" s="263">
        <v>0</v>
      </c>
      <c r="AH21" s="263">
        <v>0</v>
      </c>
      <c r="AI21" s="263">
        <v>0</v>
      </c>
      <c r="AJ21" s="263">
        <v>0</v>
      </c>
      <c r="AK21" s="263">
        <v>0</v>
      </c>
      <c r="AL21" s="263">
        <v>0</v>
      </c>
      <c r="AM21" s="263">
        <v>0</v>
      </c>
      <c r="AN21" s="263">
        <v>0</v>
      </c>
      <c r="AO21" s="263">
        <v>0</v>
      </c>
      <c r="AP21" s="263">
        <v>0</v>
      </c>
      <c r="AQ21" s="265">
        <v>5800</v>
      </c>
    </row>
    <row r="22" spans="1:43" ht="14.25">
      <c r="A22" s="266"/>
      <c r="B22" s="262" t="s">
        <v>41</v>
      </c>
      <c r="C22" s="258" t="s">
        <v>42</v>
      </c>
      <c r="D22" s="215">
        <v>27300</v>
      </c>
      <c r="E22" s="215">
        <v>15800</v>
      </c>
      <c r="F22" s="215">
        <v>-18100</v>
      </c>
      <c r="G22" s="215">
        <v>2100</v>
      </c>
      <c r="H22" s="215">
        <v>18600</v>
      </c>
      <c r="I22" s="215">
        <v>-2300</v>
      </c>
      <c r="J22" s="215">
        <v>800</v>
      </c>
      <c r="K22" s="215">
        <v>-800</v>
      </c>
      <c r="L22" s="215">
        <v>1100</v>
      </c>
      <c r="M22" s="215">
        <v>2400</v>
      </c>
      <c r="N22" s="215">
        <v>2100</v>
      </c>
      <c r="O22" s="215">
        <v>-100</v>
      </c>
      <c r="P22" s="215">
        <v>0</v>
      </c>
      <c r="Q22" s="215">
        <v>0</v>
      </c>
      <c r="R22" s="215">
        <v>-500</v>
      </c>
      <c r="S22" s="215">
        <v>0</v>
      </c>
      <c r="T22" s="215">
        <v>-200</v>
      </c>
      <c r="U22" s="215">
        <v>300</v>
      </c>
      <c r="V22" s="215">
        <v>0</v>
      </c>
      <c r="W22" s="215">
        <v>100</v>
      </c>
      <c r="X22" s="215">
        <v>0</v>
      </c>
      <c r="Y22" s="215">
        <v>-200</v>
      </c>
      <c r="Z22" s="215">
        <v>-100</v>
      </c>
      <c r="AA22" s="215">
        <v>-200</v>
      </c>
      <c r="AB22" s="215">
        <v>-100</v>
      </c>
      <c r="AC22" s="215">
        <v>-100</v>
      </c>
      <c r="AD22" s="215">
        <v>0</v>
      </c>
      <c r="AE22" s="215">
        <v>0</v>
      </c>
      <c r="AF22" s="215">
        <v>0</v>
      </c>
      <c r="AG22" s="215">
        <v>0</v>
      </c>
      <c r="AH22" s="215">
        <v>0</v>
      </c>
      <c r="AI22" s="215">
        <v>0</v>
      </c>
      <c r="AJ22" s="215">
        <v>0</v>
      </c>
      <c r="AK22" s="215">
        <v>0</v>
      </c>
      <c r="AL22" s="215">
        <v>0</v>
      </c>
      <c r="AM22" s="215">
        <v>0</v>
      </c>
      <c r="AN22" s="215">
        <v>0</v>
      </c>
      <c r="AO22" s="215">
        <v>0</v>
      </c>
      <c r="AP22" s="215">
        <v>0</v>
      </c>
      <c r="AQ22" s="267">
        <v>6700</v>
      </c>
    </row>
    <row r="23" spans="1:43" ht="14.25">
      <c r="A23" s="266"/>
      <c r="B23" s="268"/>
      <c r="C23" s="258" t="s">
        <v>44</v>
      </c>
      <c r="D23" s="220">
        <v>106.1046511627907</v>
      </c>
      <c r="E23" s="220">
        <v>107.81018289668809</v>
      </c>
      <c r="F23" s="220">
        <v>52.74151436031331</v>
      </c>
      <c r="G23" s="220">
        <v>105.75342465753425</v>
      </c>
      <c r="H23" s="220" t="s">
        <v>163</v>
      </c>
      <c r="I23" s="220">
        <v>96.160267111853088</v>
      </c>
      <c r="J23" s="220">
        <v>102.08877284595302</v>
      </c>
      <c r="K23" s="220">
        <v>90.804597701149419</v>
      </c>
      <c r="L23" s="220">
        <v>109.16666666666666</v>
      </c>
      <c r="M23" s="269" t="s">
        <v>163</v>
      </c>
      <c r="N23" s="220">
        <v>133.87096774193549</v>
      </c>
      <c r="O23" s="220">
        <v>97.5</v>
      </c>
      <c r="P23" s="220">
        <v>100</v>
      </c>
      <c r="Q23" s="220">
        <v>0</v>
      </c>
      <c r="R23" s="220">
        <v>87.179487179487182</v>
      </c>
      <c r="S23" s="220">
        <v>100</v>
      </c>
      <c r="T23" s="220">
        <v>96.428571428571431</v>
      </c>
      <c r="U23" s="220">
        <v>107.14285714285714</v>
      </c>
      <c r="V23" s="220">
        <v>100</v>
      </c>
      <c r="W23" s="218">
        <v>110</v>
      </c>
      <c r="X23" s="218">
        <v>100</v>
      </c>
      <c r="Y23" s="218">
        <v>95.652173913043484</v>
      </c>
      <c r="Z23" s="218">
        <v>96</v>
      </c>
      <c r="AA23" s="218">
        <v>92.592592592592595</v>
      </c>
      <c r="AB23" s="218">
        <v>0</v>
      </c>
      <c r="AC23" s="218">
        <v>0</v>
      </c>
      <c r="AD23" s="218">
        <v>0</v>
      </c>
      <c r="AE23" s="218">
        <v>0</v>
      </c>
      <c r="AF23" s="218">
        <v>0</v>
      </c>
      <c r="AG23" s="218">
        <v>0</v>
      </c>
      <c r="AH23" s="218">
        <v>0</v>
      </c>
      <c r="AI23" s="218">
        <v>0</v>
      </c>
      <c r="AJ23" s="218">
        <v>0</v>
      </c>
      <c r="AK23" s="218">
        <v>0</v>
      </c>
      <c r="AL23" s="218">
        <v>0</v>
      </c>
      <c r="AM23" s="218">
        <v>0</v>
      </c>
      <c r="AN23" s="220">
        <v>0</v>
      </c>
      <c r="AO23" s="220">
        <v>0</v>
      </c>
      <c r="AP23" s="220">
        <v>0</v>
      </c>
      <c r="AQ23" s="270">
        <v>215.51724137931038</v>
      </c>
    </row>
    <row r="24" spans="1:43" ht="14.25">
      <c r="A24" s="266"/>
      <c r="B24" s="271"/>
      <c r="C24" s="258" t="s">
        <v>205</v>
      </c>
      <c r="D24" s="203">
        <v>5181800</v>
      </c>
      <c r="E24" s="203">
        <v>2354400</v>
      </c>
      <c r="F24" s="203">
        <v>328200</v>
      </c>
      <c r="G24" s="203">
        <v>480600</v>
      </c>
      <c r="H24" s="203">
        <v>208700</v>
      </c>
      <c r="I24" s="203">
        <v>600100</v>
      </c>
      <c r="J24" s="203">
        <v>447000</v>
      </c>
      <c r="K24" s="203">
        <v>64600</v>
      </c>
      <c r="L24" s="203">
        <v>139400</v>
      </c>
      <c r="M24" s="203">
        <v>23400</v>
      </c>
      <c r="N24" s="203">
        <v>62700</v>
      </c>
      <c r="O24" s="203">
        <v>31200</v>
      </c>
      <c r="P24" s="203">
        <v>20500</v>
      </c>
      <c r="Q24" s="203">
        <v>200</v>
      </c>
      <c r="R24" s="203">
        <v>39600</v>
      </c>
      <c r="S24" s="203">
        <v>39800</v>
      </c>
      <c r="T24" s="203">
        <v>66500</v>
      </c>
      <c r="U24" s="203">
        <v>40200</v>
      </c>
      <c r="V24" s="203">
        <v>18600</v>
      </c>
      <c r="W24" s="203">
        <v>11900</v>
      </c>
      <c r="X24" s="203">
        <v>24300</v>
      </c>
      <c r="Y24" s="203">
        <v>40800</v>
      </c>
      <c r="Z24" s="203">
        <v>23700</v>
      </c>
      <c r="AA24" s="203">
        <v>26800</v>
      </c>
      <c r="AB24" s="203">
        <v>100</v>
      </c>
      <c r="AC24" s="203">
        <v>0</v>
      </c>
      <c r="AD24" s="203">
        <v>0</v>
      </c>
      <c r="AE24" s="203">
        <v>100</v>
      </c>
      <c r="AF24" s="203">
        <v>100</v>
      </c>
      <c r="AG24" s="203">
        <v>100</v>
      </c>
      <c r="AH24" s="203">
        <v>0</v>
      </c>
      <c r="AI24" s="203">
        <v>200</v>
      </c>
      <c r="AJ24" s="203">
        <v>200</v>
      </c>
      <c r="AK24" s="203">
        <v>200</v>
      </c>
      <c r="AL24" s="203">
        <v>500</v>
      </c>
      <c r="AM24" s="203">
        <v>200</v>
      </c>
      <c r="AN24" s="203">
        <v>100</v>
      </c>
      <c r="AO24" s="203">
        <v>0</v>
      </c>
      <c r="AP24" s="203">
        <v>0</v>
      </c>
      <c r="AQ24" s="204">
        <v>86800</v>
      </c>
    </row>
    <row r="25" spans="1:43" ht="14.25">
      <c r="A25" s="266"/>
      <c r="B25" s="262" t="s">
        <v>45</v>
      </c>
      <c r="C25" s="258" t="s">
        <v>206</v>
      </c>
      <c r="D25" s="203">
        <v>5058900</v>
      </c>
      <c r="E25" s="272">
        <v>2254800</v>
      </c>
      <c r="F25" s="272">
        <v>620500</v>
      </c>
      <c r="G25" s="272">
        <v>343500</v>
      </c>
      <c r="H25" s="272">
        <v>0</v>
      </c>
      <c r="I25" s="272">
        <v>623700</v>
      </c>
      <c r="J25" s="272">
        <v>438500</v>
      </c>
      <c r="K25" s="272">
        <v>66800</v>
      </c>
      <c r="L25" s="272">
        <v>131400</v>
      </c>
      <c r="M25" s="272">
        <v>0</v>
      </c>
      <c r="N25" s="272">
        <v>56700</v>
      </c>
      <c r="O25" s="272">
        <v>31400</v>
      </c>
      <c r="P25" s="272">
        <v>20500</v>
      </c>
      <c r="Q25" s="272">
        <v>2500</v>
      </c>
      <c r="R25" s="272">
        <v>39800</v>
      </c>
      <c r="S25" s="272">
        <v>40400</v>
      </c>
      <c r="T25" s="272">
        <v>70000</v>
      </c>
      <c r="U25" s="272">
        <v>35600</v>
      </c>
      <c r="V25" s="272">
        <v>19800</v>
      </c>
      <c r="W25" s="272">
        <v>11200</v>
      </c>
      <c r="X25" s="272">
        <v>24800</v>
      </c>
      <c r="Y25" s="272">
        <v>42500</v>
      </c>
      <c r="Z25" s="272">
        <v>22900</v>
      </c>
      <c r="AA25" s="272">
        <v>28800</v>
      </c>
      <c r="AB25" s="272">
        <v>400</v>
      </c>
      <c r="AC25" s="272">
        <v>100</v>
      </c>
      <c r="AD25" s="272">
        <v>100</v>
      </c>
      <c r="AE25" s="272">
        <v>200</v>
      </c>
      <c r="AF25" s="272">
        <v>600</v>
      </c>
      <c r="AG25" s="272">
        <v>100</v>
      </c>
      <c r="AH25" s="272">
        <v>100</v>
      </c>
      <c r="AI25" s="272">
        <v>0</v>
      </c>
      <c r="AJ25" s="272">
        <v>100</v>
      </c>
      <c r="AK25" s="272">
        <v>300</v>
      </c>
      <c r="AL25" s="272">
        <v>100</v>
      </c>
      <c r="AM25" s="272">
        <v>100</v>
      </c>
      <c r="AN25" s="272">
        <v>100</v>
      </c>
      <c r="AO25" s="272">
        <v>100</v>
      </c>
      <c r="AP25" s="272">
        <v>100</v>
      </c>
      <c r="AQ25" s="273">
        <v>130300</v>
      </c>
    </row>
    <row r="26" spans="1:43" ht="14.25">
      <c r="A26" s="261" t="s">
        <v>47</v>
      </c>
      <c r="B26" s="262" t="s">
        <v>48</v>
      </c>
      <c r="C26" s="258" t="s">
        <v>42</v>
      </c>
      <c r="D26" s="215">
        <v>122900</v>
      </c>
      <c r="E26" s="215">
        <v>99600</v>
      </c>
      <c r="F26" s="215">
        <v>-292300</v>
      </c>
      <c r="G26" s="215">
        <v>137100</v>
      </c>
      <c r="H26" s="215">
        <v>208700</v>
      </c>
      <c r="I26" s="215">
        <v>-23600</v>
      </c>
      <c r="J26" s="215">
        <v>8500</v>
      </c>
      <c r="K26" s="215">
        <v>-2200</v>
      </c>
      <c r="L26" s="215">
        <v>8000</v>
      </c>
      <c r="M26" s="215">
        <v>23400</v>
      </c>
      <c r="N26" s="215">
        <v>6000</v>
      </c>
      <c r="O26" s="215">
        <v>-200</v>
      </c>
      <c r="P26" s="215">
        <v>0</v>
      </c>
      <c r="Q26" s="215">
        <v>-2300</v>
      </c>
      <c r="R26" s="215">
        <v>-200</v>
      </c>
      <c r="S26" s="215">
        <v>-600</v>
      </c>
      <c r="T26" s="215">
        <v>-3500</v>
      </c>
      <c r="U26" s="215">
        <v>4600</v>
      </c>
      <c r="V26" s="215">
        <v>-1200</v>
      </c>
      <c r="W26" s="215">
        <v>700</v>
      </c>
      <c r="X26" s="215">
        <v>-500</v>
      </c>
      <c r="Y26" s="215">
        <v>-1700</v>
      </c>
      <c r="Z26" s="215">
        <v>800</v>
      </c>
      <c r="AA26" s="215">
        <v>-2000</v>
      </c>
      <c r="AB26" s="215">
        <v>-300</v>
      </c>
      <c r="AC26" s="215">
        <v>-100</v>
      </c>
      <c r="AD26" s="215">
        <v>-100</v>
      </c>
      <c r="AE26" s="215">
        <v>-100</v>
      </c>
      <c r="AF26" s="215">
        <v>-500</v>
      </c>
      <c r="AG26" s="215">
        <v>0</v>
      </c>
      <c r="AH26" s="215">
        <v>-100</v>
      </c>
      <c r="AI26" s="215">
        <v>0</v>
      </c>
      <c r="AJ26" s="215">
        <v>100</v>
      </c>
      <c r="AK26" s="215">
        <v>-100</v>
      </c>
      <c r="AL26" s="215">
        <v>400</v>
      </c>
      <c r="AM26" s="215">
        <v>100</v>
      </c>
      <c r="AN26" s="215">
        <v>0</v>
      </c>
      <c r="AO26" s="215">
        <v>-100</v>
      </c>
      <c r="AP26" s="215">
        <v>-100</v>
      </c>
      <c r="AQ26" s="216">
        <v>-43500</v>
      </c>
    </row>
    <row r="27" spans="1:43" ht="14.25">
      <c r="A27" s="256"/>
      <c r="B27" s="274"/>
      <c r="C27" s="258" t="s">
        <v>44</v>
      </c>
      <c r="D27" s="218">
        <v>102.42938188143667</v>
      </c>
      <c r="E27" s="218">
        <v>104.41724321447579</v>
      </c>
      <c r="F27" s="218">
        <v>52.892828364222396</v>
      </c>
      <c r="G27" s="218">
        <v>139.91266375545851</v>
      </c>
      <c r="H27" s="269" t="s">
        <v>163</v>
      </c>
      <c r="I27" s="218">
        <v>96.216129549462877</v>
      </c>
      <c r="J27" s="218">
        <v>101.93842645381983</v>
      </c>
      <c r="K27" s="218">
        <v>96.706586826347305</v>
      </c>
      <c r="L27" s="218">
        <v>106.08828006088279</v>
      </c>
      <c r="M27" s="269" t="s">
        <v>163</v>
      </c>
      <c r="N27" s="218">
        <v>110.58201058201058</v>
      </c>
      <c r="O27" s="218">
        <v>99.363057324840767</v>
      </c>
      <c r="P27" s="218">
        <v>100</v>
      </c>
      <c r="Q27" s="218">
        <v>8</v>
      </c>
      <c r="R27" s="218">
        <v>99.497487437185924</v>
      </c>
      <c r="S27" s="218">
        <v>98.514851485148512</v>
      </c>
      <c r="T27" s="218">
        <v>95</v>
      </c>
      <c r="U27" s="218">
        <v>112.92134831460675</v>
      </c>
      <c r="V27" s="218">
        <v>93.939393939393938</v>
      </c>
      <c r="W27" s="218">
        <v>106.25</v>
      </c>
      <c r="X27" s="218">
        <v>97.983870967741936</v>
      </c>
      <c r="Y27" s="218">
        <v>96</v>
      </c>
      <c r="Z27" s="218">
        <v>103.49344978165939</v>
      </c>
      <c r="AA27" s="218">
        <v>93.055555555555557</v>
      </c>
      <c r="AB27" s="218">
        <v>25</v>
      </c>
      <c r="AC27" s="218">
        <v>0</v>
      </c>
      <c r="AD27" s="218">
        <v>0</v>
      </c>
      <c r="AE27" s="218">
        <v>50</v>
      </c>
      <c r="AF27" s="218">
        <v>16.666666666666664</v>
      </c>
      <c r="AG27" s="218">
        <v>100</v>
      </c>
      <c r="AH27" s="218">
        <v>0</v>
      </c>
      <c r="AI27" s="218">
        <v>0</v>
      </c>
      <c r="AJ27" s="218">
        <v>200</v>
      </c>
      <c r="AK27" s="218">
        <v>66.666666666666657</v>
      </c>
      <c r="AL27" s="218">
        <v>500</v>
      </c>
      <c r="AM27" s="218">
        <v>200</v>
      </c>
      <c r="AN27" s="218">
        <v>100</v>
      </c>
      <c r="AO27" s="218">
        <v>0</v>
      </c>
      <c r="AP27" s="218">
        <v>0</v>
      </c>
      <c r="AQ27" s="275">
        <v>66.615502686108968</v>
      </c>
    </row>
    <row r="28" spans="1:43" ht="14.25">
      <c r="A28" s="276"/>
      <c r="B28" s="277"/>
      <c r="C28" s="258" t="s">
        <v>50</v>
      </c>
      <c r="D28" s="218">
        <v>100</v>
      </c>
      <c r="E28" s="218">
        <v>45.964172813487878</v>
      </c>
      <c r="F28" s="218">
        <v>4.2571127502634347</v>
      </c>
      <c r="G28" s="218">
        <v>8.1348788198103268</v>
      </c>
      <c r="H28" s="218">
        <v>3.9199157007376186</v>
      </c>
      <c r="I28" s="218">
        <v>12.1390937829294</v>
      </c>
      <c r="J28" s="218">
        <v>8.2402528977871441</v>
      </c>
      <c r="K28" s="218">
        <v>1.6649104320337196</v>
      </c>
      <c r="L28" s="218">
        <v>2.7608008429926238</v>
      </c>
      <c r="M28" s="218">
        <v>0.5057955742887249</v>
      </c>
      <c r="N28" s="218">
        <v>1.7492096944151738</v>
      </c>
      <c r="O28" s="218">
        <v>0.82191780821917804</v>
      </c>
      <c r="P28" s="218">
        <v>0.69546891464699678</v>
      </c>
      <c r="Q28" s="218">
        <v>0</v>
      </c>
      <c r="R28" s="218">
        <v>0.7165437302423604</v>
      </c>
      <c r="S28" s="218">
        <v>0.69546891464699678</v>
      </c>
      <c r="T28" s="218">
        <v>1.1380400421496313</v>
      </c>
      <c r="U28" s="218">
        <v>0.9483667017913594</v>
      </c>
      <c r="V28" s="218">
        <v>0.31612223393045313</v>
      </c>
      <c r="W28" s="218">
        <v>0.23182297154899895</v>
      </c>
      <c r="X28" s="218">
        <v>0.5057955742887249</v>
      </c>
      <c r="Y28" s="218">
        <v>0.92729188619599578</v>
      </c>
      <c r="Z28" s="218">
        <v>0.5057955742887249</v>
      </c>
      <c r="AA28" s="218">
        <v>0.52687038988408852</v>
      </c>
      <c r="AB28" s="218">
        <v>0</v>
      </c>
      <c r="AC28" s="218">
        <v>0</v>
      </c>
      <c r="AD28" s="218">
        <v>0</v>
      </c>
      <c r="AE28" s="218">
        <v>0</v>
      </c>
      <c r="AF28" s="218">
        <v>0</v>
      </c>
      <c r="AG28" s="218">
        <v>0</v>
      </c>
      <c r="AH28" s="218">
        <v>0</v>
      </c>
      <c r="AI28" s="218">
        <v>0</v>
      </c>
      <c r="AJ28" s="218">
        <v>0</v>
      </c>
      <c r="AK28" s="218">
        <v>0</v>
      </c>
      <c r="AL28" s="218">
        <v>0</v>
      </c>
      <c r="AM28" s="218">
        <v>0</v>
      </c>
      <c r="AN28" s="218">
        <v>0</v>
      </c>
      <c r="AO28" s="218">
        <v>0</v>
      </c>
      <c r="AP28" s="218">
        <v>0</v>
      </c>
      <c r="AQ28" s="219">
        <v>2.6343519494204428</v>
      </c>
    </row>
    <row r="29" spans="1:43" ht="14.25">
      <c r="A29" s="278" t="s">
        <v>51</v>
      </c>
      <c r="B29" s="279"/>
      <c r="C29" s="280" t="s">
        <v>52</v>
      </c>
      <c r="D29" s="231">
        <v>100</v>
      </c>
      <c r="E29" s="231">
        <v>45.435948898066307</v>
      </c>
      <c r="F29" s="231">
        <v>6.3337064340576639</v>
      </c>
      <c r="G29" s="231">
        <v>9.2747693851557376</v>
      </c>
      <c r="H29" s="231">
        <v>4.0275579914315491</v>
      </c>
      <c r="I29" s="231">
        <v>11.580917827781851</v>
      </c>
      <c r="J29" s="231">
        <v>8.6263460573545885</v>
      </c>
      <c r="K29" s="231">
        <v>1.2466710409510209</v>
      </c>
      <c r="L29" s="231">
        <v>2.6901848778416766</v>
      </c>
      <c r="M29" s="231">
        <v>0.45158053186151526</v>
      </c>
      <c r="N29" s="231">
        <v>1.2100042456289322</v>
      </c>
      <c r="O29" s="231">
        <v>0.60210737581535378</v>
      </c>
      <c r="P29" s="231">
        <v>0.39561542321201132</v>
      </c>
      <c r="Q29" s="231">
        <v>3.859662665483037E-3</v>
      </c>
      <c r="R29" s="231">
        <v>0.76421320776564128</v>
      </c>
      <c r="S29" s="231">
        <v>0.76807287043112438</v>
      </c>
      <c r="T29" s="231">
        <v>1.2833378362731098</v>
      </c>
      <c r="U29" s="231">
        <v>0.77579219576209035</v>
      </c>
      <c r="V29" s="231">
        <v>0.35894862788992243</v>
      </c>
      <c r="W29" s="231">
        <v>0.2296499285962407</v>
      </c>
      <c r="X29" s="231">
        <v>0.46894901385618898</v>
      </c>
      <c r="Y29" s="231">
        <v>0.78737118375853954</v>
      </c>
      <c r="Z29" s="231">
        <v>0.45737002585973985</v>
      </c>
      <c r="AA29" s="231">
        <v>0.51719479717472694</v>
      </c>
      <c r="AB29" s="231">
        <v>1.9298313327415185E-3</v>
      </c>
      <c r="AC29" s="231">
        <v>0</v>
      </c>
      <c r="AD29" s="231">
        <v>0</v>
      </c>
      <c r="AE29" s="231">
        <v>1.9298313327415185E-3</v>
      </c>
      <c r="AF29" s="231">
        <v>1.9298313327415185E-3</v>
      </c>
      <c r="AG29" s="231">
        <v>1.9298313327415185E-3</v>
      </c>
      <c r="AH29" s="231">
        <v>0</v>
      </c>
      <c r="AI29" s="231">
        <v>3.859662665483037E-3</v>
      </c>
      <c r="AJ29" s="231">
        <v>3.859662665483037E-3</v>
      </c>
      <c r="AK29" s="231">
        <v>3.859662665483037E-3</v>
      </c>
      <c r="AL29" s="231">
        <v>9.6491566637075914E-3</v>
      </c>
      <c r="AM29" s="231">
        <v>3.859662665483037E-3</v>
      </c>
      <c r="AN29" s="231">
        <v>1.9298313327415185E-3</v>
      </c>
      <c r="AO29" s="231">
        <v>0</v>
      </c>
      <c r="AP29" s="231">
        <v>0</v>
      </c>
      <c r="AQ29" s="232">
        <v>1.6750935968196379</v>
      </c>
    </row>
    <row r="30" spans="1:43" ht="14.25">
      <c r="A30" s="184"/>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row>
    <row r="31" spans="1:43" ht="14.25">
      <c r="A31" s="281" t="s">
        <v>74</v>
      </c>
      <c r="B31" s="175" t="s">
        <v>73</v>
      </c>
      <c r="C31" s="282"/>
      <c r="D31" s="172"/>
      <c r="E31" s="172"/>
      <c r="F31" s="172"/>
      <c r="G31" s="172"/>
      <c r="H31" s="172"/>
      <c r="I31" s="172"/>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row>
    <row r="32" spans="1:43" ht="14.25">
      <c r="A32" s="169"/>
      <c r="B32" s="175" t="s">
        <v>158</v>
      </c>
      <c r="C32" s="282"/>
      <c r="D32" s="172"/>
      <c r="E32" s="172"/>
      <c r="F32" s="172"/>
      <c r="G32" s="172"/>
      <c r="H32" s="172"/>
      <c r="I32" s="172"/>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row>
    <row r="33" spans="1:43" ht="14.25">
      <c r="A33" s="169"/>
      <c r="B33" s="175" t="s">
        <v>159</v>
      </c>
      <c r="C33" s="282"/>
      <c r="D33" s="172"/>
      <c r="E33" s="172"/>
      <c r="F33" s="172"/>
      <c r="G33" s="172"/>
      <c r="H33" s="172"/>
      <c r="I33" s="172"/>
      <c r="J33" s="172"/>
      <c r="K33" s="172"/>
      <c r="L33" s="172"/>
      <c r="M33" s="172"/>
      <c r="N33" s="172"/>
      <c r="O33" s="172"/>
      <c r="P33" s="172"/>
      <c r="Q33" s="172"/>
      <c r="R33" s="172"/>
      <c r="S33" s="172"/>
      <c r="T33" s="172"/>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row>
    <row r="34" spans="1:43" ht="14.25">
      <c r="A34" s="169"/>
      <c r="B34" s="175" t="s">
        <v>160</v>
      </c>
      <c r="C34" s="282"/>
      <c r="D34" s="172"/>
      <c r="E34" s="172"/>
      <c r="F34" s="172"/>
      <c r="G34" s="172"/>
      <c r="H34" s="172"/>
      <c r="I34" s="172"/>
      <c r="J34" s="172"/>
      <c r="K34" s="172"/>
      <c r="L34" s="172"/>
      <c r="M34" s="172"/>
      <c r="N34" s="172"/>
      <c r="O34" s="172"/>
      <c r="P34" s="172"/>
      <c r="Q34" s="172"/>
      <c r="R34" s="172"/>
      <c r="S34" s="172"/>
      <c r="T34" s="172"/>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row>
  </sheetData>
  <mergeCells count="1">
    <mergeCell ref="A1:D1"/>
  </mergeCells>
  <phoneticPr fontId="2"/>
  <hyperlinks>
    <hyperlink ref="A1" location="'R3'!A1" display="令和３年度"/>
    <hyperlink ref="A1:D1" location="平成18年!A1" display="平成18年!A1"/>
  </hyperlinks>
  <pageMargins left="0.70866141732283472" right="0.70866141732283472" top="0.74803149606299213" bottom="0.74803149606299213" header="0.31496062992125984" footer="0.31496062992125984"/>
  <pageSetup paperSize="9" scale="2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5"/>
  <sheetViews>
    <sheetView workbookViewId="0">
      <selection sqref="A1:D1"/>
    </sheetView>
  </sheetViews>
  <sheetFormatPr defaultRowHeight="13.5"/>
  <cols>
    <col min="1" max="16384" width="9" style="170"/>
  </cols>
  <sheetData>
    <row r="1" spans="1:43" s="167" customFormat="1" ht="24" customHeight="1">
      <c r="A1" s="361" t="str">
        <f>平成18年!A1</f>
        <v>平成18年</v>
      </c>
      <c r="B1" s="361"/>
      <c r="C1" s="361"/>
      <c r="D1" s="361"/>
      <c r="E1" s="15" t="str">
        <f ca="1">RIGHT(CELL("filename",$A$1),LEN(CELL("filename",$A$1))-FIND("]",CELL("filename",$A$1)))</f>
        <v>12月</v>
      </c>
      <c r="F1" s="16" t="s">
        <v>88</v>
      </c>
      <c r="G1" s="14"/>
      <c r="H1" s="14"/>
      <c r="I1" s="14"/>
      <c r="L1" s="14"/>
      <c r="M1" s="14"/>
      <c r="N1" s="14"/>
      <c r="O1" s="14"/>
      <c r="P1" s="166"/>
      <c r="Q1" s="166"/>
    </row>
    <row r="2" spans="1:43" ht="14.25">
      <c r="A2" s="168"/>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row>
    <row r="3" spans="1:43" ht="18.75">
      <c r="A3" s="171" t="s">
        <v>20</v>
      </c>
      <c r="B3" s="172"/>
      <c r="C3" s="172"/>
      <c r="D3" s="172"/>
      <c r="E3" s="172"/>
      <c r="F3" s="172"/>
      <c r="G3" s="173"/>
      <c r="H3" s="174" t="s">
        <v>21</v>
      </c>
      <c r="I3" s="169"/>
      <c r="J3" s="171" t="s">
        <v>22</v>
      </c>
      <c r="K3" s="172"/>
      <c r="L3" s="175"/>
      <c r="M3" s="172"/>
      <c r="N3" s="172"/>
      <c r="O3" s="172"/>
      <c r="P3" s="172"/>
      <c r="Q3" s="172"/>
      <c r="R3" s="172"/>
      <c r="S3" s="175"/>
      <c r="T3" s="174" t="s">
        <v>23</v>
      </c>
      <c r="U3" s="169"/>
      <c r="V3" s="169"/>
      <c r="W3" s="169"/>
      <c r="X3" s="169"/>
      <c r="Y3" s="169"/>
      <c r="Z3" s="169"/>
      <c r="AA3" s="169"/>
      <c r="AB3" s="169"/>
      <c r="AC3" s="169"/>
      <c r="AD3" s="169"/>
      <c r="AE3" s="169"/>
      <c r="AF3" s="169"/>
      <c r="AG3" s="169"/>
      <c r="AH3" s="169"/>
      <c r="AI3" s="169"/>
      <c r="AJ3" s="169"/>
      <c r="AK3" s="169"/>
      <c r="AL3" s="169"/>
      <c r="AM3" s="169"/>
      <c r="AN3" s="169"/>
      <c r="AO3" s="169"/>
      <c r="AP3" s="169"/>
      <c r="AQ3" s="169"/>
    </row>
    <row r="4" spans="1:43" ht="14.25">
      <c r="A4" s="176"/>
      <c r="B4" s="177"/>
      <c r="C4" s="178" t="s">
        <v>24</v>
      </c>
      <c r="D4" s="179" t="s">
        <v>25</v>
      </c>
      <c r="E4" s="180" t="s">
        <v>26</v>
      </c>
      <c r="F4" s="181"/>
      <c r="G4" s="182"/>
      <c r="H4" s="183"/>
      <c r="I4" s="184"/>
      <c r="J4" s="176"/>
      <c r="K4" s="178" t="s">
        <v>24</v>
      </c>
      <c r="L4" s="180" t="s">
        <v>27</v>
      </c>
      <c r="M4" s="181"/>
      <c r="N4" s="182"/>
      <c r="O4" s="180" t="s">
        <v>28</v>
      </c>
      <c r="P4" s="181"/>
      <c r="Q4" s="182"/>
      <c r="R4" s="180" t="s">
        <v>29</v>
      </c>
      <c r="S4" s="182"/>
      <c r="T4" s="185"/>
      <c r="U4" s="184"/>
      <c r="V4" s="169"/>
      <c r="W4" s="169"/>
      <c r="X4" s="169"/>
      <c r="Y4" s="169"/>
      <c r="Z4" s="169"/>
      <c r="AA4" s="169"/>
      <c r="AB4" s="169"/>
      <c r="AC4" s="169"/>
      <c r="AD4" s="169"/>
      <c r="AE4" s="169"/>
      <c r="AF4" s="169"/>
      <c r="AG4" s="169"/>
      <c r="AH4" s="169"/>
      <c r="AI4" s="169"/>
      <c r="AJ4" s="169"/>
      <c r="AK4" s="169"/>
      <c r="AL4" s="169"/>
      <c r="AM4" s="169"/>
      <c r="AN4" s="169"/>
      <c r="AO4" s="169"/>
      <c r="AP4" s="169"/>
      <c r="AQ4" s="169"/>
    </row>
    <row r="5" spans="1:43" ht="17.25">
      <c r="A5" s="186" t="s">
        <v>30</v>
      </c>
      <c r="B5" s="187"/>
      <c r="C5" s="188"/>
      <c r="D5" s="189" t="s">
        <v>31</v>
      </c>
      <c r="E5" s="190" t="s">
        <v>32</v>
      </c>
      <c r="F5" s="190" t="s">
        <v>33</v>
      </c>
      <c r="G5" s="190" t="s">
        <v>34</v>
      </c>
      <c r="H5" s="191" t="s">
        <v>35</v>
      </c>
      <c r="I5" s="192"/>
      <c r="J5" s="193" t="s">
        <v>36</v>
      </c>
      <c r="K5" s="194"/>
      <c r="L5" s="190" t="s">
        <v>32</v>
      </c>
      <c r="M5" s="190" t="s">
        <v>33</v>
      </c>
      <c r="N5" s="190" t="s">
        <v>34</v>
      </c>
      <c r="O5" s="190" t="s">
        <v>32</v>
      </c>
      <c r="P5" s="190" t="s">
        <v>33</v>
      </c>
      <c r="Q5" s="190" t="s">
        <v>34</v>
      </c>
      <c r="R5" s="190" t="s">
        <v>32</v>
      </c>
      <c r="S5" s="190" t="s">
        <v>33</v>
      </c>
      <c r="T5" s="195" t="s">
        <v>34</v>
      </c>
      <c r="U5" s="184"/>
      <c r="V5" s="169"/>
      <c r="W5" s="169"/>
      <c r="X5" s="169"/>
      <c r="Y5" s="169"/>
      <c r="Z5" s="169"/>
      <c r="AA5" s="169"/>
      <c r="AB5" s="169"/>
      <c r="AC5" s="169"/>
      <c r="AD5" s="169"/>
      <c r="AE5" s="169"/>
      <c r="AF5" s="169"/>
      <c r="AG5" s="169"/>
      <c r="AH5" s="169"/>
      <c r="AI5" s="169"/>
      <c r="AJ5" s="169"/>
      <c r="AK5" s="169"/>
      <c r="AL5" s="169"/>
      <c r="AM5" s="169"/>
      <c r="AN5" s="169"/>
      <c r="AO5" s="169"/>
      <c r="AP5" s="169"/>
      <c r="AQ5" s="169"/>
    </row>
    <row r="6" spans="1:43" ht="17.25">
      <c r="A6" s="196"/>
      <c r="B6" s="197"/>
      <c r="C6" s="198" t="s">
        <v>207</v>
      </c>
      <c r="D6" s="199">
        <v>505000</v>
      </c>
      <c r="E6" s="199">
        <v>455100</v>
      </c>
      <c r="F6" s="199">
        <v>449400</v>
      </c>
      <c r="G6" s="199">
        <v>5700</v>
      </c>
      <c r="H6" s="200">
        <v>49900</v>
      </c>
      <c r="I6" s="184"/>
      <c r="J6" s="201"/>
      <c r="K6" s="202" t="s">
        <v>208</v>
      </c>
      <c r="L6" s="203">
        <v>455100</v>
      </c>
      <c r="M6" s="203">
        <v>449400</v>
      </c>
      <c r="N6" s="203">
        <v>5700</v>
      </c>
      <c r="O6" s="203">
        <v>451800</v>
      </c>
      <c r="P6" s="203">
        <v>447200</v>
      </c>
      <c r="Q6" s="203">
        <v>4600</v>
      </c>
      <c r="R6" s="203">
        <v>3300</v>
      </c>
      <c r="S6" s="203">
        <v>2200</v>
      </c>
      <c r="T6" s="204">
        <v>1100</v>
      </c>
      <c r="U6" s="184"/>
      <c r="V6" s="169"/>
      <c r="W6" s="169"/>
      <c r="X6" s="169"/>
      <c r="Y6" s="169"/>
      <c r="Z6" s="169"/>
      <c r="AA6" s="169"/>
      <c r="AB6" s="169"/>
      <c r="AC6" s="169"/>
      <c r="AD6" s="169"/>
      <c r="AE6" s="169"/>
      <c r="AF6" s="169"/>
      <c r="AG6" s="169"/>
      <c r="AH6" s="169"/>
      <c r="AI6" s="169"/>
      <c r="AJ6" s="169"/>
      <c r="AK6" s="169"/>
      <c r="AL6" s="169"/>
      <c r="AM6" s="169"/>
      <c r="AN6" s="169"/>
      <c r="AO6" s="169"/>
      <c r="AP6" s="169"/>
      <c r="AQ6" s="169"/>
    </row>
    <row r="7" spans="1:43" ht="17.25">
      <c r="A7" s="205" t="s">
        <v>38</v>
      </c>
      <c r="B7" s="206" t="s">
        <v>39</v>
      </c>
      <c r="C7" s="207" t="s">
        <v>209</v>
      </c>
      <c r="D7" s="199">
        <v>488400</v>
      </c>
      <c r="E7" s="199">
        <v>441200</v>
      </c>
      <c r="F7" s="199">
        <v>435000</v>
      </c>
      <c r="G7" s="199">
        <v>6200</v>
      </c>
      <c r="H7" s="208">
        <v>47200</v>
      </c>
      <c r="I7" s="184"/>
      <c r="J7" s="205" t="s">
        <v>40</v>
      </c>
      <c r="K7" s="202" t="s">
        <v>209</v>
      </c>
      <c r="L7" s="203">
        <v>441200</v>
      </c>
      <c r="M7" s="203">
        <v>435000</v>
      </c>
      <c r="N7" s="203">
        <v>6200</v>
      </c>
      <c r="O7" s="203">
        <v>437700</v>
      </c>
      <c r="P7" s="209">
        <v>432500</v>
      </c>
      <c r="Q7" s="209">
        <v>5200</v>
      </c>
      <c r="R7" s="203">
        <v>3500</v>
      </c>
      <c r="S7" s="209">
        <v>2500</v>
      </c>
      <c r="T7" s="210">
        <v>1000</v>
      </c>
      <c r="U7" s="184"/>
      <c r="V7" s="169"/>
      <c r="W7" s="169"/>
      <c r="X7" s="169"/>
      <c r="Y7" s="169"/>
      <c r="Z7" s="169"/>
      <c r="AA7" s="169"/>
      <c r="AB7" s="169"/>
      <c r="AC7" s="169"/>
      <c r="AD7" s="169"/>
      <c r="AE7" s="169"/>
      <c r="AF7" s="169"/>
      <c r="AG7" s="169"/>
      <c r="AH7" s="169"/>
      <c r="AI7" s="169"/>
      <c r="AJ7" s="169"/>
      <c r="AK7" s="169"/>
      <c r="AL7" s="169"/>
      <c r="AM7" s="169"/>
      <c r="AN7" s="169"/>
      <c r="AO7" s="169"/>
      <c r="AP7" s="169"/>
      <c r="AQ7" s="169"/>
    </row>
    <row r="8" spans="1:43" ht="17.25">
      <c r="A8" s="211"/>
      <c r="B8" s="206" t="s">
        <v>41</v>
      </c>
      <c r="C8" s="202" t="s">
        <v>42</v>
      </c>
      <c r="D8" s="212">
        <v>16600</v>
      </c>
      <c r="E8" s="212">
        <v>13900</v>
      </c>
      <c r="F8" s="213">
        <v>14400</v>
      </c>
      <c r="G8" s="212">
        <v>-500</v>
      </c>
      <c r="H8" s="214">
        <v>2700</v>
      </c>
      <c r="I8" s="184"/>
      <c r="J8" s="205" t="s">
        <v>43</v>
      </c>
      <c r="K8" s="202" t="s">
        <v>42</v>
      </c>
      <c r="L8" s="215">
        <v>13900</v>
      </c>
      <c r="M8" s="215">
        <v>14400</v>
      </c>
      <c r="N8" s="215">
        <v>-500</v>
      </c>
      <c r="O8" s="215">
        <v>14100</v>
      </c>
      <c r="P8" s="215">
        <v>14700</v>
      </c>
      <c r="Q8" s="215">
        <v>-600</v>
      </c>
      <c r="R8" s="215">
        <v>-200</v>
      </c>
      <c r="S8" s="215">
        <v>-300</v>
      </c>
      <c r="T8" s="216">
        <v>100</v>
      </c>
      <c r="U8" s="184"/>
      <c r="V8" s="169"/>
      <c r="W8" s="169"/>
      <c r="X8" s="169"/>
      <c r="Y8" s="169"/>
      <c r="Z8" s="169"/>
      <c r="AA8" s="169"/>
      <c r="AB8" s="169"/>
      <c r="AC8" s="169"/>
      <c r="AD8" s="169"/>
      <c r="AE8" s="169"/>
      <c r="AF8" s="169"/>
      <c r="AG8" s="169"/>
      <c r="AH8" s="169"/>
      <c r="AI8" s="169"/>
      <c r="AJ8" s="169"/>
      <c r="AK8" s="169"/>
      <c r="AL8" s="169"/>
      <c r="AM8" s="169"/>
      <c r="AN8" s="169"/>
      <c r="AO8" s="169"/>
      <c r="AP8" s="169"/>
      <c r="AQ8" s="169"/>
    </row>
    <row r="9" spans="1:43" ht="17.25">
      <c r="A9" s="211"/>
      <c r="B9" s="217"/>
      <c r="C9" s="202" t="s">
        <v>44</v>
      </c>
      <c r="D9" s="218">
        <v>103.39885339885339</v>
      </c>
      <c r="E9" s="218">
        <v>103.15049864007253</v>
      </c>
      <c r="F9" s="218">
        <v>103.31034482758621</v>
      </c>
      <c r="G9" s="218">
        <v>91.935483870967744</v>
      </c>
      <c r="H9" s="219">
        <v>105.72033898305084</v>
      </c>
      <c r="I9" s="184"/>
      <c r="J9" s="211"/>
      <c r="K9" s="202" t="s">
        <v>44</v>
      </c>
      <c r="L9" s="220">
        <v>103.15049864007253</v>
      </c>
      <c r="M9" s="220">
        <v>103.31034482758621</v>
      </c>
      <c r="N9" s="220">
        <v>91.935483870967744</v>
      </c>
      <c r="O9" s="220">
        <v>103.22138450993832</v>
      </c>
      <c r="P9" s="220">
        <v>103.39884393063583</v>
      </c>
      <c r="Q9" s="220">
        <v>88.461538461538453</v>
      </c>
      <c r="R9" s="220">
        <v>94.285714285714278</v>
      </c>
      <c r="S9" s="220">
        <v>88</v>
      </c>
      <c r="T9" s="221">
        <v>110</v>
      </c>
      <c r="U9" s="184"/>
      <c r="V9" s="169"/>
      <c r="W9" s="169"/>
      <c r="X9" s="169"/>
      <c r="Y9" s="169"/>
      <c r="Z9" s="169"/>
      <c r="AA9" s="169"/>
      <c r="AB9" s="169"/>
      <c r="AC9" s="169"/>
      <c r="AD9" s="169"/>
      <c r="AE9" s="169"/>
      <c r="AF9" s="169"/>
      <c r="AG9" s="169"/>
      <c r="AH9" s="169"/>
      <c r="AI9" s="169"/>
      <c r="AJ9" s="169"/>
      <c r="AK9" s="169"/>
      <c r="AL9" s="169"/>
      <c r="AM9" s="169"/>
      <c r="AN9" s="169"/>
      <c r="AO9" s="169"/>
      <c r="AP9" s="169"/>
      <c r="AQ9" s="169"/>
    </row>
    <row r="10" spans="1:43" ht="17.25">
      <c r="A10" s="211"/>
      <c r="B10" s="222"/>
      <c r="C10" s="202" t="s">
        <v>208</v>
      </c>
      <c r="D10" s="199">
        <v>6253500</v>
      </c>
      <c r="E10" s="199">
        <v>5636900</v>
      </c>
      <c r="F10" s="199">
        <v>5544400</v>
      </c>
      <c r="G10" s="199">
        <v>92500</v>
      </c>
      <c r="H10" s="200">
        <v>616600</v>
      </c>
      <c r="I10" s="223"/>
      <c r="J10" s="211"/>
      <c r="K10" s="202" t="s">
        <v>208</v>
      </c>
      <c r="L10" s="203">
        <v>5636900</v>
      </c>
      <c r="M10" s="203">
        <v>5544400</v>
      </c>
      <c r="N10" s="203">
        <v>92500</v>
      </c>
      <c r="O10" s="203">
        <v>5577400</v>
      </c>
      <c r="P10" s="203">
        <v>5510200</v>
      </c>
      <c r="Q10" s="203">
        <v>67200</v>
      </c>
      <c r="R10" s="203">
        <v>59500</v>
      </c>
      <c r="S10" s="203">
        <v>34200</v>
      </c>
      <c r="T10" s="204">
        <v>25300</v>
      </c>
      <c r="U10" s="184"/>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row>
    <row r="11" spans="1:43" ht="17.25">
      <c r="A11" s="211"/>
      <c r="B11" s="206" t="s">
        <v>45</v>
      </c>
      <c r="C11" s="202" t="s">
        <v>209</v>
      </c>
      <c r="D11" s="199">
        <v>6099600</v>
      </c>
      <c r="E11" s="199">
        <v>5500100</v>
      </c>
      <c r="F11" s="199">
        <v>5363600</v>
      </c>
      <c r="G11" s="199">
        <v>136500</v>
      </c>
      <c r="H11" s="200">
        <v>599500</v>
      </c>
      <c r="I11" s="184"/>
      <c r="J11" s="205" t="s">
        <v>46</v>
      </c>
      <c r="K11" s="202" t="s">
        <v>209</v>
      </c>
      <c r="L11" s="203">
        <v>5500100</v>
      </c>
      <c r="M11" s="203">
        <v>5363600</v>
      </c>
      <c r="N11" s="203">
        <v>136500</v>
      </c>
      <c r="O11" s="203">
        <v>5390700</v>
      </c>
      <c r="P11" s="203">
        <v>5326200</v>
      </c>
      <c r="Q11" s="203">
        <v>64500</v>
      </c>
      <c r="R11" s="203">
        <v>109400</v>
      </c>
      <c r="S11" s="203">
        <v>37400</v>
      </c>
      <c r="T11" s="204">
        <v>72000</v>
      </c>
      <c r="U11" s="184"/>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row>
    <row r="12" spans="1:43" ht="17.25">
      <c r="A12" s="205" t="s">
        <v>47</v>
      </c>
      <c r="B12" s="206" t="s">
        <v>48</v>
      </c>
      <c r="C12" s="202" t="s">
        <v>42</v>
      </c>
      <c r="D12" s="212">
        <v>153900</v>
      </c>
      <c r="E12" s="212">
        <v>136800</v>
      </c>
      <c r="F12" s="212">
        <v>180800</v>
      </c>
      <c r="G12" s="212">
        <v>-44000</v>
      </c>
      <c r="H12" s="214">
        <v>17100</v>
      </c>
      <c r="I12" s="184"/>
      <c r="J12" s="205" t="s">
        <v>49</v>
      </c>
      <c r="K12" s="202" t="s">
        <v>42</v>
      </c>
      <c r="L12" s="215">
        <v>136800</v>
      </c>
      <c r="M12" s="215">
        <v>180800</v>
      </c>
      <c r="N12" s="215">
        <v>-44000</v>
      </c>
      <c r="O12" s="215">
        <v>186700</v>
      </c>
      <c r="P12" s="215">
        <v>184000</v>
      </c>
      <c r="Q12" s="215">
        <v>2700</v>
      </c>
      <c r="R12" s="215">
        <v>-49900</v>
      </c>
      <c r="S12" s="215">
        <v>-3200</v>
      </c>
      <c r="T12" s="216">
        <v>-46700</v>
      </c>
      <c r="U12" s="184"/>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row>
    <row r="13" spans="1:43" ht="17.25">
      <c r="A13" s="224"/>
      <c r="B13" s="225"/>
      <c r="C13" s="202" t="s">
        <v>44</v>
      </c>
      <c r="D13" s="218">
        <v>102.52311626991934</v>
      </c>
      <c r="E13" s="218">
        <v>102.48722750495445</v>
      </c>
      <c r="F13" s="218">
        <v>103.37087031098515</v>
      </c>
      <c r="G13" s="218">
        <v>67.765567765567766</v>
      </c>
      <c r="H13" s="219">
        <v>102.85237698081735</v>
      </c>
      <c r="I13" s="184"/>
      <c r="J13" s="224"/>
      <c r="K13" s="202" t="s">
        <v>44</v>
      </c>
      <c r="L13" s="218">
        <v>102.48722750495445</v>
      </c>
      <c r="M13" s="218">
        <v>103.37087031098515</v>
      </c>
      <c r="N13" s="218">
        <v>67.765567765567766</v>
      </c>
      <c r="O13" s="218">
        <v>103.46337210380841</v>
      </c>
      <c r="P13" s="218">
        <v>103.4546205549923</v>
      </c>
      <c r="Q13" s="218">
        <v>104.18604651162791</v>
      </c>
      <c r="R13" s="218">
        <v>54.387568555758683</v>
      </c>
      <c r="S13" s="218">
        <v>91.443850267379673</v>
      </c>
      <c r="T13" s="219">
        <v>35.138888888888886</v>
      </c>
      <c r="U13" s="184"/>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row>
    <row r="14" spans="1:43" ht="17.25">
      <c r="A14" s="226"/>
      <c r="B14" s="227"/>
      <c r="C14" s="202" t="s">
        <v>50</v>
      </c>
      <c r="D14" s="218">
        <v>100</v>
      </c>
      <c r="E14" s="218">
        <v>90.118811881188122</v>
      </c>
      <c r="F14" s="218">
        <v>88.990099009900987</v>
      </c>
      <c r="G14" s="218">
        <v>1.1287128712871286</v>
      </c>
      <c r="H14" s="219">
        <v>9.8811881188118811</v>
      </c>
      <c r="I14" s="184"/>
      <c r="J14" s="196"/>
      <c r="K14" s="202" t="s">
        <v>50</v>
      </c>
      <c r="L14" s="218">
        <v>100</v>
      </c>
      <c r="M14" s="218">
        <v>98.747528015820691</v>
      </c>
      <c r="N14" s="218">
        <v>1.2524719841793013</v>
      </c>
      <c r="O14" s="218">
        <v>99.274884640738307</v>
      </c>
      <c r="P14" s="218">
        <v>98.264117776312901</v>
      </c>
      <c r="Q14" s="218">
        <v>1.0107668644254009</v>
      </c>
      <c r="R14" s="218">
        <v>0.72511535926170079</v>
      </c>
      <c r="S14" s="218">
        <v>0.48341023950780049</v>
      </c>
      <c r="T14" s="219">
        <v>0.24170511975390024</v>
      </c>
      <c r="U14" s="184"/>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row>
    <row r="15" spans="1:43" ht="17.25">
      <c r="A15" s="228" t="s">
        <v>51</v>
      </c>
      <c r="B15" s="229"/>
      <c r="C15" s="230" t="s">
        <v>52</v>
      </c>
      <c r="D15" s="231">
        <v>100</v>
      </c>
      <c r="E15" s="231">
        <v>90.139921643879433</v>
      </c>
      <c r="F15" s="231">
        <v>88.66074998001119</v>
      </c>
      <c r="G15" s="231">
        <v>1.4791716638682337</v>
      </c>
      <c r="H15" s="232">
        <v>9.8600783561205709</v>
      </c>
      <c r="I15" s="184"/>
      <c r="J15" s="233" t="s">
        <v>51</v>
      </c>
      <c r="K15" s="230" t="s">
        <v>52</v>
      </c>
      <c r="L15" s="231">
        <v>100</v>
      </c>
      <c r="M15" s="231">
        <v>98.359027124838121</v>
      </c>
      <c r="N15" s="231">
        <v>1.6409728751618797</v>
      </c>
      <c r="O15" s="231">
        <v>98.944455285706681</v>
      </c>
      <c r="P15" s="231">
        <v>97.752310667210693</v>
      </c>
      <c r="Q15" s="231">
        <v>1.1921446184959819</v>
      </c>
      <c r="R15" s="231">
        <v>1.0555447142933172</v>
      </c>
      <c r="S15" s="231">
        <v>0.60671645762741933</v>
      </c>
      <c r="T15" s="232">
        <v>0.44882825666589787</v>
      </c>
      <c r="U15" s="184"/>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row>
    <row r="16" spans="1:43" ht="14.25">
      <c r="A16" s="184"/>
      <c r="B16" s="184"/>
      <c r="C16" s="184"/>
      <c r="D16" s="184"/>
      <c r="E16" s="184"/>
      <c r="F16" s="184"/>
      <c r="G16" s="184"/>
      <c r="H16" s="184"/>
      <c r="I16" s="234"/>
      <c r="J16" s="184"/>
      <c r="K16" s="235"/>
      <c r="L16" s="184"/>
      <c r="M16" s="184"/>
      <c r="N16" s="184"/>
      <c r="O16" s="184"/>
      <c r="P16" s="184"/>
      <c r="Q16" s="184"/>
      <c r="R16" s="184"/>
      <c r="S16" s="184"/>
      <c r="T16" s="184"/>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row>
    <row r="17" spans="1:43" ht="18.75">
      <c r="A17" s="171" t="s">
        <v>53</v>
      </c>
      <c r="B17" s="172"/>
      <c r="C17" s="172"/>
      <c r="D17" s="175"/>
      <c r="E17" s="172"/>
      <c r="F17" s="172"/>
      <c r="G17" s="172"/>
      <c r="H17" s="172"/>
      <c r="I17" s="172"/>
      <c r="J17" s="172"/>
      <c r="K17" s="172"/>
      <c r="L17" s="172"/>
      <c r="M17" s="172"/>
      <c r="N17" s="172"/>
      <c r="O17" s="172"/>
      <c r="P17" s="172"/>
      <c r="Q17" s="172"/>
      <c r="R17" s="172"/>
      <c r="S17" s="172"/>
      <c r="T17" s="175"/>
      <c r="U17" s="172"/>
      <c r="V17" s="172"/>
      <c r="W17" s="172"/>
      <c r="X17" s="172"/>
      <c r="Y17" s="172"/>
      <c r="Z17" s="172"/>
      <c r="AA17" s="172"/>
      <c r="AB17" s="172"/>
      <c r="AC17" s="172"/>
      <c r="AD17" s="172"/>
      <c r="AE17" s="172"/>
      <c r="AF17" s="172"/>
      <c r="AG17" s="172"/>
      <c r="AH17" s="172"/>
      <c r="AI17" s="172"/>
      <c r="AJ17" s="172"/>
      <c r="AK17" s="172"/>
      <c r="AL17" s="172"/>
      <c r="AM17" s="172"/>
      <c r="AN17" s="174" t="s">
        <v>23</v>
      </c>
      <c r="AO17" s="174"/>
      <c r="AP17" s="174"/>
      <c r="AQ17" s="174"/>
    </row>
    <row r="18" spans="1:43" ht="17.25">
      <c r="A18" s="237"/>
      <c r="B18" s="238"/>
      <c r="C18" s="239" t="s">
        <v>24</v>
      </c>
      <c r="D18" s="240"/>
      <c r="E18" s="241">
        <v>1</v>
      </c>
      <c r="F18" s="241">
        <v>2</v>
      </c>
      <c r="G18" s="242">
        <v>3</v>
      </c>
      <c r="H18" s="243">
        <v>4</v>
      </c>
      <c r="I18" s="241">
        <v>5</v>
      </c>
      <c r="J18" s="242">
        <v>6</v>
      </c>
      <c r="K18" s="241">
        <v>7</v>
      </c>
      <c r="L18" s="241">
        <v>8</v>
      </c>
      <c r="M18" s="241">
        <v>9</v>
      </c>
      <c r="N18" s="241">
        <v>10</v>
      </c>
      <c r="O18" s="241">
        <v>11</v>
      </c>
      <c r="P18" s="241">
        <v>12</v>
      </c>
      <c r="Q18" s="241">
        <v>13</v>
      </c>
      <c r="R18" s="241">
        <v>14</v>
      </c>
      <c r="S18" s="241">
        <v>15</v>
      </c>
      <c r="T18" s="241">
        <v>16</v>
      </c>
      <c r="U18" s="241">
        <v>17</v>
      </c>
      <c r="V18" s="241">
        <v>18</v>
      </c>
      <c r="W18" s="241">
        <v>19</v>
      </c>
      <c r="X18" s="241">
        <v>20</v>
      </c>
      <c r="Y18" s="241">
        <v>21</v>
      </c>
      <c r="Z18" s="243">
        <v>22</v>
      </c>
      <c r="AA18" s="241">
        <v>23</v>
      </c>
      <c r="AB18" s="243">
        <v>24</v>
      </c>
      <c r="AC18" s="241">
        <v>25</v>
      </c>
      <c r="AD18" s="244">
        <v>26</v>
      </c>
      <c r="AE18" s="245">
        <v>27</v>
      </c>
      <c r="AF18" s="244">
        <v>28</v>
      </c>
      <c r="AG18" s="245">
        <v>29</v>
      </c>
      <c r="AH18" s="244">
        <v>30</v>
      </c>
      <c r="AI18" s="245">
        <v>31</v>
      </c>
      <c r="AJ18" s="244">
        <v>32</v>
      </c>
      <c r="AK18" s="245">
        <v>33</v>
      </c>
      <c r="AL18" s="244">
        <v>34</v>
      </c>
      <c r="AM18" s="245">
        <v>35</v>
      </c>
      <c r="AN18" s="244">
        <v>36</v>
      </c>
      <c r="AO18" s="245">
        <v>37</v>
      </c>
      <c r="AP18" s="244">
        <v>38</v>
      </c>
      <c r="AQ18" s="246"/>
    </row>
    <row r="19" spans="1:43" ht="17.25">
      <c r="A19" s="186" t="s">
        <v>30</v>
      </c>
      <c r="B19" s="247"/>
      <c r="C19" s="194"/>
      <c r="D19" s="248" t="s">
        <v>32</v>
      </c>
      <c r="E19" s="249" t="s">
        <v>120</v>
      </c>
      <c r="F19" s="250" t="s">
        <v>121</v>
      </c>
      <c r="G19" s="251" t="s">
        <v>122</v>
      </c>
      <c r="H19" s="252" t="s">
        <v>123</v>
      </c>
      <c r="I19" s="250" t="s">
        <v>124</v>
      </c>
      <c r="J19" s="251" t="s">
        <v>125</v>
      </c>
      <c r="K19" s="250" t="s">
        <v>126</v>
      </c>
      <c r="L19" s="250" t="s">
        <v>127</v>
      </c>
      <c r="M19" s="202" t="s">
        <v>128</v>
      </c>
      <c r="N19" s="250" t="s">
        <v>129</v>
      </c>
      <c r="O19" s="250" t="s">
        <v>130</v>
      </c>
      <c r="P19" s="250" t="s">
        <v>131</v>
      </c>
      <c r="Q19" s="250" t="s">
        <v>132</v>
      </c>
      <c r="R19" s="250" t="s">
        <v>133</v>
      </c>
      <c r="S19" s="250" t="s">
        <v>134</v>
      </c>
      <c r="T19" s="250" t="s">
        <v>135</v>
      </c>
      <c r="U19" s="250" t="s">
        <v>136</v>
      </c>
      <c r="V19" s="250" t="s">
        <v>137</v>
      </c>
      <c r="W19" s="250" t="s">
        <v>138</v>
      </c>
      <c r="X19" s="250" t="s">
        <v>139</v>
      </c>
      <c r="Y19" s="250" t="s">
        <v>140</v>
      </c>
      <c r="Z19" s="252" t="s">
        <v>141</v>
      </c>
      <c r="AA19" s="250" t="s">
        <v>142</v>
      </c>
      <c r="AB19" s="252" t="s">
        <v>143</v>
      </c>
      <c r="AC19" s="250" t="s">
        <v>144</v>
      </c>
      <c r="AD19" s="253" t="s">
        <v>145</v>
      </c>
      <c r="AE19" s="254" t="s">
        <v>146</v>
      </c>
      <c r="AF19" s="250" t="s">
        <v>147</v>
      </c>
      <c r="AG19" s="254" t="s">
        <v>148</v>
      </c>
      <c r="AH19" s="253" t="s">
        <v>149</v>
      </c>
      <c r="AI19" s="253" t="s">
        <v>162</v>
      </c>
      <c r="AJ19" s="253" t="s">
        <v>150</v>
      </c>
      <c r="AK19" s="253" t="s">
        <v>151</v>
      </c>
      <c r="AL19" s="254" t="s">
        <v>152</v>
      </c>
      <c r="AM19" s="253" t="s">
        <v>153</v>
      </c>
      <c r="AN19" s="202" t="s">
        <v>154</v>
      </c>
      <c r="AO19" s="254" t="s">
        <v>155</v>
      </c>
      <c r="AP19" s="253" t="s">
        <v>156</v>
      </c>
      <c r="AQ19" s="255" t="s">
        <v>157</v>
      </c>
    </row>
    <row r="20" spans="1:43" ht="14.25">
      <c r="A20" s="256"/>
      <c r="B20" s="257"/>
      <c r="C20" s="258" t="s">
        <v>208</v>
      </c>
      <c r="D20" s="203">
        <v>455100</v>
      </c>
      <c r="E20" s="259">
        <v>217000</v>
      </c>
      <c r="F20" s="259">
        <v>23800</v>
      </c>
      <c r="G20" s="259">
        <v>37000</v>
      </c>
      <c r="H20" s="259">
        <v>17100</v>
      </c>
      <c r="I20" s="259">
        <v>53700</v>
      </c>
      <c r="J20" s="259">
        <v>39300</v>
      </c>
      <c r="K20" s="259">
        <v>6400</v>
      </c>
      <c r="L20" s="259">
        <v>10200</v>
      </c>
      <c r="M20" s="259">
        <v>2000</v>
      </c>
      <c r="N20" s="259">
        <v>9000</v>
      </c>
      <c r="O20" s="259">
        <v>2500</v>
      </c>
      <c r="P20" s="259">
        <v>3400</v>
      </c>
      <c r="Q20" s="259">
        <v>0</v>
      </c>
      <c r="R20" s="259">
        <v>3100</v>
      </c>
      <c r="S20" s="259">
        <v>2800</v>
      </c>
      <c r="T20" s="259">
        <v>6300</v>
      </c>
      <c r="U20" s="259">
        <v>4300</v>
      </c>
      <c r="V20" s="259">
        <v>1100</v>
      </c>
      <c r="W20" s="259">
        <v>700</v>
      </c>
      <c r="X20" s="259">
        <v>1800</v>
      </c>
      <c r="Y20" s="259">
        <v>4100</v>
      </c>
      <c r="Z20" s="259">
        <v>2000</v>
      </c>
      <c r="AA20" s="259">
        <v>1800</v>
      </c>
      <c r="AB20" s="259">
        <v>0</v>
      </c>
      <c r="AC20" s="259">
        <v>0</v>
      </c>
      <c r="AD20" s="259">
        <v>0</v>
      </c>
      <c r="AE20" s="259">
        <v>0</v>
      </c>
      <c r="AF20" s="259">
        <v>0</v>
      </c>
      <c r="AG20" s="259">
        <v>0</v>
      </c>
      <c r="AH20" s="259">
        <v>0</v>
      </c>
      <c r="AI20" s="259">
        <v>0</v>
      </c>
      <c r="AJ20" s="259">
        <v>0</v>
      </c>
      <c r="AK20" s="259">
        <v>0</v>
      </c>
      <c r="AL20" s="259">
        <v>0</v>
      </c>
      <c r="AM20" s="259">
        <v>0</v>
      </c>
      <c r="AN20" s="259">
        <v>0</v>
      </c>
      <c r="AO20" s="259">
        <v>0</v>
      </c>
      <c r="AP20" s="259">
        <v>0</v>
      </c>
      <c r="AQ20" s="260">
        <v>5700</v>
      </c>
    </row>
    <row r="21" spans="1:43" ht="14.25">
      <c r="A21" s="261" t="s">
        <v>38</v>
      </c>
      <c r="B21" s="262" t="s">
        <v>39</v>
      </c>
      <c r="C21" s="258" t="s">
        <v>209</v>
      </c>
      <c r="D21" s="203">
        <v>441200</v>
      </c>
      <c r="E21" s="263">
        <v>203100</v>
      </c>
      <c r="F21" s="264">
        <v>41100</v>
      </c>
      <c r="G21" s="264">
        <v>36700</v>
      </c>
      <c r="H21" s="264">
        <v>0</v>
      </c>
      <c r="I21" s="263">
        <v>56800</v>
      </c>
      <c r="J21" s="263">
        <v>39100</v>
      </c>
      <c r="K21" s="263">
        <v>6300</v>
      </c>
      <c r="L21" s="263">
        <v>9900</v>
      </c>
      <c r="M21" s="263">
        <v>0</v>
      </c>
      <c r="N21" s="263">
        <v>7500</v>
      </c>
      <c r="O21" s="263">
        <v>2700</v>
      </c>
      <c r="P21" s="263">
        <v>3300</v>
      </c>
      <c r="Q21" s="263">
        <v>0</v>
      </c>
      <c r="R21" s="263">
        <v>2800</v>
      </c>
      <c r="S21" s="263">
        <v>3200</v>
      </c>
      <c r="T21" s="263">
        <v>5800</v>
      </c>
      <c r="U21" s="263">
        <v>4400</v>
      </c>
      <c r="V21" s="263">
        <v>1300</v>
      </c>
      <c r="W21" s="263">
        <v>900</v>
      </c>
      <c r="X21" s="263">
        <v>1900</v>
      </c>
      <c r="Y21" s="263">
        <v>4000</v>
      </c>
      <c r="Z21" s="263">
        <v>1900</v>
      </c>
      <c r="AA21" s="263">
        <v>2300</v>
      </c>
      <c r="AB21" s="263">
        <v>0</v>
      </c>
      <c r="AC21" s="263">
        <v>0</v>
      </c>
      <c r="AD21" s="263">
        <v>0</v>
      </c>
      <c r="AE21" s="263">
        <v>0</v>
      </c>
      <c r="AF21" s="263">
        <v>0</v>
      </c>
      <c r="AG21" s="263">
        <v>0</v>
      </c>
      <c r="AH21" s="263">
        <v>0</v>
      </c>
      <c r="AI21" s="263">
        <v>0</v>
      </c>
      <c r="AJ21" s="263">
        <v>0</v>
      </c>
      <c r="AK21" s="263">
        <v>0</v>
      </c>
      <c r="AL21" s="263">
        <v>0</v>
      </c>
      <c r="AM21" s="263">
        <v>0</v>
      </c>
      <c r="AN21" s="263">
        <v>0</v>
      </c>
      <c r="AO21" s="263">
        <v>0</v>
      </c>
      <c r="AP21" s="263">
        <v>0</v>
      </c>
      <c r="AQ21" s="265">
        <v>6200</v>
      </c>
    </row>
    <row r="22" spans="1:43" ht="14.25">
      <c r="A22" s="266"/>
      <c r="B22" s="262" t="s">
        <v>41</v>
      </c>
      <c r="C22" s="258" t="s">
        <v>42</v>
      </c>
      <c r="D22" s="215">
        <v>13900</v>
      </c>
      <c r="E22" s="215">
        <v>13900</v>
      </c>
      <c r="F22" s="215">
        <v>-17300</v>
      </c>
      <c r="G22" s="215">
        <v>300</v>
      </c>
      <c r="H22" s="215">
        <v>17100</v>
      </c>
      <c r="I22" s="215">
        <v>-3100</v>
      </c>
      <c r="J22" s="215">
        <v>200</v>
      </c>
      <c r="K22" s="215">
        <v>100</v>
      </c>
      <c r="L22" s="215">
        <v>300</v>
      </c>
      <c r="M22" s="215">
        <v>2000</v>
      </c>
      <c r="N22" s="215">
        <v>1500</v>
      </c>
      <c r="O22" s="215">
        <v>-200</v>
      </c>
      <c r="P22" s="215">
        <v>100</v>
      </c>
      <c r="Q22" s="215">
        <v>0</v>
      </c>
      <c r="R22" s="215">
        <v>300</v>
      </c>
      <c r="S22" s="215">
        <v>-400</v>
      </c>
      <c r="T22" s="215">
        <v>500</v>
      </c>
      <c r="U22" s="215">
        <v>-100</v>
      </c>
      <c r="V22" s="215">
        <v>-200</v>
      </c>
      <c r="W22" s="215">
        <v>-200</v>
      </c>
      <c r="X22" s="215">
        <v>-100</v>
      </c>
      <c r="Y22" s="215">
        <v>100</v>
      </c>
      <c r="Z22" s="215">
        <v>100</v>
      </c>
      <c r="AA22" s="215">
        <v>-500</v>
      </c>
      <c r="AB22" s="215">
        <v>0</v>
      </c>
      <c r="AC22" s="215">
        <v>0</v>
      </c>
      <c r="AD22" s="215">
        <v>0</v>
      </c>
      <c r="AE22" s="215">
        <v>0</v>
      </c>
      <c r="AF22" s="215">
        <v>0</v>
      </c>
      <c r="AG22" s="215">
        <v>0</v>
      </c>
      <c r="AH22" s="215">
        <v>0</v>
      </c>
      <c r="AI22" s="215">
        <v>0</v>
      </c>
      <c r="AJ22" s="215">
        <v>0</v>
      </c>
      <c r="AK22" s="215">
        <v>0</v>
      </c>
      <c r="AL22" s="215">
        <v>0</v>
      </c>
      <c r="AM22" s="215">
        <v>0</v>
      </c>
      <c r="AN22" s="215">
        <v>0</v>
      </c>
      <c r="AO22" s="215">
        <v>0</v>
      </c>
      <c r="AP22" s="215">
        <v>0</v>
      </c>
      <c r="AQ22" s="267">
        <v>-500</v>
      </c>
    </row>
    <row r="23" spans="1:43" ht="14.25">
      <c r="A23" s="266"/>
      <c r="B23" s="268"/>
      <c r="C23" s="258" t="s">
        <v>44</v>
      </c>
      <c r="D23" s="220">
        <v>103.15049864007253</v>
      </c>
      <c r="E23" s="220">
        <v>106.8439192516002</v>
      </c>
      <c r="F23" s="220">
        <v>57.907542579075425</v>
      </c>
      <c r="G23" s="220">
        <v>100.81743869209809</v>
      </c>
      <c r="H23" s="220" t="s">
        <v>163</v>
      </c>
      <c r="I23" s="220">
        <v>94.542253521126767</v>
      </c>
      <c r="J23" s="220">
        <v>100.51150895140665</v>
      </c>
      <c r="K23" s="220">
        <v>101.58730158730158</v>
      </c>
      <c r="L23" s="220">
        <v>103.03030303030303</v>
      </c>
      <c r="M23" s="269" t="s">
        <v>163</v>
      </c>
      <c r="N23" s="220">
        <v>120</v>
      </c>
      <c r="O23" s="220">
        <v>92.592592592592595</v>
      </c>
      <c r="P23" s="220">
        <v>103.03030303030303</v>
      </c>
      <c r="Q23" s="220">
        <v>0</v>
      </c>
      <c r="R23" s="220">
        <v>110.71428571428572</v>
      </c>
      <c r="S23" s="220">
        <v>87.5</v>
      </c>
      <c r="T23" s="220">
        <v>108.62068965517241</v>
      </c>
      <c r="U23" s="220">
        <v>97.727272727272734</v>
      </c>
      <c r="V23" s="220">
        <v>84.615384615384613</v>
      </c>
      <c r="W23" s="218">
        <v>77.777777777777786</v>
      </c>
      <c r="X23" s="218">
        <v>94.73684210526315</v>
      </c>
      <c r="Y23" s="218">
        <v>102.5</v>
      </c>
      <c r="Z23" s="218">
        <v>105.26315789473684</v>
      </c>
      <c r="AA23" s="218">
        <v>78.260869565217391</v>
      </c>
      <c r="AB23" s="218">
        <v>0</v>
      </c>
      <c r="AC23" s="218">
        <v>0</v>
      </c>
      <c r="AD23" s="218">
        <v>0</v>
      </c>
      <c r="AE23" s="218">
        <v>0</v>
      </c>
      <c r="AF23" s="218">
        <v>0</v>
      </c>
      <c r="AG23" s="218">
        <v>0</v>
      </c>
      <c r="AH23" s="218">
        <v>0</v>
      </c>
      <c r="AI23" s="218">
        <v>0</v>
      </c>
      <c r="AJ23" s="218">
        <v>0</v>
      </c>
      <c r="AK23" s="218">
        <v>0</v>
      </c>
      <c r="AL23" s="218">
        <v>0</v>
      </c>
      <c r="AM23" s="218">
        <v>0</v>
      </c>
      <c r="AN23" s="220">
        <v>0</v>
      </c>
      <c r="AO23" s="220">
        <v>0</v>
      </c>
      <c r="AP23" s="220">
        <v>0</v>
      </c>
      <c r="AQ23" s="270">
        <v>91.935483870967744</v>
      </c>
    </row>
    <row r="24" spans="1:43" ht="14.25">
      <c r="A24" s="266"/>
      <c r="B24" s="271"/>
      <c r="C24" s="258" t="s">
        <v>208</v>
      </c>
      <c r="D24" s="203">
        <v>5636900</v>
      </c>
      <c r="E24" s="203">
        <v>2571400</v>
      </c>
      <c r="F24" s="203">
        <v>352000</v>
      </c>
      <c r="G24" s="203">
        <v>517600</v>
      </c>
      <c r="H24" s="203">
        <v>225800</v>
      </c>
      <c r="I24" s="203">
        <v>653800</v>
      </c>
      <c r="J24" s="203">
        <v>486300</v>
      </c>
      <c r="K24" s="203">
        <v>71000</v>
      </c>
      <c r="L24" s="203">
        <v>149600</v>
      </c>
      <c r="M24" s="203">
        <v>25400</v>
      </c>
      <c r="N24" s="203">
        <v>71700</v>
      </c>
      <c r="O24" s="203">
        <v>33700</v>
      </c>
      <c r="P24" s="203">
        <v>23900</v>
      </c>
      <c r="Q24" s="203">
        <v>200</v>
      </c>
      <c r="R24" s="203">
        <v>42700</v>
      </c>
      <c r="S24" s="203">
        <v>42600</v>
      </c>
      <c r="T24" s="203">
        <v>72800</v>
      </c>
      <c r="U24" s="203">
        <v>44500</v>
      </c>
      <c r="V24" s="203">
        <v>19700</v>
      </c>
      <c r="W24" s="203">
        <v>12600</v>
      </c>
      <c r="X24" s="203">
        <v>26100</v>
      </c>
      <c r="Y24" s="203">
        <v>44900</v>
      </c>
      <c r="Z24" s="203">
        <v>25700</v>
      </c>
      <c r="AA24" s="203">
        <v>28600</v>
      </c>
      <c r="AB24" s="203">
        <v>100</v>
      </c>
      <c r="AC24" s="203">
        <v>0</v>
      </c>
      <c r="AD24" s="203">
        <v>0</v>
      </c>
      <c r="AE24" s="203">
        <v>100</v>
      </c>
      <c r="AF24" s="203">
        <v>100</v>
      </c>
      <c r="AG24" s="203">
        <v>100</v>
      </c>
      <c r="AH24" s="203">
        <v>0</v>
      </c>
      <c r="AI24" s="203">
        <v>200</v>
      </c>
      <c r="AJ24" s="203">
        <v>200</v>
      </c>
      <c r="AK24" s="203">
        <v>200</v>
      </c>
      <c r="AL24" s="203">
        <v>500</v>
      </c>
      <c r="AM24" s="203">
        <v>200</v>
      </c>
      <c r="AN24" s="203">
        <v>100</v>
      </c>
      <c r="AO24" s="203">
        <v>0</v>
      </c>
      <c r="AP24" s="203">
        <v>0</v>
      </c>
      <c r="AQ24" s="204">
        <v>92500</v>
      </c>
    </row>
    <row r="25" spans="1:43" ht="14.25">
      <c r="A25" s="266"/>
      <c r="B25" s="262" t="s">
        <v>45</v>
      </c>
      <c r="C25" s="258" t="s">
        <v>209</v>
      </c>
      <c r="D25" s="203">
        <v>5500100</v>
      </c>
      <c r="E25" s="272">
        <v>2457900</v>
      </c>
      <c r="F25" s="272">
        <v>661600</v>
      </c>
      <c r="G25" s="272">
        <v>380200</v>
      </c>
      <c r="H25" s="272">
        <v>0</v>
      </c>
      <c r="I25" s="272">
        <v>680500</v>
      </c>
      <c r="J25" s="272">
        <v>477600</v>
      </c>
      <c r="K25" s="272">
        <v>73100</v>
      </c>
      <c r="L25" s="272">
        <v>141300</v>
      </c>
      <c r="M25" s="272">
        <v>0</v>
      </c>
      <c r="N25" s="272">
        <v>64200</v>
      </c>
      <c r="O25" s="272">
        <v>34100</v>
      </c>
      <c r="P25" s="272">
        <v>23800</v>
      </c>
      <c r="Q25" s="272">
        <v>2500</v>
      </c>
      <c r="R25" s="272">
        <v>42600</v>
      </c>
      <c r="S25" s="272">
        <v>43600</v>
      </c>
      <c r="T25" s="272">
        <v>75800</v>
      </c>
      <c r="U25" s="272">
        <v>40000</v>
      </c>
      <c r="V25" s="272">
        <v>21100</v>
      </c>
      <c r="W25" s="272">
        <v>12100</v>
      </c>
      <c r="X25" s="272">
        <v>26700</v>
      </c>
      <c r="Y25" s="272">
        <v>46500</v>
      </c>
      <c r="Z25" s="272">
        <v>24800</v>
      </c>
      <c r="AA25" s="272">
        <v>31100</v>
      </c>
      <c r="AB25" s="272">
        <v>400</v>
      </c>
      <c r="AC25" s="272">
        <v>100</v>
      </c>
      <c r="AD25" s="272">
        <v>100</v>
      </c>
      <c r="AE25" s="272">
        <v>200</v>
      </c>
      <c r="AF25" s="272">
        <v>600</v>
      </c>
      <c r="AG25" s="272">
        <v>100</v>
      </c>
      <c r="AH25" s="272">
        <v>100</v>
      </c>
      <c r="AI25" s="272">
        <v>0</v>
      </c>
      <c r="AJ25" s="272">
        <v>100</v>
      </c>
      <c r="AK25" s="272">
        <v>300</v>
      </c>
      <c r="AL25" s="272">
        <v>100</v>
      </c>
      <c r="AM25" s="272">
        <v>100</v>
      </c>
      <c r="AN25" s="272">
        <v>100</v>
      </c>
      <c r="AO25" s="272">
        <v>100</v>
      </c>
      <c r="AP25" s="272">
        <v>100</v>
      </c>
      <c r="AQ25" s="273">
        <v>136500</v>
      </c>
    </row>
    <row r="26" spans="1:43" ht="14.25">
      <c r="A26" s="261" t="s">
        <v>47</v>
      </c>
      <c r="B26" s="262" t="s">
        <v>48</v>
      </c>
      <c r="C26" s="258" t="s">
        <v>42</v>
      </c>
      <c r="D26" s="215">
        <v>136800</v>
      </c>
      <c r="E26" s="215">
        <v>113500</v>
      </c>
      <c r="F26" s="215">
        <v>-309600</v>
      </c>
      <c r="G26" s="215">
        <v>137400</v>
      </c>
      <c r="H26" s="215">
        <v>225800</v>
      </c>
      <c r="I26" s="215">
        <v>-26700</v>
      </c>
      <c r="J26" s="215">
        <v>8700</v>
      </c>
      <c r="K26" s="215">
        <v>-2100</v>
      </c>
      <c r="L26" s="215">
        <v>8300</v>
      </c>
      <c r="M26" s="215">
        <v>25400</v>
      </c>
      <c r="N26" s="215">
        <v>7500</v>
      </c>
      <c r="O26" s="215">
        <v>-400</v>
      </c>
      <c r="P26" s="215">
        <v>100</v>
      </c>
      <c r="Q26" s="215">
        <v>-2300</v>
      </c>
      <c r="R26" s="215">
        <v>100</v>
      </c>
      <c r="S26" s="215">
        <v>-1000</v>
      </c>
      <c r="T26" s="215">
        <v>-3000</v>
      </c>
      <c r="U26" s="215">
        <v>4500</v>
      </c>
      <c r="V26" s="215">
        <v>-1400</v>
      </c>
      <c r="W26" s="215">
        <v>500</v>
      </c>
      <c r="X26" s="215">
        <v>-600</v>
      </c>
      <c r="Y26" s="215">
        <v>-1600</v>
      </c>
      <c r="Z26" s="215">
        <v>900</v>
      </c>
      <c r="AA26" s="215">
        <v>-2500</v>
      </c>
      <c r="AB26" s="215">
        <v>-300</v>
      </c>
      <c r="AC26" s="215">
        <v>-100</v>
      </c>
      <c r="AD26" s="215">
        <v>-100</v>
      </c>
      <c r="AE26" s="215">
        <v>-100</v>
      </c>
      <c r="AF26" s="215">
        <v>-500</v>
      </c>
      <c r="AG26" s="215">
        <v>0</v>
      </c>
      <c r="AH26" s="215">
        <v>-100</v>
      </c>
      <c r="AI26" s="215">
        <v>0</v>
      </c>
      <c r="AJ26" s="215">
        <v>100</v>
      </c>
      <c r="AK26" s="215">
        <v>-100</v>
      </c>
      <c r="AL26" s="215">
        <v>400</v>
      </c>
      <c r="AM26" s="215">
        <v>100</v>
      </c>
      <c r="AN26" s="215">
        <v>0</v>
      </c>
      <c r="AO26" s="215">
        <v>-100</v>
      </c>
      <c r="AP26" s="215">
        <v>-100</v>
      </c>
      <c r="AQ26" s="216">
        <v>-44000</v>
      </c>
    </row>
    <row r="27" spans="1:43" ht="14.25">
      <c r="A27" s="256"/>
      <c r="B27" s="274"/>
      <c r="C27" s="258" t="s">
        <v>44</v>
      </c>
      <c r="D27" s="218">
        <v>102.48722750495445</v>
      </c>
      <c r="E27" s="218">
        <v>104.6177631311282</v>
      </c>
      <c r="F27" s="218">
        <v>53.2043530834341</v>
      </c>
      <c r="G27" s="218">
        <v>136.1388742766965</v>
      </c>
      <c r="H27" s="269" t="s">
        <v>163</v>
      </c>
      <c r="I27" s="218">
        <v>96.076414401175597</v>
      </c>
      <c r="J27" s="218">
        <v>101.821608040201</v>
      </c>
      <c r="K27" s="218">
        <v>97.127222982216139</v>
      </c>
      <c r="L27" s="218">
        <v>105.87402689313517</v>
      </c>
      <c r="M27" s="269" t="s">
        <v>163</v>
      </c>
      <c r="N27" s="218">
        <v>111.68224299065422</v>
      </c>
      <c r="O27" s="218">
        <v>98.826979472140764</v>
      </c>
      <c r="P27" s="218">
        <v>100.42016806722688</v>
      </c>
      <c r="Q27" s="218">
        <v>8</v>
      </c>
      <c r="R27" s="218">
        <v>100.23474178403755</v>
      </c>
      <c r="S27" s="218">
        <v>97.706422018348633</v>
      </c>
      <c r="T27" s="218">
        <v>96.042216358839056</v>
      </c>
      <c r="U27" s="218">
        <v>111.25</v>
      </c>
      <c r="V27" s="218">
        <v>93.36492890995261</v>
      </c>
      <c r="W27" s="218">
        <v>104.13223140495869</v>
      </c>
      <c r="X27" s="218">
        <v>97.752808988764045</v>
      </c>
      <c r="Y27" s="218">
        <v>96.55913978494624</v>
      </c>
      <c r="Z27" s="218">
        <v>103.62903225806453</v>
      </c>
      <c r="AA27" s="218">
        <v>91.961414790996784</v>
      </c>
      <c r="AB27" s="218">
        <v>25</v>
      </c>
      <c r="AC27" s="218">
        <v>0</v>
      </c>
      <c r="AD27" s="218">
        <v>0</v>
      </c>
      <c r="AE27" s="218">
        <v>50</v>
      </c>
      <c r="AF27" s="218">
        <v>16.666666666666664</v>
      </c>
      <c r="AG27" s="218">
        <v>100</v>
      </c>
      <c r="AH27" s="218">
        <v>0</v>
      </c>
      <c r="AI27" s="218">
        <v>0</v>
      </c>
      <c r="AJ27" s="218">
        <v>200</v>
      </c>
      <c r="AK27" s="218">
        <v>66.666666666666657</v>
      </c>
      <c r="AL27" s="218">
        <v>500</v>
      </c>
      <c r="AM27" s="218">
        <v>200</v>
      </c>
      <c r="AN27" s="218">
        <v>100</v>
      </c>
      <c r="AO27" s="218">
        <v>0</v>
      </c>
      <c r="AP27" s="218">
        <v>0</v>
      </c>
      <c r="AQ27" s="275">
        <v>67.765567765567766</v>
      </c>
    </row>
    <row r="28" spans="1:43" ht="14.25">
      <c r="A28" s="276"/>
      <c r="B28" s="277"/>
      <c r="C28" s="258" t="s">
        <v>50</v>
      </c>
      <c r="D28" s="218">
        <v>100</v>
      </c>
      <c r="E28" s="218">
        <v>47.68182816963305</v>
      </c>
      <c r="F28" s="218">
        <v>5.2296198637662048</v>
      </c>
      <c r="G28" s="218">
        <v>8.1300813008130071</v>
      </c>
      <c r="H28" s="218">
        <v>3.7574159525379036</v>
      </c>
      <c r="I28" s="218">
        <v>11.799604482531311</v>
      </c>
      <c r="J28" s="218">
        <v>8.6354647330257084</v>
      </c>
      <c r="K28" s="218">
        <v>1.4062843331136015</v>
      </c>
      <c r="L28" s="218">
        <v>2.2412656558998023</v>
      </c>
      <c r="M28" s="218">
        <v>0.43946385409800043</v>
      </c>
      <c r="N28" s="218">
        <v>1.9775873434410021</v>
      </c>
      <c r="O28" s="218">
        <v>0.54932981762250055</v>
      </c>
      <c r="P28" s="218">
        <v>0.74708855196660073</v>
      </c>
      <c r="Q28" s="218">
        <v>0</v>
      </c>
      <c r="R28" s="218">
        <v>0.68116897385190067</v>
      </c>
      <c r="S28" s="218">
        <v>0.61524939573720061</v>
      </c>
      <c r="T28" s="218">
        <v>1.3843111404087014</v>
      </c>
      <c r="U28" s="218">
        <v>0.94484728631070092</v>
      </c>
      <c r="V28" s="218">
        <v>0.24170511975390024</v>
      </c>
      <c r="W28" s="218">
        <v>0.15381234893430015</v>
      </c>
      <c r="X28" s="218">
        <v>0.39551746868820042</v>
      </c>
      <c r="Y28" s="218">
        <v>0.90090090090090091</v>
      </c>
      <c r="Z28" s="218">
        <v>0.43946385409800043</v>
      </c>
      <c r="AA28" s="218">
        <v>0.39551746868820042</v>
      </c>
      <c r="AB28" s="218">
        <v>0</v>
      </c>
      <c r="AC28" s="218">
        <v>0</v>
      </c>
      <c r="AD28" s="218">
        <v>0</v>
      </c>
      <c r="AE28" s="218">
        <v>0</v>
      </c>
      <c r="AF28" s="218">
        <v>0</v>
      </c>
      <c r="AG28" s="218">
        <v>0</v>
      </c>
      <c r="AH28" s="218">
        <v>0</v>
      </c>
      <c r="AI28" s="218">
        <v>0</v>
      </c>
      <c r="AJ28" s="218">
        <v>0</v>
      </c>
      <c r="AK28" s="218">
        <v>0</v>
      </c>
      <c r="AL28" s="218">
        <v>0</v>
      </c>
      <c r="AM28" s="218">
        <v>0</v>
      </c>
      <c r="AN28" s="218">
        <v>0</v>
      </c>
      <c r="AO28" s="218">
        <v>0</v>
      </c>
      <c r="AP28" s="218">
        <v>0</v>
      </c>
      <c r="AQ28" s="219">
        <v>1.2524719841793013</v>
      </c>
    </row>
    <row r="29" spans="1:43" ht="14.25">
      <c r="A29" s="278" t="s">
        <v>51</v>
      </c>
      <c r="B29" s="279"/>
      <c r="C29" s="280" t="s">
        <v>52</v>
      </c>
      <c r="D29" s="231">
        <v>100</v>
      </c>
      <c r="E29" s="231">
        <v>45.617271904770348</v>
      </c>
      <c r="F29" s="231">
        <v>6.244567049264667</v>
      </c>
      <c r="G29" s="231">
        <v>9.1823520019869065</v>
      </c>
      <c r="H29" s="231">
        <v>4.0057478401248918</v>
      </c>
      <c r="I29" s="231">
        <v>11.598573684117158</v>
      </c>
      <c r="J29" s="231">
        <v>8.6270822615267253</v>
      </c>
      <c r="K29" s="231">
        <v>1.2595575582323617</v>
      </c>
      <c r="L29" s="231">
        <v>2.6539409959374831</v>
      </c>
      <c r="M29" s="231">
        <v>0.45060228139580272</v>
      </c>
      <c r="N29" s="231">
        <v>1.2719757313416948</v>
      </c>
      <c r="O29" s="231">
        <v>0.59784633397789566</v>
      </c>
      <c r="P29" s="231">
        <v>0.42399191044723161</v>
      </c>
      <c r="Q29" s="231">
        <v>3.5480494598094697E-3</v>
      </c>
      <c r="R29" s="231">
        <v>0.75750855966932185</v>
      </c>
      <c r="S29" s="231">
        <v>0.75573453493941711</v>
      </c>
      <c r="T29" s="231">
        <v>1.2914900033706469</v>
      </c>
      <c r="U29" s="231">
        <v>0.78944100480760704</v>
      </c>
      <c r="V29" s="231">
        <v>0.34948287179123277</v>
      </c>
      <c r="W29" s="231">
        <v>0.2235271159679966</v>
      </c>
      <c r="X29" s="231">
        <v>0.46302045450513579</v>
      </c>
      <c r="Y29" s="231">
        <v>0.79653710372722586</v>
      </c>
      <c r="Z29" s="231">
        <v>0.45592435558551686</v>
      </c>
      <c r="AA29" s="231">
        <v>0.50737107275275417</v>
      </c>
      <c r="AB29" s="231">
        <v>1.7740247299047349E-3</v>
      </c>
      <c r="AC29" s="231">
        <v>0</v>
      </c>
      <c r="AD29" s="231">
        <v>0</v>
      </c>
      <c r="AE29" s="231">
        <v>1.7740247299047349E-3</v>
      </c>
      <c r="AF29" s="231">
        <v>1.7740247299047349E-3</v>
      </c>
      <c r="AG29" s="231">
        <v>1.7740247299047349E-3</v>
      </c>
      <c r="AH29" s="231">
        <v>0</v>
      </c>
      <c r="AI29" s="231">
        <v>3.5480494598094697E-3</v>
      </c>
      <c r="AJ29" s="231">
        <v>3.5480494598094697E-3</v>
      </c>
      <c r="AK29" s="231">
        <v>3.5480494598094697E-3</v>
      </c>
      <c r="AL29" s="231">
        <v>8.8701236495236733E-3</v>
      </c>
      <c r="AM29" s="231">
        <v>3.5480494598094697E-3</v>
      </c>
      <c r="AN29" s="231">
        <v>1.7740247299047349E-3</v>
      </c>
      <c r="AO29" s="231">
        <v>0</v>
      </c>
      <c r="AP29" s="231">
        <v>0</v>
      </c>
      <c r="AQ29" s="232">
        <v>1.6409728751618797</v>
      </c>
    </row>
    <row r="30" spans="1:43" ht="14.25">
      <c r="A30" s="184"/>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row>
    <row r="31" spans="1:43" ht="14.25">
      <c r="A31" s="281" t="s">
        <v>74</v>
      </c>
      <c r="B31" s="175" t="s">
        <v>73</v>
      </c>
      <c r="C31" s="282"/>
      <c r="D31" s="172"/>
      <c r="E31" s="172"/>
      <c r="F31" s="172"/>
      <c r="G31" s="172"/>
      <c r="H31" s="172"/>
      <c r="I31" s="172"/>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row>
    <row r="32" spans="1:43" ht="14.25">
      <c r="A32" s="169"/>
      <c r="B32" s="175" t="s">
        <v>158</v>
      </c>
      <c r="C32" s="282"/>
      <c r="D32" s="172"/>
      <c r="E32" s="172"/>
      <c r="F32" s="172"/>
      <c r="G32" s="172"/>
      <c r="H32" s="172"/>
      <c r="I32" s="172"/>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row>
    <row r="33" spans="1:43" ht="14.25">
      <c r="A33" s="169"/>
      <c r="B33" s="175" t="s">
        <v>159</v>
      </c>
      <c r="C33" s="282"/>
      <c r="D33" s="172"/>
      <c r="E33" s="172"/>
      <c r="F33" s="172"/>
      <c r="G33" s="172"/>
      <c r="H33" s="172"/>
      <c r="I33" s="172"/>
      <c r="J33" s="172"/>
      <c r="K33" s="172"/>
      <c r="L33" s="172"/>
      <c r="M33" s="172"/>
      <c r="N33" s="172"/>
      <c r="O33" s="172"/>
      <c r="P33" s="172"/>
      <c r="Q33" s="172"/>
      <c r="R33" s="172"/>
      <c r="S33" s="172"/>
      <c r="T33" s="172"/>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row>
    <row r="34" spans="1:43" ht="14.25">
      <c r="A34" s="169"/>
      <c r="B34" s="175" t="s">
        <v>160</v>
      </c>
      <c r="C34" s="282"/>
      <c r="D34" s="172"/>
      <c r="E34" s="172"/>
      <c r="F34" s="172"/>
      <c r="G34" s="172"/>
      <c r="H34" s="172"/>
      <c r="I34" s="172"/>
      <c r="J34" s="172"/>
      <c r="K34" s="172"/>
      <c r="L34" s="172"/>
      <c r="M34" s="172"/>
      <c r="N34" s="172"/>
      <c r="O34" s="172"/>
      <c r="P34" s="172"/>
      <c r="Q34" s="172"/>
      <c r="R34" s="172"/>
      <c r="S34" s="172"/>
      <c r="T34" s="172"/>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row>
    <row r="35" spans="1:43" ht="17.25">
      <c r="A35" s="169"/>
      <c r="B35" s="283"/>
      <c r="C35" s="282"/>
      <c r="D35" s="172"/>
      <c r="E35" s="172"/>
      <c r="F35" s="172"/>
      <c r="G35" s="172"/>
      <c r="H35" s="172"/>
      <c r="I35" s="172"/>
      <c r="J35" s="172"/>
      <c r="K35" s="172"/>
      <c r="L35" s="172"/>
      <c r="M35" s="172"/>
      <c r="N35" s="172"/>
      <c r="O35" s="172"/>
      <c r="P35" s="172"/>
      <c r="Q35" s="172"/>
      <c r="R35" s="172"/>
      <c r="S35" s="172"/>
      <c r="T35" s="172"/>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row>
  </sheetData>
  <mergeCells count="1">
    <mergeCell ref="A1:D1"/>
  </mergeCells>
  <phoneticPr fontId="2"/>
  <hyperlinks>
    <hyperlink ref="A1" location="'R3'!A1" display="令和３年度"/>
    <hyperlink ref="A1:D1" location="平成18年!A1" display="平成18年!A1"/>
  </hyperlinks>
  <pageMargins left="0.70866141732283472" right="0.70866141732283472" top="0.74803149606299213" bottom="0.74803149606299213" header="0.31496062992125984" footer="0.31496062992125984"/>
  <pageSetup paperSize="9" scale="2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view="pageBreakPreview" zoomScale="60" zoomScaleNormal="100" workbookViewId="0"/>
  </sheetViews>
  <sheetFormatPr defaultRowHeight="13.5"/>
  <cols>
    <col min="1" max="1" width="7.625" style="142" customWidth="1"/>
    <col min="2" max="2" width="9.75" style="142" bestFit="1" customWidth="1"/>
    <col min="3" max="3" width="11.75" style="142" bestFit="1" customWidth="1"/>
    <col min="4" max="4" width="9.75" style="142" bestFit="1" customWidth="1"/>
    <col min="5" max="5" width="11.75" style="142" bestFit="1" customWidth="1"/>
    <col min="6" max="6" width="9.75" style="142" bestFit="1" customWidth="1"/>
    <col min="7" max="7" width="11.75" style="142" bestFit="1" customWidth="1"/>
    <col min="8" max="8" width="9.75" style="142" bestFit="1" customWidth="1"/>
    <col min="9" max="9" width="11.75" style="142" bestFit="1" customWidth="1"/>
    <col min="10" max="10" width="10.125" style="142" bestFit="1" customWidth="1"/>
    <col min="11" max="11" width="11.75" style="142" bestFit="1" customWidth="1"/>
    <col min="12" max="21" width="7.25" style="142" customWidth="1"/>
    <col min="22" max="16384" width="9" style="108"/>
  </cols>
  <sheetData>
    <row r="1" spans="1:21" s="104" customFormat="1" ht="27" customHeight="1">
      <c r="A1" s="101" t="str">
        <f>平成18年!A1</f>
        <v>平成18年</v>
      </c>
      <c r="B1" s="102"/>
      <c r="C1" s="103"/>
      <c r="D1" s="102"/>
      <c r="E1" s="103"/>
      <c r="F1" s="101" t="s">
        <v>258</v>
      </c>
      <c r="G1" s="102"/>
      <c r="H1" s="102"/>
      <c r="I1" s="102"/>
      <c r="K1" s="102"/>
      <c r="L1" s="102"/>
      <c r="M1" s="102"/>
      <c r="N1" s="102"/>
      <c r="O1" s="102"/>
      <c r="P1" s="102"/>
      <c r="Q1" s="102"/>
      <c r="R1" s="102"/>
      <c r="S1" s="102"/>
      <c r="T1" s="102"/>
      <c r="U1" s="102"/>
    </row>
    <row r="2" spans="1:21" ht="27.75" customHeight="1">
      <c r="A2" s="105"/>
      <c r="B2" s="105"/>
      <c r="C2" s="105"/>
      <c r="D2" s="105"/>
      <c r="E2" s="105"/>
      <c r="F2" s="105"/>
      <c r="G2" s="105"/>
      <c r="H2" s="105"/>
      <c r="I2" s="105"/>
      <c r="J2" s="105"/>
      <c r="K2" s="105"/>
      <c r="L2" s="105"/>
      <c r="M2" s="105"/>
      <c r="N2" s="105"/>
      <c r="O2" s="105"/>
      <c r="P2" s="105"/>
      <c r="Q2" s="105"/>
      <c r="R2" s="105"/>
      <c r="S2" s="105"/>
      <c r="T2" s="106"/>
      <c r="U2" s="107" t="s">
        <v>109</v>
      </c>
    </row>
    <row r="3" spans="1:21" ht="27.75" customHeight="1">
      <c r="A3" s="109"/>
      <c r="B3" s="362" t="s">
        <v>110</v>
      </c>
      <c r="C3" s="363"/>
      <c r="D3" s="363"/>
      <c r="E3" s="363"/>
      <c r="F3" s="363"/>
      <c r="G3" s="363"/>
      <c r="H3" s="363"/>
      <c r="I3" s="363"/>
      <c r="J3" s="363"/>
      <c r="K3" s="364"/>
      <c r="L3" s="365" t="s">
        <v>111</v>
      </c>
      <c r="M3" s="366"/>
      <c r="N3" s="366"/>
      <c r="O3" s="366"/>
      <c r="P3" s="366"/>
      <c r="Q3" s="366"/>
      <c r="R3" s="366"/>
      <c r="S3" s="366"/>
      <c r="T3" s="366"/>
      <c r="U3" s="367"/>
    </row>
    <row r="4" spans="1:21" ht="27.75" customHeight="1">
      <c r="A4" s="110"/>
      <c r="B4" s="111" t="s">
        <v>112</v>
      </c>
      <c r="C4" s="112"/>
      <c r="D4" s="111" t="s">
        <v>113</v>
      </c>
      <c r="E4" s="112"/>
      <c r="F4" s="368" t="s">
        <v>114</v>
      </c>
      <c r="G4" s="369"/>
      <c r="H4" s="368" t="s">
        <v>115</v>
      </c>
      <c r="I4" s="369"/>
      <c r="J4" s="368" t="s">
        <v>211</v>
      </c>
      <c r="K4" s="370"/>
      <c r="L4" s="111" t="s">
        <v>259</v>
      </c>
      <c r="M4" s="112"/>
      <c r="N4" s="111" t="s">
        <v>260</v>
      </c>
      <c r="O4" s="112"/>
      <c r="P4" s="368" t="s">
        <v>261</v>
      </c>
      <c r="Q4" s="369"/>
      <c r="R4" s="368" t="s">
        <v>262</v>
      </c>
      <c r="S4" s="369"/>
      <c r="T4" s="368" t="s">
        <v>263</v>
      </c>
      <c r="U4" s="370"/>
    </row>
    <row r="5" spans="1:21" ht="27.75" customHeight="1">
      <c r="A5" s="113"/>
      <c r="B5" s="114" t="s">
        <v>116</v>
      </c>
      <c r="C5" s="114" t="s">
        <v>117</v>
      </c>
      <c r="D5" s="114" t="s">
        <v>116</v>
      </c>
      <c r="E5" s="114" t="s">
        <v>117</v>
      </c>
      <c r="F5" s="114" t="s">
        <v>116</v>
      </c>
      <c r="G5" s="114" t="s">
        <v>117</v>
      </c>
      <c r="H5" s="114" t="s">
        <v>116</v>
      </c>
      <c r="I5" s="114" t="s">
        <v>117</v>
      </c>
      <c r="J5" s="115" t="s">
        <v>116</v>
      </c>
      <c r="K5" s="116" t="s">
        <v>117</v>
      </c>
      <c r="L5" s="114" t="s">
        <v>116</v>
      </c>
      <c r="M5" s="114" t="s">
        <v>117</v>
      </c>
      <c r="N5" s="114" t="s">
        <v>116</v>
      </c>
      <c r="O5" s="114" t="s">
        <v>117</v>
      </c>
      <c r="P5" s="114" t="s">
        <v>116</v>
      </c>
      <c r="Q5" s="114" t="s">
        <v>117</v>
      </c>
      <c r="R5" s="114" t="s">
        <v>116</v>
      </c>
      <c r="S5" s="114" t="s">
        <v>117</v>
      </c>
      <c r="T5" s="114" t="s">
        <v>116</v>
      </c>
      <c r="U5" s="116" t="s">
        <v>117</v>
      </c>
    </row>
    <row r="6" spans="1:21" ht="27.75" customHeight="1">
      <c r="A6" s="117" t="s">
        <v>92</v>
      </c>
      <c r="B6" s="118">
        <v>334900</v>
      </c>
      <c r="C6" s="118">
        <v>334900</v>
      </c>
      <c r="D6" s="118">
        <v>379800</v>
      </c>
      <c r="E6" s="118">
        <v>379800</v>
      </c>
      <c r="F6" s="118">
        <v>379200</v>
      </c>
      <c r="G6" s="118">
        <v>379200</v>
      </c>
      <c r="H6" s="118">
        <v>392400</v>
      </c>
      <c r="I6" s="118">
        <v>392400</v>
      </c>
      <c r="J6" s="119">
        <v>417300</v>
      </c>
      <c r="K6" s="120">
        <f>IF(J6&gt;0,J6,"")</f>
        <v>417300</v>
      </c>
      <c r="L6" s="121">
        <f>IF(B6&gt;0,B6/344500*100,"")-100</f>
        <v>-2.7866473149491924</v>
      </c>
      <c r="M6" s="121">
        <f>IF(C6&gt;0,C6/344500*100,"")-100</f>
        <v>-2.7866473149491924</v>
      </c>
      <c r="N6" s="121">
        <f t="shared" ref="N6:U18" si="0">IF(D6&gt;0,D6/B6*100,"")-100</f>
        <v>13.406987160346361</v>
      </c>
      <c r="O6" s="121">
        <f t="shared" si="0"/>
        <v>13.406987160346361</v>
      </c>
      <c r="P6" s="121">
        <f t="shared" si="0"/>
        <v>-0.15797788309637895</v>
      </c>
      <c r="Q6" s="121">
        <f t="shared" si="0"/>
        <v>-0.15797788309637895</v>
      </c>
      <c r="R6" s="121">
        <f>IF(H6&gt;0,H6/F6*100,"")-100</f>
        <v>3.48101265822784</v>
      </c>
      <c r="S6" s="121">
        <f t="shared" si="0"/>
        <v>3.48101265822784</v>
      </c>
      <c r="T6" s="122">
        <f t="shared" si="0"/>
        <v>6.345565749235476</v>
      </c>
      <c r="U6" s="123">
        <f t="shared" si="0"/>
        <v>6.345565749235476</v>
      </c>
    </row>
    <row r="7" spans="1:21" ht="27.75" customHeight="1">
      <c r="A7" s="124" t="s">
        <v>13</v>
      </c>
      <c r="B7" s="125">
        <v>395600</v>
      </c>
      <c r="C7" s="125">
        <v>730500</v>
      </c>
      <c r="D7" s="125">
        <v>399400</v>
      </c>
      <c r="E7" s="125">
        <v>779200</v>
      </c>
      <c r="F7" s="125">
        <v>436300</v>
      </c>
      <c r="G7" s="125">
        <v>815500</v>
      </c>
      <c r="H7" s="125">
        <v>421300</v>
      </c>
      <c r="I7" s="125">
        <v>813700</v>
      </c>
      <c r="J7" s="126">
        <v>435600</v>
      </c>
      <c r="K7" s="127">
        <f>IF(J7&gt;0,K6+J7,"")</f>
        <v>852900</v>
      </c>
      <c r="L7" s="128">
        <f>IF(B7&gt;0,B7/377000*100,"")-100</f>
        <v>4.9336870026525048</v>
      </c>
      <c r="M7" s="128">
        <f>IF(C7&gt;0,C7/721500*100,"")-100</f>
        <v>1.2474012474012426</v>
      </c>
      <c r="N7" s="128">
        <f t="shared" si="0"/>
        <v>0.96056622851365603</v>
      </c>
      <c r="O7" s="128">
        <f t="shared" si="0"/>
        <v>6.6666666666666714</v>
      </c>
      <c r="P7" s="128">
        <f t="shared" si="0"/>
        <v>9.2388582874311425</v>
      </c>
      <c r="Q7" s="128">
        <f t="shared" si="0"/>
        <v>4.6586242299794662</v>
      </c>
      <c r="R7" s="128">
        <f>IF(H7&gt;0,H7/F7*100,"")-100</f>
        <v>-3.4380013752005567</v>
      </c>
      <c r="S7" s="128">
        <f t="shared" si="0"/>
        <v>-0.22072348252605423</v>
      </c>
      <c r="T7" s="128">
        <f t="shared" si="0"/>
        <v>3.3942558746736324</v>
      </c>
      <c r="U7" s="129">
        <f t="shared" si="0"/>
        <v>4.8175003072385323</v>
      </c>
    </row>
    <row r="8" spans="1:21" ht="27.75" customHeight="1">
      <c r="A8" s="124" t="s">
        <v>14</v>
      </c>
      <c r="B8" s="125">
        <v>461800</v>
      </c>
      <c r="C8" s="125">
        <v>1192300</v>
      </c>
      <c r="D8" s="125">
        <v>477800</v>
      </c>
      <c r="E8" s="125">
        <v>1257000</v>
      </c>
      <c r="F8" s="125">
        <v>486500</v>
      </c>
      <c r="G8" s="125">
        <v>1302000</v>
      </c>
      <c r="H8" s="125">
        <v>506700</v>
      </c>
      <c r="I8" s="125">
        <v>1320400</v>
      </c>
      <c r="J8" s="126">
        <v>538900</v>
      </c>
      <c r="K8" s="127">
        <f>IF(J8&gt;0,K7+J8,"")</f>
        <v>1391800</v>
      </c>
      <c r="L8" s="128">
        <f>IF(B8&gt;0,B8/431200*100,"")-100</f>
        <v>7.0964749536178005</v>
      </c>
      <c r="M8" s="128">
        <f>IF(C8&gt;0,C8/1152700*100,"")-100</f>
        <v>3.4354125097597006</v>
      </c>
      <c r="N8" s="128">
        <f t="shared" si="0"/>
        <v>3.4647033347769565</v>
      </c>
      <c r="O8" s="128">
        <f t="shared" si="0"/>
        <v>5.4264866224943376</v>
      </c>
      <c r="P8" s="128">
        <f t="shared" si="0"/>
        <v>1.8208455420678007</v>
      </c>
      <c r="Q8" s="128">
        <f t="shared" si="0"/>
        <v>3.5799522673030992</v>
      </c>
      <c r="R8" s="128">
        <f t="shared" si="0"/>
        <v>4.1521068859198209</v>
      </c>
      <c r="S8" s="128">
        <f t="shared" si="0"/>
        <v>1.4132104454685219</v>
      </c>
      <c r="T8" s="128">
        <f t="shared" si="0"/>
        <v>6.3548450759818564</v>
      </c>
      <c r="U8" s="129">
        <f t="shared" si="0"/>
        <v>5.4074522871857056</v>
      </c>
    </row>
    <row r="9" spans="1:21" ht="27.75" customHeight="1">
      <c r="A9" s="124" t="s">
        <v>82</v>
      </c>
      <c r="B9" s="125">
        <v>380200</v>
      </c>
      <c r="C9" s="125">
        <v>1572500</v>
      </c>
      <c r="D9" s="125">
        <v>368000</v>
      </c>
      <c r="E9" s="125">
        <v>1625000</v>
      </c>
      <c r="F9" s="125">
        <v>418500</v>
      </c>
      <c r="G9" s="125">
        <v>1720500</v>
      </c>
      <c r="H9" s="125">
        <v>446600</v>
      </c>
      <c r="I9" s="125">
        <v>1767000</v>
      </c>
      <c r="J9" s="126">
        <v>453400</v>
      </c>
      <c r="K9" s="127">
        <f t="shared" ref="K9:K16" si="1">IF(J9&gt;0,K8+J9,"")</f>
        <v>1845200</v>
      </c>
      <c r="L9" s="128">
        <f>IF(B9&gt;0,B9/382000*100,"")-100</f>
        <v>-0.47120418848167844</v>
      </c>
      <c r="M9" s="128">
        <f>IF(C9&gt;0,C9/1534700*100,"")-100</f>
        <v>2.4630220890076089</v>
      </c>
      <c r="N9" s="128">
        <f t="shared" si="0"/>
        <v>-3.2088374539715971</v>
      </c>
      <c r="O9" s="128">
        <f t="shared" si="0"/>
        <v>3.3386327503974513</v>
      </c>
      <c r="P9" s="128">
        <f t="shared" si="0"/>
        <v>13.722826086956516</v>
      </c>
      <c r="Q9" s="128">
        <f t="shared" si="0"/>
        <v>5.8769230769230631</v>
      </c>
      <c r="R9" s="128">
        <f t="shared" si="0"/>
        <v>6.7144563918757569</v>
      </c>
      <c r="S9" s="128">
        <f t="shared" si="0"/>
        <v>2.7027027027026946</v>
      </c>
      <c r="T9" s="128">
        <f t="shared" si="0"/>
        <v>1.5226153157187525</v>
      </c>
      <c r="U9" s="129">
        <f>IF(K9&gt;0,K9/I9*100,"")-100</f>
        <v>4.425580079230329</v>
      </c>
    </row>
    <row r="10" spans="1:21" ht="27.75" customHeight="1">
      <c r="A10" s="124" t="s">
        <v>3</v>
      </c>
      <c r="B10" s="125">
        <v>343000</v>
      </c>
      <c r="C10" s="125">
        <v>1915500</v>
      </c>
      <c r="D10" s="125">
        <v>348700</v>
      </c>
      <c r="E10" s="125">
        <v>1973700</v>
      </c>
      <c r="F10" s="125">
        <v>395000</v>
      </c>
      <c r="G10" s="125">
        <v>2115500</v>
      </c>
      <c r="H10" s="125">
        <v>414400</v>
      </c>
      <c r="I10" s="125">
        <v>2181400</v>
      </c>
      <c r="J10" s="126">
        <v>417900</v>
      </c>
      <c r="K10" s="127">
        <f t="shared" si="1"/>
        <v>2263100</v>
      </c>
      <c r="L10" s="128">
        <f>IF(B10&gt;0,B10/337000*100,"")-100</f>
        <v>1.7804154302670554</v>
      </c>
      <c r="M10" s="128">
        <f>IF(C10&gt;0,C10/1871700*100,"")-100</f>
        <v>2.3401186087514105</v>
      </c>
      <c r="N10" s="128">
        <f t="shared" si="0"/>
        <v>1.661807580174937</v>
      </c>
      <c r="O10" s="128">
        <f t="shared" si="0"/>
        <v>3.0383711824588886</v>
      </c>
      <c r="P10" s="128">
        <f t="shared" si="0"/>
        <v>13.277889303125903</v>
      </c>
      <c r="Q10" s="128">
        <f t="shared" si="0"/>
        <v>7.1844758575264649</v>
      </c>
      <c r="R10" s="128">
        <f t="shared" si="0"/>
        <v>4.9113924050632818</v>
      </c>
      <c r="S10" s="128">
        <f t="shared" si="0"/>
        <v>3.115102812573852</v>
      </c>
      <c r="T10" s="128">
        <f t="shared" si="0"/>
        <v>0.84459459459461073</v>
      </c>
      <c r="U10" s="129">
        <f t="shared" si="0"/>
        <v>3.745301182726692</v>
      </c>
    </row>
    <row r="11" spans="1:21" ht="27.75" customHeight="1">
      <c r="A11" s="124" t="s">
        <v>5</v>
      </c>
      <c r="B11" s="125">
        <v>366300</v>
      </c>
      <c r="C11" s="125">
        <v>2281800</v>
      </c>
      <c r="D11" s="125">
        <v>360200</v>
      </c>
      <c r="E11" s="125">
        <v>2333900</v>
      </c>
      <c r="F11" s="125">
        <v>381200</v>
      </c>
      <c r="G11" s="125">
        <v>2496700</v>
      </c>
      <c r="H11" s="125">
        <v>416700</v>
      </c>
      <c r="I11" s="125">
        <v>2598100</v>
      </c>
      <c r="J11" s="126">
        <v>404300</v>
      </c>
      <c r="K11" s="127">
        <f t="shared" si="1"/>
        <v>2667400</v>
      </c>
      <c r="L11" s="128">
        <f>IF(B11&gt;0,B11/354900*100,"")-100</f>
        <v>3.2121724429416787</v>
      </c>
      <c r="M11" s="128">
        <f>IF(C11&gt;0,C11/2226600*100,"")-100</f>
        <v>2.4791161412018425</v>
      </c>
      <c r="N11" s="128">
        <f t="shared" si="0"/>
        <v>-1.6653016653016692</v>
      </c>
      <c r="O11" s="128">
        <f t="shared" si="0"/>
        <v>2.2832851257778941</v>
      </c>
      <c r="P11" s="128">
        <f t="shared" si="0"/>
        <v>5.8300943920044404</v>
      </c>
      <c r="Q11" s="128">
        <f t="shared" si="0"/>
        <v>6.9754488195723923</v>
      </c>
      <c r="R11" s="128">
        <f t="shared" si="0"/>
        <v>9.3126967471143729</v>
      </c>
      <c r="S11" s="128">
        <f t="shared" si="0"/>
        <v>4.0613609965153898</v>
      </c>
      <c r="T11" s="128">
        <f t="shared" si="0"/>
        <v>-2.9757619390448724</v>
      </c>
      <c r="U11" s="129">
        <f t="shared" si="0"/>
        <v>2.6673338208691035</v>
      </c>
    </row>
    <row r="12" spans="1:21" ht="27.75" customHeight="1">
      <c r="A12" s="124" t="s">
        <v>7</v>
      </c>
      <c r="B12" s="125">
        <v>396600</v>
      </c>
      <c r="C12" s="125">
        <v>2678400</v>
      </c>
      <c r="D12" s="125">
        <v>451300</v>
      </c>
      <c r="E12" s="125">
        <v>2785200</v>
      </c>
      <c r="F12" s="125">
        <v>445400</v>
      </c>
      <c r="G12" s="125">
        <v>2942100</v>
      </c>
      <c r="H12" s="125">
        <v>478700</v>
      </c>
      <c r="I12" s="125">
        <v>3076800</v>
      </c>
      <c r="J12" s="126">
        <v>461300</v>
      </c>
      <c r="K12" s="127">
        <f t="shared" si="1"/>
        <v>3128700</v>
      </c>
      <c r="L12" s="128">
        <f>IF(B12&gt;0,B12/409300*100,"")-100</f>
        <v>-3.1028585389689738</v>
      </c>
      <c r="M12" s="128">
        <f>IF(C12&gt;0,C12/2635900*100,"")-100</f>
        <v>1.6123525171667978</v>
      </c>
      <c r="N12" s="128">
        <f t="shared" si="0"/>
        <v>13.792233988905707</v>
      </c>
      <c r="O12" s="128">
        <f t="shared" si="0"/>
        <v>3.9874551971326184</v>
      </c>
      <c r="P12" s="128">
        <f t="shared" si="0"/>
        <v>-1.3073343673831204</v>
      </c>
      <c r="Q12" s="128">
        <f t="shared" si="0"/>
        <v>5.6333476949590704</v>
      </c>
      <c r="R12" s="128">
        <f t="shared" si="0"/>
        <v>7.4764256847777375</v>
      </c>
      <c r="S12" s="128">
        <f t="shared" si="0"/>
        <v>4.578362394208213</v>
      </c>
      <c r="T12" s="128">
        <f t="shared" si="0"/>
        <v>-3.6348443701692048</v>
      </c>
      <c r="U12" s="129">
        <f t="shared" si="0"/>
        <v>1.6868174726988912</v>
      </c>
    </row>
    <row r="13" spans="1:21" ht="27.75" customHeight="1">
      <c r="A13" s="124" t="s">
        <v>9</v>
      </c>
      <c r="B13" s="130">
        <v>505800</v>
      </c>
      <c r="C13" s="125">
        <v>3184200</v>
      </c>
      <c r="D13" s="130">
        <v>531600</v>
      </c>
      <c r="E13" s="125">
        <v>3316800</v>
      </c>
      <c r="F13" s="130">
        <v>523400</v>
      </c>
      <c r="G13" s="125">
        <v>3465500</v>
      </c>
      <c r="H13" s="130">
        <v>563600</v>
      </c>
      <c r="I13" s="125">
        <v>3640400</v>
      </c>
      <c r="J13" s="131">
        <v>569200</v>
      </c>
      <c r="K13" s="127">
        <f t="shared" si="1"/>
        <v>3697900</v>
      </c>
      <c r="L13" s="128">
        <f>IF(B13&gt;0,B13/501300*100,"")-100</f>
        <v>0.89766606822261963</v>
      </c>
      <c r="M13" s="128">
        <f>IF(C13&gt;0,C13/3137200*100,"")-100</f>
        <v>1.4981512176463099</v>
      </c>
      <c r="N13" s="128">
        <f t="shared" si="0"/>
        <v>5.1008303677342752</v>
      </c>
      <c r="O13" s="128">
        <f t="shared" si="0"/>
        <v>4.1643112869794692</v>
      </c>
      <c r="P13" s="128">
        <f t="shared" si="0"/>
        <v>-1.5425131677953345</v>
      </c>
      <c r="Q13" s="128">
        <f t="shared" si="0"/>
        <v>4.4832368547998129</v>
      </c>
      <c r="R13" s="128">
        <f t="shared" si="0"/>
        <v>7.6805502483759938</v>
      </c>
      <c r="S13" s="128">
        <f t="shared" si="0"/>
        <v>5.0468907805511378</v>
      </c>
      <c r="T13" s="128">
        <f t="shared" si="0"/>
        <v>0.9936124911284594</v>
      </c>
      <c r="U13" s="129">
        <f t="shared" si="0"/>
        <v>1.5794967585979691</v>
      </c>
    </row>
    <row r="14" spans="1:21" ht="27.75" customHeight="1">
      <c r="A14" s="124" t="s">
        <v>11</v>
      </c>
      <c r="B14" s="130">
        <v>444300</v>
      </c>
      <c r="C14" s="125">
        <v>3628500</v>
      </c>
      <c r="D14" s="130">
        <v>493000</v>
      </c>
      <c r="E14" s="125">
        <v>3809800</v>
      </c>
      <c r="F14" s="130">
        <v>457800</v>
      </c>
      <c r="G14" s="125">
        <v>3923300</v>
      </c>
      <c r="H14" s="130">
        <v>491400</v>
      </c>
      <c r="I14" s="125">
        <v>4131800</v>
      </c>
      <c r="J14" s="131">
        <v>490400</v>
      </c>
      <c r="K14" s="127">
        <f t="shared" si="1"/>
        <v>4188300</v>
      </c>
      <c r="L14" s="128">
        <f>IF(B14&gt;0,B14/398700*100,"")-100</f>
        <v>11.437170805116637</v>
      </c>
      <c r="M14" s="128">
        <f>IF(C14&gt;0,C14/3535900*100,"")-100</f>
        <v>2.6188523431092534</v>
      </c>
      <c r="N14" s="128">
        <f t="shared" si="0"/>
        <v>10.961062345262221</v>
      </c>
      <c r="O14" s="128">
        <f t="shared" si="0"/>
        <v>4.9965550502962515</v>
      </c>
      <c r="P14" s="128">
        <f t="shared" si="0"/>
        <v>-7.1399594320486841</v>
      </c>
      <c r="Q14" s="128">
        <f t="shared" si="0"/>
        <v>2.9791590109716992</v>
      </c>
      <c r="R14" s="128">
        <f t="shared" si="0"/>
        <v>7.3394495412844094</v>
      </c>
      <c r="S14" s="128">
        <f t="shared" si="0"/>
        <v>5.3144036907705186</v>
      </c>
      <c r="T14" s="128">
        <f t="shared" si="0"/>
        <v>-0.20350020350021225</v>
      </c>
      <c r="U14" s="129">
        <f t="shared" si="0"/>
        <v>1.3674427610242503</v>
      </c>
    </row>
    <row r="15" spans="1:21" ht="27.75" customHeight="1">
      <c r="A15" s="124" t="s">
        <v>93</v>
      </c>
      <c r="B15" s="130">
        <v>398900</v>
      </c>
      <c r="C15" s="125">
        <v>4027400</v>
      </c>
      <c r="D15" s="130">
        <v>445500</v>
      </c>
      <c r="E15" s="125">
        <v>4255300</v>
      </c>
      <c r="F15" s="130">
        <v>429200</v>
      </c>
      <c r="G15" s="125">
        <v>4352500</v>
      </c>
      <c r="H15" s="130">
        <v>479900</v>
      </c>
      <c r="I15" s="125">
        <v>4611700</v>
      </c>
      <c r="J15" s="131">
        <v>519900</v>
      </c>
      <c r="K15" s="127">
        <f t="shared" si="1"/>
        <v>4708200</v>
      </c>
      <c r="L15" s="128">
        <f>IF(B15&gt;0,B15/303400*100,"")-100</f>
        <v>31.476598549769278</v>
      </c>
      <c r="M15" s="128">
        <f>IF(C15&gt;0,C15/3839300*100,"")-100</f>
        <v>4.8993306071419198</v>
      </c>
      <c r="N15" s="128">
        <f t="shared" si="0"/>
        <v>11.682125846076701</v>
      </c>
      <c r="O15" s="128">
        <f t="shared" si="0"/>
        <v>5.6587376471172348</v>
      </c>
      <c r="P15" s="128">
        <f t="shared" si="0"/>
        <v>-3.6588103254769919</v>
      </c>
      <c r="Q15" s="128">
        <f t="shared" si="0"/>
        <v>2.2842102789462473</v>
      </c>
      <c r="R15" s="128">
        <f t="shared" si="0"/>
        <v>11.812674743709223</v>
      </c>
      <c r="S15" s="128">
        <f t="shared" si="0"/>
        <v>5.955198161975872</v>
      </c>
      <c r="T15" s="128">
        <f t="shared" si="0"/>
        <v>8.3350698062096171</v>
      </c>
      <c r="U15" s="129">
        <f t="shared" si="0"/>
        <v>2.0925038489060483</v>
      </c>
    </row>
    <row r="16" spans="1:21" ht="27.75" customHeight="1">
      <c r="A16" s="124" t="s">
        <v>94</v>
      </c>
      <c r="B16" s="130">
        <v>394600</v>
      </c>
      <c r="C16" s="125">
        <v>4422000</v>
      </c>
      <c r="D16" s="130">
        <v>428100</v>
      </c>
      <c r="E16" s="125">
        <v>4683400</v>
      </c>
      <c r="F16" s="130">
        <v>409900</v>
      </c>
      <c r="G16" s="125">
        <v>4762400</v>
      </c>
      <c r="H16" s="130">
        <v>447200</v>
      </c>
      <c r="I16" s="125">
        <v>5058900</v>
      </c>
      <c r="J16" s="131">
        <v>474500</v>
      </c>
      <c r="K16" s="127">
        <f t="shared" si="1"/>
        <v>5182700</v>
      </c>
      <c r="L16" s="128">
        <f>IF(B16&gt;0,B16/283400*100,"")-100</f>
        <v>39.237826393789703</v>
      </c>
      <c r="M16" s="128">
        <f>IF(C16&gt;0,C16/4122700*100,"")-100</f>
        <v>7.2598054672908603</v>
      </c>
      <c r="N16" s="128">
        <f t="shared" si="0"/>
        <v>8.4896097313735339</v>
      </c>
      <c r="O16" s="128">
        <f t="shared" si="0"/>
        <v>5.9113523292627832</v>
      </c>
      <c r="P16" s="128">
        <f t="shared" si="0"/>
        <v>-4.251343144125201</v>
      </c>
      <c r="Q16" s="128">
        <f t="shared" si="0"/>
        <v>1.6868087287013793</v>
      </c>
      <c r="R16" s="128">
        <f t="shared" si="0"/>
        <v>9.0997804342522528</v>
      </c>
      <c r="S16" s="128">
        <f t="shared" si="0"/>
        <v>6.2258525113388288</v>
      </c>
      <c r="T16" s="128">
        <f t="shared" si="0"/>
        <v>6.1046511627907023</v>
      </c>
      <c r="U16" s="129">
        <f t="shared" si="0"/>
        <v>2.447172310186005</v>
      </c>
    </row>
    <row r="17" spans="1:21" ht="27.75" customHeight="1">
      <c r="A17" s="124" t="s">
        <v>95</v>
      </c>
      <c r="B17" s="130">
        <v>412500</v>
      </c>
      <c r="C17" s="125">
        <v>4834500</v>
      </c>
      <c r="D17" s="130">
        <v>401300</v>
      </c>
      <c r="E17" s="125">
        <v>5084700</v>
      </c>
      <c r="F17" s="130">
        <v>390800</v>
      </c>
      <c r="G17" s="125">
        <v>5153200</v>
      </c>
      <c r="H17" s="130">
        <v>441200</v>
      </c>
      <c r="I17" s="125">
        <v>5500100</v>
      </c>
      <c r="J17" s="131">
        <v>455100</v>
      </c>
      <c r="K17" s="127">
        <f>IF(J17&gt;0,K16+J17,"")</f>
        <v>5637800</v>
      </c>
      <c r="L17" s="128">
        <f>IF(B17&gt;0,B17/310700*100,"")-100</f>
        <v>32.764724814934027</v>
      </c>
      <c r="M17" s="128">
        <f>IF(C17&gt;0,C17/4433400*100,"")-100</f>
        <v>9.047232372445535</v>
      </c>
      <c r="N17" s="128">
        <f t="shared" si="0"/>
        <v>-2.7151515151515184</v>
      </c>
      <c r="O17" s="128">
        <f t="shared" si="0"/>
        <v>5.1753025131864803</v>
      </c>
      <c r="P17" s="128">
        <f t="shared" si="0"/>
        <v>-2.6164963867430799</v>
      </c>
      <c r="Q17" s="128">
        <f t="shared" si="0"/>
        <v>1.3471787912757947</v>
      </c>
      <c r="R17" s="128">
        <f t="shared" si="0"/>
        <v>12.896622313203679</v>
      </c>
      <c r="S17" s="128">
        <f t="shared" si="0"/>
        <v>6.7317395016688693</v>
      </c>
      <c r="T17" s="128">
        <f t="shared" si="0"/>
        <v>3.1504986400725272</v>
      </c>
      <c r="U17" s="129">
        <f t="shared" si="0"/>
        <v>2.5035908438028542</v>
      </c>
    </row>
    <row r="18" spans="1:21" ht="27.75" customHeight="1">
      <c r="A18" s="132" t="s">
        <v>48</v>
      </c>
      <c r="B18" s="133" t="s">
        <v>118</v>
      </c>
      <c r="C18" s="134">
        <v>4834500</v>
      </c>
      <c r="D18" s="133" t="s">
        <v>118</v>
      </c>
      <c r="E18" s="134">
        <v>5084700</v>
      </c>
      <c r="F18" s="133" t="s">
        <v>118</v>
      </c>
      <c r="G18" s="134">
        <v>5153200</v>
      </c>
      <c r="H18" s="133" t="s">
        <v>118</v>
      </c>
      <c r="I18" s="134">
        <v>5500100</v>
      </c>
      <c r="J18" s="135" t="s">
        <v>118</v>
      </c>
      <c r="K18" s="136">
        <f>K17</f>
        <v>5637800</v>
      </c>
      <c r="L18" s="137" t="s">
        <v>118</v>
      </c>
      <c r="M18" s="138">
        <f>IF(C18&gt;0,C18/4433400*100,"")-100</f>
        <v>9.047232372445535</v>
      </c>
      <c r="N18" s="139" t="s">
        <v>118</v>
      </c>
      <c r="O18" s="138">
        <f>IF(E18&gt;0,E18/C18*100,"")-100</f>
        <v>5.1753025131864803</v>
      </c>
      <c r="P18" s="139" t="s">
        <v>118</v>
      </c>
      <c r="Q18" s="138">
        <f>IF(G18&gt;0,G18/E18*100,"")-100</f>
        <v>1.3471787912757947</v>
      </c>
      <c r="R18" s="139" t="s">
        <v>118</v>
      </c>
      <c r="S18" s="138">
        <f>IF(I18&gt;0,I18/G18*100,"")-100</f>
        <v>6.7317395016688693</v>
      </c>
      <c r="T18" s="139" t="s">
        <v>118</v>
      </c>
      <c r="U18" s="140">
        <f t="shared" si="0"/>
        <v>2.5035908438028542</v>
      </c>
    </row>
    <row r="19" spans="1:21" ht="27.75" customHeight="1">
      <c r="A19" s="141"/>
      <c r="F19" s="143"/>
      <c r="G19" s="143"/>
      <c r="H19" s="143"/>
      <c r="I19" s="143"/>
    </row>
    <row r="20" spans="1:21">
      <c r="A20" s="141"/>
      <c r="F20" s="143"/>
      <c r="G20" s="143"/>
      <c r="H20" s="143"/>
      <c r="I20" s="143"/>
    </row>
    <row r="21" spans="1:21">
      <c r="A21" s="141"/>
      <c r="F21" s="143"/>
      <c r="G21" s="143"/>
      <c r="H21" s="143"/>
      <c r="I21" s="143"/>
    </row>
    <row r="22" spans="1:21">
      <c r="A22" s="141"/>
      <c r="F22" s="143"/>
      <c r="G22" s="143"/>
      <c r="H22" s="143"/>
      <c r="I22" s="143"/>
    </row>
    <row r="23" spans="1:21">
      <c r="A23" s="141"/>
      <c r="F23" s="143"/>
      <c r="G23" s="143"/>
      <c r="H23" s="143"/>
      <c r="I23" s="143"/>
    </row>
    <row r="24" spans="1:21">
      <c r="F24" s="143"/>
      <c r="G24" s="143"/>
      <c r="H24" s="143"/>
      <c r="I24" s="143"/>
    </row>
    <row r="25" spans="1:21">
      <c r="A25" s="144"/>
      <c r="F25" s="143"/>
      <c r="G25" s="143"/>
      <c r="H25" s="143"/>
      <c r="I25" s="143"/>
    </row>
    <row r="26" spans="1:21">
      <c r="F26" s="143"/>
      <c r="G26" s="143"/>
      <c r="H26" s="143"/>
      <c r="I26" s="143"/>
      <c r="U26" s="145"/>
    </row>
    <row r="27" spans="1:21">
      <c r="F27" s="143"/>
      <c r="G27" s="143"/>
      <c r="H27" s="143"/>
      <c r="I27" s="143"/>
      <c r="U27" s="144"/>
    </row>
    <row r="28" spans="1:21">
      <c r="F28" s="143"/>
      <c r="G28" s="143"/>
      <c r="H28" s="143"/>
      <c r="I28" s="143"/>
      <c r="U28" s="145"/>
    </row>
    <row r="29" spans="1:21">
      <c r="F29" s="143"/>
      <c r="G29" s="143"/>
      <c r="H29" s="143"/>
      <c r="I29" s="143"/>
      <c r="U29" s="145"/>
    </row>
    <row r="30" spans="1:21">
      <c r="F30" s="143"/>
      <c r="G30" s="143"/>
      <c r="H30" s="143"/>
      <c r="I30" s="143"/>
    </row>
    <row r="31" spans="1:21">
      <c r="F31" s="143"/>
      <c r="G31" s="143"/>
      <c r="H31" s="143"/>
      <c r="I31" s="143"/>
    </row>
    <row r="32" spans="1:21">
      <c r="F32" s="143"/>
      <c r="G32" s="143"/>
      <c r="H32" s="143"/>
      <c r="I32" s="143"/>
    </row>
    <row r="33" spans="6:9">
      <c r="F33" s="143"/>
      <c r="G33" s="143"/>
      <c r="H33" s="143"/>
      <c r="I33" s="143"/>
    </row>
    <row r="34" spans="6:9">
      <c r="F34" s="143"/>
      <c r="G34" s="143"/>
      <c r="H34" s="143"/>
      <c r="I34" s="143"/>
    </row>
    <row r="35" spans="6:9">
      <c r="F35" s="143"/>
      <c r="G35" s="143"/>
      <c r="H35" s="143"/>
      <c r="I35" s="143"/>
    </row>
    <row r="36" spans="6:9">
      <c r="F36" s="143"/>
      <c r="G36" s="143"/>
      <c r="H36" s="143"/>
      <c r="I36" s="143"/>
    </row>
    <row r="37" spans="6:9">
      <c r="F37" s="143"/>
      <c r="G37" s="143"/>
      <c r="H37" s="143"/>
      <c r="I37" s="143"/>
    </row>
    <row r="38" spans="6:9">
      <c r="F38" s="143"/>
      <c r="G38" s="143"/>
      <c r="H38" s="143"/>
      <c r="I38" s="143"/>
    </row>
    <row r="39" spans="6:9">
      <c r="F39" s="143"/>
      <c r="G39" s="143"/>
      <c r="H39" s="143"/>
      <c r="I39" s="143"/>
    </row>
    <row r="40" spans="6:9">
      <c r="F40" s="143"/>
      <c r="G40" s="143"/>
      <c r="H40" s="143"/>
      <c r="I40" s="143"/>
    </row>
    <row r="41" spans="6:9">
      <c r="F41" s="143"/>
      <c r="G41" s="143"/>
      <c r="H41" s="143"/>
      <c r="I41" s="143"/>
    </row>
    <row r="42" spans="6:9">
      <c r="F42" s="143"/>
      <c r="G42" s="143"/>
      <c r="H42" s="143"/>
      <c r="I42" s="143"/>
    </row>
    <row r="43" spans="6:9">
      <c r="F43" s="143"/>
      <c r="G43" s="143"/>
      <c r="H43" s="143"/>
      <c r="I43" s="143"/>
    </row>
  </sheetData>
  <mergeCells count="8">
    <mergeCell ref="B3:K3"/>
    <mergeCell ref="L3:U3"/>
    <mergeCell ref="F4:G4"/>
    <mergeCell ref="H4:I4"/>
    <mergeCell ref="J4:K4"/>
    <mergeCell ref="P4:Q4"/>
    <mergeCell ref="R4:S4"/>
    <mergeCell ref="T4:U4"/>
  </mergeCells>
  <phoneticPr fontId="2"/>
  <hyperlinks>
    <hyperlink ref="A1" location="'R3'!A1" display="令和３年度"/>
    <hyperlink ref="A1:D1" location="平成18年!A1" display="平成18年!A1"/>
  </hyperlinks>
  <pageMargins left="0.70866141732283472" right="0.70866141732283472" top="0.74803149606299213" bottom="0.74803149606299213" header="0.31496062992125984" footer="0.31496062992125984"/>
  <pageSetup paperSize="9" scale="6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4"/>
  <sheetViews>
    <sheetView view="pageBreakPreview" zoomScale="60" zoomScaleNormal="100" workbookViewId="0">
      <selection sqref="A1:D1"/>
    </sheetView>
  </sheetViews>
  <sheetFormatPr defaultRowHeight="13.5"/>
  <cols>
    <col min="1" max="1" width="5.125" style="150" customWidth="1"/>
    <col min="2" max="2" width="10.375" style="150" customWidth="1"/>
    <col min="3" max="14" width="8.25" style="150" customWidth="1"/>
    <col min="15" max="15" width="12.125" style="150" customWidth="1"/>
    <col min="16" max="17" width="9" style="150"/>
    <col min="18" max="27" width="9" style="148"/>
    <col min="28" max="256" width="9" style="150"/>
    <col min="257" max="257" width="5.125" style="150" customWidth="1"/>
    <col min="258" max="258" width="10.375" style="150" customWidth="1"/>
    <col min="259" max="270" width="8.25" style="150" customWidth="1"/>
    <col min="271" max="271" width="12.125" style="150" customWidth="1"/>
    <col min="272" max="512" width="9" style="150"/>
    <col min="513" max="513" width="5.125" style="150" customWidth="1"/>
    <col min="514" max="514" width="10.375" style="150" customWidth="1"/>
    <col min="515" max="526" width="8.25" style="150" customWidth="1"/>
    <col min="527" max="527" width="12.125" style="150" customWidth="1"/>
    <col min="528" max="768" width="9" style="150"/>
    <col min="769" max="769" width="5.125" style="150" customWidth="1"/>
    <col min="770" max="770" width="10.375" style="150" customWidth="1"/>
    <col min="771" max="782" width="8.25" style="150" customWidth="1"/>
    <col min="783" max="783" width="12.125" style="150" customWidth="1"/>
    <col min="784" max="1024" width="9" style="150"/>
    <col min="1025" max="1025" width="5.125" style="150" customWidth="1"/>
    <col min="1026" max="1026" width="10.375" style="150" customWidth="1"/>
    <col min="1027" max="1038" width="8.25" style="150" customWidth="1"/>
    <col min="1039" max="1039" width="12.125" style="150" customWidth="1"/>
    <col min="1040" max="1280" width="9" style="150"/>
    <col min="1281" max="1281" width="5.125" style="150" customWidth="1"/>
    <col min="1282" max="1282" width="10.375" style="150" customWidth="1"/>
    <col min="1283" max="1294" width="8.25" style="150" customWidth="1"/>
    <col min="1295" max="1295" width="12.125" style="150" customWidth="1"/>
    <col min="1296" max="1536" width="9" style="150"/>
    <col min="1537" max="1537" width="5.125" style="150" customWidth="1"/>
    <col min="1538" max="1538" width="10.375" style="150" customWidth="1"/>
    <col min="1539" max="1550" width="8.25" style="150" customWidth="1"/>
    <col min="1551" max="1551" width="12.125" style="150" customWidth="1"/>
    <col min="1552" max="1792" width="9" style="150"/>
    <col min="1793" max="1793" width="5.125" style="150" customWidth="1"/>
    <col min="1794" max="1794" width="10.375" style="150" customWidth="1"/>
    <col min="1795" max="1806" width="8.25" style="150" customWidth="1"/>
    <col min="1807" max="1807" width="12.125" style="150" customWidth="1"/>
    <col min="1808" max="2048" width="9" style="150"/>
    <col min="2049" max="2049" width="5.125" style="150" customWidth="1"/>
    <col min="2050" max="2050" width="10.375" style="150" customWidth="1"/>
    <col min="2051" max="2062" width="8.25" style="150" customWidth="1"/>
    <col min="2063" max="2063" width="12.125" style="150" customWidth="1"/>
    <col min="2064" max="2304" width="9" style="150"/>
    <col min="2305" max="2305" width="5.125" style="150" customWidth="1"/>
    <col min="2306" max="2306" width="10.375" style="150" customWidth="1"/>
    <col min="2307" max="2318" width="8.25" style="150" customWidth="1"/>
    <col min="2319" max="2319" width="12.125" style="150" customWidth="1"/>
    <col min="2320" max="2560" width="9" style="150"/>
    <col min="2561" max="2561" width="5.125" style="150" customWidth="1"/>
    <col min="2562" max="2562" width="10.375" style="150" customWidth="1"/>
    <col min="2563" max="2574" width="8.25" style="150" customWidth="1"/>
    <col min="2575" max="2575" width="12.125" style="150" customWidth="1"/>
    <col min="2576" max="2816" width="9" style="150"/>
    <col min="2817" max="2817" width="5.125" style="150" customWidth="1"/>
    <col min="2818" max="2818" width="10.375" style="150" customWidth="1"/>
    <col min="2819" max="2830" width="8.25" style="150" customWidth="1"/>
    <col min="2831" max="2831" width="12.125" style="150" customWidth="1"/>
    <col min="2832" max="3072" width="9" style="150"/>
    <col min="3073" max="3073" width="5.125" style="150" customWidth="1"/>
    <col min="3074" max="3074" width="10.375" style="150" customWidth="1"/>
    <col min="3075" max="3086" width="8.25" style="150" customWidth="1"/>
    <col min="3087" max="3087" width="12.125" style="150" customWidth="1"/>
    <col min="3088" max="3328" width="9" style="150"/>
    <col min="3329" max="3329" width="5.125" style="150" customWidth="1"/>
    <col min="3330" max="3330" width="10.375" style="150" customWidth="1"/>
    <col min="3331" max="3342" width="8.25" style="150" customWidth="1"/>
    <col min="3343" max="3343" width="12.125" style="150" customWidth="1"/>
    <col min="3344" max="3584" width="9" style="150"/>
    <col min="3585" max="3585" width="5.125" style="150" customWidth="1"/>
    <col min="3586" max="3586" width="10.375" style="150" customWidth="1"/>
    <col min="3587" max="3598" width="8.25" style="150" customWidth="1"/>
    <col min="3599" max="3599" width="12.125" style="150" customWidth="1"/>
    <col min="3600" max="3840" width="9" style="150"/>
    <col min="3841" max="3841" width="5.125" style="150" customWidth="1"/>
    <col min="3842" max="3842" width="10.375" style="150" customWidth="1"/>
    <col min="3843" max="3854" width="8.25" style="150" customWidth="1"/>
    <col min="3855" max="3855" width="12.125" style="150" customWidth="1"/>
    <col min="3856" max="4096" width="9" style="150"/>
    <col min="4097" max="4097" width="5.125" style="150" customWidth="1"/>
    <col min="4098" max="4098" width="10.375" style="150" customWidth="1"/>
    <col min="4099" max="4110" width="8.25" style="150" customWidth="1"/>
    <col min="4111" max="4111" width="12.125" style="150" customWidth="1"/>
    <col min="4112" max="4352" width="9" style="150"/>
    <col min="4353" max="4353" width="5.125" style="150" customWidth="1"/>
    <col min="4354" max="4354" width="10.375" style="150" customWidth="1"/>
    <col min="4355" max="4366" width="8.25" style="150" customWidth="1"/>
    <col min="4367" max="4367" width="12.125" style="150" customWidth="1"/>
    <col min="4368" max="4608" width="9" style="150"/>
    <col min="4609" max="4609" width="5.125" style="150" customWidth="1"/>
    <col min="4610" max="4610" width="10.375" style="150" customWidth="1"/>
    <col min="4611" max="4622" width="8.25" style="150" customWidth="1"/>
    <col min="4623" max="4623" width="12.125" style="150" customWidth="1"/>
    <col min="4624" max="4864" width="9" style="150"/>
    <col min="4865" max="4865" width="5.125" style="150" customWidth="1"/>
    <col min="4866" max="4866" width="10.375" style="150" customWidth="1"/>
    <col min="4867" max="4878" width="8.25" style="150" customWidth="1"/>
    <col min="4879" max="4879" width="12.125" style="150" customWidth="1"/>
    <col min="4880" max="5120" width="9" style="150"/>
    <col min="5121" max="5121" width="5.125" style="150" customWidth="1"/>
    <col min="5122" max="5122" width="10.375" style="150" customWidth="1"/>
    <col min="5123" max="5134" width="8.25" style="150" customWidth="1"/>
    <col min="5135" max="5135" width="12.125" style="150" customWidth="1"/>
    <col min="5136" max="5376" width="9" style="150"/>
    <col min="5377" max="5377" width="5.125" style="150" customWidth="1"/>
    <col min="5378" max="5378" width="10.375" style="150" customWidth="1"/>
    <col min="5379" max="5390" width="8.25" style="150" customWidth="1"/>
    <col min="5391" max="5391" width="12.125" style="150" customWidth="1"/>
    <col min="5392" max="5632" width="9" style="150"/>
    <col min="5633" max="5633" width="5.125" style="150" customWidth="1"/>
    <col min="5634" max="5634" width="10.375" style="150" customWidth="1"/>
    <col min="5635" max="5646" width="8.25" style="150" customWidth="1"/>
    <col min="5647" max="5647" width="12.125" style="150" customWidth="1"/>
    <col min="5648" max="5888" width="9" style="150"/>
    <col min="5889" max="5889" width="5.125" style="150" customWidth="1"/>
    <col min="5890" max="5890" width="10.375" style="150" customWidth="1"/>
    <col min="5891" max="5902" width="8.25" style="150" customWidth="1"/>
    <col min="5903" max="5903" width="12.125" style="150" customWidth="1"/>
    <col min="5904" max="6144" width="9" style="150"/>
    <col min="6145" max="6145" width="5.125" style="150" customWidth="1"/>
    <col min="6146" max="6146" width="10.375" style="150" customWidth="1"/>
    <col min="6147" max="6158" width="8.25" style="150" customWidth="1"/>
    <col min="6159" max="6159" width="12.125" style="150" customWidth="1"/>
    <col min="6160" max="6400" width="9" style="150"/>
    <col min="6401" max="6401" width="5.125" style="150" customWidth="1"/>
    <col min="6402" max="6402" width="10.375" style="150" customWidth="1"/>
    <col min="6403" max="6414" width="8.25" style="150" customWidth="1"/>
    <col min="6415" max="6415" width="12.125" style="150" customWidth="1"/>
    <col min="6416" max="6656" width="9" style="150"/>
    <col min="6657" max="6657" width="5.125" style="150" customWidth="1"/>
    <col min="6658" max="6658" width="10.375" style="150" customWidth="1"/>
    <col min="6659" max="6670" width="8.25" style="150" customWidth="1"/>
    <col min="6671" max="6671" width="12.125" style="150" customWidth="1"/>
    <col min="6672" max="6912" width="9" style="150"/>
    <col min="6913" max="6913" width="5.125" style="150" customWidth="1"/>
    <col min="6914" max="6914" width="10.375" style="150" customWidth="1"/>
    <col min="6915" max="6926" width="8.25" style="150" customWidth="1"/>
    <col min="6927" max="6927" width="12.125" style="150" customWidth="1"/>
    <col min="6928" max="7168" width="9" style="150"/>
    <col min="7169" max="7169" width="5.125" style="150" customWidth="1"/>
    <col min="7170" max="7170" width="10.375" style="150" customWidth="1"/>
    <col min="7171" max="7182" width="8.25" style="150" customWidth="1"/>
    <col min="7183" max="7183" width="12.125" style="150" customWidth="1"/>
    <col min="7184" max="7424" width="9" style="150"/>
    <col min="7425" max="7425" width="5.125" style="150" customWidth="1"/>
    <col min="7426" max="7426" width="10.375" style="150" customWidth="1"/>
    <col min="7427" max="7438" width="8.25" style="150" customWidth="1"/>
    <col min="7439" max="7439" width="12.125" style="150" customWidth="1"/>
    <col min="7440" max="7680" width="9" style="150"/>
    <col min="7681" max="7681" width="5.125" style="150" customWidth="1"/>
    <col min="7682" max="7682" width="10.375" style="150" customWidth="1"/>
    <col min="7683" max="7694" width="8.25" style="150" customWidth="1"/>
    <col min="7695" max="7695" width="12.125" style="150" customWidth="1"/>
    <col min="7696" max="7936" width="9" style="150"/>
    <col min="7937" max="7937" width="5.125" style="150" customWidth="1"/>
    <col min="7938" max="7938" width="10.375" style="150" customWidth="1"/>
    <col min="7939" max="7950" width="8.25" style="150" customWidth="1"/>
    <col min="7951" max="7951" width="12.125" style="150" customWidth="1"/>
    <col min="7952" max="8192" width="9" style="150"/>
    <col min="8193" max="8193" width="5.125" style="150" customWidth="1"/>
    <col min="8194" max="8194" width="10.375" style="150" customWidth="1"/>
    <col min="8195" max="8206" width="8.25" style="150" customWidth="1"/>
    <col min="8207" max="8207" width="12.125" style="150" customWidth="1"/>
    <col min="8208" max="8448" width="9" style="150"/>
    <col min="8449" max="8449" width="5.125" style="150" customWidth="1"/>
    <col min="8450" max="8450" width="10.375" style="150" customWidth="1"/>
    <col min="8451" max="8462" width="8.25" style="150" customWidth="1"/>
    <col min="8463" max="8463" width="12.125" style="150" customWidth="1"/>
    <col min="8464" max="8704" width="9" style="150"/>
    <col min="8705" max="8705" width="5.125" style="150" customWidth="1"/>
    <col min="8706" max="8706" width="10.375" style="150" customWidth="1"/>
    <col min="8707" max="8718" width="8.25" style="150" customWidth="1"/>
    <col min="8719" max="8719" width="12.125" style="150" customWidth="1"/>
    <col min="8720" max="8960" width="9" style="150"/>
    <col min="8961" max="8961" width="5.125" style="150" customWidth="1"/>
    <col min="8962" max="8962" width="10.375" style="150" customWidth="1"/>
    <col min="8963" max="8974" width="8.25" style="150" customWidth="1"/>
    <col min="8975" max="8975" width="12.125" style="150" customWidth="1"/>
    <col min="8976" max="9216" width="9" style="150"/>
    <col min="9217" max="9217" width="5.125" style="150" customWidth="1"/>
    <col min="9218" max="9218" width="10.375" style="150" customWidth="1"/>
    <col min="9219" max="9230" width="8.25" style="150" customWidth="1"/>
    <col min="9231" max="9231" width="12.125" style="150" customWidth="1"/>
    <col min="9232" max="9472" width="9" style="150"/>
    <col min="9473" max="9473" width="5.125" style="150" customWidth="1"/>
    <col min="9474" max="9474" width="10.375" style="150" customWidth="1"/>
    <col min="9475" max="9486" width="8.25" style="150" customWidth="1"/>
    <col min="9487" max="9487" width="12.125" style="150" customWidth="1"/>
    <col min="9488" max="9728" width="9" style="150"/>
    <col min="9729" max="9729" width="5.125" style="150" customWidth="1"/>
    <col min="9730" max="9730" width="10.375" style="150" customWidth="1"/>
    <col min="9731" max="9742" width="8.25" style="150" customWidth="1"/>
    <col min="9743" max="9743" width="12.125" style="150" customWidth="1"/>
    <col min="9744" max="9984" width="9" style="150"/>
    <col min="9985" max="9985" width="5.125" style="150" customWidth="1"/>
    <col min="9986" max="9986" width="10.375" style="150" customWidth="1"/>
    <col min="9987" max="9998" width="8.25" style="150" customWidth="1"/>
    <col min="9999" max="9999" width="12.125" style="150" customWidth="1"/>
    <col min="10000" max="10240" width="9" style="150"/>
    <col min="10241" max="10241" width="5.125" style="150" customWidth="1"/>
    <col min="10242" max="10242" width="10.375" style="150" customWidth="1"/>
    <col min="10243" max="10254" width="8.25" style="150" customWidth="1"/>
    <col min="10255" max="10255" width="12.125" style="150" customWidth="1"/>
    <col min="10256" max="10496" width="9" style="150"/>
    <col min="10497" max="10497" width="5.125" style="150" customWidth="1"/>
    <col min="10498" max="10498" width="10.375" style="150" customWidth="1"/>
    <col min="10499" max="10510" width="8.25" style="150" customWidth="1"/>
    <col min="10511" max="10511" width="12.125" style="150" customWidth="1"/>
    <col min="10512" max="10752" width="9" style="150"/>
    <col min="10753" max="10753" width="5.125" style="150" customWidth="1"/>
    <col min="10754" max="10754" width="10.375" style="150" customWidth="1"/>
    <col min="10755" max="10766" width="8.25" style="150" customWidth="1"/>
    <col min="10767" max="10767" width="12.125" style="150" customWidth="1"/>
    <col min="10768" max="11008" width="9" style="150"/>
    <col min="11009" max="11009" width="5.125" style="150" customWidth="1"/>
    <col min="11010" max="11010" width="10.375" style="150" customWidth="1"/>
    <col min="11011" max="11022" width="8.25" style="150" customWidth="1"/>
    <col min="11023" max="11023" width="12.125" style="150" customWidth="1"/>
    <col min="11024" max="11264" width="9" style="150"/>
    <col min="11265" max="11265" width="5.125" style="150" customWidth="1"/>
    <col min="11266" max="11266" width="10.375" style="150" customWidth="1"/>
    <col min="11267" max="11278" width="8.25" style="150" customWidth="1"/>
    <col min="11279" max="11279" width="12.125" style="150" customWidth="1"/>
    <col min="11280" max="11520" width="9" style="150"/>
    <col min="11521" max="11521" width="5.125" style="150" customWidth="1"/>
    <col min="11522" max="11522" width="10.375" style="150" customWidth="1"/>
    <col min="11523" max="11534" width="8.25" style="150" customWidth="1"/>
    <col min="11535" max="11535" width="12.125" style="150" customWidth="1"/>
    <col min="11536" max="11776" width="9" style="150"/>
    <col min="11777" max="11777" width="5.125" style="150" customWidth="1"/>
    <col min="11778" max="11778" width="10.375" style="150" customWidth="1"/>
    <col min="11779" max="11790" width="8.25" style="150" customWidth="1"/>
    <col min="11791" max="11791" width="12.125" style="150" customWidth="1"/>
    <col min="11792" max="12032" width="9" style="150"/>
    <col min="12033" max="12033" width="5.125" style="150" customWidth="1"/>
    <col min="12034" max="12034" width="10.375" style="150" customWidth="1"/>
    <col min="12035" max="12046" width="8.25" style="150" customWidth="1"/>
    <col min="12047" max="12047" width="12.125" style="150" customWidth="1"/>
    <col min="12048" max="12288" width="9" style="150"/>
    <col min="12289" max="12289" width="5.125" style="150" customWidth="1"/>
    <col min="12290" max="12290" width="10.375" style="150" customWidth="1"/>
    <col min="12291" max="12302" width="8.25" style="150" customWidth="1"/>
    <col min="12303" max="12303" width="12.125" style="150" customWidth="1"/>
    <col min="12304" max="12544" width="9" style="150"/>
    <col min="12545" max="12545" width="5.125" style="150" customWidth="1"/>
    <col min="12546" max="12546" width="10.375" style="150" customWidth="1"/>
    <col min="12547" max="12558" width="8.25" style="150" customWidth="1"/>
    <col min="12559" max="12559" width="12.125" style="150" customWidth="1"/>
    <col min="12560" max="12800" width="9" style="150"/>
    <col min="12801" max="12801" width="5.125" style="150" customWidth="1"/>
    <col min="12802" max="12802" width="10.375" style="150" customWidth="1"/>
    <col min="12803" max="12814" width="8.25" style="150" customWidth="1"/>
    <col min="12815" max="12815" width="12.125" style="150" customWidth="1"/>
    <col min="12816" max="13056" width="9" style="150"/>
    <col min="13057" max="13057" width="5.125" style="150" customWidth="1"/>
    <col min="13058" max="13058" width="10.375" style="150" customWidth="1"/>
    <col min="13059" max="13070" width="8.25" style="150" customWidth="1"/>
    <col min="13071" max="13071" width="12.125" style="150" customWidth="1"/>
    <col min="13072" max="13312" width="9" style="150"/>
    <col min="13313" max="13313" width="5.125" style="150" customWidth="1"/>
    <col min="13314" max="13314" width="10.375" style="150" customWidth="1"/>
    <col min="13315" max="13326" width="8.25" style="150" customWidth="1"/>
    <col min="13327" max="13327" width="12.125" style="150" customWidth="1"/>
    <col min="13328" max="13568" width="9" style="150"/>
    <col min="13569" max="13569" width="5.125" style="150" customWidth="1"/>
    <col min="13570" max="13570" width="10.375" style="150" customWidth="1"/>
    <col min="13571" max="13582" width="8.25" style="150" customWidth="1"/>
    <col min="13583" max="13583" width="12.125" style="150" customWidth="1"/>
    <col min="13584" max="13824" width="9" style="150"/>
    <col min="13825" max="13825" width="5.125" style="150" customWidth="1"/>
    <col min="13826" max="13826" width="10.375" style="150" customWidth="1"/>
    <col min="13827" max="13838" width="8.25" style="150" customWidth="1"/>
    <col min="13839" max="13839" width="12.125" style="150" customWidth="1"/>
    <col min="13840" max="14080" width="9" style="150"/>
    <col min="14081" max="14081" width="5.125" style="150" customWidth="1"/>
    <col min="14082" max="14082" width="10.375" style="150" customWidth="1"/>
    <col min="14083" max="14094" width="8.25" style="150" customWidth="1"/>
    <col min="14095" max="14095" width="12.125" style="150" customWidth="1"/>
    <col min="14096" max="14336" width="9" style="150"/>
    <col min="14337" max="14337" width="5.125" style="150" customWidth="1"/>
    <col min="14338" max="14338" width="10.375" style="150" customWidth="1"/>
    <col min="14339" max="14350" width="8.25" style="150" customWidth="1"/>
    <col min="14351" max="14351" width="12.125" style="150" customWidth="1"/>
    <col min="14352" max="14592" width="9" style="150"/>
    <col min="14593" max="14593" width="5.125" style="150" customWidth="1"/>
    <col min="14594" max="14594" width="10.375" style="150" customWidth="1"/>
    <col min="14595" max="14606" width="8.25" style="150" customWidth="1"/>
    <col min="14607" max="14607" width="12.125" style="150" customWidth="1"/>
    <col min="14608" max="14848" width="9" style="150"/>
    <col min="14849" max="14849" width="5.125" style="150" customWidth="1"/>
    <col min="14850" max="14850" width="10.375" style="150" customWidth="1"/>
    <col min="14851" max="14862" width="8.25" style="150" customWidth="1"/>
    <col min="14863" max="14863" width="12.125" style="150" customWidth="1"/>
    <col min="14864" max="15104" width="9" style="150"/>
    <col min="15105" max="15105" width="5.125" style="150" customWidth="1"/>
    <col min="15106" max="15106" width="10.375" style="150" customWidth="1"/>
    <col min="15107" max="15118" width="8.25" style="150" customWidth="1"/>
    <col min="15119" max="15119" width="12.125" style="150" customWidth="1"/>
    <col min="15120" max="15360" width="9" style="150"/>
    <col min="15361" max="15361" width="5.125" style="150" customWidth="1"/>
    <col min="15362" max="15362" width="10.375" style="150" customWidth="1"/>
    <col min="15363" max="15374" width="8.25" style="150" customWidth="1"/>
    <col min="15375" max="15375" width="12.125" style="150" customWidth="1"/>
    <col min="15376" max="15616" width="9" style="150"/>
    <col min="15617" max="15617" width="5.125" style="150" customWidth="1"/>
    <col min="15618" max="15618" width="10.375" style="150" customWidth="1"/>
    <col min="15619" max="15630" width="8.25" style="150" customWidth="1"/>
    <col min="15631" max="15631" width="12.125" style="150" customWidth="1"/>
    <col min="15632" max="15872" width="9" style="150"/>
    <col min="15873" max="15873" width="5.125" style="150" customWidth="1"/>
    <col min="15874" max="15874" width="10.375" style="150" customWidth="1"/>
    <col min="15875" max="15886" width="8.25" style="150" customWidth="1"/>
    <col min="15887" max="15887" width="12.125" style="150" customWidth="1"/>
    <col min="15888" max="16128" width="9" style="150"/>
    <col min="16129" max="16129" width="5.125" style="150" customWidth="1"/>
    <col min="16130" max="16130" width="10.375" style="150" customWidth="1"/>
    <col min="16131" max="16142" width="8.25" style="150" customWidth="1"/>
    <col min="16143" max="16143" width="12.125" style="150" customWidth="1"/>
    <col min="16144" max="16384" width="9" style="150"/>
  </cols>
  <sheetData>
    <row r="1" spans="1:27" s="147" customFormat="1" ht="28.15" customHeight="1">
      <c r="A1" s="371" t="str">
        <f>平成18年!A1</f>
        <v>平成18年</v>
      </c>
      <c r="B1" s="371"/>
      <c r="C1" s="371"/>
      <c r="D1" s="371"/>
      <c r="E1" s="146"/>
      <c r="F1" s="146"/>
      <c r="G1" s="146"/>
      <c r="H1" s="146"/>
      <c r="I1" s="146"/>
      <c r="J1" s="146"/>
      <c r="K1" s="146"/>
      <c r="L1" s="146"/>
      <c r="M1" s="146"/>
      <c r="N1" s="146"/>
      <c r="O1" s="146"/>
      <c r="R1" s="148"/>
      <c r="S1" s="148"/>
      <c r="T1" s="148"/>
      <c r="U1" s="148"/>
      <c r="V1" s="148"/>
      <c r="W1" s="148"/>
      <c r="X1" s="148"/>
      <c r="Y1" s="148"/>
      <c r="Z1" s="148"/>
      <c r="AA1" s="148"/>
    </row>
    <row r="2" spans="1:27" s="147" customFormat="1" ht="28.15" customHeight="1">
      <c r="B2" s="149"/>
      <c r="C2" s="146"/>
      <c r="D2" s="146"/>
      <c r="E2" s="146"/>
      <c r="F2" s="146"/>
      <c r="G2" s="146"/>
      <c r="H2" s="146"/>
      <c r="I2" s="146"/>
      <c r="J2" s="146"/>
      <c r="K2" s="146"/>
      <c r="L2" s="146"/>
      <c r="M2" s="146"/>
      <c r="N2" s="146"/>
      <c r="O2" s="146"/>
      <c r="R2" s="148"/>
      <c r="S2" s="148"/>
      <c r="T2" s="148"/>
      <c r="U2" s="148"/>
      <c r="V2" s="148"/>
      <c r="W2" s="148"/>
      <c r="X2" s="148"/>
      <c r="Y2" s="148"/>
      <c r="Z2" s="148"/>
      <c r="AA2" s="148"/>
    </row>
    <row r="3" spans="1:27" s="147" customFormat="1" ht="28.15" customHeight="1">
      <c r="B3" s="149"/>
      <c r="C3" s="146"/>
      <c r="D3" s="146"/>
      <c r="E3" s="146"/>
      <c r="F3" s="146"/>
      <c r="G3" s="146"/>
      <c r="H3" s="146"/>
      <c r="I3" s="146"/>
      <c r="J3" s="146"/>
      <c r="K3" s="146"/>
      <c r="L3" s="146"/>
      <c r="M3" s="146"/>
      <c r="N3" s="146"/>
      <c r="O3" s="146"/>
      <c r="R3" s="148"/>
      <c r="S3" s="148"/>
      <c r="T3" s="148"/>
      <c r="U3" s="148"/>
      <c r="V3" s="148"/>
      <c r="W3" s="148"/>
      <c r="X3" s="148"/>
      <c r="Y3" s="148"/>
      <c r="Z3" s="148"/>
      <c r="AA3" s="148"/>
    </row>
    <row r="4" spans="1:27" s="147" customFormat="1" ht="28.15" customHeight="1">
      <c r="B4" s="149"/>
      <c r="C4" s="146"/>
      <c r="D4" s="146"/>
      <c r="E4" s="146"/>
      <c r="F4" s="146"/>
      <c r="G4" s="146"/>
      <c r="H4" s="146"/>
      <c r="I4" s="146"/>
      <c r="J4" s="146"/>
      <c r="K4" s="146"/>
      <c r="L4" s="146"/>
      <c r="M4" s="146"/>
      <c r="N4" s="146"/>
      <c r="O4" s="146"/>
      <c r="R4" s="148"/>
      <c r="S4" s="148"/>
      <c r="T4" s="148"/>
      <c r="U4" s="148"/>
      <c r="V4" s="148"/>
      <c r="W4" s="148"/>
      <c r="X4" s="148"/>
      <c r="Y4" s="148"/>
      <c r="Z4" s="148"/>
      <c r="AA4" s="148"/>
    </row>
    <row r="5" spans="1:27" s="147" customFormat="1" ht="28.15" customHeight="1">
      <c r="B5" s="149"/>
      <c r="C5" s="146"/>
      <c r="D5" s="146"/>
      <c r="E5" s="146"/>
      <c r="F5" s="146"/>
      <c r="G5" s="146"/>
      <c r="H5" s="146"/>
      <c r="I5" s="146"/>
      <c r="J5" s="146"/>
      <c r="K5" s="146"/>
      <c r="L5" s="146"/>
      <c r="M5" s="146"/>
      <c r="N5" s="146"/>
      <c r="O5" s="146"/>
      <c r="R5" s="148"/>
      <c r="S5" s="148"/>
      <c r="T5" s="148"/>
      <c r="U5" s="148"/>
      <c r="V5" s="148"/>
      <c r="W5" s="148"/>
      <c r="X5" s="148"/>
      <c r="Y5" s="148"/>
      <c r="Z5" s="148"/>
      <c r="AA5" s="148"/>
    </row>
    <row r="6" spans="1:27" s="147" customFormat="1" ht="28.15" customHeight="1">
      <c r="B6" s="149"/>
      <c r="C6" s="146"/>
      <c r="D6" s="146"/>
      <c r="E6" s="146"/>
      <c r="F6" s="146"/>
      <c r="G6" s="146"/>
      <c r="H6" s="146"/>
      <c r="I6" s="146"/>
      <c r="J6" s="146"/>
      <c r="K6" s="146"/>
      <c r="L6" s="146"/>
      <c r="M6" s="146"/>
      <c r="N6" s="146"/>
      <c r="O6" s="146"/>
      <c r="R6" s="148"/>
      <c r="S6" s="148"/>
      <c r="T6" s="148"/>
      <c r="U6" s="148"/>
      <c r="V6" s="148"/>
      <c r="W6" s="148"/>
      <c r="X6" s="148"/>
      <c r="Y6" s="148"/>
      <c r="Z6" s="148"/>
      <c r="AA6" s="148"/>
    </row>
    <row r="7" spans="1:27" s="147" customFormat="1" ht="28.15" customHeight="1">
      <c r="B7" s="149"/>
      <c r="C7" s="146"/>
      <c r="D7" s="146"/>
      <c r="E7" s="146"/>
      <c r="F7" s="146"/>
      <c r="G7" s="146"/>
      <c r="H7" s="146"/>
      <c r="I7" s="146"/>
      <c r="J7" s="146"/>
      <c r="K7" s="146"/>
      <c r="L7" s="146"/>
      <c r="M7" s="146"/>
      <c r="N7" s="146"/>
      <c r="O7" s="146"/>
      <c r="R7" s="148"/>
      <c r="S7" s="148"/>
      <c r="T7" s="148"/>
      <c r="U7" s="148"/>
      <c r="V7" s="148"/>
      <c r="W7" s="148"/>
      <c r="X7" s="148"/>
      <c r="Y7" s="148"/>
      <c r="Z7" s="148"/>
      <c r="AA7" s="148"/>
    </row>
    <row r="8" spans="1:27" s="147" customFormat="1" ht="28.15" customHeight="1">
      <c r="B8" s="149"/>
      <c r="C8" s="146"/>
      <c r="D8" s="146"/>
      <c r="E8" s="146"/>
      <c r="F8" s="146"/>
      <c r="G8" s="146"/>
      <c r="H8" s="146"/>
      <c r="I8" s="146"/>
      <c r="J8" s="146"/>
      <c r="K8" s="146"/>
      <c r="L8" s="146"/>
      <c r="M8" s="146"/>
      <c r="N8" s="146"/>
      <c r="O8" s="146"/>
      <c r="R8" s="148"/>
      <c r="S8" s="148"/>
      <c r="T8" s="148"/>
      <c r="U8" s="148"/>
      <c r="V8" s="148"/>
      <c r="W8" s="148"/>
      <c r="X8" s="148"/>
      <c r="Y8" s="148"/>
      <c r="Z8" s="148"/>
      <c r="AA8" s="148"/>
    </row>
    <row r="9" spans="1:27" s="147" customFormat="1" ht="28.15" customHeight="1">
      <c r="B9" s="149"/>
      <c r="C9" s="146"/>
      <c r="D9" s="146"/>
      <c r="E9" s="146"/>
      <c r="F9" s="146"/>
      <c r="G9" s="146"/>
      <c r="H9" s="146"/>
      <c r="I9" s="146"/>
      <c r="J9" s="146"/>
      <c r="K9" s="146"/>
      <c r="L9" s="146"/>
      <c r="M9" s="146"/>
      <c r="N9" s="146"/>
      <c r="O9" s="146"/>
      <c r="R9" s="148"/>
      <c r="S9" s="148"/>
      <c r="T9" s="148"/>
      <c r="U9" s="148"/>
      <c r="V9" s="148"/>
      <c r="W9" s="148"/>
      <c r="X9" s="148"/>
      <c r="Y9" s="148"/>
      <c r="Z9" s="148"/>
      <c r="AA9" s="148"/>
    </row>
    <row r="10" spans="1:27" s="147" customFormat="1" ht="28.15" customHeight="1">
      <c r="B10" s="149"/>
      <c r="C10" s="146"/>
      <c r="D10" s="146"/>
      <c r="E10" s="146"/>
      <c r="F10" s="146"/>
      <c r="G10" s="146"/>
      <c r="H10" s="146"/>
      <c r="I10" s="146"/>
      <c r="J10" s="146"/>
      <c r="K10" s="146"/>
      <c r="L10" s="146"/>
      <c r="M10" s="146"/>
      <c r="N10" s="146"/>
      <c r="O10" s="146"/>
      <c r="R10" s="148"/>
      <c r="S10" s="148"/>
      <c r="T10" s="148"/>
      <c r="U10" s="148"/>
      <c r="V10" s="148"/>
      <c r="W10" s="148"/>
      <c r="X10" s="148"/>
      <c r="Y10" s="148"/>
      <c r="Z10" s="148"/>
      <c r="AA10" s="148"/>
    </row>
    <row r="11" spans="1:27" s="147" customFormat="1" ht="28.15" customHeight="1">
      <c r="B11" s="149"/>
      <c r="C11" s="146"/>
      <c r="D11" s="146"/>
      <c r="E11" s="146"/>
      <c r="F11" s="146"/>
      <c r="G11" s="146"/>
      <c r="H11" s="146"/>
      <c r="I11" s="146"/>
      <c r="J11" s="146"/>
      <c r="K11" s="146"/>
      <c r="L11" s="146"/>
      <c r="M11" s="146"/>
      <c r="N11" s="146"/>
      <c r="O11" s="146"/>
      <c r="R11" s="148"/>
      <c r="S11" s="148"/>
      <c r="T11" s="148"/>
      <c r="U11" s="148"/>
      <c r="V11" s="148"/>
      <c r="W11" s="148"/>
      <c r="X11" s="148"/>
      <c r="Y11" s="148"/>
      <c r="Z11" s="148"/>
      <c r="AA11" s="148"/>
    </row>
    <row r="12" spans="1:27" ht="21" customHeight="1">
      <c r="O12" s="151" t="s">
        <v>215</v>
      </c>
    </row>
    <row r="13" spans="1:27" s="152" customFormat="1" ht="21" customHeight="1">
      <c r="B13" s="153"/>
      <c r="C13" s="154" t="s">
        <v>92</v>
      </c>
      <c r="D13" s="154" t="s">
        <v>13</v>
      </c>
      <c r="E13" s="154" t="s">
        <v>14</v>
      </c>
      <c r="F13" s="154" t="s">
        <v>82</v>
      </c>
      <c r="G13" s="154" t="s">
        <v>3</v>
      </c>
      <c r="H13" s="154" t="s">
        <v>5</v>
      </c>
      <c r="I13" s="154" t="s">
        <v>7</v>
      </c>
      <c r="J13" s="154" t="s">
        <v>9</v>
      </c>
      <c r="K13" s="154" t="s">
        <v>11</v>
      </c>
      <c r="L13" s="154" t="s">
        <v>93</v>
      </c>
      <c r="M13" s="154" t="s">
        <v>94</v>
      </c>
      <c r="N13" s="154" t="s">
        <v>95</v>
      </c>
      <c r="O13" s="155" t="s">
        <v>48</v>
      </c>
      <c r="R13" s="156"/>
      <c r="S13" s="156"/>
      <c r="T13" s="156"/>
      <c r="U13" s="156"/>
      <c r="V13" s="156"/>
      <c r="W13" s="156"/>
      <c r="X13" s="156"/>
      <c r="Y13" s="156"/>
      <c r="Z13" s="156"/>
      <c r="AA13" s="156"/>
    </row>
    <row r="14" spans="1:27" s="152" customFormat="1" ht="21" customHeight="1">
      <c r="B14" s="157" t="s">
        <v>96</v>
      </c>
      <c r="C14" s="158">
        <v>334.9</v>
      </c>
      <c r="D14" s="158">
        <v>395.6</v>
      </c>
      <c r="E14" s="158">
        <v>461.8</v>
      </c>
      <c r="F14" s="158">
        <v>380.2</v>
      </c>
      <c r="G14" s="158">
        <v>343</v>
      </c>
      <c r="H14" s="158">
        <v>366.3</v>
      </c>
      <c r="I14" s="158">
        <v>396.6</v>
      </c>
      <c r="J14" s="158">
        <v>505.8</v>
      </c>
      <c r="K14" s="158">
        <v>444.3</v>
      </c>
      <c r="L14" s="158">
        <v>398.9</v>
      </c>
      <c r="M14" s="158">
        <v>394.6</v>
      </c>
      <c r="N14" s="158">
        <v>412.5</v>
      </c>
      <c r="O14" s="159">
        <f>SUM(C14:N14)</f>
        <v>4834.5000000000009</v>
      </c>
      <c r="R14" s="156"/>
      <c r="S14" s="156"/>
      <c r="T14" s="156"/>
      <c r="U14" s="156"/>
      <c r="V14" s="156"/>
      <c r="W14" s="156"/>
      <c r="X14" s="156"/>
      <c r="Y14" s="156"/>
      <c r="Z14" s="156"/>
      <c r="AA14" s="156"/>
    </row>
    <row r="15" spans="1:27" s="152" customFormat="1" ht="21" customHeight="1">
      <c r="B15" s="157" t="s">
        <v>97</v>
      </c>
      <c r="C15" s="158">
        <v>379.8</v>
      </c>
      <c r="D15" s="158">
        <v>399.4</v>
      </c>
      <c r="E15" s="158">
        <v>477.8</v>
      </c>
      <c r="F15" s="158">
        <v>368</v>
      </c>
      <c r="G15" s="158">
        <v>348.7</v>
      </c>
      <c r="H15" s="158">
        <v>360.2</v>
      </c>
      <c r="I15" s="158">
        <v>451.3</v>
      </c>
      <c r="J15" s="158">
        <v>531.6</v>
      </c>
      <c r="K15" s="158">
        <v>493</v>
      </c>
      <c r="L15" s="158">
        <v>445.5</v>
      </c>
      <c r="M15" s="158">
        <v>428.1</v>
      </c>
      <c r="N15" s="158">
        <v>401.3</v>
      </c>
      <c r="O15" s="159">
        <f>SUM(C15:N15)</f>
        <v>5084.7000000000007</v>
      </c>
      <c r="R15" s="156"/>
      <c r="S15" s="156"/>
      <c r="T15" s="156"/>
      <c r="U15" s="156"/>
      <c r="V15" s="156"/>
      <c r="W15" s="156"/>
      <c r="X15" s="156"/>
      <c r="Y15" s="156"/>
      <c r="Z15" s="156"/>
      <c r="AA15" s="156"/>
    </row>
    <row r="16" spans="1:27" s="152" customFormat="1" ht="21" customHeight="1">
      <c r="B16" s="160" t="s">
        <v>98</v>
      </c>
      <c r="C16" s="161">
        <v>379.2</v>
      </c>
      <c r="D16" s="161">
        <v>436.3</v>
      </c>
      <c r="E16" s="161">
        <v>486.5</v>
      </c>
      <c r="F16" s="161">
        <v>418.5</v>
      </c>
      <c r="G16" s="161">
        <v>395</v>
      </c>
      <c r="H16" s="161">
        <v>381.2</v>
      </c>
      <c r="I16" s="161">
        <v>445.4</v>
      </c>
      <c r="J16" s="161">
        <v>523.4</v>
      </c>
      <c r="K16" s="161">
        <v>457.8</v>
      </c>
      <c r="L16" s="161">
        <v>429.2</v>
      </c>
      <c r="M16" s="161">
        <v>409.9</v>
      </c>
      <c r="N16" s="161">
        <v>390.8</v>
      </c>
      <c r="O16" s="159">
        <f>SUM(C16:N16)</f>
        <v>5153.2</v>
      </c>
      <c r="R16" s="156"/>
      <c r="S16" s="156"/>
      <c r="T16" s="156"/>
      <c r="U16" s="156"/>
      <c r="V16" s="156"/>
      <c r="W16" s="156"/>
      <c r="X16" s="156"/>
      <c r="Y16" s="156"/>
      <c r="Z16" s="156"/>
      <c r="AA16" s="156"/>
    </row>
    <row r="17" spans="2:27" s="152" customFormat="1" ht="21" customHeight="1">
      <c r="B17" s="157" t="s">
        <v>99</v>
      </c>
      <c r="C17" s="158">
        <v>392.4</v>
      </c>
      <c r="D17" s="158">
        <v>421.3</v>
      </c>
      <c r="E17" s="158">
        <v>506.7</v>
      </c>
      <c r="F17" s="158">
        <v>446.6</v>
      </c>
      <c r="G17" s="158">
        <v>414.4</v>
      </c>
      <c r="H17" s="158">
        <v>416.7</v>
      </c>
      <c r="I17" s="158">
        <v>478.7</v>
      </c>
      <c r="J17" s="158">
        <v>563.6</v>
      </c>
      <c r="K17" s="158">
        <v>491.4</v>
      </c>
      <c r="L17" s="158">
        <v>479.9</v>
      </c>
      <c r="M17" s="158">
        <v>447.2</v>
      </c>
      <c r="N17" s="158">
        <v>441.2</v>
      </c>
      <c r="O17" s="159">
        <f>SUM(C17:N17)</f>
        <v>5500.0999999999985</v>
      </c>
      <c r="R17" s="156"/>
      <c r="S17" s="156"/>
      <c r="T17" s="156"/>
      <c r="U17" s="156"/>
      <c r="V17" s="156"/>
      <c r="W17" s="156"/>
      <c r="X17" s="156"/>
      <c r="Y17" s="156"/>
      <c r="Z17" s="156"/>
      <c r="AA17" s="156"/>
    </row>
    <row r="18" spans="2:27" s="152" customFormat="1" ht="21" customHeight="1">
      <c r="B18" s="162" t="s">
        <v>210</v>
      </c>
      <c r="C18" s="163">
        <v>417.3</v>
      </c>
      <c r="D18" s="163">
        <v>435.6</v>
      </c>
      <c r="E18" s="164">
        <v>538.9</v>
      </c>
      <c r="F18" s="163">
        <v>453.4</v>
      </c>
      <c r="G18" s="163">
        <v>417.9</v>
      </c>
      <c r="H18" s="163">
        <v>404.3</v>
      </c>
      <c r="I18" s="163">
        <v>461.3</v>
      </c>
      <c r="J18" s="163">
        <v>569.20000000000005</v>
      </c>
      <c r="K18" s="163">
        <v>490.4</v>
      </c>
      <c r="L18" s="163">
        <v>519.9</v>
      </c>
      <c r="M18" s="163">
        <v>474.5</v>
      </c>
      <c r="N18" s="163">
        <v>455.1</v>
      </c>
      <c r="O18" s="165">
        <f>SUM(C18:N18)</f>
        <v>5637.8</v>
      </c>
      <c r="R18" s="156"/>
      <c r="S18" s="156"/>
      <c r="T18" s="156"/>
      <c r="U18" s="156"/>
      <c r="V18" s="156"/>
      <c r="W18" s="156"/>
      <c r="X18" s="156"/>
      <c r="Y18" s="156"/>
      <c r="Z18" s="156"/>
      <c r="AA18" s="156"/>
    </row>
    <row r="19" spans="2:27" ht="13.15" customHeight="1"/>
    <row r="20" spans="2:27" s="148" customFormat="1"/>
    <row r="21" spans="2:27" s="148" customFormat="1"/>
    <row r="22" spans="2:27" s="148" customFormat="1"/>
    <row r="23" spans="2:27" s="148" customFormat="1"/>
    <row r="24" spans="2:27" s="148" customFormat="1"/>
    <row r="25" spans="2:27" s="148" customFormat="1"/>
    <row r="26" spans="2:27" s="148" customFormat="1"/>
    <row r="27" spans="2:27" s="148" customFormat="1"/>
    <row r="28" spans="2:27" s="148" customFormat="1"/>
    <row r="29" spans="2:27" s="148" customFormat="1"/>
    <row r="30" spans="2:27" s="148" customFormat="1"/>
    <row r="31" spans="2:27" s="148" customFormat="1"/>
    <row r="32" spans="2:27" s="148" customFormat="1"/>
    <row r="33" s="148" customFormat="1"/>
    <row r="34" s="148" customFormat="1"/>
  </sheetData>
  <mergeCells count="1">
    <mergeCell ref="A1:D1"/>
  </mergeCells>
  <phoneticPr fontId="2"/>
  <hyperlinks>
    <hyperlink ref="A1" location="'R3'!A1" display="令和３年度"/>
    <hyperlink ref="A1:D1" location="平成18年!A1" display="平成18年!A1"/>
  </hyperlinks>
  <pageMargins left="0.70866141732283472" right="0.43307086614173229" top="0.94488188976377963" bottom="0.74803149606299213" header="0.51181102362204722" footer="0.51181102362204722"/>
  <pageSetup paperSize="9" scale="91"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6"/>
  <sheetViews>
    <sheetView zoomScale="55" zoomScaleNormal="55" zoomScaleSheetLayoutView="75" workbookViewId="0">
      <pane xSplit="2" ySplit="3" topLeftCell="C7" activePane="bottomRight" state="frozen"/>
      <selection activeCell="C8" sqref="C8"/>
      <selection pane="topRight" activeCell="C8" sqref="C8"/>
      <selection pane="bottomLeft" activeCell="C8" sqref="C8"/>
      <selection pane="bottomRight" sqref="A1:D1"/>
    </sheetView>
  </sheetViews>
  <sheetFormatPr defaultColWidth="7.875" defaultRowHeight="33" customHeight="1"/>
  <cols>
    <col min="1" max="2" width="7.875" style="21" customWidth="1"/>
    <col min="3" max="51" width="8.75" style="21" customWidth="1"/>
    <col min="52" max="256" width="7.875" style="21"/>
    <col min="257" max="266" width="7.875" style="21" customWidth="1"/>
    <col min="267" max="267" width="9.25" style="21" bestFit="1" customWidth="1"/>
    <col min="268" max="512" width="7.875" style="21"/>
    <col min="513" max="522" width="7.875" style="21" customWidth="1"/>
    <col min="523" max="523" width="9.25" style="21" bestFit="1" customWidth="1"/>
    <col min="524" max="768" width="7.875" style="21"/>
    <col min="769" max="778" width="7.875" style="21" customWidth="1"/>
    <col min="779" max="779" width="9.25" style="21" bestFit="1" customWidth="1"/>
    <col min="780" max="1024" width="7.875" style="21"/>
    <col min="1025" max="1034" width="7.875" style="21" customWidth="1"/>
    <col min="1035" max="1035" width="9.25" style="21" bestFit="1" customWidth="1"/>
    <col min="1036" max="1280" width="7.875" style="21"/>
    <col min="1281" max="1290" width="7.875" style="21" customWidth="1"/>
    <col min="1291" max="1291" width="9.25" style="21" bestFit="1" customWidth="1"/>
    <col min="1292" max="1536" width="7.875" style="21"/>
    <col min="1537" max="1546" width="7.875" style="21" customWidth="1"/>
    <col min="1547" max="1547" width="9.25" style="21" bestFit="1" customWidth="1"/>
    <col min="1548" max="1792" width="7.875" style="21"/>
    <col min="1793" max="1802" width="7.875" style="21" customWidth="1"/>
    <col min="1803" max="1803" width="9.25" style="21" bestFit="1" customWidth="1"/>
    <col min="1804" max="2048" width="7.875" style="21"/>
    <col min="2049" max="2058" width="7.875" style="21" customWidth="1"/>
    <col min="2059" max="2059" width="9.25" style="21" bestFit="1" customWidth="1"/>
    <col min="2060" max="2304" width="7.875" style="21"/>
    <col min="2305" max="2314" width="7.875" style="21" customWidth="1"/>
    <col min="2315" max="2315" width="9.25" style="21" bestFit="1" customWidth="1"/>
    <col min="2316" max="2560" width="7.875" style="21"/>
    <col min="2561" max="2570" width="7.875" style="21" customWidth="1"/>
    <col min="2571" max="2571" width="9.25" style="21" bestFit="1" customWidth="1"/>
    <col min="2572" max="2816" width="7.875" style="21"/>
    <col min="2817" max="2826" width="7.875" style="21" customWidth="1"/>
    <col min="2827" max="2827" width="9.25" style="21" bestFit="1" customWidth="1"/>
    <col min="2828" max="3072" width="7.875" style="21"/>
    <col min="3073" max="3082" width="7.875" style="21" customWidth="1"/>
    <col min="3083" max="3083" width="9.25" style="21" bestFit="1" customWidth="1"/>
    <col min="3084" max="3328" width="7.875" style="21"/>
    <col min="3329" max="3338" width="7.875" style="21" customWidth="1"/>
    <col min="3339" max="3339" width="9.25" style="21" bestFit="1" customWidth="1"/>
    <col min="3340" max="3584" width="7.875" style="21"/>
    <col min="3585" max="3594" width="7.875" style="21" customWidth="1"/>
    <col min="3595" max="3595" width="9.25" style="21" bestFit="1" customWidth="1"/>
    <col min="3596" max="3840" width="7.875" style="21"/>
    <col min="3841" max="3850" width="7.875" style="21" customWidth="1"/>
    <col min="3851" max="3851" width="9.25" style="21" bestFit="1" customWidth="1"/>
    <col min="3852" max="4096" width="7.875" style="21"/>
    <col min="4097" max="4106" width="7.875" style="21" customWidth="1"/>
    <col min="4107" max="4107" width="9.25" style="21" bestFit="1" customWidth="1"/>
    <col min="4108" max="4352" width="7.875" style="21"/>
    <col min="4353" max="4362" width="7.875" style="21" customWidth="1"/>
    <col min="4363" max="4363" width="9.25" style="21" bestFit="1" customWidth="1"/>
    <col min="4364" max="4608" width="7.875" style="21"/>
    <col min="4609" max="4618" width="7.875" style="21" customWidth="1"/>
    <col min="4619" max="4619" width="9.25" style="21" bestFit="1" customWidth="1"/>
    <col min="4620" max="4864" width="7.875" style="21"/>
    <col min="4865" max="4874" width="7.875" style="21" customWidth="1"/>
    <col min="4875" max="4875" width="9.25" style="21" bestFit="1" customWidth="1"/>
    <col min="4876" max="5120" width="7.875" style="21"/>
    <col min="5121" max="5130" width="7.875" style="21" customWidth="1"/>
    <col min="5131" max="5131" width="9.25" style="21" bestFit="1" customWidth="1"/>
    <col min="5132" max="5376" width="7.875" style="21"/>
    <col min="5377" max="5386" width="7.875" style="21" customWidth="1"/>
    <col min="5387" max="5387" width="9.25" style="21" bestFit="1" customWidth="1"/>
    <col min="5388" max="5632" width="7.875" style="21"/>
    <col min="5633" max="5642" width="7.875" style="21" customWidth="1"/>
    <col min="5643" max="5643" width="9.25" style="21" bestFit="1" customWidth="1"/>
    <col min="5644" max="5888" width="7.875" style="21"/>
    <col min="5889" max="5898" width="7.875" style="21" customWidth="1"/>
    <col min="5899" max="5899" width="9.25" style="21" bestFit="1" customWidth="1"/>
    <col min="5900" max="6144" width="7.875" style="21"/>
    <col min="6145" max="6154" width="7.875" style="21" customWidth="1"/>
    <col min="6155" max="6155" width="9.25" style="21" bestFit="1" customWidth="1"/>
    <col min="6156" max="6400" width="7.875" style="21"/>
    <col min="6401" max="6410" width="7.875" style="21" customWidth="1"/>
    <col min="6411" max="6411" width="9.25" style="21" bestFit="1" customWidth="1"/>
    <col min="6412" max="6656" width="7.875" style="21"/>
    <col min="6657" max="6666" width="7.875" style="21" customWidth="1"/>
    <col min="6667" max="6667" width="9.25" style="21" bestFit="1" customWidth="1"/>
    <col min="6668" max="6912" width="7.875" style="21"/>
    <col min="6913" max="6922" width="7.875" style="21" customWidth="1"/>
    <col min="6923" max="6923" width="9.25" style="21" bestFit="1" customWidth="1"/>
    <col min="6924" max="7168" width="7.875" style="21"/>
    <col min="7169" max="7178" width="7.875" style="21" customWidth="1"/>
    <col min="7179" max="7179" width="9.25" style="21" bestFit="1" customWidth="1"/>
    <col min="7180" max="7424" width="7.875" style="21"/>
    <col min="7425" max="7434" width="7.875" style="21" customWidth="1"/>
    <col min="7435" max="7435" width="9.25" style="21" bestFit="1" customWidth="1"/>
    <col min="7436" max="7680" width="7.875" style="21"/>
    <col min="7681" max="7690" width="7.875" style="21" customWidth="1"/>
    <col min="7691" max="7691" width="9.25" style="21" bestFit="1" customWidth="1"/>
    <col min="7692" max="7936" width="7.875" style="21"/>
    <col min="7937" max="7946" width="7.875" style="21" customWidth="1"/>
    <col min="7947" max="7947" width="9.25" style="21" bestFit="1" customWidth="1"/>
    <col min="7948" max="8192" width="7.875" style="21"/>
    <col min="8193" max="8202" width="7.875" style="21" customWidth="1"/>
    <col min="8203" max="8203" width="9.25" style="21" bestFit="1" customWidth="1"/>
    <col min="8204" max="8448" width="7.875" style="21"/>
    <col min="8449" max="8458" width="7.875" style="21" customWidth="1"/>
    <col min="8459" max="8459" width="9.25" style="21" bestFit="1" customWidth="1"/>
    <col min="8460" max="8704" width="7.875" style="21"/>
    <col min="8705" max="8714" width="7.875" style="21" customWidth="1"/>
    <col min="8715" max="8715" width="9.25" style="21" bestFit="1" customWidth="1"/>
    <col min="8716" max="8960" width="7.875" style="21"/>
    <col min="8961" max="8970" width="7.875" style="21" customWidth="1"/>
    <col min="8971" max="8971" width="9.25" style="21" bestFit="1" customWidth="1"/>
    <col min="8972" max="9216" width="7.875" style="21"/>
    <col min="9217" max="9226" width="7.875" style="21" customWidth="1"/>
    <col min="9227" max="9227" width="9.25" style="21" bestFit="1" customWidth="1"/>
    <col min="9228" max="9472" width="7.875" style="21"/>
    <col min="9473" max="9482" width="7.875" style="21" customWidth="1"/>
    <col min="9483" max="9483" width="9.25" style="21" bestFit="1" customWidth="1"/>
    <col min="9484" max="9728" width="7.875" style="21"/>
    <col min="9729" max="9738" width="7.875" style="21" customWidth="1"/>
    <col min="9739" max="9739" width="9.25" style="21" bestFit="1" customWidth="1"/>
    <col min="9740" max="9984" width="7.875" style="21"/>
    <col min="9985" max="9994" width="7.875" style="21" customWidth="1"/>
    <col min="9995" max="9995" width="9.25" style="21" bestFit="1" customWidth="1"/>
    <col min="9996" max="10240" width="7.875" style="21"/>
    <col min="10241" max="10250" width="7.875" style="21" customWidth="1"/>
    <col min="10251" max="10251" width="9.25" style="21" bestFit="1" customWidth="1"/>
    <col min="10252" max="10496" width="7.875" style="21"/>
    <col min="10497" max="10506" width="7.875" style="21" customWidth="1"/>
    <col min="10507" max="10507" width="9.25" style="21" bestFit="1" customWidth="1"/>
    <col min="10508" max="10752" width="7.875" style="21"/>
    <col min="10753" max="10762" width="7.875" style="21" customWidth="1"/>
    <col min="10763" max="10763" width="9.25" style="21" bestFit="1" customWidth="1"/>
    <col min="10764" max="11008" width="7.875" style="21"/>
    <col min="11009" max="11018" width="7.875" style="21" customWidth="1"/>
    <col min="11019" max="11019" width="9.25" style="21" bestFit="1" customWidth="1"/>
    <col min="11020" max="11264" width="7.875" style="21"/>
    <col min="11265" max="11274" width="7.875" style="21" customWidth="1"/>
    <col min="11275" max="11275" width="9.25" style="21" bestFit="1" customWidth="1"/>
    <col min="11276" max="11520" width="7.875" style="21"/>
    <col min="11521" max="11530" width="7.875" style="21" customWidth="1"/>
    <col min="11531" max="11531" width="9.25" style="21" bestFit="1" customWidth="1"/>
    <col min="11532" max="11776" width="7.875" style="21"/>
    <col min="11777" max="11786" width="7.875" style="21" customWidth="1"/>
    <col min="11787" max="11787" width="9.25" style="21" bestFit="1" customWidth="1"/>
    <col min="11788" max="12032" width="7.875" style="21"/>
    <col min="12033" max="12042" width="7.875" style="21" customWidth="1"/>
    <col min="12043" max="12043" width="9.25" style="21" bestFit="1" customWidth="1"/>
    <col min="12044" max="12288" width="7.875" style="21"/>
    <col min="12289" max="12298" width="7.875" style="21" customWidth="1"/>
    <col min="12299" max="12299" width="9.25" style="21" bestFit="1" customWidth="1"/>
    <col min="12300" max="12544" width="7.875" style="21"/>
    <col min="12545" max="12554" width="7.875" style="21" customWidth="1"/>
    <col min="12555" max="12555" width="9.25" style="21" bestFit="1" customWidth="1"/>
    <col min="12556" max="12800" width="7.875" style="21"/>
    <col min="12801" max="12810" width="7.875" style="21" customWidth="1"/>
    <col min="12811" max="12811" width="9.25" style="21" bestFit="1" customWidth="1"/>
    <col min="12812" max="13056" width="7.875" style="21"/>
    <col min="13057" max="13066" width="7.875" style="21" customWidth="1"/>
    <col min="13067" max="13067" width="9.25" style="21" bestFit="1" customWidth="1"/>
    <col min="13068" max="13312" width="7.875" style="21"/>
    <col min="13313" max="13322" width="7.875" style="21" customWidth="1"/>
    <col min="13323" max="13323" width="9.25" style="21" bestFit="1" customWidth="1"/>
    <col min="13324" max="13568" width="7.875" style="21"/>
    <col min="13569" max="13578" width="7.875" style="21" customWidth="1"/>
    <col min="13579" max="13579" width="9.25" style="21" bestFit="1" customWidth="1"/>
    <col min="13580" max="13824" width="7.875" style="21"/>
    <col min="13825" max="13834" width="7.875" style="21" customWidth="1"/>
    <col min="13835" max="13835" width="9.25" style="21" bestFit="1" customWidth="1"/>
    <col min="13836" max="14080" width="7.875" style="21"/>
    <col min="14081" max="14090" width="7.875" style="21" customWidth="1"/>
    <col min="14091" max="14091" width="9.25" style="21" bestFit="1" customWidth="1"/>
    <col min="14092" max="14336" width="7.875" style="21"/>
    <col min="14337" max="14346" width="7.875" style="21" customWidth="1"/>
    <col min="14347" max="14347" width="9.25" style="21" bestFit="1" customWidth="1"/>
    <col min="14348" max="14592" width="7.875" style="21"/>
    <col min="14593" max="14602" width="7.875" style="21" customWidth="1"/>
    <col min="14603" max="14603" width="9.25" style="21" bestFit="1" customWidth="1"/>
    <col min="14604" max="14848" width="7.875" style="21"/>
    <col min="14849" max="14858" width="7.875" style="21" customWidth="1"/>
    <col min="14859" max="14859" width="9.25" style="21" bestFit="1" customWidth="1"/>
    <col min="14860" max="15104" width="7.875" style="21"/>
    <col min="15105" max="15114" width="7.875" style="21" customWidth="1"/>
    <col min="15115" max="15115" width="9.25" style="21" bestFit="1" customWidth="1"/>
    <col min="15116" max="15360" width="7.875" style="21"/>
    <col min="15361" max="15370" width="7.875" style="21" customWidth="1"/>
    <col min="15371" max="15371" width="9.25" style="21" bestFit="1" customWidth="1"/>
    <col min="15372" max="15616" width="7.875" style="21"/>
    <col min="15617" max="15626" width="7.875" style="21" customWidth="1"/>
    <col min="15627" max="15627" width="9.25" style="21" bestFit="1" customWidth="1"/>
    <col min="15628" max="15872" width="7.875" style="21"/>
    <col min="15873" max="15882" width="7.875" style="21" customWidth="1"/>
    <col min="15883" max="15883" width="9.25" style="21" bestFit="1" customWidth="1"/>
    <col min="15884" max="16128" width="7.875" style="21"/>
    <col min="16129" max="16138" width="7.875" style="21" customWidth="1"/>
    <col min="16139" max="16139" width="9.25" style="21" bestFit="1" customWidth="1"/>
    <col min="16140" max="16384" width="7.875" style="21"/>
  </cols>
  <sheetData>
    <row r="1" spans="1:51" ht="33" customHeight="1">
      <c r="A1" s="372" t="str">
        <f>平成18年!A1</f>
        <v>平成18年</v>
      </c>
      <c r="B1" s="372"/>
      <c r="C1" s="372"/>
      <c r="D1" s="372"/>
      <c r="E1" s="20" t="s">
        <v>256</v>
      </c>
      <c r="AO1" s="22" t="s">
        <v>101</v>
      </c>
    </row>
    <row r="2" spans="1:51" ht="35.25" customHeight="1">
      <c r="A2" s="60"/>
      <c r="B2" s="61"/>
      <c r="C2" s="62">
        <v>1</v>
      </c>
      <c r="D2" s="62">
        <v>2</v>
      </c>
      <c r="E2" s="62">
        <v>3</v>
      </c>
      <c r="F2" s="62">
        <v>4</v>
      </c>
      <c r="G2" s="62">
        <v>5</v>
      </c>
      <c r="H2" s="62">
        <v>6</v>
      </c>
      <c r="I2" s="62">
        <v>7</v>
      </c>
      <c r="J2" s="62">
        <v>8</v>
      </c>
      <c r="K2" s="62">
        <v>9</v>
      </c>
      <c r="L2" s="62">
        <v>10</v>
      </c>
      <c r="M2" s="62">
        <v>11</v>
      </c>
      <c r="N2" s="62">
        <v>12</v>
      </c>
      <c r="O2" s="62">
        <v>13</v>
      </c>
      <c r="P2" s="62">
        <v>14</v>
      </c>
      <c r="Q2" s="62">
        <v>15</v>
      </c>
      <c r="R2" s="62">
        <v>16</v>
      </c>
      <c r="S2" s="62">
        <v>17</v>
      </c>
      <c r="T2" s="62">
        <v>18</v>
      </c>
      <c r="U2" s="62">
        <v>19</v>
      </c>
      <c r="V2" s="62">
        <v>20</v>
      </c>
      <c r="W2" s="62">
        <v>21</v>
      </c>
      <c r="X2" s="62">
        <v>22</v>
      </c>
      <c r="Y2" s="62">
        <v>23</v>
      </c>
      <c r="Z2" s="62">
        <v>24</v>
      </c>
      <c r="AA2" s="62">
        <v>25</v>
      </c>
      <c r="AB2" s="62">
        <v>26</v>
      </c>
      <c r="AC2" s="62">
        <v>27</v>
      </c>
      <c r="AD2" s="62">
        <v>28</v>
      </c>
      <c r="AE2" s="62">
        <v>29</v>
      </c>
      <c r="AF2" s="62">
        <v>30</v>
      </c>
      <c r="AG2" s="62">
        <v>31</v>
      </c>
      <c r="AH2" s="62">
        <v>32</v>
      </c>
      <c r="AI2" s="62">
        <v>33</v>
      </c>
      <c r="AJ2" s="62">
        <v>34</v>
      </c>
      <c r="AK2" s="62">
        <v>35</v>
      </c>
      <c r="AL2" s="62">
        <v>36</v>
      </c>
      <c r="AM2" s="62">
        <v>37</v>
      </c>
      <c r="AN2" s="62">
        <v>38</v>
      </c>
      <c r="AO2" s="62"/>
      <c r="AP2" s="373" t="s">
        <v>212</v>
      </c>
      <c r="AQ2" s="374"/>
      <c r="AR2" s="375"/>
      <c r="AS2" s="373" t="s">
        <v>103</v>
      </c>
      <c r="AT2" s="374"/>
      <c r="AU2" s="375"/>
      <c r="AV2" s="373" t="s">
        <v>104</v>
      </c>
      <c r="AW2" s="374"/>
      <c r="AX2" s="375"/>
      <c r="AY2" s="63" t="s">
        <v>105</v>
      </c>
    </row>
    <row r="3" spans="1:51" s="59" customFormat="1" ht="36" customHeight="1">
      <c r="A3" s="64"/>
      <c r="B3" s="65" t="s">
        <v>32</v>
      </c>
      <c r="C3" s="65" t="s">
        <v>216</v>
      </c>
      <c r="D3" s="65" t="s">
        <v>217</v>
      </c>
      <c r="E3" s="65" t="s">
        <v>218</v>
      </c>
      <c r="F3" s="65" t="s">
        <v>219</v>
      </c>
      <c r="G3" s="65" t="s">
        <v>220</v>
      </c>
      <c r="H3" s="65" t="s">
        <v>221</v>
      </c>
      <c r="I3" s="65" t="s">
        <v>222</v>
      </c>
      <c r="J3" s="65" t="s">
        <v>223</v>
      </c>
      <c r="K3" s="65" t="s">
        <v>224</v>
      </c>
      <c r="L3" s="65" t="s">
        <v>225</v>
      </c>
      <c r="M3" s="65" t="s">
        <v>226</v>
      </c>
      <c r="N3" s="65" t="s">
        <v>227</v>
      </c>
      <c r="O3" s="65" t="s">
        <v>228</v>
      </c>
      <c r="P3" s="65" t="s">
        <v>229</v>
      </c>
      <c r="Q3" s="65" t="s">
        <v>230</v>
      </c>
      <c r="R3" s="65" t="s">
        <v>231</v>
      </c>
      <c r="S3" s="65" t="s">
        <v>232</v>
      </c>
      <c r="T3" s="65" t="s">
        <v>233</v>
      </c>
      <c r="U3" s="65" t="s">
        <v>234</v>
      </c>
      <c r="V3" s="65" t="s">
        <v>235</v>
      </c>
      <c r="W3" s="65" t="s">
        <v>236</v>
      </c>
      <c r="X3" s="65" t="s">
        <v>237</v>
      </c>
      <c r="Y3" s="65" t="s">
        <v>238</v>
      </c>
      <c r="Z3" s="65" t="s">
        <v>239</v>
      </c>
      <c r="AA3" s="66" t="s">
        <v>240</v>
      </c>
      <c r="AB3" s="66" t="s">
        <v>241</v>
      </c>
      <c r="AC3" s="66" t="s">
        <v>242</v>
      </c>
      <c r="AD3" s="66" t="s">
        <v>243</v>
      </c>
      <c r="AE3" s="66" t="s">
        <v>244</v>
      </c>
      <c r="AF3" s="66" t="s">
        <v>245</v>
      </c>
      <c r="AG3" s="66" t="s">
        <v>246</v>
      </c>
      <c r="AH3" s="66" t="s">
        <v>247</v>
      </c>
      <c r="AI3" s="66" t="s">
        <v>248</v>
      </c>
      <c r="AJ3" s="66" t="s">
        <v>249</v>
      </c>
      <c r="AK3" s="66" t="s">
        <v>250</v>
      </c>
      <c r="AL3" s="58" t="s">
        <v>251</v>
      </c>
      <c r="AM3" s="66" t="s">
        <v>252</v>
      </c>
      <c r="AN3" s="66" t="s">
        <v>253</v>
      </c>
      <c r="AO3" s="67" t="s">
        <v>254</v>
      </c>
      <c r="AP3" s="68" t="s">
        <v>32</v>
      </c>
      <c r="AQ3" s="69" t="s">
        <v>33</v>
      </c>
      <c r="AR3" s="70" t="s">
        <v>34</v>
      </c>
      <c r="AS3" s="68" t="s">
        <v>32</v>
      </c>
      <c r="AT3" s="69" t="s">
        <v>33</v>
      </c>
      <c r="AU3" s="69" t="s">
        <v>34</v>
      </c>
      <c r="AV3" s="68" t="s">
        <v>32</v>
      </c>
      <c r="AW3" s="69" t="s">
        <v>33</v>
      </c>
      <c r="AX3" s="70" t="s">
        <v>34</v>
      </c>
      <c r="AY3" s="71" t="s">
        <v>35</v>
      </c>
    </row>
    <row r="4" spans="1:51" ht="36" customHeight="1">
      <c r="A4" s="72" t="s">
        <v>92</v>
      </c>
      <c r="B4" s="25">
        <f>SUM(C4:AO4)</f>
        <v>417300</v>
      </c>
      <c r="C4" s="26">
        <v>182800</v>
      </c>
      <c r="D4" s="26">
        <v>37400</v>
      </c>
      <c r="E4" s="26">
        <v>38900</v>
      </c>
      <c r="F4" s="26">
        <v>0</v>
      </c>
      <c r="G4" s="26">
        <v>53800</v>
      </c>
      <c r="H4" s="26">
        <v>38600</v>
      </c>
      <c r="I4" s="26">
        <v>6900</v>
      </c>
      <c r="J4" s="26">
        <v>10900</v>
      </c>
      <c r="K4" s="26">
        <v>0</v>
      </c>
      <c r="L4" s="26">
        <v>8000</v>
      </c>
      <c r="M4" s="26">
        <v>2800</v>
      </c>
      <c r="N4" s="26">
        <v>2000</v>
      </c>
      <c r="O4" s="26">
        <v>0</v>
      </c>
      <c r="P4" s="26">
        <v>2700</v>
      </c>
      <c r="Q4" s="26">
        <v>2800</v>
      </c>
      <c r="R4" s="26">
        <v>5900</v>
      </c>
      <c r="S4" s="26">
        <v>3400</v>
      </c>
      <c r="T4" s="26">
        <v>1400</v>
      </c>
      <c r="U4" s="26">
        <v>800</v>
      </c>
      <c r="V4" s="26">
        <v>2000</v>
      </c>
      <c r="W4" s="26">
        <v>3900</v>
      </c>
      <c r="X4" s="26">
        <v>1900</v>
      </c>
      <c r="Y4" s="26">
        <v>2300</v>
      </c>
      <c r="Z4" s="27">
        <v>0</v>
      </c>
      <c r="AA4" s="27">
        <v>0</v>
      </c>
      <c r="AB4" s="27">
        <v>0</v>
      </c>
      <c r="AC4" s="27">
        <v>0</v>
      </c>
      <c r="AD4" s="27">
        <v>0</v>
      </c>
      <c r="AE4" s="27">
        <v>0</v>
      </c>
      <c r="AF4" s="27">
        <v>0</v>
      </c>
      <c r="AG4" s="27">
        <v>0</v>
      </c>
      <c r="AH4" s="27">
        <v>0</v>
      </c>
      <c r="AI4" s="27">
        <v>0</v>
      </c>
      <c r="AJ4" s="27">
        <v>0</v>
      </c>
      <c r="AK4" s="27">
        <v>0</v>
      </c>
      <c r="AL4" s="27">
        <v>0</v>
      </c>
      <c r="AM4" s="27">
        <v>0</v>
      </c>
      <c r="AN4" s="27">
        <v>0</v>
      </c>
      <c r="AO4" s="28">
        <v>8100</v>
      </c>
      <c r="AP4" s="29">
        <f>AQ4+AR4</f>
        <v>417300</v>
      </c>
      <c r="AQ4" s="25">
        <f>AT4+AW4</f>
        <v>409200</v>
      </c>
      <c r="AR4" s="30">
        <f>AU4+AX4</f>
        <v>8100</v>
      </c>
      <c r="AS4" s="31">
        <f>SUM(AT4:AU4)</f>
        <v>413500</v>
      </c>
      <c r="AT4" s="32">
        <v>406300</v>
      </c>
      <c r="AU4" s="33">
        <v>7200</v>
      </c>
      <c r="AV4" s="31">
        <f>SUM(AW4:AX4)</f>
        <v>3800</v>
      </c>
      <c r="AW4" s="32">
        <v>2900</v>
      </c>
      <c r="AX4" s="34">
        <v>900</v>
      </c>
      <c r="AY4" s="35">
        <v>46700</v>
      </c>
    </row>
    <row r="5" spans="1:51" ht="36" customHeight="1">
      <c r="A5" s="72" t="s">
        <v>13</v>
      </c>
      <c r="B5" s="25">
        <f t="shared" ref="B5:B15" si="0">SUM(C5:AO5)</f>
        <v>435600</v>
      </c>
      <c r="C5" s="73">
        <v>188900</v>
      </c>
      <c r="D5" s="73">
        <v>35300</v>
      </c>
      <c r="E5" s="73">
        <v>35900</v>
      </c>
      <c r="F5" s="73">
        <v>11800</v>
      </c>
      <c r="G5" s="73">
        <v>55700</v>
      </c>
      <c r="H5" s="73">
        <v>40200</v>
      </c>
      <c r="I5" s="73">
        <v>8500</v>
      </c>
      <c r="J5" s="73">
        <v>10100</v>
      </c>
      <c r="K5" s="73">
        <v>0</v>
      </c>
      <c r="L5" s="73">
        <v>6800</v>
      </c>
      <c r="M5" s="73">
        <v>2600</v>
      </c>
      <c r="N5" s="73">
        <v>2700</v>
      </c>
      <c r="O5" s="73">
        <v>100</v>
      </c>
      <c r="P5" s="73">
        <v>3100</v>
      </c>
      <c r="Q5" s="73">
        <v>3500</v>
      </c>
      <c r="R5" s="73">
        <v>5700</v>
      </c>
      <c r="S5" s="73">
        <v>4000</v>
      </c>
      <c r="T5" s="73">
        <v>1400</v>
      </c>
      <c r="U5" s="73">
        <v>1000</v>
      </c>
      <c r="V5" s="73">
        <v>2300</v>
      </c>
      <c r="W5" s="73">
        <v>4000</v>
      </c>
      <c r="X5" s="73">
        <v>2300</v>
      </c>
      <c r="Y5" s="73">
        <v>2600</v>
      </c>
      <c r="Z5" s="73">
        <v>0</v>
      </c>
      <c r="AA5" s="73">
        <v>0</v>
      </c>
      <c r="AB5" s="73">
        <v>0</v>
      </c>
      <c r="AC5" s="73">
        <v>100</v>
      </c>
      <c r="AD5" s="74">
        <v>100</v>
      </c>
      <c r="AE5" s="74">
        <v>100</v>
      </c>
      <c r="AF5" s="74">
        <v>0</v>
      </c>
      <c r="AG5" s="74">
        <v>200</v>
      </c>
      <c r="AH5" s="74">
        <v>0</v>
      </c>
      <c r="AI5" s="74">
        <v>0</v>
      </c>
      <c r="AJ5" s="74">
        <v>200</v>
      </c>
      <c r="AK5" s="74">
        <v>200</v>
      </c>
      <c r="AL5" s="74">
        <v>0</v>
      </c>
      <c r="AM5" s="73">
        <v>0</v>
      </c>
      <c r="AN5" s="73">
        <v>0</v>
      </c>
      <c r="AO5" s="73">
        <v>6200</v>
      </c>
      <c r="AP5" s="29">
        <f t="shared" ref="AP5:AP16" si="1">AQ5+AR5</f>
        <v>435600</v>
      </c>
      <c r="AQ5" s="25">
        <f t="shared" ref="AQ5:AR15" si="2">AT5+AW5</f>
        <v>429400</v>
      </c>
      <c r="AR5" s="30">
        <f t="shared" si="2"/>
        <v>6200</v>
      </c>
      <c r="AS5" s="31">
        <f t="shared" ref="AS5:AS16" si="3">SUM(AT5:AU5)</f>
        <v>433000</v>
      </c>
      <c r="AT5" s="32">
        <v>427500</v>
      </c>
      <c r="AU5" s="33">
        <v>5500</v>
      </c>
      <c r="AV5" s="31">
        <f t="shared" ref="AV5:AV16" si="4">SUM(AW5:AX5)</f>
        <v>2600</v>
      </c>
      <c r="AW5" s="32">
        <v>1900</v>
      </c>
      <c r="AX5" s="34">
        <v>700</v>
      </c>
      <c r="AY5" s="35">
        <v>45700</v>
      </c>
    </row>
    <row r="6" spans="1:51" ht="36" customHeight="1">
      <c r="A6" s="72" t="s">
        <v>14</v>
      </c>
      <c r="B6" s="25">
        <f t="shared" si="0"/>
        <v>538900</v>
      </c>
      <c r="C6" s="36">
        <v>236400</v>
      </c>
      <c r="D6" s="36">
        <v>36500</v>
      </c>
      <c r="E6" s="36">
        <v>43800</v>
      </c>
      <c r="F6" s="36">
        <v>24900</v>
      </c>
      <c r="G6" s="36">
        <v>65000</v>
      </c>
      <c r="H6" s="36">
        <v>50600</v>
      </c>
      <c r="I6" s="36">
        <v>10600</v>
      </c>
      <c r="J6" s="36">
        <v>13500</v>
      </c>
      <c r="K6" s="36">
        <v>1700</v>
      </c>
      <c r="L6" s="36">
        <v>6700</v>
      </c>
      <c r="M6" s="36">
        <v>2700</v>
      </c>
      <c r="N6" s="36">
        <v>3600</v>
      </c>
      <c r="O6" s="36">
        <v>0</v>
      </c>
      <c r="P6" s="36">
        <v>3700</v>
      </c>
      <c r="Q6" s="36">
        <v>3800</v>
      </c>
      <c r="R6" s="36">
        <v>7300</v>
      </c>
      <c r="S6" s="36">
        <v>5500</v>
      </c>
      <c r="T6" s="36">
        <v>2000</v>
      </c>
      <c r="U6" s="26">
        <v>1300</v>
      </c>
      <c r="V6" s="26">
        <v>2800</v>
      </c>
      <c r="W6" s="26">
        <v>3900</v>
      </c>
      <c r="X6" s="26">
        <v>2800</v>
      </c>
      <c r="Y6" s="26">
        <v>2700</v>
      </c>
      <c r="Z6" s="27">
        <v>100</v>
      </c>
      <c r="AA6" s="27">
        <v>0</v>
      </c>
      <c r="AB6" s="27">
        <v>0</v>
      </c>
      <c r="AC6" s="27">
        <v>0</v>
      </c>
      <c r="AD6" s="27">
        <v>0</v>
      </c>
      <c r="AE6" s="27">
        <v>0</v>
      </c>
      <c r="AF6" s="27">
        <v>0</v>
      </c>
      <c r="AG6" s="27">
        <v>0</v>
      </c>
      <c r="AH6" s="27">
        <v>200</v>
      </c>
      <c r="AI6" s="27">
        <v>200</v>
      </c>
      <c r="AJ6" s="27">
        <v>300</v>
      </c>
      <c r="AK6" s="27">
        <v>0</v>
      </c>
      <c r="AL6" s="27">
        <v>100</v>
      </c>
      <c r="AM6" s="27">
        <v>0</v>
      </c>
      <c r="AN6" s="27">
        <v>0</v>
      </c>
      <c r="AO6" s="37">
        <v>6200</v>
      </c>
      <c r="AP6" s="29">
        <f t="shared" si="1"/>
        <v>538900</v>
      </c>
      <c r="AQ6" s="25">
        <f t="shared" si="2"/>
        <v>532700</v>
      </c>
      <c r="AR6" s="30">
        <f t="shared" si="2"/>
        <v>6200</v>
      </c>
      <c r="AS6" s="31">
        <f>SUM(AT6:AU6)</f>
        <v>533700</v>
      </c>
      <c r="AT6" s="32">
        <v>529400</v>
      </c>
      <c r="AU6" s="33">
        <v>4300</v>
      </c>
      <c r="AV6" s="31">
        <f>SUM(AW6:AX6)</f>
        <v>5200</v>
      </c>
      <c r="AW6" s="32">
        <v>3300</v>
      </c>
      <c r="AX6" s="34">
        <v>1900</v>
      </c>
      <c r="AY6" s="35">
        <v>58100</v>
      </c>
    </row>
    <row r="7" spans="1:51" ht="36" customHeight="1">
      <c r="A7" s="72" t="s">
        <v>82</v>
      </c>
      <c r="B7" s="25">
        <f t="shared" si="0"/>
        <v>453400</v>
      </c>
      <c r="C7" s="36">
        <v>197700</v>
      </c>
      <c r="D7" s="36">
        <v>26500</v>
      </c>
      <c r="E7" s="36">
        <v>46200</v>
      </c>
      <c r="F7" s="36">
        <v>19900</v>
      </c>
      <c r="G7" s="36">
        <v>50900</v>
      </c>
      <c r="H7" s="36">
        <v>40100</v>
      </c>
      <c r="I7" s="36">
        <v>7200</v>
      </c>
      <c r="J7" s="36">
        <v>11200</v>
      </c>
      <c r="K7" s="36">
        <v>2500</v>
      </c>
      <c r="L7" s="36">
        <v>5400</v>
      </c>
      <c r="M7" s="36">
        <v>3100</v>
      </c>
      <c r="N7" s="36">
        <v>3000</v>
      </c>
      <c r="O7" s="36">
        <v>0</v>
      </c>
      <c r="P7" s="36">
        <v>3400</v>
      </c>
      <c r="Q7" s="36">
        <v>3700</v>
      </c>
      <c r="R7" s="36">
        <v>6700</v>
      </c>
      <c r="S7" s="36">
        <v>6500</v>
      </c>
      <c r="T7" s="36">
        <v>1800</v>
      </c>
      <c r="U7" s="26">
        <v>1200</v>
      </c>
      <c r="V7" s="26">
        <v>2100</v>
      </c>
      <c r="W7" s="26">
        <v>3400</v>
      </c>
      <c r="X7" s="26">
        <v>2000</v>
      </c>
      <c r="Y7" s="26">
        <v>2600</v>
      </c>
      <c r="Z7" s="27">
        <v>0</v>
      </c>
      <c r="AA7" s="27">
        <v>0</v>
      </c>
      <c r="AB7" s="27">
        <v>0</v>
      </c>
      <c r="AC7" s="27">
        <v>0</v>
      </c>
      <c r="AD7" s="27">
        <v>0</v>
      </c>
      <c r="AE7" s="27">
        <v>0</v>
      </c>
      <c r="AF7" s="27">
        <v>0</v>
      </c>
      <c r="AG7" s="27">
        <v>0</v>
      </c>
      <c r="AH7" s="27">
        <v>0</v>
      </c>
      <c r="AI7" s="27">
        <v>0</v>
      </c>
      <c r="AJ7" s="27">
        <v>0</v>
      </c>
      <c r="AK7" s="27">
        <v>0</v>
      </c>
      <c r="AL7" s="27">
        <v>0</v>
      </c>
      <c r="AM7" s="27">
        <v>0</v>
      </c>
      <c r="AN7" s="27">
        <v>0</v>
      </c>
      <c r="AO7" s="37">
        <v>6300</v>
      </c>
      <c r="AP7" s="29">
        <f t="shared" si="1"/>
        <v>453400</v>
      </c>
      <c r="AQ7" s="25">
        <f t="shared" si="2"/>
        <v>447100</v>
      </c>
      <c r="AR7" s="30">
        <f t="shared" si="2"/>
        <v>6300</v>
      </c>
      <c r="AS7" s="31">
        <f t="shared" si="3"/>
        <v>450100</v>
      </c>
      <c r="AT7" s="32">
        <v>444600</v>
      </c>
      <c r="AU7" s="33">
        <v>5500</v>
      </c>
      <c r="AV7" s="31">
        <f t="shared" si="4"/>
        <v>3300</v>
      </c>
      <c r="AW7" s="32">
        <v>2500</v>
      </c>
      <c r="AX7" s="34">
        <v>800</v>
      </c>
      <c r="AY7" s="35">
        <v>49000</v>
      </c>
    </row>
    <row r="8" spans="1:51" ht="36" customHeight="1">
      <c r="A8" s="72" t="s">
        <v>3</v>
      </c>
      <c r="B8" s="25">
        <f t="shared" si="0"/>
        <v>417900</v>
      </c>
      <c r="C8" s="36">
        <v>164900</v>
      </c>
      <c r="D8" s="36">
        <v>27300</v>
      </c>
      <c r="E8" s="36">
        <v>48500</v>
      </c>
      <c r="F8" s="36">
        <v>21900</v>
      </c>
      <c r="G8" s="36">
        <v>48300</v>
      </c>
      <c r="H8" s="36">
        <v>35200</v>
      </c>
      <c r="I8" s="36">
        <v>6000</v>
      </c>
      <c r="J8" s="36">
        <v>14100</v>
      </c>
      <c r="K8" s="36">
        <v>2300</v>
      </c>
      <c r="L8" s="36">
        <v>3700</v>
      </c>
      <c r="M8" s="36">
        <v>2300</v>
      </c>
      <c r="N8" s="36">
        <v>2400</v>
      </c>
      <c r="O8" s="36">
        <v>0</v>
      </c>
      <c r="P8" s="36">
        <v>3600</v>
      </c>
      <c r="Q8" s="36">
        <v>4600</v>
      </c>
      <c r="R8" s="36">
        <v>5400</v>
      </c>
      <c r="S8" s="36">
        <v>7300</v>
      </c>
      <c r="T8" s="36">
        <v>1900</v>
      </c>
      <c r="U8" s="26">
        <v>800</v>
      </c>
      <c r="V8" s="26">
        <v>1900</v>
      </c>
      <c r="W8" s="26">
        <v>3600</v>
      </c>
      <c r="X8" s="26">
        <v>1800</v>
      </c>
      <c r="Y8" s="26">
        <v>2300</v>
      </c>
      <c r="Z8" s="27">
        <v>0</v>
      </c>
      <c r="AA8" s="27">
        <v>0</v>
      </c>
      <c r="AB8" s="27">
        <v>0</v>
      </c>
      <c r="AC8" s="27">
        <v>0</v>
      </c>
      <c r="AD8" s="27">
        <v>0</v>
      </c>
      <c r="AE8" s="27">
        <v>0</v>
      </c>
      <c r="AF8" s="27">
        <v>0</v>
      </c>
      <c r="AG8" s="27">
        <v>0</v>
      </c>
      <c r="AH8" s="27">
        <v>0</v>
      </c>
      <c r="AI8" s="27">
        <v>0</v>
      </c>
      <c r="AJ8" s="27">
        <v>0</v>
      </c>
      <c r="AK8" s="27">
        <v>0</v>
      </c>
      <c r="AL8" s="27">
        <v>0</v>
      </c>
      <c r="AM8" s="27">
        <v>0</v>
      </c>
      <c r="AN8" s="27">
        <v>0</v>
      </c>
      <c r="AO8" s="37">
        <v>7800</v>
      </c>
      <c r="AP8" s="29">
        <f t="shared" si="1"/>
        <v>417900</v>
      </c>
      <c r="AQ8" s="25">
        <f t="shared" si="2"/>
        <v>410100</v>
      </c>
      <c r="AR8" s="30">
        <f t="shared" si="2"/>
        <v>7800</v>
      </c>
      <c r="AS8" s="31">
        <f t="shared" si="3"/>
        <v>411900</v>
      </c>
      <c r="AT8" s="32">
        <v>406200</v>
      </c>
      <c r="AU8" s="33">
        <v>5700</v>
      </c>
      <c r="AV8" s="31">
        <f t="shared" si="4"/>
        <v>6000</v>
      </c>
      <c r="AW8" s="32">
        <v>3900</v>
      </c>
      <c r="AX8" s="34">
        <v>2100</v>
      </c>
      <c r="AY8" s="35">
        <v>46900</v>
      </c>
    </row>
    <row r="9" spans="1:51" ht="36" customHeight="1">
      <c r="A9" s="72" t="s">
        <v>5</v>
      </c>
      <c r="B9" s="25">
        <f>SUM(C9:AO9)</f>
        <v>404300</v>
      </c>
      <c r="C9" s="36">
        <v>181400</v>
      </c>
      <c r="D9" s="36">
        <v>23700</v>
      </c>
      <c r="E9" s="36">
        <v>42500</v>
      </c>
      <c r="F9" s="36">
        <v>18100</v>
      </c>
      <c r="G9" s="36">
        <v>47900</v>
      </c>
      <c r="H9" s="36">
        <v>34900</v>
      </c>
      <c r="I9" s="36">
        <v>0</v>
      </c>
      <c r="J9" s="36">
        <v>11500</v>
      </c>
      <c r="K9" s="36">
        <v>2300</v>
      </c>
      <c r="L9" s="36">
        <v>3500</v>
      </c>
      <c r="M9" s="36">
        <v>2600</v>
      </c>
      <c r="N9" s="36">
        <v>0</v>
      </c>
      <c r="O9" s="36">
        <v>0</v>
      </c>
      <c r="P9" s="36">
        <v>3700</v>
      </c>
      <c r="Q9" s="36">
        <v>4200</v>
      </c>
      <c r="R9" s="36">
        <v>5300</v>
      </c>
      <c r="S9" s="36">
        <v>4500</v>
      </c>
      <c r="T9" s="36">
        <v>1500</v>
      </c>
      <c r="U9" s="26">
        <v>900</v>
      </c>
      <c r="V9" s="26">
        <v>1900</v>
      </c>
      <c r="W9" s="26">
        <v>2900</v>
      </c>
      <c r="X9" s="26">
        <v>1700</v>
      </c>
      <c r="Y9" s="26">
        <v>2400</v>
      </c>
      <c r="Z9" s="27">
        <v>0</v>
      </c>
      <c r="AA9" s="27">
        <v>0</v>
      </c>
      <c r="AB9" s="27">
        <v>0</v>
      </c>
      <c r="AC9" s="27">
        <v>0</v>
      </c>
      <c r="AD9" s="27">
        <v>0</v>
      </c>
      <c r="AE9" s="27">
        <v>0</v>
      </c>
      <c r="AF9" s="27">
        <v>0</v>
      </c>
      <c r="AG9" s="27">
        <v>0</v>
      </c>
      <c r="AH9" s="27">
        <v>0</v>
      </c>
      <c r="AI9" s="27">
        <v>0</v>
      </c>
      <c r="AJ9" s="27">
        <v>0</v>
      </c>
      <c r="AK9" s="27">
        <v>0</v>
      </c>
      <c r="AL9" s="27">
        <v>0</v>
      </c>
      <c r="AM9" s="27">
        <v>0</v>
      </c>
      <c r="AN9" s="27">
        <v>0</v>
      </c>
      <c r="AO9" s="37">
        <v>6900</v>
      </c>
      <c r="AP9" s="29">
        <f t="shared" si="1"/>
        <v>404300</v>
      </c>
      <c r="AQ9" s="25">
        <f t="shared" si="2"/>
        <v>397400</v>
      </c>
      <c r="AR9" s="30">
        <f t="shared" si="2"/>
        <v>6900</v>
      </c>
      <c r="AS9" s="31">
        <f t="shared" si="3"/>
        <v>401200</v>
      </c>
      <c r="AT9" s="32">
        <v>395100</v>
      </c>
      <c r="AU9" s="33">
        <v>6100</v>
      </c>
      <c r="AV9" s="31">
        <f t="shared" si="4"/>
        <v>3100</v>
      </c>
      <c r="AW9" s="32">
        <v>2300</v>
      </c>
      <c r="AX9" s="34">
        <v>800</v>
      </c>
      <c r="AY9" s="35">
        <v>44100</v>
      </c>
    </row>
    <row r="10" spans="1:51" ht="36" customHeight="1">
      <c r="A10" s="72" t="s">
        <v>7</v>
      </c>
      <c r="B10" s="25">
        <f t="shared" si="0"/>
        <v>461300</v>
      </c>
      <c r="C10" s="36">
        <v>226200</v>
      </c>
      <c r="D10" s="36">
        <v>30500</v>
      </c>
      <c r="E10" s="36">
        <v>41700</v>
      </c>
      <c r="F10" s="36">
        <v>19000</v>
      </c>
      <c r="G10" s="36">
        <v>49300</v>
      </c>
      <c r="H10" s="36">
        <v>38400</v>
      </c>
      <c r="I10" s="36">
        <v>0</v>
      </c>
      <c r="J10" s="36">
        <v>12300</v>
      </c>
      <c r="K10" s="36">
        <v>2700</v>
      </c>
      <c r="L10" s="36">
        <v>4600</v>
      </c>
      <c r="M10" s="36">
        <v>2700</v>
      </c>
      <c r="N10" s="36">
        <v>0</v>
      </c>
      <c r="O10" s="36">
        <v>0</v>
      </c>
      <c r="P10" s="36">
        <v>3600</v>
      </c>
      <c r="Q10" s="36">
        <v>3500</v>
      </c>
      <c r="R10" s="36">
        <v>5600</v>
      </c>
      <c r="S10" s="36">
        <v>0</v>
      </c>
      <c r="T10" s="36">
        <v>1600</v>
      </c>
      <c r="U10" s="26">
        <v>1100</v>
      </c>
      <c r="V10" s="26">
        <v>2200</v>
      </c>
      <c r="W10" s="26">
        <v>3500</v>
      </c>
      <c r="X10" s="26">
        <v>2000</v>
      </c>
      <c r="Y10" s="26">
        <v>2100</v>
      </c>
      <c r="Z10" s="27">
        <v>0</v>
      </c>
      <c r="AA10" s="27">
        <v>0</v>
      </c>
      <c r="AB10" s="27">
        <v>0</v>
      </c>
      <c r="AC10" s="27">
        <v>0</v>
      </c>
      <c r="AD10" s="27">
        <v>0</v>
      </c>
      <c r="AE10" s="27">
        <v>0</v>
      </c>
      <c r="AF10" s="27">
        <v>0</v>
      </c>
      <c r="AG10" s="27">
        <v>0</v>
      </c>
      <c r="AH10" s="27">
        <v>0</v>
      </c>
      <c r="AI10" s="27">
        <v>0</v>
      </c>
      <c r="AJ10" s="27">
        <v>0</v>
      </c>
      <c r="AK10" s="27">
        <v>0</v>
      </c>
      <c r="AL10" s="27">
        <v>0</v>
      </c>
      <c r="AM10" s="27">
        <v>0</v>
      </c>
      <c r="AN10" s="27">
        <v>0</v>
      </c>
      <c r="AO10" s="37">
        <v>8700</v>
      </c>
      <c r="AP10" s="29">
        <f t="shared" si="1"/>
        <v>460400</v>
      </c>
      <c r="AQ10" s="25">
        <f t="shared" si="2"/>
        <v>452600</v>
      </c>
      <c r="AR10" s="30">
        <f t="shared" si="2"/>
        <v>7800</v>
      </c>
      <c r="AS10" s="31">
        <f t="shared" si="3"/>
        <v>456800</v>
      </c>
      <c r="AT10" s="32">
        <v>450000</v>
      </c>
      <c r="AU10" s="33">
        <v>6800</v>
      </c>
      <c r="AV10" s="31">
        <f t="shared" si="4"/>
        <v>3600</v>
      </c>
      <c r="AW10" s="32">
        <v>2600</v>
      </c>
      <c r="AX10" s="34">
        <v>1000</v>
      </c>
      <c r="AY10" s="35">
        <v>49200</v>
      </c>
    </row>
    <row r="11" spans="1:51" ht="36" customHeight="1">
      <c r="A11" s="72" t="s">
        <v>9</v>
      </c>
      <c r="B11" s="25">
        <f t="shared" si="0"/>
        <v>569200</v>
      </c>
      <c r="C11" s="38">
        <v>267400</v>
      </c>
      <c r="D11" s="38">
        <v>41000</v>
      </c>
      <c r="E11" s="38">
        <v>53200</v>
      </c>
      <c r="F11" s="38">
        <v>27400</v>
      </c>
      <c r="G11" s="38">
        <v>62200</v>
      </c>
      <c r="H11" s="38">
        <v>49300</v>
      </c>
      <c r="I11" s="38">
        <v>0</v>
      </c>
      <c r="J11" s="38">
        <v>18600</v>
      </c>
      <c r="K11" s="38">
        <v>3500</v>
      </c>
      <c r="L11" s="38">
        <v>4700</v>
      </c>
      <c r="M11" s="38">
        <v>2900</v>
      </c>
      <c r="N11" s="38">
        <v>0</v>
      </c>
      <c r="O11" s="38">
        <v>0</v>
      </c>
      <c r="P11" s="38">
        <v>4500</v>
      </c>
      <c r="Q11" s="38">
        <v>3800</v>
      </c>
      <c r="R11" s="38">
        <v>6900</v>
      </c>
      <c r="S11" s="38">
        <v>0</v>
      </c>
      <c r="T11" s="38">
        <v>2000</v>
      </c>
      <c r="U11" s="26">
        <v>1300</v>
      </c>
      <c r="V11" s="26">
        <v>2600</v>
      </c>
      <c r="W11" s="26">
        <v>4600</v>
      </c>
      <c r="X11" s="26">
        <v>2900</v>
      </c>
      <c r="Y11" s="26">
        <v>2800</v>
      </c>
      <c r="Z11" s="27">
        <v>0</v>
      </c>
      <c r="AA11" s="27">
        <v>0</v>
      </c>
      <c r="AB11" s="27">
        <v>0</v>
      </c>
      <c r="AC11" s="27">
        <v>0</v>
      </c>
      <c r="AD11" s="27">
        <v>0</v>
      </c>
      <c r="AE11" s="27">
        <v>0</v>
      </c>
      <c r="AF11" s="27">
        <v>0</v>
      </c>
      <c r="AG11" s="27">
        <v>0</v>
      </c>
      <c r="AH11" s="27">
        <v>0</v>
      </c>
      <c r="AI11" s="27">
        <v>0</v>
      </c>
      <c r="AJ11" s="27">
        <v>0</v>
      </c>
      <c r="AK11" s="27">
        <v>0</v>
      </c>
      <c r="AL11" s="27">
        <v>0</v>
      </c>
      <c r="AM11" s="27">
        <v>0</v>
      </c>
      <c r="AN11" s="27">
        <v>0</v>
      </c>
      <c r="AO11" s="39">
        <v>7600</v>
      </c>
      <c r="AP11" s="29">
        <f t="shared" si="1"/>
        <v>569200</v>
      </c>
      <c r="AQ11" s="25">
        <f t="shared" si="2"/>
        <v>561600</v>
      </c>
      <c r="AR11" s="30">
        <f t="shared" si="2"/>
        <v>7600</v>
      </c>
      <c r="AS11" s="31">
        <f t="shared" si="3"/>
        <v>562100</v>
      </c>
      <c r="AT11" s="32">
        <v>556400</v>
      </c>
      <c r="AU11" s="33">
        <v>5700</v>
      </c>
      <c r="AV11" s="31">
        <f t="shared" si="4"/>
        <v>7100</v>
      </c>
      <c r="AW11" s="32">
        <v>5200</v>
      </c>
      <c r="AX11" s="34">
        <v>1900</v>
      </c>
      <c r="AY11" s="35">
        <v>62000</v>
      </c>
    </row>
    <row r="12" spans="1:51" ht="36" customHeight="1">
      <c r="A12" s="72" t="s">
        <v>11</v>
      </c>
      <c r="B12" s="25">
        <f t="shared" si="0"/>
        <v>490400</v>
      </c>
      <c r="C12" s="36">
        <v>241100</v>
      </c>
      <c r="D12" s="36">
        <v>24700</v>
      </c>
      <c r="E12" s="36">
        <v>46500</v>
      </c>
      <c r="F12" s="36">
        <v>27000</v>
      </c>
      <c r="G12" s="36">
        <v>52800</v>
      </c>
      <c r="H12" s="36">
        <v>36700</v>
      </c>
      <c r="I12" s="36">
        <v>8100</v>
      </c>
      <c r="J12" s="36">
        <v>11400</v>
      </c>
      <c r="K12" s="36">
        <v>3100</v>
      </c>
      <c r="L12" s="36">
        <v>5200</v>
      </c>
      <c r="M12" s="36">
        <v>2700</v>
      </c>
      <c r="N12" s="36">
        <v>0</v>
      </c>
      <c r="O12" s="36">
        <v>0</v>
      </c>
      <c r="P12" s="36">
        <v>3800</v>
      </c>
      <c r="Q12" s="36">
        <v>3300</v>
      </c>
      <c r="R12" s="36">
        <v>6000</v>
      </c>
      <c r="S12" s="36">
        <v>0</v>
      </c>
      <c r="T12" s="36">
        <v>1800</v>
      </c>
      <c r="U12" s="26">
        <v>1200</v>
      </c>
      <c r="V12" s="26">
        <v>1800</v>
      </c>
      <c r="W12" s="26">
        <v>3000</v>
      </c>
      <c r="X12" s="26">
        <v>1700</v>
      </c>
      <c r="Y12" s="26">
        <v>2000</v>
      </c>
      <c r="Z12" s="27">
        <v>0</v>
      </c>
      <c r="AA12" s="27">
        <v>0</v>
      </c>
      <c r="AB12" s="27">
        <v>0</v>
      </c>
      <c r="AC12" s="27">
        <v>0</v>
      </c>
      <c r="AD12" s="27">
        <v>0</v>
      </c>
      <c r="AE12" s="27">
        <v>0</v>
      </c>
      <c r="AF12" s="27">
        <v>0</v>
      </c>
      <c r="AG12" s="27">
        <v>0</v>
      </c>
      <c r="AH12" s="27">
        <v>0</v>
      </c>
      <c r="AI12" s="27">
        <v>0</v>
      </c>
      <c r="AJ12" s="27">
        <v>0</v>
      </c>
      <c r="AK12" s="27">
        <v>0</v>
      </c>
      <c r="AL12" s="27">
        <v>0</v>
      </c>
      <c r="AM12" s="27">
        <v>0</v>
      </c>
      <c r="AN12" s="27">
        <v>0</v>
      </c>
      <c r="AO12" s="37">
        <v>6500</v>
      </c>
      <c r="AP12" s="29">
        <f t="shared" si="1"/>
        <v>490400</v>
      </c>
      <c r="AQ12" s="25">
        <f t="shared" si="2"/>
        <v>483900</v>
      </c>
      <c r="AR12" s="30">
        <f t="shared" si="2"/>
        <v>6500</v>
      </c>
      <c r="AS12" s="31">
        <f t="shared" si="3"/>
        <v>485900</v>
      </c>
      <c r="AT12" s="32">
        <v>480900</v>
      </c>
      <c r="AU12" s="33">
        <v>5000</v>
      </c>
      <c r="AV12" s="31">
        <f t="shared" si="4"/>
        <v>4500</v>
      </c>
      <c r="AW12" s="32">
        <v>3000</v>
      </c>
      <c r="AX12" s="34">
        <v>1500</v>
      </c>
      <c r="AY12" s="35">
        <v>54300</v>
      </c>
    </row>
    <row r="13" spans="1:51" ht="36" customHeight="1">
      <c r="A13" s="72" t="s">
        <v>83</v>
      </c>
      <c r="B13" s="25">
        <f t="shared" si="0"/>
        <v>519900</v>
      </c>
      <c r="C13" s="36">
        <v>249500</v>
      </c>
      <c r="D13" s="36">
        <v>25100</v>
      </c>
      <c r="E13" s="36">
        <v>44800</v>
      </c>
      <c r="F13" s="36">
        <v>20100</v>
      </c>
      <c r="G13" s="36">
        <v>56600</v>
      </c>
      <c r="H13" s="36">
        <v>43900</v>
      </c>
      <c r="I13" s="36">
        <v>9400</v>
      </c>
      <c r="J13" s="36">
        <v>12700</v>
      </c>
      <c r="K13" s="36">
        <v>2900</v>
      </c>
      <c r="L13" s="36">
        <v>5800</v>
      </c>
      <c r="M13" s="36">
        <v>2900</v>
      </c>
      <c r="N13" s="36">
        <v>3500</v>
      </c>
      <c r="O13" s="36">
        <v>100</v>
      </c>
      <c r="P13" s="36">
        <v>4100</v>
      </c>
      <c r="Q13" s="36">
        <v>3300</v>
      </c>
      <c r="R13" s="36">
        <v>6300</v>
      </c>
      <c r="S13" s="36">
        <v>4500</v>
      </c>
      <c r="T13" s="36">
        <v>1700</v>
      </c>
      <c r="U13" s="26">
        <v>1200</v>
      </c>
      <c r="V13" s="26">
        <v>2300</v>
      </c>
      <c r="W13" s="26">
        <v>3600</v>
      </c>
      <c r="X13" s="26">
        <v>2200</v>
      </c>
      <c r="Y13" s="26">
        <v>2500</v>
      </c>
      <c r="Z13" s="27">
        <v>0</v>
      </c>
      <c r="AA13" s="27">
        <v>0</v>
      </c>
      <c r="AB13" s="27">
        <v>0</v>
      </c>
      <c r="AC13" s="27">
        <v>0</v>
      </c>
      <c r="AD13" s="27">
        <v>0</v>
      </c>
      <c r="AE13" s="27">
        <v>0</v>
      </c>
      <c r="AF13" s="27">
        <v>0</v>
      </c>
      <c r="AG13" s="27">
        <v>0</v>
      </c>
      <c r="AH13" s="27">
        <v>0</v>
      </c>
      <c r="AI13" s="27">
        <v>0</v>
      </c>
      <c r="AJ13" s="27">
        <v>0</v>
      </c>
      <c r="AK13" s="27">
        <v>0</v>
      </c>
      <c r="AL13" s="27">
        <v>0</v>
      </c>
      <c r="AM13" s="27">
        <v>0</v>
      </c>
      <c r="AN13" s="27">
        <v>0</v>
      </c>
      <c r="AO13" s="37">
        <v>10900</v>
      </c>
      <c r="AP13" s="29">
        <f t="shared" si="1"/>
        <v>519900</v>
      </c>
      <c r="AQ13" s="25">
        <f t="shared" si="2"/>
        <v>509000</v>
      </c>
      <c r="AR13" s="30">
        <f t="shared" si="2"/>
        <v>10900</v>
      </c>
      <c r="AS13" s="31">
        <f t="shared" si="3"/>
        <v>513700</v>
      </c>
      <c r="AT13" s="32">
        <v>507000</v>
      </c>
      <c r="AU13" s="33">
        <v>6700</v>
      </c>
      <c r="AV13" s="31">
        <f t="shared" si="4"/>
        <v>6200</v>
      </c>
      <c r="AW13" s="32">
        <v>2000</v>
      </c>
      <c r="AX13" s="34">
        <v>4200</v>
      </c>
      <c r="AY13" s="35">
        <v>58800</v>
      </c>
    </row>
    <row r="14" spans="1:51" ht="36" customHeight="1">
      <c r="A14" s="72" t="s">
        <v>84</v>
      </c>
      <c r="B14" s="25">
        <f t="shared" si="0"/>
        <v>474500</v>
      </c>
      <c r="C14" s="36">
        <v>218100</v>
      </c>
      <c r="D14" s="36">
        <v>20200</v>
      </c>
      <c r="E14" s="36">
        <v>38600</v>
      </c>
      <c r="F14" s="36">
        <v>18600</v>
      </c>
      <c r="G14" s="36">
        <v>57600</v>
      </c>
      <c r="H14" s="36">
        <v>39100</v>
      </c>
      <c r="I14" s="36">
        <v>7900</v>
      </c>
      <c r="J14" s="36">
        <v>13100</v>
      </c>
      <c r="K14" s="36">
        <v>2400</v>
      </c>
      <c r="L14" s="36">
        <v>8300</v>
      </c>
      <c r="M14" s="36">
        <v>3900</v>
      </c>
      <c r="N14" s="36">
        <v>3300</v>
      </c>
      <c r="O14" s="36">
        <v>0</v>
      </c>
      <c r="P14" s="36">
        <v>3400</v>
      </c>
      <c r="Q14" s="36">
        <v>3300</v>
      </c>
      <c r="R14" s="36">
        <v>5400</v>
      </c>
      <c r="S14" s="36">
        <v>4500</v>
      </c>
      <c r="T14" s="36">
        <v>1500</v>
      </c>
      <c r="U14" s="26">
        <v>1100</v>
      </c>
      <c r="V14" s="26">
        <v>2400</v>
      </c>
      <c r="W14" s="26">
        <v>4400</v>
      </c>
      <c r="X14" s="26">
        <v>2400</v>
      </c>
      <c r="Y14" s="26">
        <v>2500</v>
      </c>
      <c r="Z14" s="27">
        <v>0</v>
      </c>
      <c r="AA14" s="27">
        <v>0</v>
      </c>
      <c r="AB14" s="27">
        <v>0</v>
      </c>
      <c r="AC14" s="27">
        <v>0</v>
      </c>
      <c r="AD14" s="27">
        <v>0</v>
      </c>
      <c r="AE14" s="27">
        <v>0</v>
      </c>
      <c r="AF14" s="27">
        <v>0</v>
      </c>
      <c r="AG14" s="27">
        <v>0</v>
      </c>
      <c r="AH14" s="27">
        <v>0</v>
      </c>
      <c r="AI14" s="27">
        <v>0</v>
      </c>
      <c r="AJ14" s="27">
        <v>0</v>
      </c>
      <c r="AK14" s="27">
        <v>0</v>
      </c>
      <c r="AL14" s="27">
        <v>0</v>
      </c>
      <c r="AM14" s="27">
        <v>0</v>
      </c>
      <c r="AN14" s="27">
        <v>0</v>
      </c>
      <c r="AO14" s="37">
        <v>12500</v>
      </c>
      <c r="AP14" s="29">
        <f t="shared" si="1"/>
        <v>474500</v>
      </c>
      <c r="AQ14" s="25">
        <f t="shared" si="2"/>
        <v>462000</v>
      </c>
      <c r="AR14" s="30">
        <f t="shared" si="2"/>
        <v>12500</v>
      </c>
      <c r="AS14" s="31">
        <f t="shared" si="3"/>
        <v>463700</v>
      </c>
      <c r="AT14" s="32">
        <v>459600</v>
      </c>
      <c r="AU14" s="33">
        <v>4100</v>
      </c>
      <c r="AV14" s="31">
        <f t="shared" si="4"/>
        <v>10800</v>
      </c>
      <c r="AW14" s="32">
        <v>2400</v>
      </c>
      <c r="AX14" s="34">
        <v>8400</v>
      </c>
      <c r="AY14" s="35">
        <v>51900</v>
      </c>
    </row>
    <row r="15" spans="1:51" ht="36" customHeight="1">
      <c r="A15" s="72" t="s">
        <v>85</v>
      </c>
      <c r="B15" s="25">
        <f t="shared" si="0"/>
        <v>455100</v>
      </c>
      <c r="C15" s="36">
        <v>217000</v>
      </c>
      <c r="D15" s="36">
        <v>23800</v>
      </c>
      <c r="E15" s="36">
        <v>37000</v>
      </c>
      <c r="F15" s="36">
        <v>17100</v>
      </c>
      <c r="G15" s="36">
        <v>53700</v>
      </c>
      <c r="H15" s="36">
        <v>39300</v>
      </c>
      <c r="I15" s="36">
        <v>6400</v>
      </c>
      <c r="J15" s="36">
        <v>10200</v>
      </c>
      <c r="K15" s="36">
        <v>2000</v>
      </c>
      <c r="L15" s="36">
        <v>9000</v>
      </c>
      <c r="M15" s="36">
        <v>2500</v>
      </c>
      <c r="N15" s="36">
        <v>3400</v>
      </c>
      <c r="O15" s="36">
        <v>0</v>
      </c>
      <c r="P15" s="36">
        <v>3100</v>
      </c>
      <c r="Q15" s="36">
        <v>2800</v>
      </c>
      <c r="R15" s="36">
        <v>6300</v>
      </c>
      <c r="S15" s="36">
        <v>4300</v>
      </c>
      <c r="T15" s="36">
        <v>1100</v>
      </c>
      <c r="U15" s="26">
        <v>700</v>
      </c>
      <c r="V15" s="26">
        <v>1800</v>
      </c>
      <c r="W15" s="26">
        <v>4100</v>
      </c>
      <c r="X15" s="26">
        <v>2000</v>
      </c>
      <c r="Y15" s="26">
        <v>1800</v>
      </c>
      <c r="Z15" s="27">
        <v>0</v>
      </c>
      <c r="AA15" s="27">
        <v>0</v>
      </c>
      <c r="AB15" s="27">
        <v>0</v>
      </c>
      <c r="AC15" s="27">
        <v>0</v>
      </c>
      <c r="AD15" s="27">
        <v>0</v>
      </c>
      <c r="AE15" s="27">
        <v>0</v>
      </c>
      <c r="AF15" s="27">
        <v>0</v>
      </c>
      <c r="AG15" s="27">
        <v>0</v>
      </c>
      <c r="AH15" s="27">
        <v>0</v>
      </c>
      <c r="AI15" s="27">
        <v>0</v>
      </c>
      <c r="AJ15" s="27">
        <v>0</v>
      </c>
      <c r="AK15" s="27">
        <v>0</v>
      </c>
      <c r="AL15" s="27">
        <v>0</v>
      </c>
      <c r="AM15" s="27">
        <v>0</v>
      </c>
      <c r="AN15" s="27">
        <v>0</v>
      </c>
      <c r="AO15" s="37">
        <v>5700</v>
      </c>
      <c r="AP15" s="29">
        <f t="shared" si="1"/>
        <v>455100</v>
      </c>
      <c r="AQ15" s="25">
        <f t="shared" si="2"/>
        <v>449400</v>
      </c>
      <c r="AR15" s="30">
        <f t="shared" si="2"/>
        <v>5700</v>
      </c>
      <c r="AS15" s="31">
        <f t="shared" si="3"/>
        <v>451800</v>
      </c>
      <c r="AT15" s="32">
        <v>447200</v>
      </c>
      <c r="AU15" s="33">
        <v>4600</v>
      </c>
      <c r="AV15" s="31">
        <f t="shared" si="4"/>
        <v>3300</v>
      </c>
      <c r="AW15" s="32">
        <v>2200</v>
      </c>
      <c r="AX15" s="34">
        <v>1100</v>
      </c>
      <c r="AY15" s="35">
        <v>49900</v>
      </c>
    </row>
    <row r="16" spans="1:51" ht="36" customHeight="1">
      <c r="A16" s="75" t="s">
        <v>106</v>
      </c>
      <c r="B16" s="40">
        <f>SUM(C16:AO16)</f>
        <v>5637800</v>
      </c>
      <c r="C16" s="40">
        <f>SUM(C4:C15)</f>
        <v>2571400</v>
      </c>
      <c r="D16" s="40">
        <f t="shared" ref="D16:AK16" si="5">SUM(D4:D15)</f>
        <v>352000</v>
      </c>
      <c r="E16" s="40">
        <f t="shared" si="5"/>
        <v>517600</v>
      </c>
      <c r="F16" s="40">
        <f>SUM(F4:F15)</f>
        <v>225800</v>
      </c>
      <c r="G16" s="40">
        <f t="shared" si="5"/>
        <v>653800</v>
      </c>
      <c r="H16" s="40">
        <f t="shared" si="5"/>
        <v>486300</v>
      </c>
      <c r="I16" s="40">
        <f t="shared" si="5"/>
        <v>71000</v>
      </c>
      <c r="J16" s="40">
        <f t="shared" si="5"/>
        <v>149600</v>
      </c>
      <c r="K16" s="40">
        <f t="shared" si="5"/>
        <v>25400</v>
      </c>
      <c r="L16" s="40">
        <f t="shared" si="5"/>
        <v>71700</v>
      </c>
      <c r="M16" s="40">
        <f t="shared" si="5"/>
        <v>33700</v>
      </c>
      <c r="N16" s="40">
        <f t="shared" si="5"/>
        <v>23900</v>
      </c>
      <c r="O16" s="40">
        <f t="shared" si="5"/>
        <v>200</v>
      </c>
      <c r="P16" s="40">
        <f t="shared" si="5"/>
        <v>42700</v>
      </c>
      <c r="Q16" s="40">
        <f t="shared" si="5"/>
        <v>42600</v>
      </c>
      <c r="R16" s="40">
        <f t="shared" si="5"/>
        <v>72800</v>
      </c>
      <c r="S16" s="40">
        <f t="shared" si="5"/>
        <v>44500</v>
      </c>
      <c r="T16" s="40">
        <f t="shared" si="5"/>
        <v>19700</v>
      </c>
      <c r="U16" s="40">
        <f t="shared" si="5"/>
        <v>12600</v>
      </c>
      <c r="V16" s="40">
        <f>SUM(V4:V15)</f>
        <v>26100</v>
      </c>
      <c r="W16" s="40">
        <f>SUM(W4:W15)</f>
        <v>44900</v>
      </c>
      <c r="X16" s="40">
        <f>SUM(X4:X15)</f>
        <v>25700</v>
      </c>
      <c r="Y16" s="40">
        <f t="shared" si="5"/>
        <v>28600</v>
      </c>
      <c r="Z16" s="40">
        <f t="shared" si="5"/>
        <v>100</v>
      </c>
      <c r="AA16" s="40">
        <f t="shared" si="5"/>
        <v>0</v>
      </c>
      <c r="AB16" s="40">
        <f t="shared" si="5"/>
        <v>0</v>
      </c>
      <c r="AC16" s="40">
        <f t="shared" si="5"/>
        <v>100</v>
      </c>
      <c r="AD16" s="40">
        <f t="shared" si="5"/>
        <v>100</v>
      </c>
      <c r="AE16" s="40">
        <f t="shared" si="5"/>
        <v>100</v>
      </c>
      <c r="AF16" s="40">
        <f t="shared" si="5"/>
        <v>0</v>
      </c>
      <c r="AG16" s="40">
        <f t="shared" si="5"/>
        <v>200</v>
      </c>
      <c r="AH16" s="40">
        <f t="shared" si="5"/>
        <v>200</v>
      </c>
      <c r="AI16" s="40">
        <f t="shared" si="5"/>
        <v>200</v>
      </c>
      <c r="AJ16" s="40">
        <f t="shared" si="5"/>
        <v>500</v>
      </c>
      <c r="AK16" s="40">
        <f t="shared" si="5"/>
        <v>200</v>
      </c>
      <c r="AL16" s="40">
        <f>SUM(AL4:AL15)</f>
        <v>100</v>
      </c>
      <c r="AM16" s="41">
        <f>SUM(AM4:AM15)</f>
        <v>0</v>
      </c>
      <c r="AN16" s="41">
        <f>SUM(AN4:AN15)</f>
        <v>0</v>
      </c>
      <c r="AO16" s="42">
        <f>SUM(AO4:AO15)</f>
        <v>93400</v>
      </c>
      <c r="AP16" s="43">
        <f t="shared" si="1"/>
        <v>5636900</v>
      </c>
      <c r="AQ16" s="40">
        <f>SUM(AQ4:AQ15)</f>
        <v>5544400</v>
      </c>
      <c r="AR16" s="44">
        <f>SUM(AR4:AR15)</f>
        <v>92500</v>
      </c>
      <c r="AS16" s="45">
        <f t="shared" si="3"/>
        <v>5577400</v>
      </c>
      <c r="AT16" s="46">
        <f>SUM(AT4:AT15)</f>
        <v>5510200</v>
      </c>
      <c r="AU16" s="46">
        <f>SUM(AU4:AU15)</f>
        <v>67200</v>
      </c>
      <c r="AV16" s="45">
        <f t="shared" si="4"/>
        <v>59500</v>
      </c>
      <c r="AW16" s="46">
        <f>SUM(AW4:AW15)</f>
        <v>34200</v>
      </c>
      <c r="AX16" s="47">
        <f>SUM(AX4:AX15)</f>
        <v>25300</v>
      </c>
      <c r="AY16" s="48">
        <f>SUM(AY4:AY15)</f>
        <v>616600</v>
      </c>
    </row>
    <row r="17" spans="1:51" ht="36" customHeight="1">
      <c r="A17" s="76"/>
      <c r="B17" s="76" t="s">
        <v>107</v>
      </c>
      <c r="C17" s="77"/>
      <c r="D17" s="77"/>
      <c r="E17" s="77"/>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9" t="s">
        <v>108</v>
      </c>
      <c r="AP17" s="80" t="str">
        <f>AP2</f>
        <v>総数（平成１8年）</v>
      </c>
      <c r="AQ17" s="81"/>
      <c r="AR17" s="82"/>
      <c r="AS17" s="80" t="s">
        <v>103</v>
      </c>
      <c r="AT17" s="81"/>
      <c r="AU17" s="82"/>
      <c r="AV17" s="80" t="s">
        <v>104</v>
      </c>
      <c r="AW17" s="81"/>
      <c r="AX17" s="82"/>
      <c r="AY17" s="83" t="s">
        <v>105</v>
      </c>
    </row>
    <row r="18" spans="1:51" s="24" customFormat="1" ht="36" customHeight="1">
      <c r="A18" s="84"/>
      <c r="B18" s="49" t="s">
        <v>32</v>
      </c>
      <c r="C18" s="49" t="s">
        <v>216</v>
      </c>
      <c r="D18" s="49" t="s">
        <v>217</v>
      </c>
      <c r="E18" s="49" t="s">
        <v>218</v>
      </c>
      <c r="F18" s="49" t="s">
        <v>219</v>
      </c>
      <c r="G18" s="49" t="s">
        <v>220</v>
      </c>
      <c r="H18" s="49" t="s">
        <v>221</v>
      </c>
      <c r="I18" s="49" t="s">
        <v>222</v>
      </c>
      <c r="J18" s="49" t="s">
        <v>223</v>
      </c>
      <c r="K18" s="49" t="s">
        <v>224</v>
      </c>
      <c r="L18" s="49" t="s">
        <v>225</v>
      </c>
      <c r="M18" s="49" t="s">
        <v>226</v>
      </c>
      <c r="N18" s="49" t="s">
        <v>227</v>
      </c>
      <c r="O18" s="49" t="s">
        <v>228</v>
      </c>
      <c r="P18" s="49" t="s">
        <v>229</v>
      </c>
      <c r="Q18" s="49" t="s">
        <v>230</v>
      </c>
      <c r="R18" s="49" t="s">
        <v>231</v>
      </c>
      <c r="S18" s="49" t="s">
        <v>232</v>
      </c>
      <c r="T18" s="49" t="s">
        <v>233</v>
      </c>
      <c r="U18" s="49" t="s">
        <v>234</v>
      </c>
      <c r="V18" s="49" t="s">
        <v>235</v>
      </c>
      <c r="W18" s="49" t="s">
        <v>236</v>
      </c>
      <c r="X18" s="49" t="s">
        <v>237</v>
      </c>
      <c r="Y18" s="49" t="s">
        <v>238</v>
      </c>
      <c r="Z18" s="49" t="s">
        <v>239</v>
      </c>
      <c r="AA18" s="85" t="s">
        <v>240</v>
      </c>
      <c r="AB18" s="85" t="s">
        <v>241</v>
      </c>
      <c r="AC18" s="85" t="s">
        <v>242</v>
      </c>
      <c r="AD18" s="85" t="s">
        <v>243</v>
      </c>
      <c r="AE18" s="85" t="s">
        <v>244</v>
      </c>
      <c r="AF18" s="85" t="s">
        <v>245</v>
      </c>
      <c r="AG18" s="85"/>
      <c r="AH18" s="85" t="s">
        <v>247</v>
      </c>
      <c r="AI18" s="85" t="s">
        <v>248</v>
      </c>
      <c r="AJ18" s="85" t="s">
        <v>249</v>
      </c>
      <c r="AK18" s="85" t="s">
        <v>250</v>
      </c>
      <c r="AL18" s="23" t="s">
        <v>251</v>
      </c>
      <c r="AM18" s="85" t="s">
        <v>252</v>
      </c>
      <c r="AN18" s="85" t="s">
        <v>253</v>
      </c>
      <c r="AO18" s="86" t="s">
        <v>34</v>
      </c>
      <c r="AP18" s="50" t="s">
        <v>32</v>
      </c>
      <c r="AQ18" s="51" t="s">
        <v>33</v>
      </c>
      <c r="AR18" s="87" t="s">
        <v>34</v>
      </c>
      <c r="AS18" s="50" t="s">
        <v>32</v>
      </c>
      <c r="AT18" s="51" t="s">
        <v>33</v>
      </c>
      <c r="AU18" s="51" t="s">
        <v>34</v>
      </c>
      <c r="AV18" s="50" t="s">
        <v>32</v>
      </c>
      <c r="AW18" s="51" t="s">
        <v>33</v>
      </c>
      <c r="AX18" s="87" t="s">
        <v>34</v>
      </c>
      <c r="AY18" s="55" t="s">
        <v>35</v>
      </c>
    </row>
    <row r="19" spans="1:51" ht="36" customHeight="1">
      <c r="A19" s="72" t="s">
        <v>92</v>
      </c>
      <c r="B19" s="88">
        <f>IF(B4=0,"",B4/B34*100)</f>
        <v>106.34556574923548</v>
      </c>
      <c r="C19" s="88">
        <f t="shared" ref="C19:Y31" si="6">IF(C4=0,"",C4/C34*100)</f>
        <v>105.48182342758223</v>
      </c>
      <c r="D19" s="88">
        <f t="shared" si="6"/>
        <v>84.424379232505643</v>
      </c>
      <c r="E19" s="88">
        <f t="shared" si="6"/>
        <v>155.6</v>
      </c>
      <c r="F19" s="88" t="str">
        <f t="shared" si="6"/>
        <v/>
      </c>
      <c r="G19" s="88">
        <f t="shared" si="6"/>
        <v>102.28136882129277</v>
      </c>
      <c r="H19" s="88">
        <f t="shared" si="6"/>
        <v>105.75342465753425</v>
      </c>
      <c r="I19" s="88">
        <f t="shared" si="6"/>
        <v>106.15384615384616</v>
      </c>
      <c r="J19" s="88">
        <f t="shared" si="6"/>
        <v>100.92592592592592</v>
      </c>
      <c r="K19" s="88" t="str">
        <f t="shared" si="6"/>
        <v/>
      </c>
      <c r="L19" s="88">
        <f t="shared" si="6"/>
        <v>163.26530612244898</v>
      </c>
      <c r="M19" s="88">
        <f t="shared" si="6"/>
        <v>107.69230769230769</v>
      </c>
      <c r="N19" s="88">
        <f t="shared" si="6"/>
        <v>76.923076923076934</v>
      </c>
      <c r="O19" s="88" t="str">
        <f t="shared" si="6"/>
        <v/>
      </c>
      <c r="P19" s="88">
        <f t="shared" si="6"/>
        <v>96.428571428571431</v>
      </c>
      <c r="Q19" s="88">
        <f t="shared" si="6"/>
        <v>84.848484848484844</v>
      </c>
      <c r="R19" s="88">
        <f t="shared" si="6"/>
        <v>95.161290322580655</v>
      </c>
      <c r="S19" s="88">
        <f t="shared" si="6"/>
        <v>100</v>
      </c>
      <c r="T19" s="88">
        <f t="shared" si="6"/>
        <v>107.69230769230769</v>
      </c>
      <c r="U19" s="88">
        <f t="shared" si="6"/>
        <v>80</v>
      </c>
      <c r="V19" s="88"/>
      <c r="W19" s="88"/>
      <c r="X19" s="88"/>
      <c r="Y19" s="88">
        <f t="shared" si="6"/>
        <v>92</v>
      </c>
      <c r="Z19" s="88" t="str">
        <f>IF(Z4=0,"",Z4/Z34*100)</f>
        <v/>
      </c>
      <c r="AA19" s="88" t="str">
        <f>IF(AA4=0,"",AA4/AA34*100)</f>
        <v/>
      </c>
      <c r="AB19" s="88" t="str">
        <f>IF(AB4=0,"",AB4/AB34*100)</f>
        <v/>
      </c>
      <c r="AC19" s="88" t="str">
        <f>IF(AC4=0,"",AC4/AC34*100)</f>
        <v/>
      </c>
      <c r="AD19" s="88" t="str">
        <f t="shared" ref="AD19:AM31" si="7">IF(AD4=0,"",AD4/AD34*100)</f>
        <v/>
      </c>
      <c r="AE19" s="88" t="str">
        <f t="shared" si="7"/>
        <v/>
      </c>
      <c r="AF19" s="88" t="str">
        <f t="shared" si="7"/>
        <v/>
      </c>
      <c r="AG19" s="88"/>
      <c r="AH19" s="88" t="str">
        <f t="shared" si="7"/>
        <v/>
      </c>
      <c r="AI19" s="88" t="str">
        <f t="shared" si="7"/>
        <v/>
      </c>
      <c r="AJ19" s="88" t="str">
        <f t="shared" si="7"/>
        <v/>
      </c>
      <c r="AK19" s="88" t="str">
        <f t="shared" si="7"/>
        <v/>
      </c>
      <c r="AL19" s="88" t="str">
        <f>IF(AL4=0,"",AL4/AL34*100)</f>
        <v/>
      </c>
      <c r="AM19" s="88" t="str">
        <f>IF(AM4=0,"",AM4/AM34*100)</f>
        <v/>
      </c>
      <c r="AN19" s="89"/>
      <c r="AO19" s="90">
        <f t="shared" ref="AO19:AY31" si="8">IF(AO4=0,"",AO4/AO34*100)</f>
        <v>188.37209302325581</v>
      </c>
      <c r="AP19" s="91">
        <f t="shared" si="8"/>
        <v>106.34556574923548</v>
      </c>
      <c r="AQ19" s="88">
        <f t="shared" si="8"/>
        <v>105.43674310744653</v>
      </c>
      <c r="AR19" s="90">
        <f t="shared" si="8"/>
        <v>188.37209302325581</v>
      </c>
      <c r="AS19" s="88">
        <f t="shared" si="8"/>
        <v>106.21628564089391</v>
      </c>
      <c r="AT19" s="88">
        <f t="shared" si="8"/>
        <v>105.45029846872566</v>
      </c>
      <c r="AU19" s="90">
        <f t="shared" si="8"/>
        <v>180</v>
      </c>
      <c r="AV19" s="88">
        <f t="shared" si="8"/>
        <v>122.58064516129032</v>
      </c>
      <c r="AW19" s="88">
        <f t="shared" si="8"/>
        <v>103.57142857142858</v>
      </c>
      <c r="AX19" s="88">
        <f t="shared" si="8"/>
        <v>300</v>
      </c>
      <c r="AY19" s="92">
        <f t="shared" si="8"/>
        <v>106.13636363636363</v>
      </c>
    </row>
    <row r="20" spans="1:51" ht="36" customHeight="1">
      <c r="A20" s="72" t="s">
        <v>13</v>
      </c>
      <c r="B20" s="88">
        <f t="shared" ref="B20:B31" si="9">IF(B5=0,"",B5/B35*100)</f>
        <v>103.39425587467363</v>
      </c>
      <c r="C20" s="88">
        <f t="shared" si="6"/>
        <v>102.99890948745912</v>
      </c>
      <c r="D20" s="88">
        <f t="shared" si="6"/>
        <v>68.278529980657638</v>
      </c>
      <c r="E20" s="88">
        <f t="shared" si="6"/>
        <v>141.33858267716533</v>
      </c>
      <c r="F20" s="88" t="e">
        <f t="shared" si="6"/>
        <v>#DIV/0!</v>
      </c>
      <c r="G20" s="88">
        <f t="shared" si="6"/>
        <v>97.377622377622373</v>
      </c>
      <c r="H20" s="88">
        <f t="shared" si="6"/>
        <v>110.74380165289257</v>
      </c>
      <c r="I20" s="88">
        <f t="shared" si="6"/>
        <v>93.406593406593402</v>
      </c>
      <c r="J20" s="88">
        <f t="shared" si="6"/>
        <v>109.78260869565217</v>
      </c>
      <c r="K20" s="88" t="str">
        <f t="shared" si="6"/>
        <v/>
      </c>
      <c r="L20" s="88">
        <f t="shared" si="6"/>
        <v>123.63636363636363</v>
      </c>
      <c r="M20" s="88">
        <f t="shared" si="6"/>
        <v>100</v>
      </c>
      <c r="N20" s="88">
        <f t="shared" si="6"/>
        <v>90</v>
      </c>
      <c r="O20" s="88" t="e">
        <f t="shared" si="6"/>
        <v>#DIV/0!</v>
      </c>
      <c r="P20" s="88">
        <f t="shared" si="6"/>
        <v>103.33333333333334</v>
      </c>
      <c r="Q20" s="88">
        <f t="shared" si="6"/>
        <v>100</v>
      </c>
      <c r="R20" s="88">
        <f t="shared" si="6"/>
        <v>101.78571428571428</v>
      </c>
      <c r="S20" s="88">
        <f t="shared" si="6"/>
        <v>108.10810810810811</v>
      </c>
      <c r="T20" s="88">
        <f t="shared" si="6"/>
        <v>82.35294117647058</v>
      </c>
      <c r="U20" s="88">
        <f t="shared" si="6"/>
        <v>111.11111111111111</v>
      </c>
      <c r="V20" s="88"/>
      <c r="W20" s="88"/>
      <c r="X20" s="88"/>
      <c r="Y20" s="88">
        <f t="shared" si="6"/>
        <v>104</v>
      </c>
      <c r="Z20" s="88" t="str">
        <f t="shared" ref="Z20:AC31" si="10">IF(Z5=0,"",Z5/Z35*100)</f>
        <v/>
      </c>
      <c r="AA20" s="88" t="str">
        <f t="shared" si="10"/>
        <v/>
      </c>
      <c r="AB20" s="88" t="str">
        <f t="shared" si="10"/>
        <v/>
      </c>
      <c r="AC20" s="88">
        <f t="shared" si="10"/>
        <v>100</v>
      </c>
      <c r="AD20" s="88">
        <f t="shared" si="7"/>
        <v>25</v>
      </c>
      <c r="AE20" s="88" t="e">
        <f t="shared" si="7"/>
        <v>#DIV/0!</v>
      </c>
      <c r="AF20" s="88" t="str">
        <f t="shared" si="7"/>
        <v/>
      </c>
      <c r="AG20" s="88"/>
      <c r="AH20" s="88" t="str">
        <f t="shared" si="7"/>
        <v/>
      </c>
      <c r="AI20" s="88" t="str">
        <f t="shared" si="7"/>
        <v/>
      </c>
      <c r="AJ20" s="88">
        <f t="shared" si="7"/>
        <v>200</v>
      </c>
      <c r="AK20" s="88">
        <f t="shared" si="7"/>
        <v>200</v>
      </c>
      <c r="AL20" s="88" t="str">
        <f t="shared" si="7"/>
        <v/>
      </c>
      <c r="AM20" s="88" t="str">
        <f t="shared" si="7"/>
        <v/>
      </c>
      <c r="AN20" s="89"/>
      <c r="AO20" s="90">
        <f t="shared" si="8"/>
        <v>78.48101265822784</v>
      </c>
      <c r="AP20" s="91">
        <f t="shared" si="8"/>
        <v>103.39425587467363</v>
      </c>
      <c r="AQ20" s="88">
        <f t="shared" si="8"/>
        <v>103.870343492985</v>
      </c>
      <c r="AR20" s="90">
        <f t="shared" si="8"/>
        <v>78.48101265822784</v>
      </c>
      <c r="AS20" s="88">
        <f t="shared" si="8"/>
        <v>103.66291596839837</v>
      </c>
      <c r="AT20" s="88">
        <f t="shared" si="8"/>
        <v>103.88821385176186</v>
      </c>
      <c r="AU20" s="90">
        <f t="shared" si="8"/>
        <v>88.709677419354833</v>
      </c>
      <c r="AV20" s="88">
        <f t="shared" si="8"/>
        <v>72.222222222222214</v>
      </c>
      <c r="AW20" s="88">
        <f t="shared" si="8"/>
        <v>100</v>
      </c>
      <c r="AX20" s="88">
        <f t="shared" si="8"/>
        <v>41.17647058823529</v>
      </c>
      <c r="AY20" s="92">
        <f t="shared" si="8"/>
        <v>104.337899543379</v>
      </c>
    </row>
    <row r="21" spans="1:51" ht="36" customHeight="1">
      <c r="A21" s="72" t="s">
        <v>14</v>
      </c>
      <c r="B21" s="88">
        <f t="shared" si="9"/>
        <v>106.35484507598186</v>
      </c>
      <c r="C21" s="88">
        <f t="shared" si="6"/>
        <v>106.67870036101084</v>
      </c>
      <c r="D21" s="88">
        <f t="shared" si="6"/>
        <v>58.966074313408726</v>
      </c>
      <c r="E21" s="88">
        <f t="shared" si="6"/>
        <v>138.60759493670886</v>
      </c>
      <c r="F21" s="88" t="e">
        <f t="shared" si="6"/>
        <v>#DIV/0!</v>
      </c>
      <c r="G21" s="88">
        <f t="shared" si="6"/>
        <v>100.77519379844961</v>
      </c>
      <c r="H21" s="88">
        <f t="shared" si="6"/>
        <v>103.90143737166323</v>
      </c>
      <c r="I21" s="88">
        <f t="shared" si="6"/>
        <v>86.885245901639337</v>
      </c>
      <c r="J21" s="88">
        <f t="shared" si="6"/>
        <v>111.5702479338843</v>
      </c>
      <c r="K21" s="88" t="e">
        <f t="shared" si="6"/>
        <v>#DIV/0!</v>
      </c>
      <c r="L21" s="88">
        <f t="shared" si="6"/>
        <v>111.66666666666667</v>
      </c>
      <c r="M21" s="88">
        <f t="shared" si="6"/>
        <v>90</v>
      </c>
      <c r="N21" s="88">
        <f t="shared" si="6"/>
        <v>112.5</v>
      </c>
      <c r="O21" s="88" t="str">
        <f t="shared" si="6"/>
        <v/>
      </c>
      <c r="P21" s="88">
        <f t="shared" si="6"/>
        <v>100</v>
      </c>
      <c r="Q21" s="88">
        <f t="shared" si="6"/>
        <v>100</v>
      </c>
      <c r="R21" s="88">
        <f t="shared" si="6"/>
        <v>96.05263157894737</v>
      </c>
      <c r="S21" s="88">
        <f t="shared" si="6"/>
        <v>110.00000000000001</v>
      </c>
      <c r="T21" s="88">
        <f t="shared" si="6"/>
        <v>117.64705882352942</v>
      </c>
      <c r="U21" s="88">
        <f t="shared" si="6"/>
        <v>108.33333333333333</v>
      </c>
      <c r="V21" s="88"/>
      <c r="W21" s="88"/>
      <c r="X21" s="88"/>
      <c r="Y21" s="88">
        <f t="shared" si="6"/>
        <v>96.428571428571431</v>
      </c>
      <c r="Z21" s="88" t="e">
        <f t="shared" si="10"/>
        <v>#DIV/0!</v>
      </c>
      <c r="AA21" s="88" t="str">
        <f t="shared" si="10"/>
        <v/>
      </c>
      <c r="AB21" s="88" t="str">
        <f t="shared" si="10"/>
        <v/>
      </c>
      <c r="AC21" s="88" t="str">
        <f t="shared" si="10"/>
        <v/>
      </c>
      <c r="AD21" s="88" t="str">
        <f t="shared" si="7"/>
        <v/>
      </c>
      <c r="AE21" s="88" t="str">
        <f t="shared" si="7"/>
        <v/>
      </c>
      <c r="AF21" s="88" t="str">
        <f t="shared" si="7"/>
        <v/>
      </c>
      <c r="AG21" s="88"/>
      <c r="AH21" s="88" t="e">
        <f t="shared" si="7"/>
        <v>#DIV/0!</v>
      </c>
      <c r="AI21" s="88" t="e">
        <f t="shared" si="7"/>
        <v>#DIV/0!</v>
      </c>
      <c r="AJ21" s="88" t="e">
        <f t="shared" si="7"/>
        <v>#DIV/0!</v>
      </c>
      <c r="AK21" s="88" t="str">
        <f t="shared" si="7"/>
        <v/>
      </c>
      <c r="AL21" s="88" t="e">
        <f t="shared" si="7"/>
        <v>#DIV/0!</v>
      </c>
      <c r="AM21" s="88" t="str">
        <f t="shared" si="7"/>
        <v/>
      </c>
      <c r="AN21" s="89"/>
      <c r="AO21" s="90">
        <f t="shared" si="8"/>
        <v>89.85507246376811</v>
      </c>
      <c r="AP21" s="91">
        <f t="shared" si="8"/>
        <v>106.35484507598186</v>
      </c>
      <c r="AQ21" s="88">
        <f t="shared" si="8"/>
        <v>106.58263305322129</v>
      </c>
      <c r="AR21" s="90">
        <f t="shared" si="8"/>
        <v>89.85507246376811</v>
      </c>
      <c r="AS21" s="88">
        <f t="shared" si="8"/>
        <v>106.61206552137435</v>
      </c>
      <c r="AT21" s="88">
        <f t="shared" si="8"/>
        <v>106.69085046352278</v>
      </c>
      <c r="AU21" s="90">
        <f t="shared" si="8"/>
        <v>97.727272727272734</v>
      </c>
      <c r="AV21" s="88">
        <f t="shared" si="8"/>
        <v>85.245901639344254</v>
      </c>
      <c r="AW21" s="88">
        <f t="shared" si="8"/>
        <v>91.666666666666657</v>
      </c>
      <c r="AX21" s="88">
        <f t="shared" si="8"/>
        <v>76</v>
      </c>
      <c r="AY21" s="92">
        <f t="shared" si="8"/>
        <v>106.02189781021897</v>
      </c>
    </row>
    <row r="22" spans="1:51" ht="36" customHeight="1">
      <c r="A22" s="72" t="s">
        <v>82</v>
      </c>
      <c r="B22" s="88">
        <f t="shared" si="9"/>
        <v>101.52261531571875</v>
      </c>
      <c r="C22" s="88">
        <f t="shared" si="6"/>
        <v>101.64524421593831</v>
      </c>
      <c r="D22" s="88">
        <f t="shared" si="6"/>
        <v>44.915254237288138</v>
      </c>
      <c r="E22" s="88">
        <f t="shared" si="6"/>
        <v>158.2191780821918</v>
      </c>
      <c r="F22" s="88" t="e">
        <f t="shared" si="6"/>
        <v>#DIV/0!</v>
      </c>
      <c r="G22" s="88">
        <f t="shared" si="6"/>
        <v>97.696737044145877</v>
      </c>
      <c r="H22" s="88">
        <f t="shared" si="6"/>
        <v>103.61757105943153</v>
      </c>
      <c r="I22" s="88">
        <f t="shared" si="6"/>
        <v>114.28571428571428</v>
      </c>
      <c r="J22" s="88">
        <f t="shared" si="6"/>
        <v>106.66666666666667</v>
      </c>
      <c r="K22" s="88" t="e">
        <f t="shared" si="6"/>
        <v>#DIV/0!</v>
      </c>
      <c r="L22" s="88">
        <f t="shared" si="6"/>
        <v>103.84615384615385</v>
      </c>
      <c r="M22" s="88">
        <f t="shared" si="6"/>
        <v>96.875</v>
      </c>
      <c r="N22" s="88">
        <f t="shared" si="6"/>
        <v>107.14285714285714</v>
      </c>
      <c r="O22" s="88" t="str">
        <f t="shared" si="6"/>
        <v/>
      </c>
      <c r="P22" s="88">
        <f t="shared" si="6"/>
        <v>94.444444444444443</v>
      </c>
      <c r="Q22" s="88">
        <f t="shared" si="6"/>
        <v>97.368421052631575</v>
      </c>
      <c r="R22" s="88">
        <f t="shared" si="6"/>
        <v>98.529411764705884</v>
      </c>
      <c r="S22" s="88">
        <f t="shared" si="6"/>
        <v>108.33333333333333</v>
      </c>
      <c r="T22" s="88">
        <f t="shared" si="6"/>
        <v>112.5</v>
      </c>
      <c r="U22" s="88">
        <f t="shared" si="6"/>
        <v>120</v>
      </c>
      <c r="V22" s="88"/>
      <c r="W22" s="88"/>
      <c r="X22" s="88"/>
      <c r="Y22" s="88">
        <f t="shared" si="6"/>
        <v>104</v>
      </c>
      <c r="Z22" s="88" t="str">
        <f t="shared" si="10"/>
        <v/>
      </c>
      <c r="AA22" s="88" t="str">
        <f t="shared" si="10"/>
        <v/>
      </c>
      <c r="AB22" s="88" t="str">
        <f t="shared" si="10"/>
        <v/>
      </c>
      <c r="AC22" s="88" t="str">
        <f t="shared" si="10"/>
        <v/>
      </c>
      <c r="AD22" s="88" t="str">
        <f t="shared" si="7"/>
        <v/>
      </c>
      <c r="AE22" s="88" t="str">
        <f t="shared" si="7"/>
        <v/>
      </c>
      <c r="AF22" s="88" t="str">
        <f t="shared" si="7"/>
        <v/>
      </c>
      <c r="AG22" s="88"/>
      <c r="AH22" s="88" t="str">
        <f t="shared" si="7"/>
        <v/>
      </c>
      <c r="AI22" s="88" t="str">
        <f t="shared" si="7"/>
        <v/>
      </c>
      <c r="AJ22" s="88" t="str">
        <f t="shared" si="7"/>
        <v/>
      </c>
      <c r="AK22" s="88" t="str">
        <f t="shared" si="7"/>
        <v/>
      </c>
      <c r="AL22" s="88" t="str">
        <f t="shared" si="7"/>
        <v/>
      </c>
      <c r="AM22" s="88" t="str">
        <f t="shared" si="7"/>
        <v/>
      </c>
      <c r="AN22" s="89"/>
      <c r="AO22" s="90">
        <f t="shared" si="8"/>
        <v>50.806451612903224</v>
      </c>
      <c r="AP22" s="91">
        <f t="shared" si="8"/>
        <v>101.52261531571875</v>
      </c>
      <c r="AQ22" s="88">
        <f t="shared" si="8"/>
        <v>102.9709811146937</v>
      </c>
      <c r="AR22" s="90">
        <f t="shared" si="8"/>
        <v>50.806451612903224</v>
      </c>
      <c r="AS22" s="88">
        <f t="shared" si="8"/>
        <v>103.23394495412843</v>
      </c>
      <c r="AT22" s="88">
        <f t="shared" si="8"/>
        <v>103.15545243619491</v>
      </c>
      <c r="AU22" s="90">
        <f t="shared" si="8"/>
        <v>110.00000000000001</v>
      </c>
      <c r="AV22" s="88">
        <f t="shared" si="8"/>
        <v>31.132075471698112</v>
      </c>
      <c r="AW22" s="88">
        <f t="shared" si="8"/>
        <v>78.125</v>
      </c>
      <c r="AX22" s="88">
        <f t="shared" si="8"/>
        <v>10.810810810810811</v>
      </c>
      <c r="AY22" s="92">
        <f t="shared" si="8"/>
        <v>104.92505353319058</v>
      </c>
    </row>
    <row r="23" spans="1:51" ht="36" customHeight="1">
      <c r="A23" s="72" t="s">
        <v>3</v>
      </c>
      <c r="B23" s="88">
        <f t="shared" si="9"/>
        <v>100.84459459459461</v>
      </c>
      <c r="C23" s="88">
        <f t="shared" si="6"/>
        <v>100.18226002430133</v>
      </c>
      <c r="D23" s="88">
        <f t="shared" si="6"/>
        <v>40.929535232383806</v>
      </c>
      <c r="E23" s="88">
        <f t="shared" si="6"/>
        <v>184.41064638783271</v>
      </c>
      <c r="F23" s="88" t="e">
        <f t="shared" si="6"/>
        <v>#DIV/0!</v>
      </c>
      <c r="G23" s="88">
        <f t="shared" si="6"/>
        <v>100</v>
      </c>
      <c r="H23" s="88">
        <f t="shared" si="6"/>
        <v>104.76190476190477</v>
      </c>
      <c r="I23" s="88">
        <f t="shared" si="6"/>
        <v>103.44827586206897</v>
      </c>
      <c r="J23" s="88">
        <f t="shared" si="6"/>
        <v>113.70967741935485</v>
      </c>
      <c r="K23" s="88" t="e">
        <f t="shared" si="6"/>
        <v>#DIV/0!</v>
      </c>
      <c r="L23" s="88">
        <f t="shared" si="6"/>
        <v>90.243902439024396</v>
      </c>
      <c r="M23" s="88">
        <f t="shared" si="6"/>
        <v>109.52380952380953</v>
      </c>
      <c r="N23" s="88">
        <f t="shared" si="6"/>
        <v>109.09090909090908</v>
      </c>
      <c r="O23" s="88" t="str">
        <f t="shared" si="6"/>
        <v/>
      </c>
      <c r="P23" s="88">
        <f t="shared" si="6"/>
        <v>105.88235294117648</v>
      </c>
      <c r="Q23" s="88">
        <f t="shared" si="6"/>
        <v>102.22222222222221</v>
      </c>
      <c r="R23" s="88">
        <f t="shared" si="6"/>
        <v>91.525423728813564</v>
      </c>
      <c r="S23" s="88">
        <f t="shared" si="6"/>
        <v>130.35714285714286</v>
      </c>
      <c r="T23" s="88">
        <f t="shared" si="6"/>
        <v>111.76470588235294</v>
      </c>
      <c r="U23" s="88">
        <f t="shared" si="6"/>
        <v>72.727272727272734</v>
      </c>
      <c r="V23" s="88"/>
      <c r="W23" s="88"/>
      <c r="X23" s="88"/>
      <c r="Y23" s="88">
        <f t="shared" si="6"/>
        <v>92</v>
      </c>
      <c r="Z23" s="88" t="str">
        <f t="shared" si="10"/>
        <v/>
      </c>
      <c r="AA23" s="88" t="str">
        <f t="shared" si="10"/>
        <v/>
      </c>
      <c r="AB23" s="88" t="str">
        <f t="shared" si="10"/>
        <v/>
      </c>
      <c r="AC23" s="88" t="str">
        <f t="shared" si="10"/>
        <v/>
      </c>
      <c r="AD23" s="88" t="str">
        <f t="shared" si="7"/>
        <v/>
      </c>
      <c r="AE23" s="88" t="str">
        <f t="shared" si="7"/>
        <v/>
      </c>
      <c r="AF23" s="88" t="str">
        <f t="shared" si="7"/>
        <v/>
      </c>
      <c r="AG23" s="88"/>
      <c r="AH23" s="88" t="str">
        <f t="shared" si="7"/>
        <v/>
      </c>
      <c r="AI23" s="88" t="str">
        <f t="shared" si="7"/>
        <v/>
      </c>
      <c r="AJ23" s="88" t="str">
        <f t="shared" si="7"/>
        <v/>
      </c>
      <c r="AK23" s="88" t="str">
        <f t="shared" si="7"/>
        <v/>
      </c>
      <c r="AL23" s="88" t="str">
        <f t="shared" si="7"/>
        <v/>
      </c>
      <c r="AM23" s="88" t="str">
        <f t="shared" si="7"/>
        <v/>
      </c>
      <c r="AN23" s="89"/>
      <c r="AO23" s="90">
        <f t="shared" si="8"/>
        <v>48.75</v>
      </c>
      <c r="AP23" s="91">
        <f t="shared" si="8"/>
        <v>100.84459459459461</v>
      </c>
      <c r="AQ23" s="88">
        <f t="shared" si="8"/>
        <v>102.93674698795181</v>
      </c>
      <c r="AR23" s="90">
        <f t="shared" si="8"/>
        <v>48.75</v>
      </c>
      <c r="AS23" s="88">
        <f t="shared" si="8"/>
        <v>103.12969454181271</v>
      </c>
      <c r="AT23" s="88">
        <f t="shared" si="8"/>
        <v>102.96577946768062</v>
      </c>
      <c r="AU23" s="90">
        <f t="shared" si="8"/>
        <v>116.32653061224489</v>
      </c>
      <c r="AV23" s="88">
        <f t="shared" si="8"/>
        <v>40</v>
      </c>
      <c r="AW23" s="88">
        <f t="shared" si="8"/>
        <v>100</v>
      </c>
      <c r="AX23" s="88">
        <f t="shared" si="8"/>
        <v>18.918918918918919</v>
      </c>
      <c r="AY23" s="92">
        <f t="shared" si="8"/>
        <v>103.07692307692307</v>
      </c>
    </row>
    <row r="24" spans="1:51" ht="36" customHeight="1">
      <c r="A24" s="72" t="s">
        <v>5</v>
      </c>
      <c r="B24" s="88">
        <f t="shared" si="9"/>
        <v>97.024238060955128</v>
      </c>
      <c r="C24" s="88">
        <f t="shared" si="6"/>
        <v>100.49861495844877</v>
      </c>
      <c r="D24" s="88">
        <f t="shared" si="6"/>
        <v>42.549371633752244</v>
      </c>
      <c r="E24" s="88">
        <f t="shared" si="6"/>
        <v>167.32283464566927</v>
      </c>
      <c r="F24" s="88" t="e">
        <f t="shared" si="6"/>
        <v>#DIV/0!</v>
      </c>
      <c r="G24" s="88">
        <f t="shared" si="6"/>
        <v>91.586998087954115</v>
      </c>
      <c r="H24" s="88">
        <f t="shared" si="6"/>
        <v>94.83695652173914</v>
      </c>
      <c r="I24" s="88" t="str">
        <f t="shared" si="6"/>
        <v/>
      </c>
      <c r="J24" s="88">
        <f t="shared" si="6"/>
        <v>107.4766355140187</v>
      </c>
      <c r="K24" s="88" t="e">
        <f t="shared" si="6"/>
        <v>#DIV/0!</v>
      </c>
      <c r="L24" s="88">
        <f t="shared" si="6"/>
        <v>87.5</v>
      </c>
      <c r="M24" s="88">
        <f t="shared" si="6"/>
        <v>108.33333333333333</v>
      </c>
      <c r="N24" s="88" t="str">
        <f t="shared" si="6"/>
        <v/>
      </c>
      <c r="O24" s="88" t="str">
        <f t="shared" si="6"/>
        <v/>
      </c>
      <c r="P24" s="88">
        <f t="shared" si="6"/>
        <v>94.871794871794862</v>
      </c>
      <c r="Q24" s="88">
        <f t="shared" si="6"/>
        <v>102.4390243902439</v>
      </c>
      <c r="R24" s="88">
        <f t="shared" si="6"/>
        <v>82.8125</v>
      </c>
      <c r="S24" s="88">
        <f t="shared" si="6"/>
        <v>109.75609756097562</v>
      </c>
      <c r="T24" s="88">
        <f t="shared" si="6"/>
        <v>100</v>
      </c>
      <c r="U24" s="88">
        <f t="shared" si="6"/>
        <v>128.57142857142858</v>
      </c>
      <c r="V24" s="88"/>
      <c r="W24" s="88"/>
      <c r="X24" s="88"/>
      <c r="Y24" s="88">
        <f t="shared" si="6"/>
        <v>92.307692307692307</v>
      </c>
      <c r="Z24" s="88" t="str">
        <f t="shared" si="10"/>
        <v/>
      </c>
      <c r="AA24" s="88" t="str">
        <f t="shared" si="10"/>
        <v/>
      </c>
      <c r="AB24" s="88" t="str">
        <f t="shared" si="10"/>
        <v/>
      </c>
      <c r="AC24" s="88" t="str">
        <f t="shared" si="10"/>
        <v/>
      </c>
      <c r="AD24" s="88" t="str">
        <f t="shared" si="7"/>
        <v/>
      </c>
      <c r="AE24" s="88" t="str">
        <f t="shared" si="7"/>
        <v/>
      </c>
      <c r="AF24" s="88" t="str">
        <f t="shared" si="7"/>
        <v/>
      </c>
      <c r="AG24" s="88"/>
      <c r="AH24" s="88" t="str">
        <f t="shared" si="7"/>
        <v/>
      </c>
      <c r="AI24" s="88" t="str">
        <f t="shared" si="7"/>
        <v/>
      </c>
      <c r="AJ24" s="88" t="str">
        <f t="shared" si="7"/>
        <v/>
      </c>
      <c r="AK24" s="88" t="str">
        <f t="shared" si="7"/>
        <v/>
      </c>
      <c r="AL24" s="88" t="str">
        <f>IF(AL9=0,"",AL9/AL39*100)</f>
        <v/>
      </c>
      <c r="AM24" s="88" t="str">
        <f t="shared" si="7"/>
        <v/>
      </c>
      <c r="AN24" s="89"/>
      <c r="AO24" s="90">
        <f t="shared" si="8"/>
        <v>37.5</v>
      </c>
      <c r="AP24" s="91">
        <f t="shared" si="8"/>
        <v>97.024238060955128</v>
      </c>
      <c r="AQ24" s="88">
        <f t="shared" si="8"/>
        <v>99.774039668591513</v>
      </c>
      <c r="AR24" s="90">
        <f t="shared" si="8"/>
        <v>37.5</v>
      </c>
      <c r="AS24" s="88">
        <f t="shared" si="8"/>
        <v>99.900398406374507</v>
      </c>
      <c r="AT24" s="88">
        <f t="shared" si="8"/>
        <v>99.848369977255487</v>
      </c>
      <c r="AU24" s="90">
        <f t="shared" si="8"/>
        <v>103.38983050847457</v>
      </c>
      <c r="AV24" s="88">
        <f t="shared" si="8"/>
        <v>20.52980132450331</v>
      </c>
      <c r="AW24" s="88">
        <f t="shared" si="8"/>
        <v>88.461538461538453</v>
      </c>
      <c r="AX24" s="88">
        <f t="shared" si="8"/>
        <v>6.4</v>
      </c>
      <c r="AY24" s="92">
        <f t="shared" si="8"/>
        <v>102.08333333333333</v>
      </c>
    </row>
    <row r="25" spans="1:51" ht="36" customHeight="1">
      <c r="A25" s="72" t="s">
        <v>7</v>
      </c>
      <c r="B25" s="88">
        <f t="shared" si="9"/>
        <v>96.365155629830795</v>
      </c>
      <c r="C25" s="88">
        <f t="shared" si="6"/>
        <v>99.867549668874162</v>
      </c>
      <c r="D25" s="88">
        <f t="shared" si="6"/>
        <v>50.247116968698514</v>
      </c>
      <c r="E25" s="88">
        <f t="shared" si="6"/>
        <v>136.72131147540983</v>
      </c>
      <c r="F25" s="88" t="e">
        <f t="shared" si="6"/>
        <v>#DIV/0!</v>
      </c>
      <c r="G25" s="88">
        <f t="shared" si="6"/>
        <v>89.63636363636364</v>
      </c>
      <c r="H25" s="88">
        <f t="shared" si="6"/>
        <v>95.049504950495049</v>
      </c>
      <c r="I25" s="88" t="str">
        <f t="shared" si="6"/>
        <v/>
      </c>
      <c r="J25" s="88">
        <f t="shared" si="6"/>
        <v>95.348837209302332</v>
      </c>
      <c r="K25" s="88" t="e">
        <f t="shared" si="6"/>
        <v>#DIV/0!</v>
      </c>
      <c r="L25" s="88">
        <f t="shared" si="6"/>
        <v>97.872340425531917</v>
      </c>
      <c r="M25" s="88">
        <f t="shared" si="6"/>
        <v>96.428571428571431</v>
      </c>
      <c r="N25" s="88" t="str">
        <f t="shared" si="6"/>
        <v/>
      </c>
      <c r="O25" s="88" t="str">
        <f t="shared" si="6"/>
        <v/>
      </c>
      <c r="P25" s="88">
        <f t="shared" si="6"/>
        <v>97.297297297297305</v>
      </c>
      <c r="Q25" s="88">
        <f t="shared" si="6"/>
        <v>94.594594594594597</v>
      </c>
      <c r="R25" s="88">
        <f t="shared" si="6"/>
        <v>86.15384615384616</v>
      </c>
      <c r="S25" s="88" t="str">
        <f t="shared" si="6"/>
        <v/>
      </c>
      <c r="T25" s="88">
        <f t="shared" si="6"/>
        <v>72.727272727272734</v>
      </c>
      <c r="U25" s="88">
        <f t="shared" si="6"/>
        <v>122.22222222222223</v>
      </c>
      <c r="V25" s="88"/>
      <c r="W25" s="88"/>
      <c r="X25" s="88"/>
      <c r="Y25" s="88">
        <f t="shared" si="6"/>
        <v>87.5</v>
      </c>
      <c r="Z25" s="88" t="str">
        <f t="shared" si="10"/>
        <v/>
      </c>
      <c r="AA25" s="88" t="str">
        <f t="shared" si="10"/>
        <v/>
      </c>
      <c r="AB25" s="88" t="str">
        <f t="shared" si="10"/>
        <v/>
      </c>
      <c r="AC25" s="88" t="str">
        <f t="shared" si="10"/>
        <v/>
      </c>
      <c r="AD25" s="88" t="str">
        <f t="shared" si="7"/>
        <v/>
      </c>
      <c r="AE25" s="88" t="str">
        <f t="shared" si="7"/>
        <v/>
      </c>
      <c r="AF25" s="88" t="str">
        <f t="shared" si="7"/>
        <v/>
      </c>
      <c r="AG25" s="88"/>
      <c r="AH25" s="88" t="str">
        <f t="shared" si="7"/>
        <v/>
      </c>
      <c r="AI25" s="88" t="str">
        <f t="shared" si="7"/>
        <v/>
      </c>
      <c r="AJ25" s="88" t="str">
        <f t="shared" si="7"/>
        <v/>
      </c>
      <c r="AK25" s="88" t="str">
        <f t="shared" si="7"/>
        <v/>
      </c>
      <c r="AL25" s="88" t="str">
        <f t="shared" si="7"/>
        <v/>
      </c>
      <c r="AM25" s="88" t="str">
        <f t="shared" si="7"/>
        <v/>
      </c>
      <c r="AN25" s="89"/>
      <c r="AO25" s="90">
        <f t="shared" si="8"/>
        <v>52.095808383233532</v>
      </c>
      <c r="AP25" s="91">
        <f t="shared" si="8"/>
        <v>96.177146438270313</v>
      </c>
      <c r="AQ25" s="88">
        <f t="shared" si="8"/>
        <v>97.96536796536796</v>
      </c>
      <c r="AR25" s="90">
        <f t="shared" si="8"/>
        <v>46.706586826347305</v>
      </c>
      <c r="AS25" s="88">
        <f t="shared" si="8"/>
        <v>97.878722948360831</v>
      </c>
      <c r="AT25" s="88">
        <f t="shared" si="8"/>
        <v>98.039215686274503</v>
      </c>
      <c r="AU25" s="90">
        <f t="shared" si="8"/>
        <v>88.311688311688314</v>
      </c>
      <c r="AV25" s="88">
        <f t="shared" si="8"/>
        <v>30</v>
      </c>
      <c r="AW25" s="88">
        <f t="shared" si="8"/>
        <v>86.666666666666671</v>
      </c>
      <c r="AX25" s="88">
        <f t="shared" si="8"/>
        <v>11.111111111111111</v>
      </c>
      <c r="AY25" s="92">
        <f t="shared" si="8"/>
        <v>99.393939393939391</v>
      </c>
    </row>
    <row r="26" spans="1:51" ht="36" customHeight="1">
      <c r="A26" s="72" t="s">
        <v>9</v>
      </c>
      <c r="B26" s="88">
        <f t="shared" si="9"/>
        <v>100.99361249112846</v>
      </c>
      <c r="C26" s="88">
        <f t="shared" si="6"/>
        <v>104.7805642633229</v>
      </c>
      <c r="D26" s="88">
        <f t="shared" si="6"/>
        <v>51.964512040557665</v>
      </c>
      <c r="E26" s="88">
        <f t="shared" si="6"/>
        <v>140</v>
      </c>
      <c r="F26" s="88" t="e">
        <f t="shared" si="6"/>
        <v>#DIV/0!</v>
      </c>
      <c r="G26" s="88">
        <f t="shared" si="6"/>
        <v>93.253373313343317</v>
      </c>
      <c r="H26" s="88">
        <f t="shared" si="6"/>
        <v>95.91439688715954</v>
      </c>
      <c r="I26" s="88" t="str">
        <f t="shared" si="6"/>
        <v/>
      </c>
      <c r="J26" s="88">
        <f t="shared" si="6"/>
        <v>111.37724550898203</v>
      </c>
      <c r="K26" s="88" t="e">
        <f t="shared" si="6"/>
        <v>#DIV/0!</v>
      </c>
      <c r="L26" s="88">
        <f t="shared" si="6"/>
        <v>92.156862745098039</v>
      </c>
      <c r="M26" s="88">
        <f t="shared" si="6"/>
        <v>100</v>
      </c>
      <c r="N26" s="88" t="str">
        <f t="shared" si="6"/>
        <v/>
      </c>
      <c r="O26" s="88" t="str">
        <f t="shared" si="6"/>
        <v/>
      </c>
      <c r="P26" s="88">
        <f t="shared" si="6"/>
        <v>121.62162162162163</v>
      </c>
      <c r="Q26" s="88">
        <f t="shared" si="6"/>
        <v>100</v>
      </c>
      <c r="R26" s="88">
        <f t="shared" si="6"/>
        <v>95.833333333333343</v>
      </c>
      <c r="S26" s="88" t="str">
        <f t="shared" si="6"/>
        <v/>
      </c>
      <c r="T26" s="88">
        <f t="shared" si="6"/>
        <v>62.5</v>
      </c>
      <c r="U26" s="88">
        <f t="shared" si="6"/>
        <v>108.33333333333333</v>
      </c>
      <c r="V26" s="88"/>
      <c r="W26" s="88"/>
      <c r="X26" s="88"/>
      <c r="Y26" s="88">
        <f t="shared" si="6"/>
        <v>93.333333333333329</v>
      </c>
      <c r="Z26" s="88" t="str">
        <f t="shared" si="10"/>
        <v/>
      </c>
      <c r="AA26" s="88" t="str">
        <f t="shared" si="10"/>
        <v/>
      </c>
      <c r="AB26" s="88" t="str">
        <f t="shared" si="10"/>
        <v/>
      </c>
      <c r="AC26" s="88" t="str">
        <f t="shared" si="10"/>
        <v/>
      </c>
      <c r="AD26" s="88" t="str">
        <f t="shared" si="7"/>
        <v/>
      </c>
      <c r="AE26" s="88" t="str">
        <f t="shared" si="7"/>
        <v/>
      </c>
      <c r="AF26" s="88" t="str">
        <f t="shared" si="7"/>
        <v/>
      </c>
      <c r="AG26" s="88"/>
      <c r="AH26" s="88" t="str">
        <f t="shared" si="7"/>
        <v/>
      </c>
      <c r="AI26" s="88" t="str">
        <f t="shared" si="7"/>
        <v/>
      </c>
      <c r="AJ26" s="88" t="str">
        <f t="shared" si="7"/>
        <v/>
      </c>
      <c r="AK26" s="88" t="str">
        <f t="shared" si="7"/>
        <v/>
      </c>
      <c r="AL26" s="88" t="str">
        <f t="shared" si="7"/>
        <v/>
      </c>
      <c r="AM26" s="88" t="str">
        <f t="shared" si="7"/>
        <v/>
      </c>
      <c r="AN26" s="89"/>
      <c r="AO26" s="90">
        <f t="shared" si="8"/>
        <v>51.700680272108848</v>
      </c>
      <c r="AP26" s="91">
        <f t="shared" si="8"/>
        <v>100.99361249112846</v>
      </c>
      <c r="AQ26" s="88">
        <f t="shared" si="8"/>
        <v>102.31371834578246</v>
      </c>
      <c r="AR26" s="90">
        <f t="shared" si="8"/>
        <v>51.700680272108848</v>
      </c>
      <c r="AS26" s="88">
        <f t="shared" si="8"/>
        <v>102.42346938775511</v>
      </c>
      <c r="AT26" s="88">
        <f t="shared" si="8"/>
        <v>102.41119087060555</v>
      </c>
      <c r="AU26" s="90">
        <f t="shared" si="8"/>
        <v>103.63636363636364</v>
      </c>
      <c r="AV26" s="88">
        <f t="shared" si="8"/>
        <v>47.972972972972968</v>
      </c>
      <c r="AW26" s="88">
        <f t="shared" si="8"/>
        <v>92.857142857142861</v>
      </c>
      <c r="AX26" s="88">
        <f t="shared" si="8"/>
        <v>20.652173913043477</v>
      </c>
      <c r="AY26" s="92">
        <f t="shared" si="8"/>
        <v>103.50584307178632</v>
      </c>
    </row>
    <row r="27" spans="1:51" ht="36" customHeight="1">
      <c r="A27" s="72" t="s">
        <v>11</v>
      </c>
      <c r="B27" s="88">
        <f t="shared" si="9"/>
        <v>99.796499796499788</v>
      </c>
      <c r="C27" s="88">
        <f t="shared" si="6"/>
        <v>105.00871080139373</v>
      </c>
      <c r="D27" s="88">
        <f t="shared" si="6"/>
        <v>45.072992700729927</v>
      </c>
      <c r="E27" s="88">
        <f t="shared" si="6"/>
        <v>109.92907801418438</v>
      </c>
      <c r="F27" s="88" t="e">
        <f t="shared" si="6"/>
        <v>#DIV/0!</v>
      </c>
      <c r="G27" s="88">
        <f t="shared" si="6"/>
        <v>91.666666666666657</v>
      </c>
      <c r="H27" s="88">
        <f t="shared" si="6"/>
        <v>93.861892583120209</v>
      </c>
      <c r="I27" s="88">
        <f t="shared" si="6"/>
        <v>90</v>
      </c>
      <c r="J27" s="88">
        <f t="shared" si="6"/>
        <v>95.798319327731093</v>
      </c>
      <c r="K27" s="88" t="e">
        <f t="shared" si="6"/>
        <v>#DIV/0!</v>
      </c>
      <c r="L27" s="88">
        <f t="shared" si="6"/>
        <v>92.857142857142861</v>
      </c>
      <c r="M27" s="88">
        <f t="shared" si="6"/>
        <v>96.428571428571431</v>
      </c>
      <c r="N27" s="88" t="str">
        <f t="shared" si="6"/>
        <v/>
      </c>
      <c r="O27" s="88" t="str">
        <f t="shared" si="6"/>
        <v/>
      </c>
      <c r="P27" s="88">
        <f t="shared" si="6"/>
        <v>105.55555555555556</v>
      </c>
      <c r="Q27" s="88">
        <f t="shared" si="6"/>
        <v>97.058823529411768</v>
      </c>
      <c r="R27" s="88">
        <f t="shared" si="6"/>
        <v>103.44827586206897</v>
      </c>
      <c r="S27" s="88" t="str">
        <f t="shared" si="6"/>
        <v/>
      </c>
      <c r="T27" s="88">
        <f t="shared" si="6"/>
        <v>105.88235294117648</v>
      </c>
      <c r="U27" s="88">
        <f t="shared" si="6"/>
        <v>100</v>
      </c>
      <c r="V27" s="88"/>
      <c r="W27" s="88"/>
      <c r="X27" s="88"/>
      <c r="Y27" s="88">
        <f t="shared" si="6"/>
        <v>80</v>
      </c>
      <c r="Z27" s="88" t="str">
        <f t="shared" si="10"/>
        <v/>
      </c>
      <c r="AA27" s="88" t="str">
        <f t="shared" si="10"/>
        <v/>
      </c>
      <c r="AB27" s="88" t="str">
        <f t="shared" si="10"/>
        <v/>
      </c>
      <c r="AC27" s="88" t="str">
        <f t="shared" si="10"/>
        <v/>
      </c>
      <c r="AD27" s="88" t="str">
        <f t="shared" si="7"/>
        <v/>
      </c>
      <c r="AE27" s="88" t="str">
        <f t="shared" si="7"/>
        <v/>
      </c>
      <c r="AF27" s="88" t="str">
        <f t="shared" si="7"/>
        <v/>
      </c>
      <c r="AG27" s="88"/>
      <c r="AH27" s="88" t="str">
        <f t="shared" si="7"/>
        <v/>
      </c>
      <c r="AI27" s="88" t="str">
        <f t="shared" si="7"/>
        <v/>
      </c>
      <c r="AJ27" s="88" t="str">
        <f t="shared" si="7"/>
        <v/>
      </c>
      <c r="AK27" s="88" t="str">
        <f t="shared" si="7"/>
        <v/>
      </c>
      <c r="AL27" s="88" t="str">
        <f t="shared" si="7"/>
        <v/>
      </c>
      <c r="AM27" s="88" t="str">
        <f t="shared" si="7"/>
        <v/>
      </c>
      <c r="AN27" s="89"/>
      <c r="AO27" s="90">
        <f t="shared" si="8"/>
        <v>49.618320610687022</v>
      </c>
      <c r="AP27" s="91">
        <f t="shared" si="8"/>
        <v>99.796499796499788</v>
      </c>
      <c r="AQ27" s="88">
        <f t="shared" si="8"/>
        <v>101.17081329709387</v>
      </c>
      <c r="AR27" s="90">
        <f t="shared" si="8"/>
        <v>49.618320610687022</v>
      </c>
      <c r="AS27" s="88">
        <f t="shared" si="8"/>
        <v>101.16593795544451</v>
      </c>
      <c r="AT27" s="88">
        <f t="shared" si="8"/>
        <v>101.17820324005891</v>
      </c>
      <c r="AU27" s="90">
        <f t="shared" si="8"/>
        <v>100</v>
      </c>
      <c r="AV27" s="88">
        <f t="shared" si="8"/>
        <v>40.54054054054054</v>
      </c>
      <c r="AW27" s="88">
        <f t="shared" si="8"/>
        <v>100</v>
      </c>
      <c r="AX27" s="88">
        <f t="shared" si="8"/>
        <v>18.518518518518519</v>
      </c>
      <c r="AY27" s="92">
        <f t="shared" si="8"/>
        <v>101.68539325842696</v>
      </c>
    </row>
    <row r="28" spans="1:51" ht="36" customHeight="1">
      <c r="A28" s="72" t="s">
        <v>83</v>
      </c>
      <c r="B28" s="88">
        <f t="shared" si="9"/>
        <v>108.33506980620962</v>
      </c>
      <c r="C28" s="88">
        <f t="shared" si="6"/>
        <v>111.73309449171518</v>
      </c>
      <c r="D28" s="88">
        <f t="shared" si="6"/>
        <v>51.752577319587637</v>
      </c>
      <c r="E28" s="88">
        <f t="shared" si="6"/>
        <v>134.53453453453454</v>
      </c>
      <c r="F28" s="88" t="e">
        <f t="shared" si="6"/>
        <v>#DIV/0!</v>
      </c>
      <c r="G28" s="88">
        <f t="shared" si="6"/>
        <v>98.434782608695642</v>
      </c>
      <c r="H28" s="88">
        <f t="shared" si="6"/>
        <v>113.43669250645996</v>
      </c>
      <c r="I28" s="88">
        <f t="shared" si="6"/>
        <v>102.17391304347827</v>
      </c>
      <c r="J28" s="88">
        <f t="shared" si="6"/>
        <v>104.09836065573769</v>
      </c>
      <c r="K28" s="88" t="e">
        <f t="shared" si="6"/>
        <v>#DIV/0!</v>
      </c>
      <c r="L28" s="88">
        <f t="shared" si="6"/>
        <v>107.40740740740742</v>
      </c>
      <c r="M28" s="88">
        <f t="shared" si="6"/>
        <v>96.666666666666671</v>
      </c>
      <c r="N28" s="88">
        <f t="shared" si="6"/>
        <v>102.94117647058823</v>
      </c>
      <c r="O28" s="88">
        <f t="shared" si="6"/>
        <v>100</v>
      </c>
      <c r="P28" s="88">
        <f t="shared" si="6"/>
        <v>91.111111111111114</v>
      </c>
      <c r="Q28" s="88">
        <f t="shared" si="6"/>
        <v>103.125</v>
      </c>
      <c r="R28" s="88">
        <f t="shared" si="6"/>
        <v>98.4375</v>
      </c>
      <c r="S28" s="88">
        <f t="shared" si="6"/>
        <v>125</v>
      </c>
      <c r="T28" s="88">
        <f t="shared" si="6"/>
        <v>100</v>
      </c>
      <c r="U28" s="88">
        <f t="shared" si="6"/>
        <v>120</v>
      </c>
      <c r="V28" s="88"/>
      <c r="W28" s="88"/>
      <c r="X28" s="88"/>
      <c r="Y28" s="88">
        <f t="shared" si="6"/>
        <v>89.285714285714292</v>
      </c>
      <c r="Z28" s="88" t="str">
        <f t="shared" si="10"/>
        <v/>
      </c>
      <c r="AA28" s="88" t="str">
        <f t="shared" si="10"/>
        <v/>
      </c>
      <c r="AB28" s="88" t="str">
        <f t="shared" si="10"/>
        <v/>
      </c>
      <c r="AC28" s="88" t="str">
        <f t="shared" si="10"/>
        <v/>
      </c>
      <c r="AD28" s="88" t="str">
        <f t="shared" si="7"/>
        <v/>
      </c>
      <c r="AE28" s="88" t="str">
        <f t="shared" si="7"/>
        <v/>
      </c>
      <c r="AF28" s="88" t="str">
        <f t="shared" si="7"/>
        <v/>
      </c>
      <c r="AG28" s="88"/>
      <c r="AH28" s="88" t="str">
        <f t="shared" si="7"/>
        <v/>
      </c>
      <c r="AI28" s="88" t="str">
        <f t="shared" si="7"/>
        <v/>
      </c>
      <c r="AJ28" s="88" t="str">
        <f t="shared" si="7"/>
        <v/>
      </c>
      <c r="AK28" s="88" t="str">
        <f t="shared" si="7"/>
        <v/>
      </c>
      <c r="AL28" s="88" t="str">
        <f t="shared" si="7"/>
        <v/>
      </c>
      <c r="AM28" s="88" t="str">
        <f t="shared" si="7"/>
        <v/>
      </c>
      <c r="AN28" s="89"/>
      <c r="AO28" s="90">
        <f t="shared" si="8"/>
        <v>77.304964539007088</v>
      </c>
      <c r="AP28" s="91">
        <f t="shared" si="8"/>
        <v>108.33506980620962</v>
      </c>
      <c r="AQ28" s="88">
        <f t="shared" si="8"/>
        <v>109.27436668097896</v>
      </c>
      <c r="AR28" s="90">
        <f t="shared" si="8"/>
        <v>77.304964539007088</v>
      </c>
      <c r="AS28" s="88">
        <f t="shared" si="8"/>
        <v>109.60102410923831</v>
      </c>
      <c r="AT28" s="88">
        <f t="shared" si="8"/>
        <v>109.52689565780946</v>
      </c>
      <c r="AU28" s="90">
        <f t="shared" si="8"/>
        <v>115.51724137931035</v>
      </c>
      <c r="AV28" s="88">
        <f t="shared" si="8"/>
        <v>55.357142857142861</v>
      </c>
      <c r="AW28" s="88">
        <f t="shared" si="8"/>
        <v>68.965517241379317</v>
      </c>
      <c r="AX28" s="88">
        <f t="shared" si="8"/>
        <v>50.602409638554214</v>
      </c>
      <c r="AY28" s="92">
        <f t="shared" si="8"/>
        <v>109.29368029739777</v>
      </c>
    </row>
    <row r="29" spans="1:51" ht="36" customHeight="1">
      <c r="A29" s="72" t="s">
        <v>84</v>
      </c>
      <c r="B29" s="88">
        <f t="shared" si="9"/>
        <v>106.1046511627907</v>
      </c>
      <c r="C29" s="88">
        <f t="shared" si="6"/>
        <v>107.81018289668809</v>
      </c>
      <c r="D29" s="88">
        <f t="shared" si="6"/>
        <v>52.74151436031331</v>
      </c>
      <c r="E29" s="88">
        <f t="shared" si="6"/>
        <v>105.75342465753425</v>
      </c>
      <c r="F29" s="88" t="e">
        <f t="shared" si="6"/>
        <v>#DIV/0!</v>
      </c>
      <c r="G29" s="88">
        <f t="shared" si="6"/>
        <v>96.160267111853088</v>
      </c>
      <c r="H29" s="88">
        <f t="shared" si="6"/>
        <v>102.08877284595302</v>
      </c>
      <c r="I29" s="88">
        <f t="shared" si="6"/>
        <v>90.804597701149419</v>
      </c>
      <c r="J29" s="88">
        <f t="shared" si="6"/>
        <v>109.16666666666666</v>
      </c>
      <c r="K29" s="88" t="e">
        <f t="shared" si="6"/>
        <v>#DIV/0!</v>
      </c>
      <c r="L29" s="88">
        <f t="shared" si="6"/>
        <v>133.87096774193549</v>
      </c>
      <c r="M29" s="88">
        <f t="shared" si="6"/>
        <v>97.5</v>
      </c>
      <c r="N29" s="88">
        <f t="shared" si="6"/>
        <v>100</v>
      </c>
      <c r="O29" s="88" t="str">
        <f t="shared" si="6"/>
        <v/>
      </c>
      <c r="P29" s="88">
        <f t="shared" si="6"/>
        <v>87.179487179487182</v>
      </c>
      <c r="Q29" s="88">
        <f t="shared" si="6"/>
        <v>100</v>
      </c>
      <c r="R29" s="88">
        <f t="shared" si="6"/>
        <v>96.428571428571431</v>
      </c>
      <c r="S29" s="88">
        <f t="shared" si="6"/>
        <v>107.14285714285714</v>
      </c>
      <c r="T29" s="88">
        <f t="shared" si="6"/>
        <v>100</v>
      </c>
      <c r="U29" s="88">
        <f t="shared" si="6"/>
        <v>110.00000000000001</v>
      </c>
      <c r="V29" s="88"/>
      <c r="W29" s="88"/>
      <c r="X29" s="88"/>
      <c r="Y29" s="88">
        <f t="shared" si="6"/>
        <v>92.592592592592595</v>
      </c>
      <c r="Z29" s="88" t="str">
        <f t="shared" si="10"/>
        <v/>
      </c>
      <c r="AA29" s="88" t="str">
        <f t="shared" si="10"/>
        <v/>
      </c>
      <c r="AB29" s="88" t="str">
        <f t="shared" si="10"/>
        <v/>
      </c>
      <c r="AC29" s="88" t="str">
        <f t="shared" si="10"/>
        <v/>
      </c>
      <c r="AD29" s="88" t="str">
        <f t="shared" si="7"/>
        <v/>
      </c>
      <c r="AE29" s="88" t="str">
        <f t="shared" si="7"/>
        <v/>
      </c>
      <c r="AF29" s="88" t="str">
        <f t="shared" si="7"/>
        <v/>
      </c>
      <c r="AG29" s="88"/>
      <c r="AH29" s="88" t="str">
        <f t="shared" si="7"/>
        <v/>
      </c>
      <c r="AI29" s="88" t="str">
        <f t="shared" si="7"/>
        <v/>
      </c>
      <c r="AJ29" s="88" t="str">
        <f t="shared" si="7"/>
        <v/>
      </c>
      <c r="AK29" s="88" t="str">
        <f t="shared" si="7"/>
        <v/>
      </c>
      <c r="AL29" s="88" t="str">
        <f t="shared" si="7"/>
        <v/>
      </c>
      <c r="AM29" s="88" t="str">
        <f t="shared" si="7"/>
        <v/>
      </c>
      <c r="AN29" s="89"/>
      <c r="AO29" s="90">
        <f t="shared" si="8"/>
        <v>215.51724137931038</v>
      </c>
      <c r="AP29" s="91">
        <f t="shared" si="8"/>
        <v>106.1046511627907</v>
      </c>
      <c r="AQ29" s="88">
        <f t="shared" si="8"/>
        <v>104.66696873584051</v>
      </c>
      <c r="AR29" s="90">
        <f t="shared" si="8"/>
        <v>215.51724137931038</v>
      </c>
      <c r="AS29" s="88">
        <f t="shared" si="8"/>
        <v>104.46046406848389</v>
      </c>
      <c r="AT29" s="88">
        <f t="shared" si="8"/>
        <v>104.69248291571753</v>
      </c>
      <c r="AU29" s="90">
        <f t="shared" si="8"/>
        <v>83.673469387755105</v>
      </c>
      <c r="AV29" s="88">
        <f t="shared" si="8"/>
        <v>327.27272727272731</v>
      </c>
      <c r="AW29" s="88">
        <f t="shared" si="8"/>
        <v>100</v>
      </c>
      <c r="AX29" s="88">
        <f t="shared" si="8"/>
        <v>933.33333333333337</v>
      </c>
      <c r="AY29" s="92">
        <f t="shared" si="8"/>
        <v>104.84848484848486</v>
      </c>
    </row>
    <row r="30" spans="1:51" ht="36" customHeight="1">
      <c r="A30" s="72" t="s">
        <v>85</v>
      </c>
      <c r="B30" s="88">
        <f t="shared" si="9"/>
        <v>103.15049864007253</v>
      </c>
      <c r="C30" s="88">
        <f t="shared" si="6"/>
        <v>106.8439192516002</v>
      </c>
      <c r="D30" s="88">
        <f t="shared" si="6"/>
        <v>57.907542579075425</v>
      </c>
      <c r="E30" s="88">
        <f t="shared" si="6"/>
        <v>100.81743869209809</v>
      </c>
      <c r="F30" s="88" t="e">
        <f t="shared" si="6"/>
        <v>#DIV/0!</v>
      </c>
      <c r="G30" s="88">
        <f t="shared" si="6"/>
        <v>94.542253521126767</v>
      </c>
      <c r="H30" s="88">
        <f t="shared" si="6"/>
        <v>100.51150895140665</v>
      </c>
      <c r="I30" s="88">
        <f t="shared" si="6"/>
        <v>101.58730158730158</v>
      </c>
      <c r="J30" s="88">
        <f t="shared" si="6"/>
        <v>103.03030303030303</v>
      </c>
      <c r="K30" s="88" t="e">
        <f t="shared" si="6"/>
        <v>#DIV/0!</v>
      </c>
      <c r="L30" s="88">
        <f t="shared" si="6"/>
        <v>120</v>
      </c>
      <c r="M30" s="88">
        <f t="shared" si="6"/>
        <v>92.592592592592595</v>
      </c>
      <c r="N30" s="88">
        <f t="shared" si="6"/>
        <v>103.03030303030303</v>
      </c>
      <c r="O30" s="88" t="str">
        <f t="shared" si="6"/>
        <v/>
      </c>
      <c r="P30" s="88">
        <f t="shared" si="6"/>
        <v>110.71428571428572</v>
      </c>
      <c r="Q30" s="88">
        <f t="shared" si="6"/>
        <v>87.5</v>
      </c>
      <c r="R30" s="88">
        <f t="shared" si="6"/>
        <v>108.62068965517241</v>
      </c>
      <c r="S30" s="88">
        <f t="shared" si="6"/>
        <v>97.727272727272734</v>
      </c>
      <c r="T30" s="88">
        <f t="shared" si="6"/>
        <v>84.615384615384613</v>
      </c>
      <c r="U30" s="88">
        <f t="shared" si="6"/>
        <v>77.777777777777786</v>
      </c>
      <c r="V30" s="88"/>
      <c r="W30" s="88"/>
      <c r="X30" s="88"/>
      <c r="Y30" s="88">
        <f t="shared" si="6"/>
        <v>78.260869565217391</v>
      </c>
      <c r="Z30" s="88" t="str">
        <f t="shared" si="10"/>
        <v/>
      </c>
      <c r="AA30" s="88" t="str">
        <f t="shared" si="10"/>
        <v/>
      </c>
      <c r="AB30" s="88" t="str">
        <f t="shared" si="10"/>
        <v/>
      </c>
      <c r="AC30" s="88" t="str">
        <f t="shared" si="10"/>
        <v/>
      </c>
      <c r="AD30" s="88" t="str">
        <f t="shared" si="7"/>
        <v/>
      </c>
      <c r="AE30" s="88" t="str">
        <f t="shared" si="7"/>
        <v/>
      </c>
      <c r="AF30" s="88" t="str">
        <f t="shared" si="7"/>
        <v/>
      </c>
      <c r="AG30" s="88"/>
      <c r="AH30" s="88" t="str">
        <f t="shared" si="7"/>
        <v/>
      </c>
      <c r="AI30" s="88" t="str">
        <f t="shared" si="7"/>
        <v/>
      </c>
      <c r="AJ30" s="88" t="str">
        <f t="shared" si="7"/>
        <v/>
      </c>
      <c r="AK30" s="88" t="str">
        <f t="shared" si="7"/>
        <v/>
      </c>
      <c r="AL30" s="88" t="str">
        <f t="shared" si="7"/>
        <v/>
      </c>
      <c r="AM30" s="88" t="str">
        <f t="shared" si="7"/>
        <v/>
      </c>
      <c r="AN30" s="89"/>
      <c r="AO30" s="90">
        <f t="shared" si="8"/>
        <v>91.935483870967744</v>
      </c>
      <c r="AP30" s="91">
        <f t="shared" si="8"/>
        <v>103.15049864007253</v>
      </c>
      <c r="AQ30" s="88">
        <f t="shared" si="8"/>
        <v>103.31034482758621</v>
      </c>
      <c r="AR30" s="90">
        <f t="shared" si="8"/>
        <v>91.935483870967744</v>
      </c>
      <c r="AS30" s="88">
        <f t="shared" si="8"/>
        <v>103.22138450993832</v>
      </c>
      <c r="AT30" s="88">
        <f t="shared" si="8"/>
        <v>103.39884393063583</v>
      </c>
      <c r="AU30" s="90">
        <f t="shared" si="8"/>
        <v>88.461538461538453</v>
      </c>
      <c r="AV30" s="88">
        <f t="shared" si="8"/>
        <v>94.285714285714278</v>
      </c>
      <c r="AW30" s="88">
        <f t="shared" si="8"/>
        <v>88</v>
      </c>
      <c r="AX30" s="88">
        <f t="shared" si="8"/>
        <v>110.00000000000001</v>
      </c>
      <c r="AY30" s="92">
        <f t="shared" si="8"/>
        <v>105.72033898305084</v>
      </c>
    </row>
    <row r="31" spans="1:51" ht="36" customHeight="1">
      <c r="A31" s="75" t="s">
        <v>106</v>
      </c>
      <c r="B31" s="93">
        <f t="shared" si="9"/>
        <v>102.50359084380285</v>
      </c>
      <c r="C31" s="93">
        <f t="shared" si="6"/>
        <v>104.6177631311282</v>
      </c>
      <c r="D31" s="93">
        <f t="shared" si="6"/>
        <v>53.2043530834341</v>
      </c>
      <c r="E31" s="93">
        <f t="shared" si="6"/>
        <v>136.1388742766965</v>
      </c>
      <c r="F31" s="93" t="e">
        <f t="shared" si="6"/>
        <v>#DIV/0!</v>
      </c>
      <c r="G31" s="93">
        <f t="shared" si="6"/>
        <v>96.076414401175597</v>
      </c>
      <c r="H31" s="93">
        <f t="shared" si="6"/>
        <v>101.821608040201</v>
      </c>
      <c r="I31" s="93">
        <f t="shared" si="6"/>
        <v>97.127222982216139</v>
      </c>
      <c r="J31" s="93">
        <f t="shared" si="6"/>
        <v>105.87402689313517</v>
      </c>
      <c r="K31" s="93" t="e">
        <f t="shared" si="6"/>
        <v>#DIV/0!</v>
      </c>
      <c r="L31" s="93">
        <f t="shared" si="6"/>
        <v>111.68224299065422</v>
      </c>
      <c r="M31" s="93">
        <f t="shared" si="6"/>
        <v>98.826979472140764</v>
      </c>
      <c r="N31" s="93">
        <f t="shared" si="6"/>
        <v>100.42016806722688</v>
      </c>
      <c r="O31" s="93">
        <f t="shared" si="6"/>
        <v>8</v>
      </c>
      <c r="P31" s="93">
        <f t="shared" si="6"/>
        <v>100.23474178403755</v>
      </c>
      <c r="Q31" s="93">
        <f t="shared" si="6"/>
        <v>97.706422018348633</v>
      </c>
      <c r="R31" s="93">
        <f t="shared" ref="R31:S31" si="11">IF(R16=0,"",R16/R46*100)</f>
        <v>96.042216358839056</v>
      </c>
      <c r="S31" s="93">
        <f t="shared" si="11"/>
        <v>111.25</v>
      </c>
      <c r="T31" s="93">
        <f>IF(T16=0,"",T16/T46*100)</f>
        <v>93.36492890995261</v>
      </c>
      <c r="U31" s="93">
        <f>IF(U16=0,"",U16/U46*100)</f>
        <v>104.13223140495869</v>
      </c>
      <c r="V31" s="93"/>
      <c r="W31" s="93"/>
      <c r="X31" s="93"/>
      <c r="Y31" s="93">
        <f>IF(Y16=0,"",Y16/Y46*100)</f>
        <v>91.961414790996784</v>
      </c>
      <c r="Z31" s="93">
        <f t="shared" si="10"/>
        <v>25</v>
      </c>
      <c r="AA31" s="93" t="str">
        <f t="shared" si="10"/>
        <v/>
      </c>
      <c r="AB31" s="93" t="str">
        <f t="shared" si="10"/>
        <v/>
      </c>
      <c r="AC31" s="93">
        <f t="shared" si="10"/>
        <v>50</v>
      </c>
      <c r="AD31" s="93">
        <f>IF(AD16=0,"",AD16/AD46*100)</f>
        <v>16.666666666666664</v>
      </c>
      <c r="AE31" s="93">
        <f t="shared" si="7"/>
        <v>100</v>
      </c>
      <c r="AF31" s="93" t="str">
        <f t="shared" si="7"/>
        <v/>
      </c>
      <c r="AG31" s="93"/>
      <c r="AH31" s="93">
        <f t="shared" si="7"/>
        <v>200</v>
      </c>
      <c r="AI31" s="93">
        <f t="shared" si="7"/>
        <v>66.666666666666657</v>
      </c>
      <c r="AJ31" s="93">
        <f t="shared" si="7"/>
        <v>500</v>
      </c>
      <c r="AK31" s="93">
        <f t="shared" si="7"/>
        <v>200</v>
      </c>
      <c r="AL31" s="93">
        <f>IF(AL16=0,"",AL16/AL46*100)</f>
        <v>100</v>
      </c>
      <c r="AM31" s="93" t="str">
        <f>IF(AM16=0,"",AM16/AM46*100)</f>
        <v/>
      </c>
      <c r="AN31" s="94"/>
      <c r="AO31" s="95">
        <f t="shared" si="8"/>
        <v>68.424908424908423</v>
      </c>
      <c r="AP31" s="96">
        <f t="shared" si="8"/>
        <v>102.48722750495445</v>
      </c>
      <c r="AQ31" s="93">
        <f t="shared" si="8"/>
        <v>103.37087031098515</v>
      </c>
      <c r="AR31" s="95">
        <f t="shared" si="8"/>
        <v>67.765567765567766</v>
      </c>
      <c r="AS31" s="93">
        <f t="shared" si="8"/>
        <v>103.46337210380841</v>
      </c>
      <c r="AT31" s="93">
        <f t="shared" si="8"/>
        <v>103.4546205549923</v>
      </c>
      <c r="AU31" s="95">
        <f t="shared" si="8"/>
        <v>104.18604651162791</v>
      </c>
      <c r="AV31" s="93">
        <f t="shared" si="8"/>
        <v>54.387568555758683</v>
      </c>
      <c r="AW31" s="93">
        <f t="shared" si="8"/>
        <v>91.443850267379673</v>
      </c>
      <c r="AX31" s="93">
        <f t="shared" si="8"/>
        <v>35.138888888888886</v>
      </c>
      <c r="AY31" s="97">
        <f t="shared" si="8"/>
        <v>104.27870793167597</v>
      </c>
    </row>
    <row r="32" spans="1:51" ht="36" customHeight="1">
      <c r="A32" s="376" t="s">
        <v>213</v>
      </c>
      <c r="B32" s="376"/>
      <c r="C32" s="376"/>
      <c r="D32" s="376"/>
      <c r="E32" s="376"/>
      <c r="F32" s="376"/>
      <c r="G32" s="376"/>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9" t="s">
        <v>101</v>
      </c>
      <c r="AP32" s="80" t="s">
        <v>102</v>
      </c>
      <c r="AQ32" s="81"/>
      <c r="AR32" s="82"/>
      <c r="AS32" s="98" t="s">
        <v>103</v>
      </c>
      <c r="AT32" s="99"/>
      <c r="AU32" s="100"/>
      <c r="AV32" s="98" t="s">
        <v>104</v>
      </c>
      <c r="AW32" s="99"/>
      <c r="AX32" s="100"/>
      <c r="AY32" s="83" t="s">
        <v>105</v>
      </c>
    </row>
    <row r="33" spans="1:51" s="24" customFormat="1" ht="36" customHeight="1">
      <c r="A33" s="84"/>
      <c r="B33" s="49" t="s">
        <v>32</v>
      </c>
      <c r="C33" s="49" t="s">
        <v>216</v>
      </c>
      <c r="D33" s="49" t="s">
        <v>217</v>
      </c>
      <c r="E33" s="49" t="s">
        <v>218</v>
      </c>
      <c r="F33" s="49" t="s">
        <v>219</v>
      </c>
      <c r="G33" s="49" t="s">
        <v>220</v>
      </c>
      <c r="H33" s="49" t="s">
        <v>221</v>
      </c>
      <c r="I33" s="49" t="s">
        <v>222</v>
      </c>
      <c r="J33" s="49" t="s">
        <v>223</v>
      </c>
      <c r="K33" s="49" t="s">
        <v>224</v>
      </c>
      <c r="L33" s="49" t="s">
        <v>225</v>
      </c>
      <c r="M33" s="49" t="s">
        <v>226</v>
      </c>
      <c r="N33" s="49" t="s">
        <v>227</v>
      </c>
      <c r="O33" s="49" t="s">
        <v>228</v>
      </c>
      <c r="P33" s="49" t="s">
        <v>229</v>
      </c>
      <c r="Q33" s="49" t="s">
        <v>230</v>
      </c>
      <c r="R33" s="49" t="s">
        <v>231</v>
      </c>
      <c r="S33" s="49" t="s">
        <v>232</v>
      </c>
      <c r="T33" s="49" t="s">
        <v>233</v>
      </c>
      <c r="U33" s="49" t="s">
        <v>234</v>
      </c>
      <c r="V33" s="49" t="s">
        <v>235</v>
      </c>
      <c r="W33" s="49" t="s">
        <v>236</v>
      </c>
      <c r="X33" s="49" t="s">
        <v>237</v>
      </c>
      <c r="Y33" s="49" t="s">
        <v>238</v>
      </c>
      <c r="Z33" s="49" t="s">
        <v>239</v>
      </c>
      <c r="AA33" s="85" t="s">
        <v>240</v>
      </c>
      <c r="AB33" s="85" t="s">
        <v>241</v>
      </c>
      <c r="AC33" s="85" t="s">
        <v>242</v>
      </c>
      <c r="AD33" s="85" t="s">
        <v>243</v>
      </c>
      <c r="AE33" s="85" t="s">
        <v>244</v>
      </c>
      <c r="AF33" s="85" t="s">
        <v>245</v>
      </c>
      <c r="AG33" s="85" t="s">
        <v>246</v>
      </c>
      <c r="AH33" s="85" t="s">
        <v>247</v>
      </c>
      <c r="AI33" s="85" t="s">
        <v>248</v>
      </c>
      <c r="AJ33" s="85" t="s">
        <v>249</v>
      </c>
      <c r="AK33" s="85" t="s">
        <v>250</v>
      </c>
      <c r="AL33" s="23" t="s">
        <v>251</v>
      </c>
      <c r="AM33" s="85" t="s">
        <v>252</v>
      </c>
      <c r="AN33" s="85" t="s">
        <v>253</v>
      </c>
      <c r="AO33" s="86" t="s">
        <v>34</v>
      </c>
      <c r="AP33" s="50" t="s">
        <v>32</v>
      </c>
      <c r="AQ33" s="51" t="s">
        <v>33</v>
      </c>
      <c r="AR33" s="51" t="s">
        <v>34</v>
      </c>
      <c r="AS33" s="52" t="s">
        <v>32</v>
      </c>
      <c r="AT33" s="53" t="s">
        <v>33</v>
      </c>
      <c r="AU33" s="53" t="s">
        <v>34</v>
      </c>
      <c r="AV33" s="52" t="s">
        <v>32</v>
      </c>
      <c r="AW33" s="53" t="s">
        <v>33</v>
      </c>
      <c r="AX33" s="54" t="s">
        <v>34</v>
      </c>
      <c r="AY33" s="55" t="s">
        <v>35</v>
      </c>
    </row>
    <row r="34" spans="1:51" ht="36" customHeight="1">
      <c r="A34" s="72" t="s">
        <v>92</v>
      </c>
      <c r="B34" s="25">
        <f>SUM(C34:AO34)</f>
        <v>392400</v>
      </c>
      <c r="C34" s="26">
        <v>173300</v>
      </c>
      <c r="D34" s="26">
        <v>44300</v>
      </c>
      <c r="E34" s="26">
        <v>25000</v>
      </c>
      <c r="F34" s="26">
        <v>0</v>
      </c>
      <c r="G34" s="26">
        <v>52600</v>
      </c>
      <c r="H34" s="26">
        <v>36500</v>
      </c>
      <c r="I34" s="26">
        <v>6500</v>
      </c>
      <c r="J34" s="26">
        <v>10800</v>
      </c>
      <c r="K34" s="26">
        <v>0</v>
      </c>
      <c r="L34" s="26">
        <v>4900</v>
      </c>
      <c r="M34" s="26">
        <v>2600</v>
      </c>
      <c r="N34" s="26">
        <v>2600</v>
      </c>
      <c r="O34" s="26">
        <v>0</v>
      </c>
      <c r="P34" s="26">
        <v>2800</v>
      </c>
      <c r="Q34" s="26">
        <v>3300</v>
      </c>
      <c r="R34" s="26">
        <v>6200</v>
      </c>
      <c r="S34" s="26">
        <v>3400</v>
      </c>
      <c r="T34" s="26">
        <v>1300</v>
      </c>
      <c r="U34" s="26">
        <v>1000</v>
      </c>
      <c r="V34" s="26">
        <v>2000</v>
      </c>
      <c r="W34" s="26">
        <v>4100</v>
      </c>
      <c r="X34" s="26">
        <v>1800</v>
      </c>
      <c r="Y34" s="26">
        <v>2500</v>
      </c>
      <c r="Z34" s="27">
        <v>0</v>
      </c>
      <c r="AA34" s="27">
        <v>0</v>
      </c>
      <c r="AB34" s="27">
        <v>0</v>
      </c>
      <c r="AC34" s="27">
        <v>100</v>
      </c>
      <c r="AD34" s="27">
        <v>200</v>
      </c>
      <c r="AE34" s="27">
        <v>100</v>
      </c>
      <c r="AF34" s="27">
        <v>0</v>
      </c>
      <c r="AG34" s="27">
        <v>0</v>
      </c>
      <c r="AH34" s="27">
        <v>100</v>
      </c>
      <c r="AI34" s="27">
        <v>0</v>
      </c>
      <c r="AJ34" s="27">
        <v>0</v>
      </c>
      <c r="AK34" s="27">
        <v>0</v>
      </c>
      <c r="AL34" s="27">
        <v>0</v>
      </c>
      <c r="AM34" s="27">
        <v>0</v>
      </c>
      <c r="AN34" s="27">
        <v>100</v>
      </c>
      <c r="AO34" s="28">
        <v>4300</v>
      </c>
      <c r="AP34" s="29">
        <f>SUM(AQ34:AR34)</f>
        <v>392400</v>
      </c>
      <c r="AQ34" s="25">
        <f>AT34+AW34</f>
        <v>388100</v>
      </c>
      <c r="AR34" s="56">
        <f>AU34+AX34</f>
        <v>4300</v>
      </c>
      <c r="AS34" s="31">
        <f>SUM(AT34:AU34)</f>
        <v>389300</v>
      </c>
      <c r="AT34" s="32">
        <v>385300</v>
      </c>
      <c r="AU34" s="33">
        <v>4000</v>
      </c>
      <c r="AV34" s="31">
        <f>SUM(AW34:AX34)</f>
        <v>3100</v>
      </c>
      <c r="AW34" s="32">
        <v>2800</v>
      </c>
      <c r="AX34" s="34">
        <v>300</v>
      </c>
      <c r="AY34" s="35">
        <v>44000</v>
      </c>
    </row>
    <row r="35" spans="1:51" ht="36" customHeight="1">
      <c r="A35" s="72" t="s">
        <v>13</v>
      </c>
      <c r="B35" s="25">
        <f t="shared" ref="B35:B45" si="12">SUM(C35:AO35)</f>
        <v>421300</v>
      </c>
      <c r="C35" s="38">
        <v>183400</v>
      </c>
      <c r="D35" s="38">
        <v>51700</v>
      </c>
      <c r="E35" s="38">
        <v>25400</v>
      </c>
      <c r="F35" s="38">
        <v>0</v>
      </c>
      <c r="G35" s="38">
        <v>57200</v>
      </c>
      <c r="H35" s="38">
        <v>36300</v>
      </c>
      <c r="I35" s="38">
        <v>9100</v>
      </c>
      <c r="J35" s="38">
        <v>9200</v>
      </c>
      <c r="K35" s="38">
        <v>0</v>
      </c>
      <c r="L35" s="38">
        <v>5500</v>
      </c>
      <c r="M35" s="38">
        <v>2600</v>
      </c>
      <c r="N35" s="38">
        <v>3000</v>
      </c>
      <c r="O35" s="38">
        <v>0</v>
      </c>
      <c r="P35" s="38">
        <v>3000</v>
      </c>
      <c r="Q35" s="38">
        <v>3500</v>
      </c>
      <c r="R35" s="38">
        <v>5600</v>
      </c>
      <c r="S35" s="38">
        <v>3700</v>
      </c>
      <c r="T35" s="32">
        <v>1700</v>
      </c>
      <c r="U35" s="26">
        <v>900</v>
      </c>
      <c r="V35" s="26">
        <v>2100</v>
      </c>
      <c r="W35" s="26">
        <v>3500</v>
      </c>
      <c r="X35" s="26">
        <v>1900</v>
      </c>
      <c r="Y35" s="26">
        <v>2500</v>
      </c>
      <c r="Z35" s="27">
        <v>300</v>
      </c>
      <c r="AA35" s="27">
        <v>0</v>
      </c>
      <c r="AB35" s="27">
        <v>100</v>
      </c>
      <c r="AC35" s="27">
        <v>100</v>
      </c>
      <c r="AD35" s="27">
        <v>400</v>
      </c>
      <c r="AE35" s="27">
        <v>0</v>
      </c>
      <c r="AF35" s="27">
        <v>0</v>
      </c>
      <c r="AG35" s="27">
        <v>0</v>
      </c>
      <c r="AH35" s="27">
        <v>0</v>
      </c>
      <c r="AI35" s="27">
        <v>300</v>
      </c>
      <c r="AJ35" s="27">
        <v>100</v>
      </c>
      <c r="AK35" s="27">
        <v>100</v>
      </c>
      <c r="AL35" s="27">
        <v>100</v>
      </c>
      <c r="AM35" s="27">
        <v>100</v>
      </c>
      <c r="AN35" s="27">
        <v>0</v>
      </c>
      <c r="AO35" s="39">
        <v>7900</v>
      </c>
      <c r="AP35" s="29">
        <f t="shared" ref="AP35:AP46" si="13">SUM(AQ35:AR35)</f>
        <v>421300</v>
      </c>
      <c r="AQ35" s="25">
        <f t="shared" ref="AQ35:AR45" si="14">AT35+AW35</f>
        <v>413400</v>
      </c>
      <c r="AR35" s="56">
        <f t="shared" si="14"/>
        <v>7900</v>
      </c>
      <c r="AS35" s="31">
        <f>SUM(AT35:AU35)</f>
        <v>417700</v>
      </c>
      <c r="AT35" s="32">
        <v>411500</v>
      </c>
      <c r="AU35" s="33">
        <v>6200</v>
      </c>
      <c r="AV35" s="31">
        <f>SUM(AW35:AX35)</f>
        <v>3600</v>
      </c>
      <c r="AW35" s="32">
        <v>1900</v>
      </c>
      <c r="AX35" s="34">
        <v>1700</v>
      </c>
      <c r="AY35" s="35">
        <v>43800</v>
      </c>
    </row>
    <row r="36" spans="1:51" ht="36" customHeight="1">
      <c r="A36" s="72" t="s">
        <v>14</v>
      </c>
      <c r="B36" s="25">
        <f>SUM(C36:AO36)</f>
        <v>506700</v>
      </c>
      <c r="C36" s="26">
        <v>221600</v>
      </c>
      <c r="D36" s="26">
        <v>61900</v>
      </c>
      <c r="E36" s="26">
        <v>31600</v>
      </c>
      <c r="F36" s="26">
        <v>0</v>
      </c>
      <c r="G36" s="26">
        <v>64500</v>
      </c>
      <c r="H36" s="26">
        <v>48700</v>
      </c>
      <c r="I36" s="26">
        <v>12200</v>
      </c>
      <c r="J36" s="26">
        <v>12100</v>
      </c>
      <c r="K36" s="26">
        <v>0</v>
      </c>
      <c r="L36" s="26">
        <v>6000</v>
      </c>
      <c r="M36" s="26">
        <v>3000</v>
      </c>
      <c r="N36" s="26">
        <v>3200</v>
      </c>
      <c r="O36" s="26">
        <v>0</v>
      </c>
      <c r="P36" s="26">
        <v>3700</v>
      </c>
      <c r="Q36" s="26">
        <v>3800</v>
      </c>
      <c r="R36" s="26">
        <v>7600</v>
      </c>
      <c r="S36" s="26">
        <v>5000</v>
      </c>
      <c r="T36" s="26">
        <v>1700</v>
      </c>
      <c r="U36" s="26">
        <v>1200</v>
      </c>
      <c r="V36" s="26">
        <v>2500</v>
      </c>
      <c r="W36" s="26">
        <v>4300</v>
      </c>
      <c r="X36" s="26">
        <v>2400</v>
      </c>
      <c r="Y36" s="26">
        <v>2800</v>
      </c>
      <c r="Z36" s="27">
        <v>0</v>
      </c>
      <c r="AA36" s="27">
        <v>0</v>
      </c>
      <c r="AB36" s="27">
        <v>0</v>
      </c>
      <c r="AC36" s="27">
        <v>0</v>
      </c>
      <c r="AD36" s="27">
        <v>0</v>
      </c>
      <c r="AE36" s="27">
        <v>0</v>
      </c>
      <c r="AF36" s="27">
        <v>0</v>
      </c>
      <c r="AG36" s="27">
        <v>0</v>
      </c>
      <c r="AH36" s="27">
        <v>0</v>
      </c>
      <c r="AI36" s="27">
        <v>0</v>
      </c>
      <c r="AJ36" s="27">
        <v>0</v>
      </c>
      <c r="AK36" s="27">
        <v>0</v>
      </c>
      <c r="AL36" s="27">
        <v>0</v>
      </c>
      <c r="AM36" s="27">
        <v>0</v>
      </c>
      <c r="AN36" s="27">
        <v>0</v>
      </c>
      <c r="AO36" s="28">
        <v>6900</v>
      </c>
      <c r="AP36" s="29">
        <f t="shared" si="13"/>
        <v>506700</v>
      </c>
      <c r="AQ36" s="25">
        <f t="shared" si="14"/>
        <v>499800</v>
      </c>
      <c r="AR36" s="56">
        <f t="shared" si="14"/>
        <v>6900</v>
      </c>
      <c r="AS36" s="31">
        <f t="shared" ref="AS36:AS46" si="15">SUM(AT36:AU36)</f>
        <v>500600</v>
      </c>
      <c r="AT36" s="32">
        <v>496200</v>
      </c>
      <c r="AU36" s="33">
        <v>4400</v>
      </c>
      <c r="AV36" s="31">
        <f t="shared" ref="AV36:AV46" si="16">SUM(AW36:AX36)</f>
        <v>6100</v>
      </c>
      <c r="AW36" s="32">
        <v>3600</v>
      </c>
      <c r="AX36" s="34">
        <v>2500</v>
      </c>
      <c r="AY36" s="35">
        <v>54800</v>
      </c>
    </row>
    <row r="37" spans="1:51" ht="36" customHeight="1">
      <c r="A37" s="72" t="s">
        <v>82</v>
      </c>
      <c r="B37" s="25">
        <f t="shared" si="12"/>
        <v>446600</v>
      </c>
      <c r="C37" s="26">
        <v>194500</v>
      </c>
      <c r="D37" s="36">
        <v>59000</v>
      </c>
      <c r="E37" s="36">
        <v>29200</v>
      </c>
      <c r="F37" s="36">
        <v>0</v>
      </c>
      <c r="G37" s="36">
        <v>52100</v>
      </c>
      <c r="H37" s="36">
        <v>38700</v>
      </c>
      <c r="I37" s="36">
        <v>6300</v>
      </c>
      <c r="J37" s="36">
        <v>10500</v>
      </c>
      <c r="K37" s="36">
        <v>0</v>
      </c>
      <c r="L37" s="36">
        <v>5200</v>
      </c>
      <c r="M37" s="36">
        <v>3200</v>
      </c>
      <c r="N37" s="36">
        <v>2800</v>
      </c>
      <c r="O37" s="36">
        <v>0</v>
      </c>
      <c r="P37" s="36">
        <v>3600</v>
      </c>
      <c r="Q37" s="36">
        <v>3800</v>
      </c>
      <c r="R37" s="36">
        <v>6800</v>
      </c>
      <c r="S37" s="36">
        <v>6000</v>
      </c>
      <c r="T37" s="36">
        <v>1600</v>
      </c>
      <c r="U37" s="26">
        <v>1000</v>
      </c>
      <c r="V37" s="26">
        <v>2100</v>
      </c>
      <c r="W37" s="26">
        <v>3400</v>
      </c>
      <c r="X37" s="26">
        <v>1900</v>
      </c>
      <c r="Y37" s="26">
        <v>2500</v>
      </c>
      <c r="Z37" s="27">
        <v>0</v>
      </c>
      <c r="AA37" s="27">
        <v>0</v>
      </c>
      <c r="AB37" s="27">
        <v>0</v>
      </c>
      <c r="AC37" s="27">
        <v>0</v>
      </c>
      <c r="AD37" s="27">
        <v>0</v>
      </c>
      <c r="AE37" s="27">
        <v>0</v>
      </c>
      <c r="AF37" s="27">
        <v>0</v>
      </c>
      <c r="AG37" s="27">
        <v>0</v>
      </c>
      <c r="AH37" s="27">
        <v>0</v>
      </c>
      <c r="AI37" s="27">
        <v>0</v>
      </c>
      <c r="AJ37" s="27">
        <v>0</v>
      </c>
      <c r="AK37" s="27">
        <v>0</v>
      </c>
      <c r="AL37" s="27">
        <v>0</v>
      </c>
      <c r="AM37" s="27">
        <v>0</v>
      </c>
      <c r="AN37" s="27">
        <v>0</v>
      </c>
      <c r="AO37" s="37">
        <v>12400</v>
      </c>
      <c r="AP37" s="29">
        <f t="shared" si="13"/>
        <v>446600</v>
      </c>
      <c r="AQ37" s="25">
        <f t="shared" si="14"/>
        <v>434200</v>
      </c>
      <c r="AR37" s="56">
        <f t="shared" si="14"/>
        <v>12400</v>
      </c>
      <c r="AS37" s="31">
        <f t="shared" si="15"/>
        <v>436000</v>
      </c>
      <c r="AT37" s="32">
        <v>431000</v>
      </c>
      <c r="AU37" s="33">
        <v>5000</v>
      </c>
      <c r="AV37" s="31">
        <f t="shared" si="16"/>
        <v>10600</v>
      </c>
      <c r="AW37" s="32">
        <v>3200</v>
      </c>
      <c r="AX37" s="34">
        <v>7400</v>
      </c>
      <c r="AY37" s="35">
        <v>46700</v>
      </c>
    </row>
    <row r="38" spans="1:51" ht="36" customHeight="1">
      <c r="A38" s="72" t="s">
        <v>3</v>
      </c>
      <c r="B38" s="25">
        <f t="shared" si="12"/>
        <v>414400</v>
      </c>
      <c r="C38" s="36">
        <v>164600</v>
      </c>
      <c r="D38" s="36">
        <v>66700</v>
      </c>
      <c r="E38" s="36">
        <v>26300</v>
      </c>
      <c r="F38" s="36">
        <v>0</v>
      </c>
      <c r="G38" s="36">
        <v>48300</v>
      </c>
      <c r="H38" s="36">
        <v>33600</v>
      </c>
      <c r="I38" s="36">
        <v>5800</v>
      </c>
      <c r="J38" s="36">
        <v>12400</v>
      </c>
      <c r="K38" s="36">
        <v>0</v>
      </c>
      <c r="L38" s="36">
        <v>4100</v>
      </c>
      <c r="M38" s="36">
        <v>2100</v>
      </c>
      <c r="N38" s="36">
        <v>2200</v>
      </c>
      <c r="O38" s="36">
        <v>0</v>
      </c>
      <c r="P38" s="36">
        <v>3400</v>
      </c>
      <c r="Q38" s="36">
        <v>4500</v>
      </c>
      <c r="R38" s="36">
        <v>5900</v>
      </c>
      <c r="S38" s="36">
        <v>5600</v>
      </c>
      <c r="T38" s="36">
        <v>1700</v>
      </c>
      <c r="U38" s="26">
        <v>1100</v>
      </c>
      <c r="V38" s="26">
        <v>2100</v>
      </c>
      <c r="W38" s="26">
        <v>3600</v>
      </c>
      <c r="X38" s="26">
        <v>1900</v>
      </c>
      <c r="Y38" s="26">
        <v>2500</v>
      </c>
      <c r="Z38" s="27">
        <v>0</v>
      </c>
      <c r="AA38" s="27">
        <v>0</v>
      </c>
      <c r="AB38" s="27">
        <v>0</v>
      </c>
      <c r="AC38" s="27">
        <v>0</v>
      </c>
      <c r="AD38" s="27">
        <v>0</v>
      </c>
      <c r="AE38" s="27">
        <v>0</v>
      </c>
      <c r="AF38" s="27">
        <v>0</v>
      </c>
      <c r="AG38" s="27">
        <v>0</v>
      </c>
      <c r="AH38" s="27">
        <v>0</v>
      </c>
      <c r="AI38" s="27">
        <v>0</v>
      </c>
      <c r="AJ38" s="27">
        <v>0</v>
      </c>
      <c r="AK38" s="27">
        <v>0</v>
      </c>
      <c r="AL38" s="27">
        <v>0</v>
      </c>
      <c r="AM38" s="27">
        <v>0</v>
      </c>
      <c r="AN38" s="27">
        <v>0</v>
      </c>
      <c r="AO38" s="37">
        <v>16000</v>
      </c>
      <c r="AP38" s="29">
        <f t="shared" si="13"/>
        <v>414400</v>
      </c>
      <c r="AQ38" s="25">
        <f t="shared" si="14"/>
        <v>398400</v>
      </c>
      <c r="AR38" s="56">
        <f t="shared" si="14"/>
        <v>16000</v>
      </c>
      <c r="AS38" s="31">
        <f t="shared" si="15"/>
        <v>399400</v>
      </c>
      <c r="AT38" s="32">
        <v>394500</v>
      </c>
      <c r="AU38" s="33">
        <v>4900</v>
      </c>
      <c r="AV38" s="31">
        <f t="shared" si="16"/>
        <v>15000</v>
      </c>
      <c r="AW38" s="32">
        <v>3900</v>
      </c>
      <c r="AX38" s="34">
        <v>11100</v>
      </c>
      <c r="AY38" s="35">
        <v>45500</v>
      </c>
    </row>
    <row r="39" spans="1:51" ht="36" customHeight="1">
      <c r="A39" s="72" t="s">
        <v>5</v>
      </c>
      <c r="B39" s="25">
        <f t="shared" si="12"/>
        <v>416700</v>
      </c>
      <c r="C39" s="36">
        <v>180500</v>
      </c>
      <c r="D39" s="36">
        <v>55700</v>
      </c>
      <c r="E39" s="36">
        <v>25400</v>
      </c>
      <c r="F39" s="36">
        <v>0</v>
      </c>
      <c r="G39" s="36">
        <v>52300</v>
      </c>
      <c r="H39" s="36">
        <v>36800</v>
      </c>
      <c r="I39" s="36">
        <v>0</v>
      </c>
      <c r="J39" s="36">
        <v>10700</v>
      </c>
      <c r="K39" s="36">
        <v>0</v>
      </c>
      <c r="L39" s="36">
        <v>4000</v>
      </c>
      <c r="M39" s="36">
        <v>2400</v>
      </c>
      <c r="N39" s="36">
        <v>0</v>
      </c>
      <c r="O39" s="36">
        <v>0</v>
      </c>
      <c r="P39" s="36">
        <v>3900</v>
      </c>
      <c r="Q39" s="36">
        <v>4100</v>
      </c>
      <c r="R39" s="36">
        <v>6400</v>
      </c>
      <c r="S39" s="36">
        <v>4100</v>
      </c>
      <c r="T39" s="36">
        <v>1500</v>
      </c>
      <c r="U39" s="26">
        <v>700</v>
      </c>
      <c r="V39" s="26">
        <v>2200</v>
      </c>
      <c r="W39" s="26">
        <v>3100</v>
      </c>
      <c r="X39" s="26">
        <v>1900</v>
      </c>
      <c r="Y39" s="26">
        <v>2600</v>
      </c>
      <c r="Z39" s="27">
        <v>0</v>
      </c>
      <c r="AA39" s="27">
        <v>0</v>
      </c>
      <c r="AB39" s="27">
        <v>0</v>
      </c>
      <c r="AC39" s="27">
        <v>0</v>
      </c>
      <c r="AD39" s="27">
        <v>0</v>
      </c>
      <c r="AE39" s="27">
        <v>0</v>
      </c>
      <c r="AF39" s="27">
        <v>0</v>
      </c>
      <c r="AG39" s="27">
        <v>0</v>
      </c>
      <c r="AH39" s="27">
        <v>0</v>
      </c>
      <c r="AI39" s="27">
        <v>0</v>
      </c>
      <c r="AJ39" s="27">
        <v>0</v>
      </c>
      <c r="AK39" s="27">
        <v>0</v>
      </c>
      <c r="AL39" s="27">
        <v>0</v>
      </c>
      <c r="AM39" s="27">
        <v>0</v>
      </c>
      <c r="AN39" s="27">
        <v>0</v>
      </c>
      <c r="AO39" s="37">
        <v>18400</v>
      </c>
      <c r="AP39" s="29">
        <f t="shared" si="13"/>
        <v>416700</v>
      </c>
      <c r="AQ39" s="25">
        <f t="shared" si="14"/>
        <v>398300</v>
      </c>
      <c r="AR39" s="56">
        <f t="shared" si="14"/>
        <v>18400</v>
      </c>
      <c r="AS39" s="31">
        <f t="shared" si="15"/>
        <v>401600</v>
      </c>
      <c r="AT39" s="32">
        <v>395700</v>
      </c>
      <c r="AU39" s="33">
        <v>5900</v>
      </c>
      <c r="AV39" s="31">
        <f t="shared" si="16"/>
        <v>15100</v>
      </c>
      <c r="AW39" s="32">
        <v>2600</v>
      </c>
      <c r="AX39" s="34">
        <v>12500</v>
      </c>
      <c r="AY39" s="35">
        <v>43200</v>
      </c>
    </row>
    <row r="40" spans="1:51" ht="36" customHeight="1">
      <c r="A40" s="72" t="s">
        <v>7</v>
      </c>
      <c r="B40" s="25">
        <f t="shared" si="12"/>
        <v>478700</v>
      </c>
      <c r="C40" s="36">
        <v>226500</v>
      </c>
      <c r="D40" s="36">
        <v>60700</v>
      </c>
      <c r="E40" s="36">
        <v>30500</v>
      </c>
      <c r="F40" s="36">
        <v>0</v>
      </c>
      <c r="G40" s="36">
        <v>55000</v>
      </c>
      <c r="H40" s="36">
        <v>40400</v>
      </c>
      <c r="I40" s="36">
        <v>0</v>
      </c>
      <c r="J40" s="36">
        <v>12900</v>
      </c>
      <c r="K40" s="36">
        <v>0</v>
      </c>
      <c r="L40" s="36">
        <v>4700</v>
      </c>
      <c r="M40" s="36">
        <v>2800</v>
      </c>
      <c r="N40" s="36">
        <v>0</v>
      </c>
      <c r="O40" s="36">
        <v>800</v>
      </c>
      <c r="P40" s="36">
        <v>3700</v>
      </c>
      <c r="Q40" s="36">
        <v>3700</v>
      </c>
      <c r="R40" s="36">
        <v>6500</v>
      </c>
      <c r="S40" s="36">
        <v>0</v>
      </c>
      <c r="T40" s="36">
        <v>2200</v>
      </c>
      <c r="U40" s="26">
        <v>900</v>
      </c>
      <c r="V40" s="26">
        <v>2500</v>
      </c>
      <c r="W40" s="26">
        <v>3800</v>
      </c>
      <c r="X40" s="26">
        <v>2000</v>
      </c>
      <c r="Y40" s="26">
        <v>2400</v>
      </c>
      <c r="Z40" s="27">
        <v>0</v>
      </c>
      <c r="AA40" s="27">
        <v>0</v>
      </c>
      <c r="AB40" s="27">
        <v>0</v>
      </c>
      <c r="AC40" s="27">
        <v>0</v>
      </c>
      <c r="AD40" s="27">
        <v>0</v>
      </c>
      <c r="AE40" s="27">
        <v>0</v>
      </c>
      <c r="AF40" s="27">
        <v>0</v>
      </c>
      <c r="AG40" s="27">
        <v>0</v>
      </c>
      <c r="AH40" s="27">
        <v>0</v>
      </c>
      <c r="AI40" s="27">
        <v>0</v>
      </c>
      <c r="AJ40" s="27">
        <v>0</v>
      </c>
      <c r="AK40" s="27">
        <v>0</v>
      </c>
      <c r="AL40" s="27">
        <v>0</v>
      </c>
      <c r="AM40" s="27">
        <v>0</v>
      </c>
      <c r="AN40" s="27">
        <v>0</v>
      </c>
      <c r="AO40" s="37">
        <v>16700</v>
      </c>
      <c r="AP40" s="29">
        <f t="shared" si="13"/>
        <v>478700</v>
      </c>
      <c r="AQ40" s="25">
        <f t="shared" si="14"/>
        <v>462000</v>
      </c>
      <c r="AR40" s="56">
        <f t="shared" si="14"/>
        <v>16700</v>
      </c>
      <c r="AS40" s="31">
        <f t="shared" si="15"/>
        <v>466700</v>
      </c>
      <c r="AT40" s="32">
        <v>459000</v>
      </c>
      <c r="AU40" s="33">
        <v>7700</v>
      </c>
      <c r="AV40" s="31">
        <f t="shared" si="16"/>
        <v>12000</v>
      </c>
      <c r="AW40" s="32">
        <v>3000</v>
      </c>
      <c r="AX40" s="34">
        <v>9000</v>
      </c>
      <c r="AY40" s="35">
        <v>49500</v>
      </c>
    </row>
    <row r="41" spans="1:51" ht="36" customHeight="1">
      <c r="A41" s="72" t="s">
        <v>9</v>
      </c>
      <c r="B41" s="25">
        <f>SUM(C41:AO41)</f>
        <v>563600</v>
      </c>
      <c r="C41" s="38">
        <v>255200</v>
      </c>
      <c r="D41" s="38">
        <v>78900</v>
      </c>
      <c r="E41" s="38">
        <v>38000</v>
      </c>
      <c r="F41" s="38">
        <v>0</v>
      </c>
      <c r="G41" s="38">
        <v>66700</v>
      </c>
      <c r="H41" s="38">
        <v>51400</v>
      </c>
      <c r="I41" s="38">
        <v>0</v>
      </c>
      <c r="J41" s="38">
        <v>16700</v>
      </c>
      <c r="K41" s="38">
        <v>0</v>
      </c>
      <c r="L41" s="38">
        <v>5100</v>
      </c>
      <c r="M41" s="38">
        <v>2900</v>
      </c>
      <c r="N41" s="38">
        <v>0</v>
      </c>
      <c r="O41" s="38">
        <v>1600</v>
      </c>
      <c r="P41" s="38">
        <v>3700</v>
      </c>
      <c r="Q41" s="38">
        <v>3800</v>
      </c>
      <c r="R41" s="38">
        <v>7200</v>
      </c>
      <c r="S41" s="38">
        <v>0</v>
      </c>
      <c r="T41" s="38">
        <v>3200</v>
      </c>
      <c r="U41" s="26">
        <v>1200</v>
      </c>
      <c r="V41" s="26">
        <v>2800</v>
      </c>
      <c r="W41" s="26">
        <v>4800</v>
      </c>
      <c r="X41" s="26">
        <v>2700</v>
      </c>
      <c r="Y41" s="26">
        <v>3000</v>
      </c>
      <c r="Z41" s="27">
        <v>0</v>
      </c>
      <c r="AA41" s="27">
        <v>0</v>
      </c>
      <c r="AB41" s="27">
        <v>0</v>
      </c>
      <c r="AC41" s="27">
        <v>0</v>
      </c>
      <c r="AD41" s="27">
        <v>0</v>
      </c>
      <c r="AE41" s="27">
        <v>0</v>
      </c>
      <c r="AF41" s="27">
        <v>0</v>
      </c>
      <c r="AG41" s="27">
        <v>0</v>
      </c>
      <c r="AH41" s="27">
        <v>0</v>
      </c>
      <c r="AI41" s="27">
        <v>0</v>
      </c>
      <c r="AJ41" s="27">
        <v>0</v>
      </c>
      <c r="AK41" s="27">
        <v>0</v>
      </c>
      <c r="AL41" s="27">
        <v>0</v>
      </c>
      <c r="AM41" s="27">
        <v>0</v>
      </c>
      <c r="AN41" s="27">
        <v>0</v>
      </c>
      <c r="AO41" s="39">
        <v>14700</v>
      </c>
      <c r="AP41" s="29">
        <f t="shared" si="13"/>
        <v>563600</v>
      </c>
      <c r="AQ41" s="25">
        <f t="shared" si="14"/>
        <v>548900</v>
      </c>
      <c r="AR41" s="56">
        <f t="shared" si="14"/>
        <v>14700</v>
      </c>
      <c r="AS41" s="31">
        <f t="shared" si="15"/>
        <v>548800</v>
      </c>
      <c r="AT41" s="32">
        <v>543300</v>
      </c>
      <c r="AU41" s="33">
        <v>5500</v>
      </c>
      <c r="AV41" s="31">
        <f t="shared" si="16"/>
        <v>14800</v>
      </c>
      <c r="AW41" s="32">
        <v>5600</v>
      </c>
      <c r="AX41" s="34">
        <v>9200</v>
      </c>
      <c r="AY41" s="35">
        <v>59900</v>
      </c>
    </row>
    <row r="42" spans="1:51" ht="36" customHeight="1">
      <c r="A42" s="72" t="s">
        <v>11</v>
      </c>
      <c r="B42" s="25">
        <f t="shared" si="12"/>
        <v>491400</v>
      </c>
      <c r="C42" s="36">
        <v>229600</v>
      </c>
      <c r="D42" s="36">
        <v>54800</v>
      </c>
      <c r="E42" s="36">
        <v>42300</v>
      </c>
      <c r="F42" s="36">
        <v>0</v>
      </c>
      <c r="G42" s="36">
        <v>57600</v>
      </c>
      <c r="H42" s="36">
        <v>39100</v>
      </c>
      <c r="I42" s="36">
        <v>9000</v>
      </c>
      <c r="J42" s="36">
        <v>11900</v>
      </c>
      <c r="K42" s="36">
        <v>0</v>
      </c>
      <c r="L42" s="36">
        <v>5600</v>
      </c>
      <c r="M42" s="36">
        <v>2800</v>
      </c>
      <c r="N42" s="36">
        <v>0</v>
      </c>
      <c r="O42" s="36">
        <v>0</v>
      </c>
      <c r="P42" s="36">
        <v>3600</v>
      </c>
      <c r="Q42" s="36">
        <v>3400</v>
      </c>
      <c r="R42" s="36">
        <v>5800</v>
      </c>
      <c r="S42" s="36">
        <v>0</v>
      </c>
      <c r="T42" s="36">
        <v>1700</v>
      </c>
      <c r="U42" s="26">
        <v>1200</v>
      </c>
      <c r="V42" s="26">
        <v>2000</v>
      </c>
      <c r="W42" s="26">
        <v>3600</v>
      </c>
      <c r="X42" s="26">
        <v>1800</v>
      </c>
      <c r="Y42" s="26">
        <v>2500</v>
      </c>
      <c r="Z42" s="27">
        <v>0</v>
      </c>
      <c r="AA42" s="27">
        <v>0</v>
      </c>
      <c r="AB42" s="27">
        <v>0</v>
      </c>
      <c r="AC42" s="27">
        <v>0</v>
      </c>
      <c r="AD42" s="27">
        <v>0</v>
      </c>
      <c r="AE42" s="27">
        <v>0</v>
      </c>
      <c r="AF42" s="27">
        <v>0</v>
      </c>
      <c r="AG42" s="27">
        <v>0</v>
      </c>
      <c r="AH42" s="27">
        <v>0</v>
      </c>
      <c r="AI42" s="27">
        <v>0</v>
      </c>
      <c r="AJ42" s="27">
        <v>0</v>
      </c>
      <c r="AK42" s="27">
        <v>0</v>
      </c>
      <c r="AL42" s="27">
        <v>0</v>
      </c>
      <c r="AM42" s="27">
        <v>0</v>
      </c>
      <c r="AN42" s="27">
        <v>0</v>
      </c>
      <c r="AO42" s="37">
        <v>13100</v>
      </c>
      <c r="AP42" s="29">
        <f t="shared" si="13"/>
        <v>491400</v>
      </c>
      <c r="AQ42" s="25">
        <f t="shared" si="14"/>
        <v>478300</v>
      </c>
      <c r="AR42" s="56">
        <f t="shared" si="14"/>
        <v>13100</v>
      </c>
      <c r="AS42" s="31">
        <f t="shared" si="15"/>
        <v>480300</v>
      </c>
      <c r="AT42" s="32">
        <v>475300</v>
      </c>
      <c r="AU42" s="33">
        <v>5000</v>
      </c>
      <c r="AV42" s="31">
        <f t="shared" si="16"/>
        <v>11100</v>
      </c>
      <c r="AW42" s="32">
        <v>3000</v>
      </c>
      <c r="AX42" s="34">
        <v>8100</v>
      </c>
      <c r="AY42" s="35">
        <v>53400</v>
      </c>
    </row>
    <row r="43" spans="1:51" ht="36" customHeight="1">
      <c r="A43" s="72" t="s">
        <v>83</v>
      </c>
      <c r="B43" s="25">
        <f t="shared" si="12"/>
        <v>479900</v>
      </c>
      <c r="C43" s="36">
        <v>223300</v>
      </c>
      <c r="D43" s="36">
        <v>48500</v>
      </c>
      <c r="E43" s="36">
        <v>33300</v>
      </c>
      <c r="F43" s="36">
        <v>0</v>
      </c>
      <c r="G43" s="36">
        <v>57500</v>
      </c>
      <c r="H43" s="36">
        <v>38700</v>
      </c>
      <c r="I43" s="36">
        <v>9200</v>
      </c>
      <c r="J43" s="36">
        <v>12200</v>
      </c>
      <c r="K43" s="36">
        <v>0</v>
      </c>
      <c r="L43" s="36">
        <v>5400</v>
      </c>
      <c r="M43" s="36">
        <v>3000</v>
      </c>
      <c r="N43" s="36">
        <v>3400</v>
      </c>
      <c r="O43" s="36">
        <v>100</v>
      </c>
      <c r="P43" s="36">
        <v>4500</v>
      </c>
      <c r="Q43" s="36">
        <v>3200</v>
      </c>
      <c r="R43" s="36">
        <v>6400</v>
      </c>
      <c r="S43" s="36">
        <v>3600</v>
      </c>
      <c r="T43" s="36">
        <v>1700</v>
      </c>
      <c r="U43" s="26">
        <v>1000</v>
      </c>
      <c r="V43" s="26">
        <v>2100</v>
      </c>
      <c r="W43" s="26">
        <v>3700</v>
      </c>
      <c r="X43" s="26">
        <v>2100</v>
      </c>
      <c r="Y43" s="26">
        <v>2800</v>
      </c>
      <c r="Z43" s="27">
        <v>0</v>
      </c>
      <c r="AA43" s="27">
        <v>0</v>
      </c>
      <c r="AB43" s="27">
        <v>0</v>
      </c>
      <c r="AC43" s="27">
        <v>0</v>
      </c>
      <c r="AD43" s="27">
        <v>0</v>
      </c>
      <c r="AE43" s="27">
        <v>0</v>
      </c>
      <c r="AF43" s="27">
        <v>100</v>
      </c>
      <c r="AG43" s="27">
        <v>0</v>
      </c>
      <c r="AH43" s="27">
        <v>0</v>
      </c>
      <c r="AI43" s="27">
        <v>0</v>
      </c>
      <c r="AJ43" s="27">
        <v>0</v>
      </c>
      <c r="AK43" s="27">
        <v>0</v>
      </c>
      <c r="AL43" s="27">
        <v>0</v>
      </c>
      <c r="AM43" s="27">
        <v>0</v>
      </c>
      <c r="AN43" s="27">
        <v>0</v>
      </c>
      <c r="AO43" s="37">
        <v>14100</v>
      </c>
      <c r="AP43" s="29">
        <f t="shared" si="13"/>
        <v>479900</v>
      </c>
      <c r="AQ43" s="25">
        <f t="shared" si="14"/>
        <v>465800</v>
      </c>
      <c r="AR43" s="56">
        <f t="shared" si="14"/>
        <v>14100</v>
      </c>
      <c r="AS43" s="31">
        <f t="shared" si="15"/>
        <v>468700</v>
      </c>
      <c r="AT43" s="32">
        <v>462900</v>
      </c>
      <c r="AU43" s="33">
        <v>5800</v>
      </c>
      <c r="AV43" s="31">
        <f t="shared" si="16"/>
        <v>11200</v>
      </c>
      <c r="AW43" s="32">
        <v>2900</v>
      </c>
      <c r="AX43" s="34">
        <v>8300</v>
      </c>
      <c r="AY43" s="35">
        <v>53800</v>
      </c>
    </row>
    <row r="44" spans="1:51" ht="36" customHeight="1">
      <c r="A44" s="72" t="s">
        <v>84</v>
      </c>
      <c r="B44" s="25">
        <f t="shared" si="12"/>
        <v>447200</v>
      </c>
      <c r="C44" s="36">
        <v>202300</v>
      </c>
      <c r="D44" s="36">
        <v>38300</v>
      </c>
      <c r="E44" s="36">
        <v>36500</v>
      </c>
      <c r="F44" s="36">
        <v>0</v>
      </c>
      <c r="G44" s="36">
        <v>59900</v>
      </c>
      <c r="H44" s="36">
        <v>38300</v>
      </c>
      <c r="I44" s="36">
        <v>8700</v>
      </c>
      <c r="J44" s="36">
        <v>12000</v>
      </c>
      <c r="K44" s="36">
        <v>0</v>
      </c>
      <c r="L44" s="36">
        <v>6200</v>
      </c>
      <c r="M44" s="36">
        <v>4000</v>
      </c>
      <c r="N44" s="36">
        <v>3300</v>
      </c>
      <c r="O44" s="36">
        <v>0</v>
      </c>
      <c r="P44" s="36">
        <v>3900</v>
      </c>
      <c r="Q44" s="36">
        <v>3300</v>
      </c>
      <c r="R44" s="36">
        <v>5600</v>
      </c>
      <c r="S44" s="36">
        <v>4200</v>
      </c>
      <c r="T44" s="36">
        <v>1500</v>
      </c>
      <c r="U44" s="26">
        <v>1000</v>
      </c>
      <c r="V44" s="26">
        <v>2400</v>
      </c>
      <c r="W44" s="26">
        <v>4600</v>
      </c>
      <c r="X44" s="26">
        <v>2500</v>
      </c>
      <c r="Y44" s="26">
        <v>2700</v>
      </c>
      <c r="Z44" s="27">
        <v>100</v>
      </c>
      <c r="AA44" s="27">
        <v>100</v>
      </c>
      <c r="AB44" s="27">
        <v>0</v>
      </c>
      <c r="AC44" s="27">
        <v>0</v>
      </c>
      <c r="AD44" s="27">
        <v>0</v>
      </c>
      <c r="AE44" s="27">
        <v>0</v>
      </c>
      <c r="AF44" s="27">
        <v>0</v>
      </c>
      <c r="AG44" s="27">
        <v>0</v>
      </c>
      <c r="AH44" s="27">
        <v>0</v>
      </c>
      <c r="AI44" s="27">
        <v>0</v>
      </c>
      <c r="AJ44" s="27">
        <v>0</v>
      </c>
      <c r="AK44" s="27">
        <v>0</v>
      </c>
      <c r="AL44" s="27">
        <v>0</v>
      </c>
      <c r="AM44" s="27">
        <v>0</v>
      </c>
      <c r="AN44" s="27">
        <v>0</v>
      </c>
      <c r="AO44" s="37">
        <v>5800</v>
      </c>
      <c r="AP44" s="29">
        <f t="shared" si="13"/>
        <v>447200</v>
      </c>
      <c r="AQ44" s="25">
        <f t="shared" si="14"/>
        <v>441400</v>
      </c>
      <c r="AR44" s="56">
        <f t="shared" si="14"/>
        <v>5800</v>
      </c>
      <c r="AS44" s="31">
        <f t="shared" si="15"/>
        <v>443900</v>
      </c>
      <c r="AT44" s="32">
        <v>439000</v>
      </c>
      <c r="AU44" s="33">
        <v>4900</v>
      </c>
      <c r="AV44" s="31">
        <f t="shared" si="16"/>
        <v>3300</v>
      </c>
      <c r="AW44" s="32">
        <v>2400</v>
      </c>
      <c r="AX44" s="34">
        <v>900</v>
      </c>
      <c r="AY44" s="35">
        <v>49500</v>
      </c>
    </row>
    <row r="45" spans="1:51" ht="36" customHeight="1">
      <c r="A45" s="72" t="s">
        <v>85</v>
      </c>
      <c r="B45" s="25">
        <f t="shared" si="12"/>
        <v>441200</v>
      </c>
      <c r="C45" s="36">
        <v>203100</v>
      </c>
      <c r="D45" s="36">
        <v>41100</v>
      </c>
      <c r="E45" s="36">
        <v>36700</v>
      </c>
      <c r="F45" s="36">
        <v>0</v>
      </c>
      <c r="G45" s="36">
        <v>56800</v>
      </c>
      <c r="H45" s="36">
        <v>39100</v>
      </c>
      <c r="I45" s="36">
        <v>6300</v>
      </c>
      <c r="J45" s="36">
        <v>9900</v>
      </c>
      <c r="K45" s="36">
        <v>0</v>
      </c>
      <c r="L45" s="36">
        <v>7500</v>
      </c>
      <c r="M45" s="36">
        <v>2700</v>
      </c>
      <c r="N45" s="36">
        <v>3300</v>
      </c>
      <c r="O45" s="36">
        <v>0</v>
      </c>
      <c r="P45" s="36">
        <v>2800</v>
      </c>
      <c r="Q45" s="36">
        <v>3200</v>
      </c>
      <c r="R45" s="36">
        <v>5800</v>
      </c>
      <c r="S45" s="36">
        <v>4400</v>
      </c>
      <c r="T45" s="36">
        <v>1300</v>
      </c>
      <c r="U45" s="26">
        <v>900</v>
      </c>
      <c r="V45" s="26">
        <v>1900</v>
      </c>
      <c r="W45" s="26">
        <v>4000</v>
      </c>
      <c r="X45" s="26">
        <v>1900</v>
      </c>
      <c r="Y45" s="26">
        <v>2300</v>
      </c>
      <c r="Z45" s="27">
        <v>0</v>
      </c>
      <c r="AA45" s="27">
        <v>0</v>
      </c>
      <c r="AB45" s="27">
        <v>0</v>
      </c>
      <c r="AC45" s="27">
        <v>0</v>
      </c>
      <c r="AD45" s="27">
        <v>0</v>
      </c>
      <c r="AE45" s="27">
        <v>0</v>
      </c>
      <c r="AF45" s="27">
        <v>0</v>
      </c>
      <c r="AG45" s="27">
        <v>0</v>
      </c>
      <c r="AH45" s="27">
        <v>0</v>
      </c>
      <c r="AI45" s="27">
        <v>0</v>
      </c>
      <c r="AJ45" s="27">
        <v>0</v>
      </c>
      <c r="AK45" s="27">
        <v>0</v>
      </c>
      <c r="AL45" s="27">
        <v>0</v>
      </c>
      <c r="AM45" s="27">
        <v>0</v>
      </c>
      <c r="AN45" s="27">
        <v>0</v>
      </c>
      <c r="AO45" s="37">
        <v>6200</v>
      </c>
      <c r="AP45" s="29">
        <f t="shared" si="13"/>
        <v>441200</v>
      </c>
      <c r="AQ45" s="25">
        <f t="shared" si="14"/>
        <v>435000</v>
      </c>
      <c r="AR45" s="56">
        <f t="shared" si="14"/>
        <v>6200</v>
      </c>
      <c r="AS45" s="31">
        <f t="shared" si="15"/>
        <v>437700</v>
      </c>
      <c r="AT45" s="32">
        <v>432500</v>
      </c>
      <c r="AU45" s="33">
        <v>5200</v>
      </c>
      <c r="AV45" s="31">
        <f t="shared" si="16"/>
        <v>3500</v>
      </c>
      <c r="AW45" s="32">
        <v>2500</v>
      </c>
      <c r="AX45" s="34">
        <v>1000</v>
      </c>
      <c r="AY45" s="35">
        <v>47200</v>
      </c>
    </row>
    <row r="46" spans="1:51" ht="36" customHeight="1">
      <c r="A46" s="75" t="s">
        <v>106</v>
      </c>
      <c r="B46" s="40">
        <f>SUM(C46:AO46)</f>
        <v>5500100</v>
      </c>
      <c r="C46" s="40">
        <f t="shared" ref="C46:AO46" si="17">SUM(C34:C45)</f>
        <v>2457900</v>
      </c>
      <c r="D46" s="40">
        <f t="shared" si="17"/>
        <v>661600</v>
      </c>
      <c r="E46" s="40">
        <f t="shared" si="17"/>
        <v>380200</v>
      </c>
      <c r="F46" s="40">
        <f t="shared" si="17"/>
        <v>0</v>
      </c>
      <c r="G46" s="40">
        <f t="shared" si="17"/>
        <v>680500</v>
      </c>
      <c r="H46" s="40">
        <f t="shared" si="17"/>
        <v>477600</v>
      </c>
      <c r="I46" s="40">
        <f t="shared" si="17"/>
        <v>73100</v>
      </c>
      <c r="J46" s="40">
        <f t="shared" si="17"/>
        <v>141300</v>
      </c>
      <c r="K46" s="40">
        <f t="shared" si="17"/>
        <v>0</v>
      </c>
      <c r="L46" s="40">
        <f t="shared" si="17"/>
        <v>64200</v>
      </c>
      <c r="M46" s="40">
        <f t="shared" si="17"/>
        <v>34100</v>
      </c>
      <c r="N46" s="40">
        <f t="shared" si="17"/>
        <v>23800</v>
      </c>
      <c r="O46" s="40">
        <f t="shared" si="17"/>
        <v>2500</v>
      </c>
      <c r="P46" s="40">
        <f t="shared" si="17"/>
        <v>42600</v>
      </c>
      <c r="Q46" s="40">
        <f t="shared" si="17"/>
        <v>43600</v>
      </c>
      <c r="R46" s="40">
        <f t="shared" si="17"/>
        <v>75800</v>
      </c>
      <c r="S46" s="40">
        <f t="shared" si="17"/>
        <v>40000</v>
      </c>
      <c r="T46" s="40">
        <f t="shared" si="17"/>
        <v>21100</v>
      </c>
      <c r="U46" s="40">
        <f t="shared" si="17"/>
        <v>12100</v>
      </c>
      <c r="V46" s="40">
        <f t="shared" si="17"/>
        <v>26700</v>
      </c>
      <c r="W46" s="40">
        <f t="shared" si="17"/>
        <v>46500</v>
      </c>
      <c r="X46" s="40">
        <f t="shared" si="17"/>
        <v>24800</v>
      </c>
      <c r="Y46" s="40">
        <f t="shared" si="17"/>
        <v>31100</v>
      </c>
      <c r="Z46" s="40">
        <f t="shared" si="17"/>
        <v>400</v>
      </c>
      <c r="AA46" s="40">
        <f t="shared" si="17"/>
        <v>100</v>
      </c>
      <c r="AB46" s="40">
        <f t="shared" si="17"/>
        <v>100</v>
      </c>
      <c r="AC46" s="40">
        <f t="shared" si="17"/>
        <v>200</v>
      </c>
      <c r="AD46" s="40">
        <f t="shared" si="17"/>
        <v>600</v>
      </c>
      <c r="AE46" s="40">
        <f t="shared" si="17"/>
        <v>100</v>
      </c>
      <c r="AF46" s="40">
        <f t="shared" si="17"/>
        <v>100</v>
      </c>
      <c r="AG46" s="40">
        <f t="shared" si="17"/>
        <v>0</v>
      </c>
      <c r="AH46" s="40">
        <f t="shared" si="17"/>
        <v>100</v>
      </c>
      <c r="AI46" s="40">
        <f t="shared" si="17"/>
        <v>300</v>
      </c>
      <c r="AJ46" s="40">
        <f t="shared" si="17"/>
        <v>100</v>
      </c>
      <c r="AK46" s="40">
        <f t="shared" si="17"/>
        <v>100</v>
      </c>
      <c r="AL46" s="40">
        <f t="shared" si="17"/>
        <v>100</v>
      </c>
      <c r="AM46" s="40">
        <f t="shared" si="17"/>
        <v>100</v>
      </c>
      <c r="AN46" s="41">
        <f t="shared" si="17"/>
        <v>100</v>
      </c>
      <c r="AO46" s="42">
        <f t="shared" si="17"/>
        <v>136500</v>
      </c>
      <c r="AP46" s="43">
        <f t="shared" si="13"/>
        <v>5500100</v>
      </c>
      <c r="AQ46" s="40">
        <f>SUM(AQ34:AQ45)</f>
        <v>5363600</v>
      </c>
      <c r="AR46" s="57">
        <f>SUM(AR34:AR45)</f>
        <v>136500</v>
      </c>
      <c r="AS46" s="45">
        <f t="shared" si="15"/>
        <v>5390700</v>
      </c>
      <c r="AT46" s="46">
        <f>SUM(AT34:AT45)</f>
        <v>5326200</v>
      </c>
      <c r="AU46" s="46">
        <f>SUM(AU34:AU45)</f>
        <v>64500</v>
      </c>
      <c r="AV46" s="45">
        <f t="shared" si="16"/>
        <v>109400</v>
      </c>
      <c r="AW46" s="46">
        <f>SUM(AW34:AW45)</f>
        <v>37400</v>
      </c>
      <c r="AX46" s="47">
        <f>SUM(AX34:AX45)</f>
        <v>72000</v>
      </c>
      <c r="AY46" s="48">
        <f>SUM(AY34:AY45)</f>
        <v>591300</v>
      </c>
    </row>
  </sheetData>
  <mergeCells count="5">
    <mergeCell ref="A1:D1"/>
    <mergeCell ref="AP2:AR2"/>
    <mergeCell ref="AS2:AU2"/>
    <mergeCell ref="AV2:AX2"/>
    <mergeCell ref="A32:G32"/>
  </mergeCells>
  <phoneticPr fontId="2"/>
  <hyperlinks>
    <hyperlink ref="A1" location="'R3'!A1" display="令和３年度"/>
    <hyperlink ref="A1:D1" location="平成18年!A1" display="平成18年!A1"/>
  </hyperlinks>
  <pageMargins left="0.70866141732283472" right="0.70866141732283472" top="0.74803149606299213" bottom="0.74803149606299213" header="0.31496062992125984" footer="0.31496062992125984"/>
  <pageSetup paperSize="9" scale="2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4"/>
  <sheetViews>
    <sheetView workbookViewId="0">
      <selection sqref="A1:D1"/>
    </sheetView>
  </sheetViews>
  <sheetFormatPr defaultRowHeight="13.5"/>
  <cols>
    <col min="1" max="16384" width="9" style="170"/>
  </cols>
  <sheetData>
    <row r="1" spans="1:42" s="167" customFormat="1" ht="24" customHeight="1">
      <c r="A1" s="361" t="str">
        <f>平成18年!A1</f>
        <v>平成18年</v>
      </c>
      <c r="B1" s="361"/>
      <c r="C1" s="361"/>
      <c r="D1" s="361"/>
      <c r="E1" s="15" t="str">
        <f ca="1">RIGHT(CELL("filename",$A$1),LEN(CELL("filename",$A$1))-FIND("]",CELL("filename",$A$1)))</f>
        <v>１月</v>
      </c>
      <c r="F1" s="16" t="s">
        <v>88</v>
      </c>
      <c r="G1" s="14"/>
      <c r="H1" s="14"/>
      <c r="I1" s="14"/>
      <c r="L1" s="14"/>
      <c r="M1" s="14"/>
      <c r="N1" s="14"/>
      <c r="O1" s="14"/>
      <c r="P1" s="166"/>
      <c r="Q1" s="166"/>
    </row>
    <row r="2" spans="1:42" ht="14.25">
      <c r="A2" s="168"/>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row>
    <row r="3" spans="1:42" ht="18.75">
      <c r="A3" s="171" t="s">
        <v>20</v>
      </c>
      <c r="B3" s="172"/>
      <c r="C3" s="172"/>
      <c r="D3" s="172"/>
      <c r="E3" s="172"/>
      <c r="F3" s="172"/>
      <c r="G3" s="173"/>
      <c r="H3" s="174" t="s">
        <v>21</v>
      </c>
      <c r="I3" s="169"/>
      <c r="J3" s="171" t="s">
        <v>22</v>
      </c>
      <c r="K3" s="172"/>
      <c r="L3" s="175"/>
      <c r="M3" s="172"/>
      <c r="N3" s="172"/>
      <c r="O3" s="172"/>
      <c r="P3" s="172"/>
      <c r="Q3" s="172"/>
      <c r="R3" s="172"/>
      <c r="S3" s="175"/>
      <c r="T3" s="174" t="s">
        <v>23</v>
      </c>
      <c r="U3" s="169"/>
      <c r="V3" s="169"/>
      <c r="W3" s="169"/>
      <c r="X3" s="169"/>
      <c r="Y3" s="169"/>
      <c r="Z3" s="169"/>
      <c r="AA3" s="169"/>
      <c r="AB3" s="169"/>
      <c r="AC3" s="169"/>
      <c r="AD3" s="169"/>
      <c r="AE3" s="169"/>
      <c r="AF3" s="169"/>
      <c r="AG3" s="169"/>
      <c r="AH3" s="169"/>
      <c r="AI3" s="169"/>
      <c r="AJ3" s="169"/>
      <c r="AK3" s="169"/>
      <c r="AL3" s="169"/>
      <c r="AM3" s="169"/>
      <c r="AN3" s="169"/>
      <c r="AO3" s="169"/>
      <c r="AP3" s="169"/>
    </row>
    <row r="4" spans="1:42" ht="14.25">
      <c r="A4" s="176"/>
      <c r="B4" s="177"/>
      <c r="C4" s="178" t="s">
        <v>24</v>
      </c>
      <c r="D4" s="179" t="s">
        <v>25</v>
      </c>
      <c r="E4" s="180" t="s">
        <v>26</v>
      </c>
      <c r="F4" s="181"/>
      <c r="G4" s="182"/>
      <c r="H4" s="183"/>
      <c r="I4" s="184"/>
      <c r="J4" s="176"/>
      <c r="K4" s="178" t="s">
        <v>24</v>
      </c>
      <c r="L4" s="180" t="s">
        <v>27</v>
      </c>
      <c r="M4" s="181"/>
      <c r="N4" s="182"/>
      <c r="O4" s="180" t="s">
        <v>28</v>
      </c>
      <c r="P4" s="181"/>
      <c r="Q4" s="182"/>
      <c r="R4" s="180" t="s">
        <v>29</v>
      </c>
      <c r="S4" s="181"/>
      <c r="T4" s="185"/>
      <c r="U4" s="184"/>
      <c r="V4" s="169"/>
      <c r="W4" s="169"/>
      <c r="X4" s="169"/>
      <c r="Y4" s="169"/>
      <c r="Z4" s="169"/>
      <c r="AA4" s="169"/>
      <c r="AB4" s="169"/>
      <c r="AC4" s="169"/>
      <c r="AD4" s="169"/>
      <c r="AE4" s="169"/>
      <c r="AF4" s="169"/>
      <c r="AG4" s="169"/>
      <c r="AH4" s="169"/>
      <c r="AI4" s="169"/>
      <c r="AJ4" s="169"/>
      <c r="AK4" s="169"/>
      <c r="AL4" s="169"/>
      <c r="AM4" s="169"/>
      <c r="AN4" s="169"/>
      <c r="AO4" s="169"/>
      <c r="AP4" s="169"/>
    </row>
    <row r="5" spans="1:42" ht="17.25">
      <c r="A5" s="186" t="s">
        <v>30</v>
      </c>
      <c r="B5" s="187"/>
      <c r="C5" s="188"/>
      <c r="D5" s="189" t="s">
        <v>31</v>
      </c>
      <c r="E5" s="190" t="s">
        <v>32</v>
      </c>
      <c r="F5" s="190" t="s">
        <v>33</v>
      </c>
      <c r="G5" s="190" t="s">
        <v>34</v>
      </c>
      <c r="H5" s="191" t="s">
        <v>35</v>
      </c>
      <c r="I5" s="192"/>
      <c r="J5" s="193" t="s">
        <v>36</v>
      </c>
      <c r="K5" s="194"/>
      <c r="L5" s="190" t="s">
        <v>32</v>
      </c>
      <c r="M5" s="190" t="s">
        <v>33</v>
      </c>
      <c r="N5" s="190" t="s">
        <v>34</v>
      </c>
      <c r="O5" s="190" t="s">
        <v>32</v>
      </c>
      <c r="P5" s="190" t="s">
        <v>33</v>
      </c>
      <c r="Q5" s="190" t="s">
        <v>34</v>
      </c>
      <c r="R5" s="190" t="s">
        <v>32</v>
      </c>
      <c r="S5" s="190" t="s">
        <v>33</v>
      </c>
      <c r="T5" s="195" t="s">
        <v>34</v>
      </c>
      <c r="U5" s="184"/>
      <c r="V5" s="169"/>
      <c r="W5" s="169"/>
      <c r="X5" s="169"/>
      <c r="Y5" s="169"/>
      <c r="Z5" s="169"/>
      <c r="AA5" s="169"/>
      <c r="AB5" s="169"/>
      <c r="AC5" s="169"/>
      <c r="AD5" s="169"/>
      <c r="AE5" s="169"/>
      <c r="AF5" s="169"/>
      <c r="AG5" s="169"/>
      <c r="AH5" s="169"/>
      <c r="AI5" s="169"/>
      <c r="AJ5" s="169"/>
      <c r="AK5" s="169"/>
      <c r="AL5" s="169"/>
      <c r="AM5" s="169"/>
      <c r="AN5" s="169"/>
      <c r="AO5" s="169"/>
      <c r="AP5" s="169"/>
    </row>
    <row r="6" spans="1:42" ht="17.25">
      <c r="A6" s="196"/>
      <c r="B6" s="197"/>
      <c r="C6" s="198" t="s">
        <v>119</v>
      </c>
      <c r="D6" s="199">
        <v>464000</v>
      </c>
      <c r="E6" s="199">
        <v>417300</v>
      </c>
      <c r="F6" s="199">
        <v>409200</v>
      </c>
      <c r="G6" s="199">
        <v>8100</v>
      </c>
      <c r="H6" s="200">
        <v>46700</v>
      </c>
      <c r="I6" s="184"/>
      <c r="J6" s="201"/>
      <c r="K6" s="202" t="str">
        <f>C6</f>
        <v>18年1月</v>
      </c>
      <c r="L6" s="203">
        <v>417300</v>
      </c>
      <c r="M6" s="203">
        <v>409200</v>
      </c>
      <c r="N6" s="203">
        <v>8100</v>
      </c>
      <c r="O6" s="203">
        <v>413500</v>
      </c>
      <c r="P6" s="203">
        <v>406300</v>
      </c>
      <c r="Q6" s="203">
        <v>7200</v>
      </c>
      <c r="R6" s="203">
        <v>3800</v>
      </c>
      <c r="S6" s="203">
        <v>2900</v>
      </c>
      <c r="T6" s="204">
        <v>900</v>
      </c>
      <c r="U6" s="184"/>
      <c r="V6" s="169"/>
      <c r="W6" s="169"/>
      <c r="X6" s="169"/>
      <c r="Y6" s="169"/>
      <c r="Z6" s="169"/>
      <c r="AA6" s="169"/>
      <c r="AB6" s="169"/>
      <c r="AC6" s="169"/>
      <c r="AD6" s="169"/>
      <c r="AE6" s="169"/>
      <c r="AF6" s="169"/>
      <c r="AG6" s="169"/>
      <c r="AH6" s="169"/>
      <c r="AI6" s="169"/>
      <c r="AJ6" s="169"/>
      <c r="AK6" s="169"/>
      <c r="AL6" s="169"/>
      <c r="AM6" s="169"/>
      <c r="AN6" s="169"/>
      <c r="AO6" s="169"/>
      <c r="AP6" s="169"/>
    </row>
    <row r="7" spans="1:42" ht="17.25">
      <c r="A7" s="205" t="s">
        <v>38</v>
      </c>
      <c r="B7" s="206" t="s">
        <v>39</v>
      </c>
      <c r="C7" s="207" t="s">
        <v>37</v>
      </c>
      <c r="D7" s="199">
        <v>436400</v>
      </c>
      <c r="E7" s="199">
        <v>392400</v>
      </c>
      <c r="F7" s="199">
        <v>388100</v>
      </c>
      <c r="G7" s="199">
        <v>4300</v>
      </c>
      <c r="H7" s="208">
        <v>44000</v>
      </c>
      <c r="I7" s="184"/>
      <c r="J7" s="205" t="s">
        <v>40</v>
      </c>
      <c r="K7" s="202" t="str">
        <f>C7</f>
        <v>17年1月</v>
      </c>
      <c r="L7" s="203">
        <v>392400</v>
      </c>
      <c r="M7" s="203">
        <v>388100</v>
      </c>
      <c r="N7" s="203">
        <v>4300</v>
      </c>
      <c r="O7" s="203">
        <v>389300</v>
      </c>
      <c r="P7" s="209">
        <v>385300</v>
      </c>
      <c r="Q7" s="209">
        <v>4000</v>
      </c>
      <c r="R7" s="203">
        <v>3100</v>
      </c>
      <c r="S7" s="209">
        <v>2800</v>
      </c>
      <c r="T7" s="210">
        <v>300</v>
      </c>
      <c r="U7" s="184"/>
      <c r="V7" s="169"/>
      <c r="W7" s="169"/>
      <c r="X7" s="169"/>
      <c r="Y7" s="169"/>
      <c r="Z7" s="169"/>
      <c r="AA7" s="169"/>
      <c r="AB7" s="169"/>
      <c r="AC7" s="169"/>
      <c r="AD7" s="169"/>
      <c r="AE7" s="169"/>
      <c r="AF7" s="169"/>
      <c r="AG7" s="169"/>
      <c r="AH7" s="169"/>
      <c r="AI7" s="169"/>
      <c r="AJ7" s="169"/>
      <c r="AK7" s="169"/>
      <c r="AL7" s="169"/>
      <c r="AM7" s="169"/>
      <c r="AN7" s="169"/>
      <c r="AO7" s="169"/>
      <c r="AP7" s="169"/>
    </row>
    <row r="8" spans="1:42" ht="17.25">
      <c r="A8" s="211"/>
      <c r="B8" s="206" t="s">
        <v>41</v>
      </c>
      <c r="C8" s="202" t="s">
        <v>42</v>
      </c>
      <c r="D8" s="212">
        <v>27600</v>
      </c>
      <c r="E8" s="212">
        <v>24900</v>
      </c>
      <c r="F8" s="212">
        <v>21100</v>
      </c>
      <c r="G8" s="212">
        <v>3800</v>
      </c>
      <c r="H8" s="214">
        <v>2700</v>
      </c>
      <c r="I8" s="184"/>
      <c r="J8" s="205" t="s">
        <v>43</v>
      </c>
      <c r="K8" s="202" t="s">
        <v>42</v>
      </c>
      <c r="L8" s="215">
        <v>24900</v>
      </c>
      <c r="M8" s="215">
        <v>21100</v>
      </c>
      <c r="N8" s="215">
        <v>3800</v>
      </c>
      <c r="O8" s="215">
        <v>24200</v>
      </c>
      <c r="P8" s="215">
        <v>21000</v>
      </c>
      <c r="Q8" s="215">
        <v>3200</v>
      </c>
      <c r="R8" s="215">
        <v>700</v>
      </c>
      <c r="S8" s="215">
        <v>100</v>
      </c>
      <c r="T8" s="216">
        <v>600</v>
      </c>
      <c r="U8" s="184"/>
      <c r="V8" s="169"/>
      <c r="W8" s="169"/>
      <c r="X8" s="169"/>
      <c r="Y8" s="169"/>
      <c r="Z8" s="169"/>
      <c r="AA8" s="169"/>
      <c r="AB8" s="169"/>
      <c r="AC8" s="169"/>
      <c r="AD8" s="169"/>
      <c r="AE8" s="169"/>
      <c r="AF8" s="169"/>
      <c r="AG8" s="169"/>
      <c r="AH8" s="169"/>
      <c r="AI8" s="169"/>
      <c r="AJ8" s="169"/>
      <c r="AK8" s="169"/>
      <c r="AL8" s="169"/>
      <c r="AM8" s="169"/>
      <c r="AN8" s="169"/>
      <c r="AO8" s="169"/>
      <c r="AP8" s="169"/>
    </row>
    <row r="9" spans="1:42" ht="17.25">
      <c r="A9" s="211"/>
      <c r="B9" s="217"/>
      <c r="C9" s="202" t="s">
        <v>44</v>
      </c>
      <c r="D9" s="218">
        <v>106.3</v>
      </c>
      <c r="E9" s="218">
        <v>106.3</v>
      </c>
      <c r="F9" s="218">
        <v>105.4</v>
      </c>
      <c r="G9" s="218">
        <v>188.4</v>
      </c>
      <c r="H9" s="219">
        <v>106.1</v>
      </c>
      <c r="I9" s="184"/>
      <c r="J9" s="211"/>
      <c r="K9" s="202" t="s">
        <v>44</v>
      </c>
      <c r="L9" s="220">
        <v>106.3</v>
      </c>
      <c r="M9" s="220">
        <v>105.4</v>
      </c>
      <c r="N9" s="220">
        <v>188.4</v>
      </c>
      <c r="O9" s="220">
        <v>106.2</v>
      </c>
      <c r="P9" s="220">
        <v>105.5</v>
      </c>
      <c r="Q9" s="220">
        <v>180</v>
      </c>
      <c r="R9" s="220">
        <v>122.6</v>
      </c>
      <c r="S9" s="220">
        <v>103.6</v>
      </c>
      <c r="T9" s="221">
        <v>300</v>
      </c>
      <c r="U9" s="184"/>
      <c r="V9" s="169"/>
      <c r="W9" s="169"/>
      <c r="X9" s="169"/>
      <c r="Y9" s="169"/>
      <c r="Z9" s="169"/>
      <c r="AA9" s="169"/>
      <c r="AB9" s="169"/>
      <c r="AC9" s="169"/>
      <c r="AD9" s="169"/>
      <c r="AE9" s="169"/>
      <c r="AF9" s="169"/>
      <c r="AG9" s="169"/>
      <c r="AH9" s="169"/>
      <c r="AI9" s="169"/>
      <c r="AJ9" s="169"/>
      <c r="AK9" s="169"/>
      <c r="AL9" s="169"/>
      <c r="AM9" s="169"/>
      <c r="AN9" s="169"/>
      <c r="AO9" s="169"/>
      <c r="AP9" s="169"/>
    </row>
    <row r="10" spans="1:42" ht="17.25">
      <c r="A10" s="211"/>
      <c r="B10" s="222"/>
      <c r="C10" s="202" t="str">
        <f>C6</f>
        <v>18年1月</v>
      </c>
      <c r="D10" s="199">
        <v>464000</v>
      </c>
      <c r="E10" s="199">
        <v>417300</v>
      </c>
      <c r="F10" s="199">
        <v>409200</v>
      </c>
      <c r="G10" s="199">
        <v>8100</v>
      </c>
      <c r="H10" s="200">
        <v>46700</v>
      </c>
      <c r="I10" s="223"/>
      <c r="J10" s="211"/>
      <c r="K10" s="202" t="str">
        <f>C6</f>
        <v>18年1月</v>
      </c>
      <c r="L10" s="203">
        <v>417300</v>
      </c>
      <c r="M10" s="203">
        <v>409200</v>
      </c>
      <c r="N10" s="203">
        <v>8100</v>
      </c>
      <c r="O10" s="203">
        <v>413500</v>
      </c>
      <c r="P10" s="203">
        <v>406300</v>
      </c>
      <c r="Q10" s="203">
        <v>7200</v>
      </c>
      <c r="R10" s="203">
        <v>3800</v>
      </c>
      <c r="S10" s="203">
        <v>2900</v>
      </c>
      <c r="T10" s="204">
        <v>900</v>
      </c>
      <c r="U10" s="184"/>
      <c r="V10" s="169"/>
      <c r="W10" s="169"/>
      <c r="X10" s="169"/>
      <c r="Y10" s="169"/>
      <c r="Z10" s="169"/>
      <c r="AA10" s="169"/>
      <c r="AB10" s="169"/>
      <c r="AC10" s="169"/>
      <c r="AD10" s="169"/>
      <c r="AE10" s="169"/>
      <c r="AF10" s="169"/>
      <c r="AG10" s="169"/>
      <c r="AH10" s="169"/>
      <c r="AI10" s="169"/>
      <c r="AJ10" s="169"/>
      <c r="AK10" s="169"/>
      <c r="AL10" s="169"/>
      <c r="AM10" s="169"/>
      <c r="AN10" s="169"/>
      <c r="AO10" s="169"/>
      <c r="AP10" s="169"/>
    </row>
    <row r="11" spans="1:42" ht="17.25">
      <c r="A11" s="211"/>
      <c r="B11" s="206" t="s">
        <v>45</v>
      </c>
      <c r="C11" s="202" t="str">
        <f>C7</f>
        <v>17年1月</v>
      </c>
      <c r="D11" s="199">
        <v>436400</v>
      </c>
      <c r="E11" s="199">
        <v>392400</v>
      </c>
      <c r="F11" s="199">
        <v>388100</v>
      </c>
      <c r="G11" s="199">
        <v>4300</v>
      </c>
      <c r="H11" s="200">
        <v>44000</v>
      </c>
      <c r="I11" s="184"/>
      <c r="J11" s="205" t="s">
        <v>46</v>
      </c>
      <c r="K11" s="202" t="str">
        <f>C7</f>
        <v>17年1月</v>
      </c>
      <c r="L11" s="203">
        <v>392400</v>
      </c>
      <c r="M11" s="203">
        <v>388100</v>
      </c>
      <c r="N11" s="203">
        <v>4300</v>
      </c>
      <c r="O11" s="203">
        <v>389300</v>
      </c>
      <c r="P11" s="203">
        <v>385300</v>
      </c>
      <c r="Q11" s="203">
        <v>4000</v>
      </c>
      <c r="R11" s="203">
        <v>3100</v>
      </c>
      <c r="S11" s="203">
        <v>2800</v>
      </c>
      <c r="T11" s="204">
        <v>300</v>
      </c>
      <c r="U11" s="184"/>
      <c r="V11" s="169"/>
      <c r="W11" s="169"/>
      <c r="X11" s="169"/>
      <c r="Y11" s="169"/>
      <c r="Z11" s="169"/>
      <c r="AA11" s="169"/>
      <c r="AB11" s="169"/>
      <c r="AC11" s="169"/>
      <c r="AD11" s="169"/>
      <c r="AE11" s="169"/>
      <c r="AF11" s="169"/>
      <c r="AG11" s="169"/>
      <c r="AH11" s="169"/>
      <c r="AI11" s="169"/>
      <c r="AJ11" s="169"/>
      <c r="AK11" s="169"/>
      <c r="AL11" s="169"/>
      <c r="AM11" s="169"/>
      <c r="AN11" s="169"/>
      <c r="AO11" s="169"/>
      <c r="AP11" s="169"/>
    </row>
    <row r="12" spans="1:42" ht="17.25">
      <c r="A12" s="205" t="s">
        <v>47</v>
      </c>
      <c r="B12" s="206" t="s">
        <v>48</v>
      </c>
      <c r="C12" s="202" t="s">
        <v>42</v>
      </c>
      <c r="D12" s="212">
        <v>27600</v>
      </c>
      <c r="E12" s="212">
        <v>24900</v>
      </c>
      <c r="F12" s="212">
        <v>21100</v>
      </c>
      <c r="G12" s="212">
        <v>3800</v>
      </c>
      <c r="H12" s="214">
        <v>2700</v>
      </c>
      <c r="I12" s="184"/>
      <c r="J12" s="205" t="s">
        <v>49</v>
      </c>
      <c r="K12" s="202" t="s">
        <v>42</v>
      </c>
      <c r="L12" s="215">
        <v>24900</v>
      </c>
      <c r="M12" s="215">
        <v>21100</v>
      </c>
      <c r="N12" s="215">
        <v>3800</v>
      </c>
      <c r="O12" s="215">
        <v>24200</v>
      </c>
      <c r="P12" s="215">
        <v>21000</v>
      </c>
      <c r="Q12" s="215">
        <v>3200</v>
      </c>
      <c r="R12" s="215">
        <v>700</v>
      </c>
      <c r="S12" s="215">
        <v>100</v>
      </c>
      <c r="T12" s="216">
        <v>600</v>
      </c>
      <c r="U12" s="184"/>
      <c r="V12" s="169"/>
      <c r="W12" s="169"/>
      <c r="X12" s="169"/>
      <c r="Y12" s="169"/>
      <c r="Z12" s="169"/>
      <c r="AA12" s="169"/>
      <c r="AB12" s="169"/>
      <c r="AC12" s="169"/>
      <c r="AD12" s="169"/>
      <c r="AE12" s="169"/>
      <c r="AF12" s="169"/>
      <c r="AG12" s="169"/>
      <c r="AH12" s="169"/>
      <c r="AI12" s="169"/>
      <c r="AJ12" s="169"/>
      <c r="AK12" s="169"/>
      <c r="AL12" s="169"/>
      <c r="AM12" s="169"/>
      <c r="AN12" s="169"/>
      <c r="AO12" s="169"/>
      <c r="AP12" s="169"/>
    </row>
    <row r="13" spans="1:42" ht="17.25">
      <c r="A13" s="224"/>
      <c r="B13" s="225"/>
      <c r="C13" s="202" t="s">
        <v>44</v>
      </c>
      <c r="D13" s="218">
        <v>106.3</v>
      </c>
      <c r="E13" s="218">
        <v>106.3</v>
      </c>
      <c r="F13" s="218">
        <v>105.4</v>
      </c>
      <c r="G13" s="218">
        <v>188.4</v>
      </c>
      <c r="H13" s="219">
        <v>106.1</v>
      </c>
      <c r="I13" s="184"/>
      <c r="J13" s="224"/>
      <c r="K13" s="202" t="s">
        <v>44</v>
      </c>
      <c r="L13" s="218">
        <v>106.3</v>
      </c>
      <c r="M13" s="218">
        <v>105.4</v>
      </c>
      <c r="N13" s="218">
        <v>188.4</v>
      </c>
      <c r="O13" s="218">
        <v>106.2</v>
      </c>
      <c r="P13" s="218">
        <v>105.5</v>
      </c>
      <c r="Q13" s="218">
        <v>180</v>
      </c>
      <c r="R13" s="218">
        <v>122.6</v>
      </c>
      <c r="S13" s="218">
        <v>103.6</v>
      </c>
      <c r="T13" s="219">
        <v>300</v>
      </c>
      <c r="U13" s="184"/>
      <c r="V13" s="169"/>
      <c r="W13" s="169"/>
      <c r="X13" s="169"/>
      <c r="Y13" s="169"/>
      <c r="Z13" s="169"/>
      <c r="AA13" s="169"/>
      <c r="AB13" s="169"/>
      <c r="AC13" s="169"/>
      <c r="AD13" s="169"/>
      <c r="AE13" s="169"/>
      <c r="AF13" s="169"/>
      <c r="AG13" s="169"/>
      <c r="AH13" s="169"/>
      <c r="AI13" s="169"/>
      <c r="AJ13" s="169"/>
      <c r="AK13" s="169"/>
      <c r="AL13" s="169"/>
      <c r="AM13" s="169"/>
      <c r="AN13" s="169"/>
      <c r="AO13" s="169"/>
      <c r="AP13" s="169"/>
    </row>
    <row r="14" spans="1:42" ht="17.25">
      <c r="A14" s="226"/>
      <c r="B14" s="227"/>
      <c r="C14" s="202" t="s">
        <v>50</v>
      </c>
      <c r="D14" s="218">
        <v>100</v>
      </c>
      <c r="E14" s="218">
        <v>89.9</v>
      </c>
      <c r="F14" s="218">
        <v>88.2</v>
      </c>
      <c r="G14" s="218">
        <v>1.7</v>
      </c>
      <c r="H14" s="219">
        <v>10.1</v>
      </c>
      <c r="I14" s="184"/>
      <c r="J14" s="196"/>
      <c r="K14" s="202" t="s">
        <v>50</v>
      </c>
      <c r="L14" s="218">
        <v>100</v>
      </c>
      <c r="M14" s="218">
        <v>98.1</v>
      </c>
      <c r="N14" s="218">
        <v>1.9</v>
      </c>
      <c r="O14" s="218">
        <v>99.1</v>
      </c>
      <c r="P14" s="218">
        <v>97.4</v>
      </c>
      <c r="Q14" s="218">
        <v>1.7</v>
      </c>
      <c r="R14" s="218">
        <v>0.9</v>
      </c>
      <c r="S14" s="218">
        <v>0.7</v>
      </c>
      <c r="T14" s="219">
        <v>0.2</v>
      </c>
      <c r="U14" s="184"/>
      <c r="V14" s="169"/>
      <c r="W14" s="169"/>
      <c r="X14" s="169"/>
      <c r="Y14" s="169"/>
      <c r="Z14" s="169"/>
      <c r="AA14" s="169"/>
      <c r="AB14" s="169"/>
      <c r="AC14" s="169"/>
      <c r="AD14" s="169"/>
      <c r="AE14" s="169"/>
      <c r="AF14" s="169"/>
      <c r="AG14" s="169"/>
      <c r="AH14" s="169"/>
      <c r="AI14" s="169"/>
      <c r="AJ14" s="169"/>
      <c r="AK14" s="169"/>
      <c r="AL14" s="169"/>
      <c r="AM14" s="169"/>
      <c r="AN14" s="169"/>
      <c r="AO14" s="169"/>
      <c r="AP14" s="169"/>
    </row>
    <row r="15" spans="1:42" ht="17.25">
      <c r="A15" s="228" t="s">
        <v>51</v>
      </c>
      <c r="B15" s="229"/>
      <c r="C15" s="230" t="s">
        <v>52</v>
      </c>
      <c r="D15" s="231">
        <v>100</v>
      </c>
      <c r="E15" s="231">
        <v>89.9</v>
      </c>
      <c r="F15" s="231">
        <v>88.2</v>
      </c>
      <c r="G15" s="231">
        <v>1.7</v>
      </c>
      <c r="H15" s="232">
        <v>10.1</v>
      </c>
      <c r="I15" s="184"/>
      <c r="J15" s="233" t="s">
        <v>51</v>
      </c>
      <c r="K15" s="230" t="s">
        <v>52</v>
      </c>
      <c r="L15" s="231">
        <v>100</v>
      </c>
      <c r="M15" s="231">
        <v>98.1</v>
      </c>
      <c r="N15" s="231">
        <v>1.9</v>
      </c>
      <c r="O15" s="231">
        <v>99.1</v>
      </c>
      <c r="P15" s="231">
        <v>97.4</v>
      </c>
      <c r="Q15" s="231">
        <v>1.7</v>
      </c>
      <c r="R15" s="231">
        <v>0.9</v>
      </c>
      <c r="S15" s="231">
        <v>0.7</v>
      </c>
      <c r="T15" s="232">
        <v>0.2</v>
      </c>
      <c r="U15" s="184"/>
      <c r="V15" s="169"/>
      <c r="W15" s="169"/>
      <c r="X15" s="169"/>
      <c r="Y15" s="169"/>
      <c r="Z15" s="169"/>
      <c r="AA15" s="169"/>
      <c r="AB15" s="169"/>
      <c r="AC15" s="169"/>
      <c r="AD15" s="169"/>
      <c r="AE15" s="169"/>
      <c r="AF15" s="169"/>
      <c r="AG15" s="169"/>
      <c r="AH15" s="169"/>
      <c r="AI15" s="169"/>
      <c r="AJ15" s="169"/>
      <c r="AK15" s="169"/>
      <c r="AL15" s="169"/>
      <c r="AM15" s="169"/>
      <c r="AN15" s="169"/>
      <c r="AO15" s="169"/>
      <c r="AP15" s="169"/>
    </row>
    <row r="16" spans="1:42" ht="14.25">
      <c r="A16" s="184"/>
      <c r="B16" s="184"/>
      <c r="C16" s="184"/>
      <c r="D16" s="184"/>
      <c r="E16" s="184"/>
      <c r="F16" s="184"/>
      <c r="G16" s="184"/>
      <c r="H16" s="184"/>
      <c r="I16" s="234"/>
      <c r="J16" s="184"/>
      <c r="K16" s="235"/>
      <c r="L16" s="184"/>
      <c r="M16" s="184"/>
      <c r="N16" s="184"/>
      <c r="O16" s="184"/>
      <c r="P16" s="184"/>
      <c r="Q16" s="184"/>
      <c r="R16" s="184"/>
      <c r="S16" s="184"/>
      <c r="T16" s="184"/>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row>
    <row r="17" spans="1:42" ht="18.75">
      <c r="A17" s="171" t="s">
        <v>53</v>
      </c>
      <c r="B17" s="172"/>
      <c r="C17" s="172"/>
      <c r="D17" s="175"/>
      <c r="E17" s="172"/>
      <c r="F17" s="172"/>
      <c r="G17" s="172"/>
      <c r="H17" s="172"/>
      <c r="I17" s="172"/>
      <c r="J17" s="172"/>
      <c r="K17" s="172"/>
      <c r="L17" s="172"/>
      <c r="M17" s="172"/>
      <c r="N17" s="172"/>
      <c r="O17" s="172"/>
      <c r="P17" s="172"/>
      <c r="Q17" s="172"/>
      <c r="R17" s="172"/>
      <c r="S17" s="172"/>
      <c r="T17" s="175"/>
      <c r="U17" s="172"/>
      <c r="V17" s="172"/>
      <c r="W17" s="172"/>
      <c r="X17" s="172"/>
      <c r="Y17" s="172"/>
      <c r="Z17" s="172"/>
      <c r="AA17" s="172"/>
      <c r="AB17" s="172"/>
      <c r="AC17" s="172"/>
      <c r="AD17" s="172"/>
      <c r="AE17" s="172"/>
      <c r="AF17" s="172"/>
      <c r="AG17" s="172"/>
      <c r="AH17" s="172"/>
      <c r="AI17" s="172"/>
      <c r="AJ17" s="172"/>
      <c r="AK17" s="172"/>
      <c r="AL17" s="172"/>
      <c r="AM17" s="174" t="s">
        <v>23</v>
      </c>
      <c r="AN17" s="174"/>
      <c r="AO17" s="174"/>
      <c r="AP17" s="174"/>
    </row>
    <row r="18" spans="1:42" ht="17.25">
      <c r="A18" s="237"/>
      <c r="B18" s="238"/>
      <c r="C18" s="239" t="s">
        <v>24</v>
      </c>
      <c r="D18" s="240"/>
      <c r="E18" s="241">
        <v>1</v>
      </c>
      <c r="F18" s="241">
        <v>2</v>
      </c>
      <c r="G18" s="242">
        <v>3</v>
      </c>
      <c r="H18" s="243">
        <v>4</v>
      </c>
      <c r="I18" s="241">
        <v>5</v>
      </c>
      <c r="J18" s="242">
        <v>6</v>
      </c>
      <c r="K18" s="241">
        <v>7</v>
      </c>
      <c r="L18" s="241">
        <v>8</v>
      </c>
      <c r="M18" s="241">
        <v>9</v>
      </c>
      <c r="N18" s="241">
        <v>10</v>
      </c>
      <c r="O18" s="241">
        <v>11</v>
      </c>
      <c r="P18" s="241">
        <v>12</v>
      </c>
      <c r="Q18" s="241">
        <v>13</v>
      </c>
      <c r="R18" s="241">
        <v>14</v>
      </c>
      <c r="S18" s="241">
        <v>15</v>
      </c>
      <c r="T18" s="241">
        <v>16</v>
      </c>
      <c r="U18" s="241">
        <v>17</v>
      </c>
      <c r="V18" s="241">
        <v>18</v>
      </c>
      <c r="W18" s="241">
        <v>19</v>
      </c>
      <c r="X18" s="241">
        <v>20</v>
      </c>
      <c r="Y18" s="241">
        <v>21</v>
      </c>
      <c r="Z18" s="243">
        <v>22</v>
      </c>
      <c r="AA18" s="241">
        <v>23</v>
      </c>
      <c r="AB18" s="243">
        <v>24</v>
      </c>
      <c r="AC18" s="241">
        <v>25</v>
      </c>
      <c r="AD18" s="244">
        <v>26</v>
      </c>
      <c r="AE18" s="245">
        <v>27</v>
      </c>
      <c r="AF18" s="244">
        <v>28</v>
      </c>
      <c r="AG18" s="245">
        <v>29</v>
      </c>
      <c r="AH18" s="244">
        <v>30</v>
      </c>
      <c r="AI18" s="244">
        <v>31</v>
      </c>
      <c r="AJ18" s="244">
        <v>32</v>
      </c>
      <c r="AK18" s="245">
        <v>33</v>
      </c>
      <c r="AL18" s="244">
        <v>34</v>
      </c>
      <c r="AM18" s="356">
        <v>35</v>
      </c>
      <c r="AN18" s="244">
        <v>36</v>
      </c>
      <c r="AO18" s="244">
        <v>37</v>
      </c>
      <c r="AP18" s="246"/>
    </row>
    <row r="19" spans="1:42" ht="17.25">
      <c r="A19" s="186" t="s">
        <v>30</v>
      </c>
      <c r="B19" s="247"/>
      <c r="C19" s="194"/>
      <c r="D19" s="248" t="s">
        <v>32</v>
      </c>
      <c r="E19" s="249" t="s">
        <v>120</v>
      </c>
      <c r="F19" s="250" t="s">
        <v>121</v>
      </c>
      <c r="G19" s="251" t="s">
        <v>122</v>
      </c>
      <c r="H19" s="252" t="s">
        <v>123</v>
      </c>
      <c r="I19" s="250" t="s">
        <v>124</v>
      </c>
      <c r="J19" s="251" t="s">
        <v>125</v>
      </c>
      <c r="K19" s="250" t="s">
        <v>126</v>
      </c>
      <c r="L19" s="250" t="s">
        <v>127</v>
      </c>
      <c r="M19" s="202" t="s">
        <v>128</v>
      </c>
      <c r="N19" s="250" t="s">
        <v>129</v>
      </c>
      <c r="O19" s="250" t="s">
        <v>130</v>
      </c>
      <c r="P19" s="250" t="s">
        <v>131</v>
      </c>
      <c r="Q19" s="250" t="s">
        <v>132</v>
      </c>
      <c r="R19" s="250" t="s">
        <v>133</v>
      </c>
      <c r="S19" s="250" t="s">
        <v>134</v>
      </c>
      <c r="T19" s="250" t="s">
        <v>135</v>
      </c>
      <c r="U19" s="250" t="s">
        <v>136</v>
      </c>
      <c r="V19" s="250" t="s">
        <v>137</v>
      </c>
      <c r="W19" s="250" t="s">
        <v>138</v>
      </c>
      <c r="X19" s="250" t="s">
        <v>139</v>
      </c>
      <c r="Y19" s="250" t="s">
        <v>140</v>
      </c>
      <c r="Z19" s="252" t="s">
        <v>141</v>
      </c>
      <c r="AA19" s="250" t="s">
        <v>142</v>
      </c>
      <c r="AB19" s="252" t="s">
        <v>143</v>
      </c>
      <c r="AC19" s="250" t="s">
        <v>144</v>
      </c>
      <c r="AD19" s="253" t="s">
        <v>145</v>
      </c>
      <c r="AE19" s="254" t="s">
        <v>146</v>
      </c>
      <c r="AF19" s="250" t="s">
        <v>147</v>
      </c>
      <c r="AG19" s="254" t="s">
        <v>148</v>
      </c>
      <c r="AH19" s="253" t="s">
        <v>149</v>
      </c>
      <c r="AI19" s="253" t="s">
        <v>150</v>
      </c>
      <c r="AJ19" s="253" t="s">
        <v>151</v>
      </c>
      <c r="AK19" s="254" t="s">
        <v>152</v>
      </c>
      <c r="AL19" s="253" t="s">
        <v>153</v>
      </c>
      <c r="AM19" s="202" t="s">
        <v>154</v>
      </c>
      <c r="AN19" s="254" t="s">
        <v>155</v>
      </c>
      <c r="AO19" s="253" t="s">
        <v>156</v>
      </c>
      <c r="AP19" s="255" t="s">
        <v>157</v>
      </c>
    </row>
    <row r="20" spans="1:42" ht="14.25">
      <c r="A20" s="256"/>
      <c r="B20" s="257"/>
      <c r="C20" s="258" t="str">
        <f>C6</f>
        <v>18年1月</v>
      </c>
      <c r="D20" s="203">
        <v>417300</v>
      </c>
      <c r="E20" s="259">
        <v>182800</v>
      </c>
      <c r="F20" s="259">
        <v>37400</v>
      </c>
      <c r="G20" s="259">
        <v>38900</v>
      </c>
      <c r="H20" s="259">
        <v>0</v>
      </c>
      <c r="I20" s="259">
        <v>53800</v>
      </c>
      <c r="J20" s="259">
        <v>38600</v>
      </c>
      <c r="K20" s="259">
        <v>6900</v>
      </c>
      <c r="L20" s="259">
        <v>10900</v>
      </c>
      <c r="M20" s="259">
        <v>0</v>
      </c>
      <c r="N20" s="259">
        <v>8000</v>
      </c>
      <c r="O20" s="259">
        <v>2800</v>
      </c>
      <c r="P20" s="259">
        <v>2000</v>
      </c>
      <c r="Q20" s="259">
        <v>0</v>
      </c>
      <c r="R20" s="259">
        <v>2700</v>
      </c>
      <c r="S20" s="259">
        <v>2800</v>
      </c>
      <c r="T20" s="259">
        <v>5900</v>
      </c>
      <c r="U20" s="259">
        <v>3400</v>
      </c>
      <c r="V20" s="259">
        <v>1400</v>
      </c>
      <c r="W20" s="259">
        <v>800</v>
      </c>
      <c r="X20" s="259">
        <v>2000</v>
      </c>
      <c r="Y20" s="259">
        <v>3900</v>
      </c>
      <c r="Z20" s="259">
        <v>1900</v>
      </c>
      <c r="AA20" s="259">
        <v>2300</v>
      </c>
      <c r="AB20" s="259">
        <v>0</v>
      </c>
      <c r="AC20" s="259">
        <v>0</v>
      </c>
      <c r="AD20" s="259">
        <v>0</v>
      </c>
      <c r="AE20" s="259">
        <v>0</v>
      </c>
      <c r="AF20" s="259">
        <v>0</v>
      </c>
      <c r="AG20" s="259">
        <v>0</v>
      </c>
      <c r="AH20" s="259">
        <v>0</v>
      </c>
      <c r="AI20" s="259">
        <v>0</v>
      </c>
      <c r="AJ20" s="259">
        <v>0</v>
      </c>
      <c r="AK20" s="259">
        <v>0</v>
      </c>
      <c r="AL20" s="259">
        <v>0</v>
      </c>
      <c r="AM20" s="259">
        <v>0</v>
      </c>
      <c r="AN20" s="259">
        <v>0</v>
      </c>
      <c r="AO20" s="259">
        <v>0</v>
      </c>
      <c r="AP20" s="260">
        <v>8100</v>
      </c>
    </row>
    <row r="21" spans="1:42" ht="14.25">
      <c r="A21" s="261" t="s">
        <v>38</v>
      </c>
      <c r="B21" s="262" t="s">
        <v>39</v>
      </c>
      <c r="C21" s="258" t="str">
        <f>C7</f>
        <v>17年1月</v>
      </c>
      <c r="D21" s="203">
        <v>392400</v>
      </c>
      <c r="E21" s="203">
        <v>173300</v>
      </c>
      <c r="F21" s="264">
        <v>44300</v>
      </c>
      <c r="G21" s="264">
        <v>25000</v>
      </c>
      <c r="H21" s="264">
        <v>0</v>
      </c>
      <c r="I21" s="203">
        <v>52600</v>
      </c>
      <c r="J21" s="203">
        <v>36500</v>
      </c>
      <c r="K21" s="203">
        <v>6500</v>
      </c>
      <c r="L21" s="203">
        <v>10800</v>
      </c>
      <c r="M21" s="203">
        <v>0</v>
      </c>
      <c r="N21" s="203">
        <v>4900</v>
      </c>
      <c r="O21" s="203">
        <v>2600</v>
      </c>
      <c r="P21" s="203">
        <v>2600</v>
      </c>
      <c r="Q21" s="203">
        <v>0</v>
      </c>
      <c r="R21" s="203">
        <v>2800</v>
      </c>
      <c r="S21" s="203">
        <v>3300</v>
      </c>
      <c r="T21" s="203">
        <v>6200</v>
      </c>
      <c r="U21" s="203">
        <v>3400</v>
      </c>
      <c r="V21" s="203">
        <v>1300</v>
      </c>
      <c r="W21" s="203">
        <v>1000</v>
      </c>
      <c r="X21" s="203">
        <v>2000</v>
      </c>
      <c r="Y21" s="203">
        <v>4100</v>
      </c>
      <c r="Z21" s="203">
        <v>1800</v>
      </c>
      <c r="AA21" s="203">
        <v>2500</v>
      </c>
      <c r="AB21" s="203">
        <v>0</v>
      </c>
      <c r="AC21" s="203">
        <v>0</v>
      </c>
      <c r="AD21" s="203">
        <v>0</v>
      </c>
      <c r="AE21" s="203">
        <v>100</v>
      </c>
      <c r="AF21" s="203">
        <v>200</v>
      </c>
      <c r="AG21" s="203">
        <v>100</v>
      </c>
      <c r="AH21" s="203">
        <v>0</v>
      </c>
      <c r="AI21" s="203">
        <v>100</v>
      </c>
      <c r="AJ21" s="203">
        <v>0</v>
      </c>
      <c r="AK21" s="203">
        <v>0</v>
      </c>
      <c r="AL21" s="203">
        <v>0</v>
      </c>
      <c r="AM21" s="203">
        <v>0</v>
      </c>
      <c r="AN21" s="203">
        <v>0</v>
      </c>
      <c r="AO21" s="203">
        <v>100</v>
      </c>
      <c r="AP21" s="204">
        <v>4300</v>
      </c>
    </row>
    <row r="22" spans="1:42" ht="14.25">
      <c r="A22" s="266"/>
      <c r="B22" s="262" t="s">
        <v>41</v>
      </c>
      <c r="C22" s="258" t="s">
        <v>42</v>
      </c>
      <c r="D22" s="215">
        <v>24900</v>
      </c>
      <c r="E22" s="215">
        <v>9500</v>
      </c>
      <c r="F22" s="215">
        <v>-6900</v>
      </c>
      <c r="G22" s="215">
        <v>13900</v>
      </c>
      <c r="H22" s="215">
        <v>0</v>
      </c>
      <c r="I22" s="215">
        <v>1200</v>
      </c>
      <c r="J22" s="215">
        <v>2100</v>
      </c>
      <c r="K22" s="215">
        <v>400</v>
      </c>
      <c r="L22" s="215">
        <v>100</v>
      </c>
      <c r="M22" s="215">
        <v>0</v>
      </c>
      <c r="N22" s="215">
        <v>3100</v>
      </c>
      <c r="O22" s="215">
        <v>200</v>
      </c>
      <c r="P22" s="215">
        <v>-600</v>
      </c>
      <c r="Q22" s="215">
        <v>0</v>
      </c>
      <c r="R22" s="215">
        <v>-100</v>
      </c>
      <c r="S22" s="215">
        <v>-500</v>
      </c>
      <c r="T22" s="215">
        <v>-300</v>
      </c>
      <c r="U22" s="215">
        <v>0</v>
      </c>
      <c r="V22" s="215">
        <v>100</v>
      </c>
      <c r="W22" s="215">
        <v>-200</v>
      </c>
      <c r="X22" s="215">
        <v>0</v>
      </c>
      <c r="Y22" s="215">
        <v>-200</v>
      </c>
      <c r="Z22" s="215">
        <v>100</v>
      </c>
      <c r="AA22" s="215">
        <v>-200</v>
      </c>
      <c r="AB22" s="215">
        <v>0</v>
      </c>
      <c r="AC22" s="215">
        <v>0</v>
      </c>
      <c r="AD22" s="215">
        <v>0</v>
      </c>
      <c r="AE22" s="215">
        <v>-100</v>
      </c>
      <c r="AF22" s="215">
        <v>-200</v>
      </c>
      <c r="AG22" s="215">
        <v>-100</v>
      </c>
      <c r="AH22" s="215">
        <v>0</v>
      </c>
      <c r="AI22" s="215">
        <v>-100</v>
      </c>
      <c r="AJ22" s="215">
        <v>0</v>
      </c>
      <c r="AK22" s="215">
        <v>0</v>
      </c>
      <c r="AL22" s="215">
        <v>0</v>
      </c>
      <c r="AM22" s="215">
        <v>0</v>
      </c>
      <c r="AN22" s="215">
        <v>0</v>
      </c>
      <c r="AO22" s="215">
        <v>-100</v>
      </c>
      <c r="AP22" s="267">
        <v>3800</v>
      </c>
    </row>
    <row r="23" spans="1:42" ht="14.25">
      <c r="A23" s="266"/>
      <c r="B23" s="268"/>
      <c r="C23" s="258" t="s">
        <v>44</v>
      </c>
      <c r="D23" s="220">
        <v>106.3</v>
      </c>
      <c r="E23" s="220">
        <v>105.5</v>
      </c>
      <c r="F23" s="220">
        <v>84.4</v>
      </c>
      <c r="G23" s="220">
        <v>155.6</v>
      </c>
      <c r="H23" s="220">
        <v>0</v>
      </c>
      <c r="I23" s="220">
        <v>102.3</v>
      </c>
      <c r="J23" s="220">
        <v>105.8</v>
      </c>
      <c r="K23" s="220">
        <v>106.2</v>
      </c>
      <c r="L23" s="220">
        <v>100.9</v>
      </c>
      <c r="M23" s="220">
        <v>0</v>
      </c>
      <c r="N23" s="220">
        <v>163.30000000000001</v>
      </c>
      <c r="O23" s="220">
        <v>107.7</v>
      </c>
      <c r="P23" s="220">
        <v>76.900000000000006</v>
      </c>
      <c r="Q23" s="220">
        <v>0</v>
      </c>
      <c r="R23" s="220">
        <v>96.4</v>
      </c>
      <c r="S23" s="220">
        <v>84.8</v>
      </c>
      <c r="T23" s="220">
        <v>95.2</v>
      </c>
      <c r="U23" s="220">
        <v>100</v>
      </c>
      <c r="V23" s="220">
        <v>107.7</v>
      </c>
      <c r="W23" s="218">
        <v>80</v>
      </c>
      <c r="X23" s="218">
        <v>100</v>
      </c>
      <c r="Y23" s="218">
        <v>95.1</v>
      </c>
      <c r="Z23" s="218">
        <v>105.6</v>
      </c>
      <c r="AA23" s="218">
        <v>92</v>
      </c>
      <c r="AB23" s="218">
        <v>0</v>
      </c>
      <c r="AC23" s="218">
        <v>0</v>
      </c>
      <c r="AD23" s="218">
        <v>0</v>
      </c>
      <c r="AE23" s="218">
        <v>0</v>
      </c>
      <c r="AF23" s="218">
        <v>0</v>
      </c>
      <c r="AG23" s="218">
        <v>0</v>
      </c>
      <c r="AH23" s="218">
        <v>0</v>
      </c>
      <c r="AI23" s="218">
        <v>0</v>
      </c>
      <c r="AJ23" s="218">
        <v>0</v>
      </c>
      <c r="AK23" s="218">
        <v>0</v>
      </c>
      <c r="AL23" s="218">
        <v>0</v>
      </c>
      <c r="AM23" s="220">
        <v>0</v>
      </c>
      <c r="AN23" s="220">
        <v>0</v>
      </c>
      <c r="AO23" s="220">
        <v>0</v>
      </c>
      <c r="AP23" s="270">
        <v>188.4</v>
      </c>
    </row>
    <row r="24" spans="1:42" ht="14.25">
      <c r="A24" s="266"/>
      <c r="B24" s="271"/>
      <c r="C24" s="258" t="str">
        <f>C6</f>
        <v>18年1月</v>
      </c>
      <c r="D24" s="203">
        <v>417300</v>
      </c>
      <c r="E24" s="203">
        <v>182800</v>
      </c>
      <c r="F24" s="203">
        <v>37400</v>
      </c>
      <c r="G24" s="203">
        <v>38900</v>
      </c>
      <c r="H24" s="203">
        <v>0</v>
      </c>
      <c r="I24" s="203">
        <v>53800</v>
      </c>
      <c r="J24" s="203">
        <v>38600</v>
      </c>
      <c r="K24" s="203">
        <v>6900</v>
      </c>
      <c r="L24" s="203">
        <v>10900</v>
      </c>
      <c r="M24" s="203">
        <v>0</v>
      </c>
      <c r="N24" s="203">
        <v>8000</v>
      </c>
      <c r="O24" s="203">
        <v>2800</v>
      </c>
      <c r="P24" s="203">
        <v>2000</v>
      </c>
      <c r="Q24" s="203">
        <v>0</v>
      </c>
      <c r="R24" s="203">
        <v>2700</v>
      </c>
      <c r="S24" s="203">
        <v>2800</v>
      </c>
      <c r="T24" s="203">
        <v>5900</v>
      </c>
      <c r="U24" s="203">
        <v>3400</v>
      </c>
      <c r="V24" s="203">
        <v>1400</v>
      </c>
      <c r="W24" s="203">
        <v>800</v>
      </c>
      <c r="X24" s="203">
        <v>2000</v>
      </c>
      <c r="Y24" s="203">
        <v>3900</v>
      </c>
      <c r="Z24" s="203">
        <v>1900</v>
      </c>
      <c r="AA24" s="203">
        <v>2300</v>
      </c>
      <c r="AB24" s="203">
        <v>0</v>
      </c>
      <c r="AC24" s="203">
        <v>0</v>
      </c>
      <c r="AD24" s="203">
        <v>0</v>
      </c>
      <c r="AE24" s="203">
        <v>0</v>
      </c>
      <c r="AF24" s="203">
        <v>0</v>
      </c>
      <c r="AG24" s="203">
        <v>0</v>
      </c>
      <c r="AH24" s="203">
        <v>0</v>
      </c>
      <c r="AI24" s="203">
        <v>0</v>
      </c>
      <c r="AJ24" s="203">
        <v>0</v>
      </c>
      <c r="AK24" s="203">
        <v>0</v>
      </c>
      <c r="AL24" s="203">
        <v>0</v>
      </c>
      <c r="AM24" s="203">
        <v>0</v>
      </c>
      <c r="AN24" s="203">
        <v>0</v>
      </c>
      <c r="AO24" s="203">
        <v>0</v>
      </c>
      <c r="AP24" s="204">
        <v>8100</v>
      </c>
    </row>
    <row r="25" spans="1:42" ht="14.25">
      <c r="A25" s="266"/>
      <c r="B25" s="262" t="s">
        <v>45</v>
      </c>
      <c r="C25" s="258" t="str">
        <f>C7</f>
        <v>17年1月</v>
      </c>
      <c r="D25" s="203">
        <v>392400</v>
      </c>
      <c r="E25" s="272">
        <v>173300</v>
      </c>
      <c r="F25" s="272">
        <v>44300</v>
      </c>
      <c r="G25" s="272">
        <v>25000</v>
      </c>
      <c r="H25" s="272">
        <v>0</v>
      </c>
      <c r="I25" s="272">
        <v>52600</v>
      </c>
      <c r="J25" s="272">
        <v>36500</v>
      </c>
      <c r="K25" s="272">
        <v>6500</v>
      </c>
      <c r="L25" s="272">
        <v>10800</v>
      </c>
      <c r="M25" s="272">
        <v>0</v>
      </c>
      <c r="N25" s="272">
        <v>4900</v>
      </c>
      <c r="O25" s="272">
        <v>2600</v>
      </c>
      <c r="P25" s="272">
        <v>2600</v>
      </c>
      <c r="Q25" s="272">
        <v>0</v>
      </c>
      <c r="R25" s="272">
        <v>2800</v>
      </c>
      <c r="S25" s="272">
        <v>3300</v>
      </c>
      <c r="T25" s="272">
        <v>6200</v>
      </c>
      <c r="U25" s="272">
        <v>3400</v>
      </c>
      <c r="V25" s="272">
        <v>1300</v>
      </c>
      <c r="W25" s="272">
        <v>1000</v>
      </c>
      <c r="X25" s="272">
        <v>2000</v>
      </c>
      <c r="Y25" s="272">
        <v>4100</v>
      </c>
      <c r="Z25" s="272">
        <v>1800</v>
      </c>
      <c r="AA25" s="272">
        <v>2500</v>
      </c>
      <c r="AB25" s="272">
        <v>0</v>
      </c>
      <c r="AC25" s="272">
        <v>0</v>
      </c>
      <c r="AD25" s="272">
        <v>0</v>
      </c>
      <c r="AE25" s="272">
        <v>100</v>
      </c>
      <c r="AF25" s="272">
        <v>200</v>
      </c>
      <c r="AG25" s="272">
        <v>100</v>
      </c>
      <c r="AH25" s="272">
        <v>0</v>
      </c>
      <c r="AI25" s="272">
        <v>100</v>
      </c>
      <c r="AJ25" s="272">
        <v>0</v>
      </c>
      <c r="AK25" s="272">
        <v>0</v>
      </c>
      <c r="AL25" s="272">
        <v>0</v>
      </c>
      <c r="AM25" s="272">
        <v>0</v>
      </c>
      <c r="AN25" s="272">
        <v>0</v>
      </c>
      <c r="AO25" s="272">
        <v>100</v>
      </c>
      <c r="AP25" s="273">
        <v>4300</v>
      </c>
    </row>
    <row r="26" spans="1:42" ht="14.25">
      <c r="A26" s="261" t="s">
        <v>47</v>
      </c>
      <c r="B26" s="262" t="s">
        <v>48</v>
      </c>
      <c r="C26" s="258" t="s">
        <v>42</v>
      </c>
      <c r="D26" s="215">
        <v>24900</v>
      </c>
      <c r="E26" s="215">
        <v>9500</v>
      </c>
      <c r="F26" s="215">
        <v>-6900</v>
      </c>
      <c r="G26" s="215">
        <v>13900</v>
      </c>
      <c r="H26" s="215">
        <v>0</v>
      </c>
      <c r="I26" s="215">
        <v>1200</v>
      </c>
      <c r="J26" s="215">
        <v>2100</v>
      </c>
      <c r="K26" s="215">
        <v>400</v>
      </c>
      <c r="L26" s="215">
        <v>100</v>
      </c>
      <c r="M26" s="215">
        <v>0</v>
      </c>
      <c r="N26" s="215">
        <v>3100</v>
      </c>
      <c r="O26" s="215">
        <v>200</v>
      </c>
      <c r="P26" s="215">
        <v>-600</v>
      </c>
      <c r="Q26" s="215">
        <v>0</v>
      </c>
      <c r="R26" s="215">
        <v>-100</v>
      </c>
      <c r="S26" s="215">
        <v>-500</v>
      </c>
      <c r="T26" s="215">
        <v>-300</v>
      </c>
      <c r="U26" s="215">
        <v>0</v>
      </c>
      <c r="V26" s="215">
        <v>100</v>
      </c>
      <c r="W26" s="215">
        <v>-200</v>
      </c>
      <c r="X26" s="215">
        <v>0</v>
      </c>
      <c r="Y26" s="215">
        <v>-200</v>
      </c>
      <c r="Z26" s="215">
        <v>100</v>
      </c>
      <c r="AA26" s="215">
        <v>-200</v>
      </c>
      <c r="AB26" s="215">
        <v>0</v>
      </c>
      <c r="AC26" s="215">
        <v>0</v>
      </c>
      <c r="AD26" s="215">
        <v>0</v>
      </c>
      <c r="AE26" s="215">
        <v>-100</v>
      </c>
      <c r="AF26" s="215">
        <v>-200</v>
      </c>
      <c r="AG26" s="215">
        <v>-100</v>
      </c>
      <c r="AH26" s="215">
        <v>0</v>
      </c>
      <c r="AI26" s="215">
        <v>-100</v>
      </c>
      <c r="AJ26" s="215">
        <v>0</v>
      </c>
      <c r="AK26" s="215">
        <v>0</v>
      </c>
      <c r="AL26" s="215">
        <v>0</v>
      </c>
      <c r="AM26" s="215">
        <v>0</v>
      </c>
      <c r="AN26" s="215">
        <v>0</v>
      </c>
      <c r="AO26" s="215">
        <v>-100</v>
      </c>
      <c r="AP26" s="216">
        <v>3800</v>
      </c>
    </row>
    <row r="27" spans="1:42" ht="14.25">
      <c r="A27" s="256"/>
      <c r="B27" s="274"/>
      <c r="C27" s="258" t="s">
        <v>44</v>
      </c>
      <c r="D27" s="218">
        <v>106.3</v>
      </c>
      <c r="E27" s="218">
        <v>105.5</v>
      </c>
      <c r="F27" s="218">
        <v>84.4</v>
      </c>
      <c r="G27" s="218">
        <v>155.6</v>
      </c>
      <c r="H27" s="218">
        <v>0</v>
      </c>
      <c r="I27" s="218">
        <v>102.3</v>
      </c>
      <c r="J27" s="218">
        <v>105.8</v>
      </c>
      <c r="K27" s="218">
        <v>106.2</v>
      </c>
      <c r="L27" s="218">
        <v>100.9</v>
      </c>
      <c r="M27" s="218">
        <v>0</v>
      </c>
      <c r="N27" s="218">
        <v>163.30000000000001</v>
      </c>
      <c r="O27" s="218">
        <v>107.7</v>
      </c>
      <c r="P27" s="218">
        <v>76.900000000000006</v>
      </c>
      <c r="Q27" s="218">
        <v>0</v>
      </c>
      <c r="R27" s="218">
        <v>96.4</v>
      </c>
      <c r="S27" s="218">
        <v>84.8</v>
      </c>
      <c r="T27" s="218">
        <v>95.2</v>
      </c>
      <c r="U27" s="218">
        <v>100</v>
      </c>
      <c r="V27" s="218">
        <v>107.7</v>
      </c>
      <c r="W27" s="218">
        <v>80</v>
      </c>
      <c r="X27" s="218">
        <v>100</v>
      </c>
      <c r="Y27" s="218">
        <v>95.1</v>
      </c>
      <c r="Z27" s="218">
        <v>105.6</v>
      </c>
      <c r="AA27" s="218">
        <v>92</v>
      </c>
      <c r="AB27" s="218">
        <v>0</v>
      </c>
      <c r="AC27" s="218">
        <v>0</v>
      </c>
      <c r="AD27" s="218">
        <v>0</v>
      </c>
      <c r="AE27" s="218">
        <v>0</v>
      </c>
      <c r="AF27" s="218">
        <v>0</v>
      </c>
      <c r="AG27" s="218">
        <v>0</v>
      </c>
      <c r="AH27" s="218">
        <v>0</v>
      </c>
      <c r="AI27" s="218">
        <v>0</v>
      </c>
      <c r="AJ27" s="218">
        <v>0</v>
      </c>
      <c r="AK27" s="218">
        <v>0</v>
      </c>
      <c r="AL27" s="218">
        <v>0</v>
      </c>
      <c r="AM27" s="218">
        <v>0</v>
      </c>
      <c r="AN27" s="218">
        <v>0</v>
      </c>
      <c r="AO27" s="218">
        <v>0</v>
      </c>
      <c r="AP27" s="275">
        <v>188.4</v>
      </c>
    </row>
    <row r="28" spans="1:42" ht="14.25">
      <c r="A28" s="276"/>
      <c r="B28" s="277"/>
      <c r="C28" s="258" t="s">
        <v>50</v>
      </c>
      <c r="D28" s="218">
        <v>100</v>
      </c>
      <c r="E28" s="218">
        <v>43.8</v>
      </c>
      <c r="F28" s="218">
        <v>9</v>
      </c>
      <c r="G28" s="218">
        <v>9.3000000000000007</v>
      </c>
      <c r="H28" s="218">
        <v>0</v>
      </c>
      <c r="I28" s="218">
        <v>12.9</v>
      </c>
      <c r="J28" s="218">
        <v>9.1999999999999993</v>
      </c>
      <c r="K28" s="218">
        <v>1.7</v>
      </c>
      <c r="L28" s="218">
        <v>2.6</v>
      </c>
      <c r="M28" s="218">
        <v>0</v>
      </c>
      <c r="N28" s="218">
        <v>1.9</v>
      </c>
      <c r="O28" s="218">
        <v>0.7</v>
      </c>
      <c r="P28" s="218">
        <v>0.5</v>
      </c>
      <c r="Q28" s="218">
        <v>0</v>
      </c>
      <c r="R28" s="218">
        <v>0.6</v>
      </c>
      <c r="S28" s="218">
        <v>0.7</v>
      </c>
      <c r="T28" s="218">
        <v>1.4</v>
      </c>
      <c r="U28" s="218">
        <v>0.8</v>
      </c>
      <c r="V28" s="218">
        <v>0.3</v>
      </c>
      <c r="W28" s="218">
        <v>0.2</v>
      </c>
      <c r="X28" s="218">
        <v>0.5</v>
      </c>
      <c r="Y28" s="218">
        <v>0.9</v>
      </c>
      <c r="Z28" s="218">
        <v>0.5</v>
      </c>
      <c r="AA28" s="218">
        <v>0.6</v>
      </c>
      <c r="AB28" s="218">
        <v>0</v>
      </c>
      <c r="AC28" s="218">
        <v>0</v>
      </c>
      <c r="AD28" s="218">
        <v>0</v>
      </c>
      <c r="AE28" s="218">
        <v>0</v>
      </c>
      <c r="AF28" s="218">
        <v>0</v>
      </c>
      <c r="AG28" s="218">
        <v>0</v>
      </c>
      <c r="AH28" s="218">
        <v>0</v>
      </c>
      <c r="AI28" s="218">
        <v>0</v>
      </c>
      <c r="AJ28" s="218">
        <v>0</v>
      </c>
      <c r="AK28" s="218">
        <v>0</v>
      </c>
      <c r="AL28" s="218">
        <v>0</v>
      </c>
      <c r="AM28" s="218">
        <v>0</v>
      </c>
      <c r="AN28" s="218">
        <v>0</v>
      </c>
      <c r="AO28" s="218">
        <v>0</v>
      </c>
      <c r="AP28" s="219">
        <v>1.9</v>
      </c>
    </row>
    <row r="29" spans="1:42" ht="14.25">
      <c r="A29" s="278" t="s">
        <v>51</v>
      </c>
      <c r="B29" s="279"/>
      <c r="C29" s="280" t="s">
        <v>52</v>
      </c>
      <c r="D29" s="231">
        <v>100</v>
      </c>
      <c r="E29" s="231">
        <v>43.8</v>
      </c>
      <c r="F29" s="231">
        <v>9</v>
      </c>
      <c r="G29" s="231">
        <v>9.3000000000000007</v>
      </c>
      <c r="H29" s="231">
        <f>H24/$E$23*100</f>
        <v>0</v>
      </c>
      <c r="I29" s="231">
        <v>12.9</v>
      </c>
      <c r="J29" s="231">
        <v>9.1999999999999993</v>
      </c>
      <c r="K29" s="231">
        <v>1.7</v>
      </c>
      <c r="L29" s="231">
        <v>2.6</v>
      </c>
      <c r="M29" s="231">
        <v>0</v>
      </c>
      <c r="N29" s="231">
        <v>1.9</v>
      </c>
      <c r="O29" s="231">
        <v>0.7</v>
      </c>
      <c r="P29" s="231">
        <v>0.5</v>
      </c>
      <c r="Q29" s="231">
        <f>Q24/$E$23*100</f>
        <v>0</v>
      </c>
      <c r="R29" s="231">
        <v>0.6</v>
      </c>
      <c r="S29" s="231">
        <v>0.7</v>
      </c>
      <c r="T29" s="231">
        <v>1.4</v>
      </c>
      <c r="U29" s="231">
        <v>0.8</v>
      </c>
      <c r="V29" s="231">
        <v>0.3</v>
      </c>
      <c r="W29" s="231">
        <v>0.2</v>
      </c>
      <c r="X29" s="231">
        <v>0.5</v>
      </c>
      <c r="Y29" s="231">
        <v>0.9</v>
      </c>
      <c r="Z29" s="231">
        <v>0.5</v>
      </c>
      <c r="AA29" s="231">
        <v>0.6</v>
      </c>
      <c r="AB29" s="231">
        <v>0</v>
      </c>
      <c r="AC29" s="231">
        <v>0</v>
      </c>
      <c r="AD29" s="231">
        <v>0</v>
      </c>
      <c r="AE29" s="231">
        <v>0</v>
      </c>
      <c r="AF29" s="231">
        <v>0</v>
      </c>
      <c r="AG29" s="231">
        <v>0</v>
      </c>
      <c r="AH29" s="231">
        <v>0</v>
      </c>
      <c r="AI29" s="231">
        <v>0</v>
      </c>
      <c r="AJ29" s="231">
        <v>0</v>
      </c>
      <c r="AK29" s="231">
        <v>0</v>
      </c>
      <c r="AL29" s="231">
        <v>0</v>
      </c>
      <c r="AM29" s="231">
        <v>0</v>
      </c>
      <c r="AN29" s="231">
        <v>0</v>
      </c>
      <c r="AO29" s="231">
        <v>0</v>
      </c>
      <c r="AP29" s="232">
        <v>1.9</v>
      </c>
    </row>
    <row r="30" spans="1:42" ht="14.25">
      <c r="A30" s="184"/>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row>
    <row r="31" spans="1:42" ht="14.25">
      <c r="A31" s="281" t="s">
        <v>74</v>
      </c>
      <c r="B31" s="175" t="s">
        <v>73</v>
      </c>
      <c r="C31" s="282"/>
      <c r="D31" s="172"/>
      <c r="E31" s="172"/>
      <c r="F31" s="172"/>
      <c r="G31" s="172"/>
      <c r="H31" s="172"/>
      <c r="I31" s="172"/>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row>
    <row r="32" spans="1:42" ht="14.25">
      <c r="A32" s="169"/>
      <c r="B32" s="175" t="s">
        <v>158</v>
      </c>
      <c r="C32" s="282"/>
      <c r="D32" s="172"/>
      <c r="E32" s="172"/>
      <c r="F32" s="172"/>
      <c r="G32" s="172"/>
      <c r="H32" s="172"/>
      <c r="I32" s="172"/>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row>
    <row r="33" spans="1:42" ht="14.25">
      <c r="A33" s="169"/>
      <c r="B33" s="175" t="s">
        <v>159</v>
      </c>
      <c r="C33" s="282"/>
      <c r="D33" s="172"/>
      <c r="E33" s="172"/>
      <c r="F33" s="172"/>
      <c r="G33" s="172"/>
      <c r="H33" s="172"/>
      <c r="I33" s="172"/>
      <c r="J33" s="172"/>
      <c r="K33" s="172"/>
      <c r="L33" s="172"/>
      <c r="M33" s="172"/>
      <c r="N33" s="172"/>
      <c r="O33" s="172"/>
      <c r="P33" s="172"/>
      <c r="Q33" s="172"/>
      <c r="R33" s="172"/>
      <c r="S33" s="172"/>
      <c r="T33" s="172"/>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row>
    <row r="34" spans="1:42" ht="14.25">
      <c r="A34" s="169"/>
      <c r="B34" s="175" t="s">
        <v>160</v>
      </c>
      <c r="C34" s="282"/>
      <c r="D34" s="172"/>
      <c r="E34" s="172"/>
      <c r="F34" s="172"/>
      <c r="G34" s="172"/>
      <c r="H34" s="172"/>
      <c r="I34" s="172"/>
      <c r="J34" s="172"/>
      <c r="K34" s="172"/>
      <c r="L34" s="172"/>
      <c r="M34" s="172"/>
      <c r="N34" s="172"/>
      <c r="O34" s="172"/>
      <c r="P34" s="172"/>
      <c r="Q34" s="172"/>
      <c r="R34" s="172"/>
      <c r="S34" s="172"/>
      <c r="T34" s="172"/>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row>
  </sheetData>
  <mergeCells count="1">
    <mergeCell ref="A1:D1"/>
  </mergeCells>
  <phoneticPr fontId="2"/>
  <hyperlinks>
    <hyperlink ref="A1" location="'R3'!A1" display="令和３年度"/>
    <hyperlink ref="A1:D1" location="平成18年!A1" display="平成18年!A1"/>
  </hyperlinks>
  <pageMargins left="0.70866141732283472" right="0.70866141732283472" top="0.74803149606299213" bottom="0.74803149606299213" header="0.31496062992125984" footer="0.31496062992125984"/>
  <pageSetup paperSize="9" scale="3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4"/>
  <sheetViews>
    <sheetView workbookViewId="0">
      <selection sqref="A1:D1"/>
    </sheetView>
  </sheetViews>
  <sheetFormatPr defaultRowHeight="13.5"/>
  <cols>
    <col min="1" max="16384" width="9" style="170"/>
  </cols>
  <sheetData>
    <row r="1" spans="1:43" s="167" customFormat="1" ht="24" customHeight="1">
      <c r="A1" s="361" t="str">
        <f>平成18年!A1</f>
        <v>平成18年</v>
      </c>
      <c r="B1" s="361"/>
      <c r="C1" s="361"/>
      <c r="D1" s="361"/>
      <c r="E1" s="15" t="str">
        <f ca="1">RIGHT(CELL("filename",$A$1),LEN(CELL("filename",$A$1))-FIND("]",CELL("filename",$A$1)))</f>
        <v>２月</v>
      </c>
      <c r="F1" s="16" t="s">
        <v>88</v>
      </c>
      <c r="G1" s="14"/>
      <c r="H1" s="14"/>
      <c r="I1" s="14"/>
      <c r="L1" s="14"/>
      <c r="M1" s="14"/>
      <c r="N1" s="14"/>
      <c r="O1" s="14"/>
      <c r="P1" s="166"/>
      <c r="Q1" s="166"/>
    </row>
    <row r="2" spans="1:43" ht="14.25">
      <c r="A2" s="168"/>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row>
    <row r="3" spans="1:43" ht="18.75">
      <c r="A3" s="171" t="s">
        <v>20</v>
      </c>
      <c r="B3" s="172"/>
      <c r="C3" s="172"/>
      <c r="D3" s="172"/>
      <c r="E3" s="172"/>
      <c r="F3" s="172"/>
      <c r="G3" s="173"/>
      <c r="H3" s="174" t="s">
        <v>21</v>
      </c>
      <c r="I3" s="169"/>
      <c r="J3" s="171" t="s">
        <v>22</v>
      </c>
      <c r="K3" s="172"/>
      <c r="L3" s="175"/>
      <c r="M3" s="172"/>
      <c r="N3" s="172"/>
      <c r="O3" s="172"/>
      <c r="P3" s="172"/>
      <c r="Q3" s="172"/>
      <c r="R3" s="172"/>
      <c r="S3" s="175"/>
      <c r="T3" s="174" t="s">
        <v>23</v>
      </c>
      <c r="U3" s="169"/>
      <c r="V3" s="169"/>
      <c r="W3" s="169"/>
      <c r="X3" s="169"/>
      <c r="Y3" s="169"/>
      <c r="Z3" s="169"/>
      <c r="AA3" s="169"/>
      <c r="AB3" s="169"/>
      <c r="AC3" s="169"/>
      <c r="AD3" s="169"/>
      <c r="AE3" s="169"/>
      <c r="AF3" s="169"/>
      <c r="AG3" s="169"/>
      <c r="AH3" s="169"/>
      <c r="AI3" s="169"/>
      <c r="AJ3" s="169"/>
      <c r="AK3" s="169"/>
      <c r="AL3" s="169"/>
      <c r="AM3" s="169"/>
      <c r="AN3" s="169"/>
      <c r="AO3" s="169"/>
      <c r="AP3" s="169"/>
      <c r="AQ3" s="169"/>
    </row>
    <row r="4" spans="1:43" ht="14.25">
      <c r="A4" s="176"/>
      <c r="B4" s="177"/>
      <c r="C4" s="178" t="s">
        <v>24</v>
      </c>
      <c r="D4" s="179" t="s">
        <v>25</v>
      </c>
      <c r="E4" s="180" t="s">
        <v>26</v>
      </c>
      <c r="F4" s="181"/>
      <c r="G4" s="182"/>
      <c r="H4" s="183"/>
      <c r="I4" s="184"/>
      <c r="J4" s="176"/>
      <c r="K4" s="178" t="s">
        <v>24</v>
      </c>
      <c r="L4" s="180" t="s">
        <v>27</v>
      </c>
      <c r="M4" s="181"/>
      <c r="N4" s="182"/>
      <c r="O4" s="180" t="s">
        <v>28</v>
      </c>
      <c r="P4" s="181"/>
      <c r="Q4" s="182"/>
      <c r="R4" s="180" t="s">
        <v>29</v>
      </c>
      <c r="S4" s="181"/>
      <c r="T4" s="185"/>
      <c r="U4" s="184"/>
      <c r="V4" s="169"/>
      <c r="W4" s="169"/>
      <c r="X4" s="169"/>
      <c r="Y4" s="169"/>
      <c r="Z4" s="169"/>
      <c r="AA4" s="169"/>
      <c r="AB4" s="169"/>
      <c r="AC4" s="169"/>
      <c r="AD4" s="169"/>
      <c r="AE4" s="169"/>
      <c r="AF4" s="169"/>
      <c r="AG4" s="169"/>
      <c r="AH4" s="169"/>
      <c r="AI4" s="169"/>
      <c r="AJ4" s="169"/>
      <c r="AK4" s="169"/>
      <c r="AL4" s="169"/>
      <c r="AM4" s="169"/>
      <c r="AN4" s="169"/>
      <c r="AO4" s="169"/>
      <c r="AP4" s="169"/>
      <c r="AQ4" s="169"/>
    </row>
    <row r="5" spans="1:43" ht="17.25">
      <c r="A5" s="186" t="s">
        <v>30</v>
      </c>
      <c r="B5" s="187"/>
      <c r="C5" s="188"/>
      <c r="D5" s="189" t="s">
        <v>31</v>
      </c>
      <c r="E5" s="190" t="s">
        <v>32</v>
      </c>
      <c r="F5" s="190" t="s">
        <v>33</v>
      </c>
      <c r="G5" s="190" t="s">
        <v>34</v>
      </c>
      <c r="H5" s="191" t="s">
        <v>35</v>
      </c>
      <c r="I5" s="192"/>
      <c r="J5" s="193" t="s">
        <v>36</v>
      </c>
      <c r="K5" s="194"/>
      <c r="L5" s="190" t="s">
        <v>32</v>
      </c>
      <c r="M5" s="190" t="s">
        <v>33</v>
      </c>
      <c r="N5" s="190" t="s">
        <v>34</v>
      </c>
      <c r="O5" s="190" t="s">
        <v>32</v>
      </c>
      <c r="P5" s="190" t="s">
        <v>33</v>
      </c>
      <c r="Q5" s="190" t="s">
        <v>34</v>
      </c>
      <c r="R5" s="190" t="s">
        <v>32</v>
      </c>
      <c r="S5" s="190" t="s">
        <v>33</v>
      </c>
      <c r="T5" s="195" t="s">
        <v>34</v>
      </c>
      <c r="U5" s="184"/>
      <c r="V5" s="169"/>
      <c r="W5" s="169"/>
      <c r="X5" s="169"/>
      <c r="Y5" s="169"/>
      <c r="Z5" s="169"/>
      <c r="AA5" s="169"/>
      <c r="AB5" s="169"/>
      <c r="AC5" s="169"/>
      <c r="AD5" s="169"/>
      <c r="AE5" s="169"/>
      <c r="AF5" s="169"/>
      <c r="AG5" s="169"/>
      <c r="AH5" s="169"/>
      <c r="AI5" s="169"/>
      <c r="AJ5" s="169"/>
      <c r="AK5" s="169"/>
      <c r="AL5" s="169"/>
      <c r="AM5" s="169"/>
      <c r="AN5" s="169"/>
      <c r="AO5" s="169"/>
      <c r="AP5" s="169"/>
      <c r="AQ5" s="169"/>
    </row>
    <row r="6" spans="1:43" ht="17.25">
      <c r="A6" s="196"/>
      <c r="B6" s="197"/>
      <c r="C6" s="198" t="s">
        <v>161</v>
      </c>
      <c r="D6" s="199">
        <v>481300</v>
      </c>
      <c r="E6" s="199">
        <v>435600</v>
      </c>
      <c r="F6" s="199">
        <v>429400</v>
      </c>
      <c r="G6" s="199">
        <v>6200</v>
      </c>
      <c r="H6" s="200">
        <v>45700</v>
      </c>
      <c r="I6" s="184"/>
      <c r="J6" s="201"/>
      <c r="K6" s="202" t="str">
        <f>C6</f>
        <v>18年2月</v>
      </c>
      <c r="L6" s="203">
        <v>435600</v>
      </c>
      <c r="M6" s="203">
        <v>429400</v>
      </c>
      <c r="N6" s="203">
        <v>6200</v>
      </c>
      <c r="O6" s="203">
        <v>433000</v>
      </c>
      <c r="P6" s="203">
        <v>427500</v>
      </c>
      <c r="Q6" s="203">
        <v>5500</v>
      </c>
      <c r="R6" s="203">
        <v>2600</v>
      </c>
      <c r="S6" s="203">
        <v>1900</v>
      </c>
      <c r="T6" s="204">
        <v>700</v>
      </c>
      <c r="U6" s="184"/>
      <c r="V6" s="169"/>
      <c r="W6" s="169"/>
      <c r="X6" s="169"/>
      <c r="Y6" s="169"/>
      <c r="Z6" s="169"/>
      <c r="AA6" s="169"/>
      <c r="AB6" s="169"/>
      <c r="AC6" s="169"/>
      <c r="AD6" s="169"/>
      <c r="AE6" s="169"/>
      <c r="AF6" s="169"/>
      <c r="AG6" s="169"/>
      <c r="AH6" s="169"/>
      <c r="AI6" s="169"/>
      <c r="AJ6" s="169"/>
      <c r="AK6" s="169"/>
      <c r="AL6" s="169"/>
      <c r="AM6" s="169"/>
      <c r="AN6" s="169"/>
      <c r="AO6" s="169"/>
      <c r="AP6" s="169"/>
      <c r="AQ6" s="169"/>
    </row>
    <row r="7" spans="1:43" ht="17.25">
      <c r="A7" s="205" t="s">
        <v>38</v>
      </c>
      <c r="B7" s="206" t="s">
        <v>39</v>
      </c>
      <c r="C7" s="207" t="s">
        <v>75</v>
      </c>
      <c r="D7" s="199">
        <v>465100</v>
      </c>
      <c r="E7" s="199">
        <v>421300</v>
      </c>
      <c r="F7" s="199">
        <v>413400</v>
      </c>
      <c r="G7" s="199">
        <v>7900</v>
      </c>
      <c r="H7" s="208">
        <v>43800</v>
      </c>
      <c r="I7" s="184"/>
      <c r="J7" s="205" t="s">
        <v>40</v>
      </c>
      <c r="K7" s="202" t="str">
        <f>C7</f>
        <v>17年2月</v>
      </c>
      <c r="L7" s="203">
        <v>421300</v>
      </c>
      <c r="M7" s="203">
        <v>413400</v>
      </c>
      <c r="N7" s="203">
        <v>7900</v>
      </c>
      <c r="O7" s="203">
        <v>417700</v>
      </c>
      <c r="P7" s="209">
        <v>411500</v>
      </c>
      <c r="Q7" s="209">
        <v>6200</v>
      </c>
      <c r="R7" s="203">
        <v>3600</v>
      </c>
      <c r="S7" s="209">
        <v>1900</v>
      </c>
      <c r="T7" s="210">
        <v>1700</v>
      </c>
      <c r="U7" s="184"/>
      <c r="V7" s="169"/>
      <c r="W7" s="169"/>
      <c r="X7" s="169"/>
      <c r="Y7" s="169"/>
      <c r="Z7" s="169"/>
      <c r="AA7" s="169"/>
      <c r="AB7" s="169"/>
      <c r="AC7" s="169"/>
      <c r="AD7" s="169"/>
      <c r="AE7" s="169"/>
      <c r="AF7" s="169"/>
      <c r="AG7" s="169"/>
      <c r="AH7" s="169"/>
      <c r="AI7" s="169"/>
      <c r="AJ7" s="169"/>
      <c r="AK7" s="169"/>
      <c r="AL7" s="169"/>
      <c r="AM7" s="169"/>
      <c r="AN7" s="169"/>
      <c r="AO7" s="169"/>
      <c r="AP7" s="169"/>
      <c r="AQ7" s="169"/>
    </row>
    <row r="8" spans="1:43" ht="17.25">
      <c r="A8" s="211"/>
      <c r="B8" s="206" t="s">
        <v>41</v>
      </c>
      <c r="C8" s="202" t="s">
        <v>42</v>
      </c>
      <c r="D8" s="212">
        <v>16200</v>
      </c>
      <c r="E8" s="212">
        <v>14300</v>
      </c>
      <c r="F8" s="212">
        <v>16000</v>
      </c>
      <c r="G8" s="212">
        <v>-1700</v>
      </c>
      <c r="H8" s="214">
        <v>1900</v>
      </c>
      <c r="I8" s="184"/>
      <c r="J8" s="205" t="s">
        <v>43</v>
      </c>
      <c r="K8" s="202" t="s">
        <v>42</v>
      </c>
      <c r="L8" s="215">
        <v>14300</v>
      </c>
      <c r="M8" s="215">
        <v>16000</v>
      </c>
      <c r="N8" s="215">
        <v>-1700</v>
      </c>
      <c r="O8" s="215">
        <v>15300</v>
      </c>
      <c r="P8" s="215">
        <v>16000</v>
      </c>
      <c r="Q8" s="215">
        <v>-700</v>
      </c>
      <c r="R8" s="215">
        <v>-1000</v>
      </c>
      <c r="S8" s="215">
        <v>0</v>
      </c>
      <c r="T8" s="216">
        <v>-1000</v>
      </c>
      <c r="U8" s="184"/>
      <c r="V8" s="169"/>
      <c r="W8" s="169"/>
      <c r="X8" s="169"/>
      <c r="Y8" s="169"/>
      <c r="Z8" s="169"/>
      <c r="AA8" s="169"/>
      <c r="AB8" s="169"/>
      <c r="AC8" s="169"/>
      <c r="AD8" s="169"/>
      <c r="AE8" s="169"/>
      <c r="AF8" s="169"/>
      <c r="AG8" s="169"/>
      <c r="AH8" s="169"/>
      <c r="AI8" s="169"/>
      <c r="AJ8" s="169"/>
      <c r="AK8" s="169"/>
      <c r="AL8" s="169"/>
      <c r="AM8" s="169"/>
      <c r="AN8" s="169"/>
      <c r="AO8" s="169"/>
      <c r="AP8" s="169"/>
      <c r="AQ8" s="169"/>
    </row>
    <row r="9" spans="1:43" ht="17.25">
      <c r="A9" s="211"/>
      <c r="B9" s="217"/>
      <c r="C9" s="202" t="s">
        <v>44</v>
      </c>
      <c r="D9" s="218">
        <v>103.5</v>
      </c>
      <c r="E9" s="218">
        <v>103.4</v>
      </c>
      <c r="F9" s="218">
        <v>103.9</v>
      </c>
      <c r="G9" s="218">
        <v>78.5</v>
      </c>
      <c r="H9" s="219">
        <v>104.3</v>
      </c>
      <c r="I9" s="184"/>
      <c r="J9" s="211"/>
      <c r="K9" s="202" t="s">
        <v>44</v>
      </c>
      <c r="L9" s="220">
        <v>103.4</v>
      </c>
      <c r="M9" s="220">
        <v>103.9</v>
      </c>
      <c r="N9" s="220">
        <v>78.5</v>
      </c>
      <c r="O9" s="220">
        <v>103.7</v>
      </c>
      <c r="P9" s="220">
        <v>103.9</v>
      </c>
      <c r="Q9" s="220">
        <v>88.7</v>
      </c>
      <c r="R9" s="220">
        <v>72.2</v>
      </c>
      <c r="S9" s="220">
        <v>100</v>
      </c>
      <c r="T9" s="221">
        <v>41.2</v>
      </c>
      <c r="U9" s="184"/>
      <c r="V9" s="169"/>
      <c r="W9" s="169"/>
      <c r="X9" s="169"/>
      <c r="Y9" s="169"/>
      <c r="Z9" s="169"/>
      <c r="AA9" s="169"/>
      <c r="AB9" s="169"/>
      <c r="AC9" s="169"/>
      <c r="AD9" s="169"/>
      <c r="AE9" s="169"/>
      <c r="AF9" s="169"/>
      <c r="AG9" s="169"/>
      <c r="AH9" s="169"/>
      <c r="AI9" s="169"/>
      <c r="AJ9" s="169"/>
      <c r="AK9" s="169"/>
      <c r="AL9" s="169"/>
      <c r="AM9" s="169"/>
      <c r="AN9" s="169"/>
      <c r="AO9" s="169"/>
      <c r="AP9" s="169"/>
      <c r="AQ9" s="169"/>
    </row>
    <row r="10" spans="1:43" ht="17.25">
      <c r="A10" s="211"/>
      <c r="B10" s="222"/>
      <c r="C10" s="202" t="str">
        <f>C6</f>
        <v>18年2月</v>
      </c>
      <c r="D10" s="199">
        <v>945300</v>
      </c>
      <c r="E10" s="199">
        <v>852900</v>
      </c>
      <c r="F10" s="199">
        <v>838600</v>
      </c>
      <c r="G10" s="199">
        <v>14300</v>
      </c>
      <c r="H10" s="200">
        <v>92400</v>
      </c>
      <c r="I10" s="223"/>
      <c r="J10" s="211"/>
      <c r="K10" s="202" t="str">
        <f>C6</f>
        <v>18年2月</v>
      </c>
      <c r="L10" s="203">
        <v>852900</v>
      </c>
      <c r="M10" s="203">
        <v>838600</v>
      </c>
      <c r="N10" s="203">
        <v>14300</v>
      </c>
      <c r="O10" s="203">
        <v>846500</v>
      </c>
      <c r="P10" s="203">
        <v>833800</v>
      </c>
      <c r="Q10" s="203">
        <v>12700</v>
      </c>
      <c r="R10" s="203">
        <v>6400</v>
      </c>
      <c r="S10" s="203">
        <v>4800</v>
      </c>
      <c r="T10" s="204">
        <v>1600</v>
      </c>
      <c r="U10" s="184"/>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row>
    <row r="11" spans="1:43" ht="17.25">
      <c r="A11" s="211"/>
      <c r="B11" s="206" t="s">
        <v>45</v>
      </c>
      <c r="C11" s="202" t="str">
        <f>C7</f>
        <v>17年2月</v>
      </c>
      <c r="D11" s="199">
        <v>901500</v>
      </c>
      <c r="E11" s="199">
        <v>813700</v>
      </c>
      <c r="F11" s="199">
        <v>801500</v>
      </c>
      <c r="G11" s="199">
        <v>12200</v>
      </c>
      <c r="H11" s="200">
        <v>87800</v>
      </c>
      <c r="I11" s="184"/>
      <c r="J11" s="205" t="s">
        <v>46</v>
      </c>
      <c r="K11" s="202" t="str">
        <f>C7</f>
        <v>17年2月</v>
      </c>
      <c r="L11" s="203">
        <v>813700</v>
      </c>
      <c r="M11" s="203">
        <v>801500</v>
      </c>
      <c r="N11" s="203">
        <v>12200</v>
      </c>
      <c r="O11" s="203">
        <v>807000</v>
      </c>
      <c r="P11" s="203">
        <v>796800</v>
      </c>
      <c r="Q11" s="203">
        <v>10200</v>
      </c>
      <c r="R11" s="203">
        <v>6700</v>
      </c>
      <c r="S11" s="203">
        <v>4700</v>
      </c>
      <c r="T11" s="204">
        <v>2000</v>
      </c>
      <c r="U11" s="184"/>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row>
    <row r="12" spans="1:43" ht="17.25">
      <c r="A12" s="205" t="s">
        <v>47</v>
      </c>
      <c r="B12" s="206" t="s">
        <v>48</v>
      </c>
      <c r="C12" s="202" t="s">
        <v>42</v>
      </c>
      <c r="D12" s="212">
        <v>43800</v>
      </c>
      <c r="E12" s="212">
        <v>39200</v>
      </c>
      <c r="F12" s="212">
        <v>37100</v>
      </c>
      <c r="G12" s="212">
        <v>2100</v>
      </c>
      <c r="H12" s="214">
        <v>4600</v>
      </c>
      <c r="I12" s="184"/>
      <c r="J12" s="205" t="s">
        <v>49</v>
      </c>
      <c r="K12" s="202" t="s">
        <v>42</v>
      </c>
      <c r="L12" s="215">
        <v>39200</v>
      </c>
      <c r="M12" s="215">
        <v>37100</v>
      </c>
      <c r="N12" s="215">
        <v>2100</v>
      </c>
      <c r="O12" s="215">
        <v>39500</v>
      </c>
      <c r="P12" s="215">
        <v>37000</v>
      </c>
      <c r="Q12" s="215">
        <v>2500</v>
      </c>
      <c r="R12" s="215">
        <v>-300</v>
      </c>
      <c r="S12" s="215">
        <v>100</v>
      </c>
      <c r="T12" s="216">
        <v>-400</v>
      </c>
      <c r="U12" s="184"/>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row>
    <row r="13" spans="1:43" ht="17.25">
      <c r="A13" s="224"/>
      <c r="B13" s="225"/>
      <c r="C13" s="202" t="s">
        <v>44</v>
      </c>
      <c r="D13" s="218">
        <v>104.9</v>
      </c>
      <c r="E13" s="218">
        <v>104.8</v>
      </c>
      <c r="F13" s="218">
        <v>104.6</v>
      </c>
      <c r="G13" s="218">
        <v>117.2</v>
      </c>
      <c r="H13" s="219">
        <v>105.2</v>
      </c>
      <c r="I13" s="184"/>
      <c r="J13" s="224"/>
      <c r="K13" s="202" t="s">
        <v>44</v>
      </c>
      <c r="L13" s="218">
        <v>104.8</v>
      </c>
      <c r="M13" s="218">
        <v>104.6</v>
      </c>
      <c r="N13" s="218">
        <v>117.2</v>
      </c>
      <c r="O13" s="218">
        <v>104.9</v>
      </c>
      <c r="P13" s="218">
        <v>104.6</v>
      </c>
      <c r="Q13" s="218">
        <v>124.5</v>
      </c>
      <c r="R13" s="218">
        <v>95.5</v>
      </c>
      <c r="S13" s="218">
        <v>102.1</v>
      </c>
      <c r="T13" s="219">
        <v>80</v>
      </c>
      <c r="U13" s="184"/>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row>
    <row r="14" spans="1:43" ht="17.25">
      <c r="A14" s="226"/>
      <c r="B14" s="227"/>
      <c r="C14" s="202" t="s">
        <v>50</v>
      </c>
      <c r="D14" s="218">
        <v>100</v>
      </c>
      <c r="E14" s="218">
        <v>90.5</v>
      </c>
      <c r="F14" s="218">
        <v>89.2</v>
      </c>
      <c r="G14" s="218">
        <v>1.3</v>
      </c>
      <c r="H14" s="219">
        <v>9.5</v>
      </c>
      <c r="I14" s="184"/>
      <c r="J14" s="196"/>
      <c r="K14" s="202" t="s">
        <v>50</v>
      </c>
      <c r="L14" s="218">
        <v>100</v>
      </c>
      <c r="M14" s="218">
        <v>98.6</v>
      </c>
      <c r="N14" s="218">
        <v>1.4</v>
      </c>
      <c r="O14" s="218">
        <v>99.4</v>
      </c>
      <c r="P14" s="218">
        <v>98.1</v>
      </c>
      <c r="Q14" s="218">
        <v>1.3</v>
      </c>
      <c r="R14" s="218">
        <v>0.6</v>
      </c>
      <c r="S14" s="218">
        <v>0.4</v>
      </c>
      <c r="T14" s="219">
        <v>0.2</v>
      </c>
      <c r="U14" s="184"/>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row>
    <row r="15" spans="1:43" ht="17.25">
      <c r="A15" s="228" t="s">
        <v>51</v>
      </c>
      <c r="B15" s="229"/>
      <c r="C15" s="230" t="s">
        <v>52</v>
      </c>
      <c r="D15" s="231">
        <v>100</v>
      </c>
      <c r="E15" s="231">
        <v>90.2</v>
      </c>
      <c r="F15" s="231">
        <v>88.7</v>
      </c>
      <c r="G15" s="231">
        <v>1.5</v>
      </c>
      <c r="H15" s="232">
        <v>9.8000000000000007</v>
      </c>
      <c r="I15" s="184"/>
      <c r="J15" s="233" t="s">
        <v>51</v>
      </c>
      <c r="K15" s="230" t="s">
        <v>52</v>
      </c>
      <c r="L15" s="231">
        <v>100</v>
      </c>
      <c r="M15" s="231">
        <v>98.3</v>
      </c>
      <c r="N15" s="231">
        <v>1.7</v>
      </c>
      <c r="O15" s="231">
        <v>99.2</v>
      </c>
      <c r="P15" s="231">
        <v>97.8</v>
      </c>
      <c r="Q15" s="231">
        <v>1.5</v>
      </c>
      <c r="R15" s="231">
        <v>0.8</v>
      </c>
      <c r="S15" s="231">
        <v>0.6</v>
      </c>
      <c r="T15" s="232">
        <v>0.2</v>
      </c>
      <c r="U15" s="184"/>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row>
    <row r="16" spans="1:43" ht="14.25">
      <c r="A16" s="184"/>
      <c r="B16" s="184"/>
      <c r="C16" s="184"/>
      <c r="D16" s="184"/>
      <c r="E16" s="184"/>
      <c r="F16" s="184"/>
      <c r="G16" s="184"/>
      <c r="H16" s="184"/>
      <c r="I16" s="234"/>
      <c r="J16" s="184"/>
      <c r="K16" s="235"/>
      <c r="L16" s="184"/>
      <c r="M16" s="184"/>
      <c r="N16" s="184"/>
      <c r="O16" s="184"/>
      <c r="P16" s="184"/>
      <c r="Q16" s="184"/>
      <c r="R16" s="184"/>
      <c r="S16" s="184"/>
      <c r="T16" s="184"/>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row>
    <row r="17" spans="1:43" ht="18.75">
      <c r="A17" s="171" t="s">
        <v>53</v>
      </c>
      <c r="B17" s="172"/>
      <c r="C17" s="172"/>
      <c r="D17" s="175"/>
      <c r="E17" s="172"/>
      <c r="F17" s="172"/>
      <c r="G17" s="172"/>
      <c r="H17" s="172"/>
      <c r="I17" s="172"/>
      <c r="J17" s="172"/>
      <c r="K17" s="172"/>
      <c r="L17" s="172"/>
      <c r="M17" s="172"/>
      <c r="N17" s="172"/>
      <c r="O17" s="172"/>
      <c r="P17" s="172"/>
      <c r="Q17" s="172"/>
      <c r="R17" s="172"/>
      <c r="S17" s="172"/>
      <c r="T17" s="175"/>
      <c r="U17" s="172"/>
      <c r="V17" s="172"/>
      <c r="W17" s="172"/>
      <c r="X17" s="172"/>
      <c r="Y17" s="172"/>
      <c r="Z17" s="172"/>
      <c r="AA17" s="172"/>
      <c r="AB17" s="172"/>
      <c r="AC17" s="172"/>
      <c r="AD17" s="172"/>
      <c r="AE17" s="172"/>
      <c r="AF17" s="172"/>
      <c r="AG17" s="172"/>
      <c r="AH17" s="172"/>
      <c r="AI17" s="172"/>
      <c r="AJ17" s="172"/>
      <c r="AK17" s="172"/>
      <c r="AL17" s="172"/>
      <c r="AM17" s="172"/>
      <c r="AN17" s="174" t="s">
        <v>23</v>
      </c>
      <c r="AO17" s="174"/>
      <c r="AP17" s="174"/>
      <c r="AQ17" s="174"/>
    </row>
    <row r="18" spans="1:43" ht="17.25">
      <c r="A18" s="237"/>
      <c r="B18" s="238"/>
      <c r="C18" s="239" t="s">
        <v>24</v>
      </c>
      <c r="D18" s="240"/>
      <c r="E18" s="241">
        <v>1</v>
      </c>
      <c r="F18" s="241">
        <v>2</v>
      </c>
      <c r="G18" s="242">
        <v>3</v>
      </c>
      <c r="H18" s="243">
        <v>4</v>
      </c>
      <c r="I18" s="241">
        <v>5</v>
      </c>
      <c r="J18" s="242">
        <v>6</v>
      </c>
      <c r="K18" s="241">
        <v>7</v>
      </c>
      <c r="L18" s="241">
        <v>8</v>
      </c>
      <c r="M18" s="241">
        <v>9</v>
      </c>
      <c r="N18" s="241">
        <v>10</v>
      </c>
      <c r="O18" s="241">
        <v>11</v>
      </c>
      <c r="P18" s="241">
        <v>12</v>
      </c>
      <c r="Q18" s="241">
        <v>13</v>
      </c>
      <c r="R18" s="241">
        <v>14</v>
      </c>
      <c r="S18" s="241">
        <v>15</v>
      </c>
      <c r="T18" s="241">
        <v>16</v>
      </c>
      <c r="U18" s="241">
        <v>17</v>
      </c>
      <c r="V18" s="241">
        <v>18</v>
      </c>
      <c r="W18" s="241">
        <v>19</v>
      </c>
      <c r="X18" s="241">
        <v>20</v>
      </c>
      <c r="Y18" s="241">
        <v>21</v>
      </c>
      <c r="Z18" s="243">
        <v>22</v>
      </c>
      <c r="AA18" s="241">
        <v>23</v>
      </c>
      <c r="AB18" s="243">
        <v>24</v>
      </c>
      <c r="AC18" s="241">
        <v>25</v>
      </c>
      <c r="AD18" s="244">
        <v>26</v>
      </c>
      <c r="AE18" s="245">
        <v>27</v>
      </c>
      <c r="AF18" s="244">
        <v>28</v>
      </c>
      <c r="AG18" s="245">
        <v>29</v>
      </c>
      <c r="AH18" s="244">
        <v>30</v>
      </c>
      <c r="AI18" s="245">
        <v>31</v>
      </c>
      <c r="AJ18" s="244">
        <v>32</v>
      </c>
      <c r="AK18" s="245">
        <v>33</v>
      </c>
      <c r="AL18" s="244">
        <v>34</v>
      </c>
      <c r="AM18" s="245">
        <v>35</v>
      </c>
      <c r="AN18" s="244">
        <v>36</v>
      </c>
      <c r="AO18" s="245">
        <v>37</v>
      </c>
      <c r="AP18" s="244">
        <v>38</v>
      </c>
      <c r="AQ18" s="246"/>
    </row>
    <row r="19" spans="1:43" ht="17.25">
      <c r="A19" s="186" t="s">
        <v>30</v>
      </c>
      <c r="B19" s="247"/>
      <c r="C19" s="194"/>
      <c r="D19" s="248" t="s">
        <v>32</v>
      </c>
      <c r="E19" s="249" t="s">
        <v>120</v>
      </c>
      <c r="F19" s="250" t="s">
        <v>121</v>
      </c>
      <c r="G19" s="251" t="s">
        <v>122</v>
      </c>
      <c r="H19" s="252" t="s">
        <v>123</v>
      </c>
      <c r="I19" s="250" t="s">
        <v>124</v>
      </c>
      <c r="J19" s="251" t="s">
        <v>125</v>
      </c>
      <c r="K19" s="250" t="s">
        <v>126</v>
      </c>
      <c r="L19" s="250" t="s">
        <v>127</v>
      </c>
      <c r="M19" s="202" t="s">
        <v>128</v>
      </c>
      <c r="N19" s="250" t="s">
        <v>129</v>
      </c>
      <c r="O19" s="250" t="s">
        <v>130</v>
      </c>
      <c r="P19" s="250" t="s">
        <v>131</v>
      </c>
      <c r="Q19" s="250" t="s">
        <v>132</v>
      </c>
      <c r="R19" s="250" t="s">
        <v>133</v>
      </c>
      <c r="S19" s="250" t="s">
        <v>134</v>
      </c>
      <c r="T19" s="250" t="s">
        <v>135</v>
      </c>
      <c r="U19" s="250" t="s">
        <v>136</v>
      </c>
      <c r="V19" s="250" t="s">
        <v>137</v>
      </c>
      <c r="W19" s="250" t="s">
        <v>138</v>
      </c>
      <c r="X19" s="250" t="s">
        <v>139</v>
      </c>
      <c r="Y19" s="250" t="s">
        <v>140</v>
      </c>
      <c r="Z19" s="252" t="s">
        <v>141</v>
      </c>
      <c r="AA19" s="250" t="s">
        <v>142</v>
      </c>
      <c r="AB19" s="252" t="s">
        <v>143</v>
      </c>
      <c r="AC19" s="250" t="s">
        <v>144</v>
      </c>
      <c r="AD19" s="253" t="s">
        <v>145</v>
      </c>
      <c r="AE19" s="254" t="s">
        <v>146</v>
      </c>
      <c r="AF19" s="250" t="s">
        <v>147</v>
      </c>
      <c r="AG19" s="254" t="s">
        <v>148</v>
      </c>
      <c r="AH19" s="253" t="s">
        <v>149</v>
      </c>
      <c r="AI19" s="253" t="s">
        <v>162</v>
      </c>
      <c r="AJ19" s="253" t="s">
        <v>150</v>
      </c>
      <c r="AK19" s="253" t="s">
        <v>151</v>
      </c>
      <c r="AL19" s="254" t="s">
        <v>152</v>
      </c>
      <c r="AM19" s="253" t="s">
        <v>153</v>
      </c>
      <c r="AN19" s="202" t="s">
        <v>154</v>
      </c>
      <c r="AO19" s="254" t="s">
        <v>155</v>
      </c>
      <c r="AP19" s="253" t="s">
        <v>156</v>
      </c>
      <c r="AQ19" s="255" t="s">
        <v>157</v>
      </c>
    </row>
    <row r="20" spans="1:43" ht="14.25">
      <c r="A20" s="256"/>
      <c r="B20" s="257"/>
      <c r="C20" s="258" t="str">
        <f>C6</f>
        <v>18年2月</v>
      </c>
      <c r="D20" s="203">
        <v>435600</v>
      </c>
      <c r="E20" s="259">
        <v>188900</v>
      </c>
      <c r="F20" s="259">
        <v>35300</v>
      </c>
      <c r="G20" s="259">
        <v>35900</v>
      </c>
      <c r="H20" s="259">
        <v>11800</v>
      </c>
      <c r="I20" s="259">
        <v>55700</v>
      </c>
      <c r="J20" s="259">
        <v>40200</v>
      </c>
      <c r="K20" s="259">
        <v>8500</v>
      </c>
      <c r="L20" s="259">
        <v>10100</v>
      </c>
      <c r="M20" s="259">
        <v>0</v>
      </c>
      <c r="N20" s="259">
        <v>6800</v>
      </c>
      <c r="O20" s="259">
        <v>2600</v>
      </c>
      <c r="P20" s="259">
        <v>2700</v>
      </c>
      <c r="Q20" s="259">
        <v>100</v>
      </c>
      <c r="R20" s="259">
        <v>3100</v>
      </c>
      <c r="S20" s="259">
        <v>3500</v>
      </c>
      <c r="T20" s="259">
        <v>5700</v>
      </c>
      <c r="U20" s="259">
        <v>4000</v>
      </c>
      <c r="V20" s="259">
        <v>1400</v>
      </c>
      <c r="W20" s="259">
        <v>1000</v>
      </c>
      <c r="X20" s="259">
        <v>2300</v>
      </c>
      <c r="Y20" s="259">
        <v>4000</v>
      </c>
      <c r="Z20" s="259">
        <v>2300</v>
      </c>
      <c r="AA20" s="259">
        <v>2600</v>
      </c>
      <c r="AB20" s="259">
        <v>0</v>
      </c>
      <c r="AC20" s="259">
        <v>0</v>
      </c>
      <c r="AD20" s="259">
        <v>0</v>
      </c>
      <c r="AE20" s="259">
        <v>100</v>
      </c>
      <c r="AF20" s="259">
        <v>100</v>
      </c>
      <c r="AG20" s="259">
        <v>100</v>
      </c>
      <c r="AH20" s="259">
        <v>0</v>
      </c>
      <c r="AI20" s="259">
        <v>200</v>
      </c>
      <c r="AJ20" s="259">
        <v>0</v>
      </c>
      <c r="AK20" s="259">
        <v>0</v>
      </c>
      <c r="AL20" s="259">
        <v>200</v>
      </c>
      <c r="AM20" s="259">
        <v>200</v>
      </c>
      <c r="AN20" s="259">
        <v>0</v>
      </c>
      <c r="AO20" s="259">
        <v>0</v>
      </c>
      <c r="AP20" s="259">
        <v>0</v>
      </c>
      <c r="AQ20" s="260">
        <v>6200</v>
      </c>
    </row>
    <row r="21" spans="1:43" ht="14.25">
      <c r="A21" s="261" t="s">
        <v>38</v>
      </c>
      <c r="B21" s="262" t="s">
        <v>39</v>
      </c>
      <c r="C21" s="258" t="str">
        <f>C7</f>
        <v>17年2月</v>
      </c>
      <c r="D21" s="203">
        <v>421300</v>
      </c>
      <c r="E21" s="203">
        <v>183400</v>
      </c>
      <c r="F21" s="264">
        <v>51700</v>
      </c>
      <c r="G21" s="264">
        <v>25400</v>
      </c>
      <c r="H21" s="264">
        <v>0</v>
      </c>
      <c r="I21" s="203">
        <v>57200</v>
      </c>
      <c r="J21" s="203">
        <v>36300</v>
      </c>
      <c r="K21" s="203">
        <v>9100</v>
      </c>
      <c r="L21" s="203">
        <v>9200</v>
      </c>
      <c r="M21" s="203">
        <v>0</v>
      </c>
      <c r="N21" s="203">
        <v>5500</v>
      </c>
      <c r="O21" s="203">
        <v>2600</v>
      </c>
      <c r="P21" s="203">
        <v>3000</v>
      </c>
      <c r="Q21" s="203">
        <v>0</v>
      </c>
      <c r="R21" s="203">
        <v>3000</v>
      </c>
      <c r="S21" s="203">
        <v>3500</v>
      </c>
      <c r="T21" s="203">
        <v>5600</v>
      </c>
      <c r="U21" s="203">
        <v>3700</v>
      </c>
      <c r="V21" s="203">
        <v>1700</v>
      </c>
      <c r="W21" s="203">
        <v>900</v>
      </c>
      <c r="X21" s="203">
        <v>2100</v>
      </c>
      <c r="Y21" s="203">
        <v>3500</v>
      </c>
      <c r="Z21" s="203">
        <v>1900</v>
      </c>
      <c r="AA21" s="203">
        <v>2500</v>
      </c>
      <c r="AB21" s="203">
        <v>300</v>
      </c>
      <c r="AC21" s="203">
        <v>0</v>
      </c>
      <c r="AD21" s="203">
        <v>100</v>
      </c>
      <c r="AE21" s="203">
        <v>100</v>
      </c>
      <c r="AF21" s="203">
        <v>400</v>
      </c>
      <c r="AG21" s="203">
        <v>0</v>
      </c>
      <c r="AH21" s="203">
        <v>0</v>
      </c>
      <c r="AI21" s="203">
        <v>0</v>
      </c>
      <c r="AJ21" s="203">
        <v>0</v>
      </c>
      <c r="AK21" s="203">
        <v>300</v>
      </c>
      <c r="AL21" s="203">
        <v>100</v>
      </c>
      <c r="AM21" s="203">
        <v>100</v>
      </c>
      <c r="AN21" s="203">
        <v>100</v>
      </c>
      <c r="AO21" s="203">
        <v>100</v>
      </c>
      <c r="AP21" s="203">
        <v>0</v>
      </c>
      <c r="AQ21" s="204">
        <v>7900</v>
      </c>
    </row>
    <row r="22" spans="1:43" ht="14.25">
      <c r="A22" s="266"/>
      <c r="B22" s="262" t="s">
        <v>41</v>
      </c>
      <c r="C22" s="258" t="s">
        <v>42</v>
      </c>
      <c r="D22" s="215">
        <v>14300</v>
      </c>
      <c r="E22" s="215">
        <v>5500</v>
      </c>
      <c r="F22" s="215">
        <v>-16400</v>
      </c>
      <c r="G22" s="215">
        <v>10500</v>
      </c>
      <c r="H22" s="215">
        <f>H20-H21</f>
        <v>11800</v>
      </c>
      <c r="I22" s="215">
        <f t="shared" ref="I22:AJ22" si="0">IF(I21=0,0,I20-I21)</f>
        <v>-1500</v>
      </c>
      <c r="J22" s="215">
        <f t="shared" si="0"/>
        <v>3900</v>
      </c>
      <c r="K22" s="215">
        <f>IF(K21=0,0,K20-K21)</f>
        <v>-600</v>
      </c>
      <c r="L22" s="215">
        <f>IF(L21=0,0,L20-L21)</f>
        <v>900</v>
      </c>
      <c r="M22" s="215">
        <f t="shared" si="0"/>
        <v>0</v>
      </c>
      <c r="N22" s="215">
        <f t="shared" si="0"/>
        <v>1300</v>
      </c>
      <c r="O22" s="215">
        <f t="shared" si="0"/>
        <v>0</v>
      </c>
      <c r="P22" s="215">
        <f t="shared" si="0"/>
        <v>-300</v>
      </c>
      <c r="Q22" s="215">
        <f t="shared" si="0"/>
        <v>0</v>
      </c>
      <c r="R22" s="215">
        <f t="shared" si="0"/>
        <v>100</v>
      </c>
      <c r="S22" s="215">
        <f t="shared" si="0"/>
        <v>0</v>
      </c>
      <c r="T22" s="215">
        <f t="shared" si="0"/>
        <v>100</v>
      </c>
      <c r="U22" s="215">
        <f t="shared" si="0"/>
        <v>300</v>
      </c>
      <c r="V22" s="215">
        <f t="shared" si="0"/>
        <v>-300</v>
      </c>
      <c r="W22" s="215">
        <f t="shared" si="0"/>
        <v>100</v>
      </c>
      <c r="X22" s="215">
        <f t="shared" si="0"/>
        <v>200</v>
      </c>
      <c r="Y22" s="215">
        <f t="shared" si="0"/>
        <v>500</v>
      </c>
      <c r="Z22" s="215">
        <f t="shared" si="0"/>
        <v>400</v>
      </c>
      <c r="AA22" s="215">
        <f t="shared" si="0"/>
        <v>100</v>
      </c>
      <c r="AB22" s="215">
        <f t="shared" si="0"/>
        <v>-300</v>
      </c>
      <c r="AC22" s="215">
        <f t="shared" si="0"/>
        <v>0</v>
      </c>
      <c r="AD22" s="215">
        <f t="shared" si="0"/>
        <v>-100</v>
      </c>
      <c r="AE22" s="215">
        <f t="shared" si="0"/>
        <v>0</v>
      </c>
      <c r="AF22" s="215">
        <f t="shared" si="0"/>
        <v>-300</v>
      </c>
      <c r="AG22" s="215">
        <f t="shared" si="0"/>
        <v>0</v>
      </c>
      <c r="AH22" s="215">
        <f>IF(AH21=0,0,AH20-AH21)</f>
        <v>0</v>
      </c>
      <c r="AI22" s="215">
        <f>IF(AI21=0,0,AI20-AI21)</f>
        <v>0</v>
      </c>
      <c r="AJ22" s="215">
        <f t="shared" si="0"/>
        <v>0</v>
      </c>
      <c r="AK22" s="215">
        <v>-300</v>
      </c>
      <c r="AL22" s="215">
        <v>100</v>
      </c>
      <c r="AM22" s="215">
        <v>100</v>
      </c>
      <c r="AN22" s="215">
        <v>-100</v>
      </c>
      <c r="AO22" s="215">
        <v>-100</v>
      </c>
      <c r="AP22" s="215">
        <v>0</v>
      </c>
      <c r="AQ22" s="267">
        <v>-1700</v>
      </c>
    </row>
    <row r="23" spans="1:43" ht="14.25">
      <c r="A23" s="266"/>
      <c r="B23" s="268"/>
      <c r="C23" s="258" t="s">
        <v>44</v>
      </c>
      <c r="D23" s="220">
        <v>103.4</v>
      </c>
      <c r="E23" s="220">
        <v>103</v>
      </c>
      <c r="F23" s="220">
        <v>68.3</v>
      </c>
      <c r="G23" s="220">
        <v>141.30000000000001</v>
      </c>
      <c r="H23" s="220" t="s">
        <v>163</v>
      </c>
      <c r="I23" s="220">
        <v>97.4</v>
      </c>
      <c r="J23" s="220">
        <v>110.7</v>
      </c>
      <c r="K23" s="220">
        <v>93.4</v>
      </c>
      <c r="L23" s="220">
        <v>109.8</v>
      </c>
      <c r="M23" s="220">
        <v>0</v>
      </c>
      <c r="N23" s="220">
        <v>123.6</v>
      </c>
      <c r="O23" s="220">
        <v>100</v>
      </c>
      <c r="P23" s="220">
        <v>90</v>
      </c>
      <c r="Q23" s="220">
        <v>0</v>
      </c>
      <c r="R23" s="220">
        <v>103.3</v>
      </c>
      <c r="S23" s="220">
        <v>100</v>
      </c>
      <c r="T23" s="220">
        <v>101.8</v>
      </c>
      <c r="U23" s="220">
        <v>108.1</v>
      </c>
      <c r="V23" s="220">
        <v>82.4</v>
      </c>
      <c r="W23" s="218">
        <v>111.1</v>
      </c>
      <c r="X23" s="218">
        <v>109.5</v>
      </c>
      <c r="Y23" s="218">
        <v>114.3</v>
      </c>
      <c r="Z23" s="218">
        <v>121.1</v>
      </c>
      <c r="AA23" s="218">
        <v>104</v>
      </c>
      <c r="AB23" s="218">
        <v>0</v>
      </c>
      <c r="AC23" s="218">
        <v>0</v>
      </c>
      <c r="AD23" s="218">
        <v>0</v>
      </c>
      <c r="AE23" s="218">
        <v>100</v>
      </c>
      <c r="AF23" s="218">
        <v>25</v>
      </c>
      <c r="AG23" s="218">
        <v>0</v>
      </c>
      <c r="AH23" s="218">
        <v>0</v>
      </c>
      <c r="AI23" s="218">
        <v>0</v>
      </c>
      <c r="AJ23" s="218">
        <v>0</v>
      </c>
      <c r="AK23" s="218">
        <v>0</v>
      </c>
      <c r="AL23" s="218">
        <v>200</v>
      </c>
      <c r="AM23" s="218">
        <v>200</v>
      </c>
      <c r="AN23" s="220">
        <v>0</v>
      </c>
      <c r="AO23" s="220">
        <v>0</v>
      </c>
      <c r="AP23" s="220">
        <v>0</v>
      </c>
      <c r="AQ23" s="270">
        <v>78.5</v>
      </c>
    </row>
    <row r="24" spans="1:43" ht="14.25">
      <c r="A24" s="266"/>
      <c r="B24" s="271"/>
      <c r="C24" s="258" t="str">
        <f>C6</f>
        <v>18年2月</v>
      </c>
      <c r="D24" s="203">
        <v>852900</v>
      </c>
      <c r="E24" s="203">
        <v>371700</v>
      </c>
      <c r="F24" s="203">
        <v>72700</v>
      </c>
      <c r="G24" s="203">
        <v>74800</v>
      </c>
      <c r="H24" s="203">
        <v>11800</v>
      </c>
      <c r="I24" s="203">
        <v>109500</v>
      </c>
      <c r="J24" s="203">
        <v>78800</v>
      </c>
      <c r="K24" s="203">
        <v>15400</v>
      </c>
      <c r="L24" s="203">
        <v>21000</v>
      </c>
      <c r="M24" s="203">
        <v>0</v>
      </c>
      <c r="N24" s="203">
        <v>14800</v>
      </c>
      <c r="O24" s="203">
        <v>5400</v>
      </c>
      <c r="P24" s="203">
        <v>4700</v>
      </c>
      <c r="Q24" s="203">
        <v>100</v>
      </c>
      <c r="R24" s="203">
        <v>5800</v>
      </c>
      <c r="S24" s="203">
        <v>6300</v>
      </c>
      <c r="T24" s="203">
        <v>11600</v>
      </c>
      <c r="U24" s="203">
        <v>7400</v>
      </c>
      <c r="V24" s="203">
        <v>2800</v>
      </c>
      <c r="W24" s="203">
        <v>1800</v>
      </c>
      <c r="X24" s="203">
        <v>4300</v>
      </c>
      <c r="Y24" s="203">
        <v>7900</v>
      </c>
      <c r="Z24" s="203">
        <v>4200</v>
      </c>
      <c r="AA24" s="203">
        <v>4900</v>
      </c>
      <c r="AB24" s="203">
        <v>0</v>
      </c>
      <c r="AC24" s="203">
        <v>0</v>
      </c>
      <c r="AD24" s="203">
        <v>0</v>
      </c>
      <c r="AE24" s="203">
        <v>100</v>
      </c>
      <c r="AF24" s="203">
        <v>100</v>
      </c>
      <c r="AG24" s="203">
        <v>100</v>
      </c>
      <c r="AH24" s="203">
        <v>0</v>
      </c>
      <c r="AI24" s="203">
        <v>200</v>
      </c>
      <c r="AJ24" s="203">
        <v>0</v>
      </c>
      <c r="AK24" s="203">
        <v>0</v>
      </c>
      <c r="AL24" s="203">
        <v>200</v>
      </c>
      <c r="AM24" s="203">
        <v>200</v>
      </c>
      <c r="AN24" s="203">
        <v>0</v>
      </c>
      <c r="AO24" s="203">
        <v>0</v>
      </c>
      <c r="AP24" s="203">
        <v>0</v>
      </c>
      <c r="AQ24" s="204">
        <v>14300</v>
      </c>
    </row>
    <row r="25" spans="1:43" ht="14.25">
      <c r="A25" s="266"/>
      <c r="B25" s="262" t="s">
        <v>45</v>
      </c>
      <c r="C25" s="258" t="str">
        <f>C7</f>
        <v>17年2月</v>
      </c>
      <c r="D25" s="203">
        <v>813700</v>
      </c>
      <c r="E25" s="272">
        <v>356700</v>
      </c>
      <c r="F25" s="272">
        <v>96000</v>
      </c>
      <c r="G25" s="272">
        <v>50400</v>
      </c>
      <c r="H25" s="272">
        <v>0</v>
      </c>
      <c r="I25" s="272">
        <v>109800</v>
      </c>
      <c r="J25" s="272">
        <v>72800</v>
      </c>
      <c r="K25" s="272">
        <v>15600</v>
      </c>
      <c r="L25" s="272">
        <v>20000</v>
      </c>
      <c r="M25" s="272">
        <v>0</v>
      </c>
      <c r="N25" s="272">
        <v>10400</v>
      </c>
      <c r="O25" s="272">
        <v>5200</v>
      </c>
      <c r="P25" s="272">
        <v>5600</v>
      </c>
      <c r="Q25" s="272">
        <v>0</v>
      </c>
      <c r="R25" s="272">
        <v>5800</v>
      </c>
      <c r="S25" s="272">
        <v>6800</v>
      </c>
      <c r="T25" s="272">
        <v>11800</v>
      </c>
      <c r="U25" s="272">
        <v>7100</v>
      </c>
      <c r="V25" s="272">
        <v>3000</v>
      </c>
      <c r="W25" s="272">
        <v>1900</v>
      </c>
      <c r="X25" s="272">
        <v>4100</v>
      </c>
      <c r="Y25" s="272">
        <v>7600</v>
      </c>
      <c r="Z25" s="272">
        <v>3700</v>
      </c>
      <c r="AA25" s="272">
        <v>5000</v>
      </c>
      <c r="AB25" s="272">
        <v>300</v>
      </c>
      <c r="AC25" s="272">
        <v>0</v>
      </c>
      <c r="AD25" s="272">
        <v>100</v>
      </c>
      <c r="AE25" s="272">
        <v>200</v>
      </c>
      <c r="AF25" s="272">
        <v>600</v>
      </c>
      <c r="AG25" s="272">
        <v>100</v>
      </c>
      <c r="AH25" s="272">
        <v>0</v>
      </c>
      <c r="AI25" s="272">
        <v>0</v>
      </c>
      <c r="AJ25" s="272">
        <v>100</v>
      </c>
      <c r="AK25" s="272">
        <v>300</v>
      </c>
      <c r="AL25" s="272">
        <v>100</v>
      </c>
      <c r="AM25" s="272">
        <v>100</v>
      </c>
      <c r="AN25" s="272">
        <v>100</v>
      </c>
      <c r="AO25" s="272">
        <v>100</v>
      </c>
      <c r="AP25" s="272">
        <v>100</v>
      </c>
      <c r="AQ25" s="273">
        <v>12200</v>
      </c>
    </row>
    <row r="26" spans="1:43" ht="14.25">
      <c r="A26" s="261" t="s">
        <v>47</v>
      </c>
      <c r="B26" s="262" t="s">
        <v>48</v>
      </c>
      <c r="C26" s="258" t="s">
        <v>42</v>
      </c>
      <c r="D26" s="215">
        <v>39200</v>
      </c>
      <c r="E26" s="215">
        <v>15000</v>
      </c>
      <c r="F26" s="215">
        <v>-23300</v>
      </c>
      <c r="G26" s="215">
        <v>24400</v>
      </c>
      <c r="H26" s="215">
        <v>11800</v>
      </c>
      <c r="I26" s="215">
        <v>-300</v>
      </c>
      <c r="J26" s="215">
        <v>6000</v>
      </c>
      <c r="K26" s="215">
        <v>-200</v>
      </c>
      <c r="L26" s="215">
        <v>1000</v>
      </c>
      <c r="M26" s="215">
        <v>0</v>
      </c>
      <c r="N26" s="215">
        <v>4400</v>
      </c>
      <c r="O26" s="215">
        <v>200</v>
      </c>
      <c r="P26" s="215">
        <v>-900</v>
      </c>
      <c r="Q26" s="215">
        <v>0</v>
      </c>
      <c r="R26" s="215">
        <v>0</v>
      </c>
      <c r="S26" s="215">
        <v>-500</v>
      </c>
      <c r="T26" s="215">
        <v>-200</v>
      </c>
      <c r="U26" s="215">
        <v>300</v>
      </c>
      <c r="V26" s="215">
        <v>-200</v>
      </c>
      <c r="W26" s="215">
        <v>-100</v>
      </c>
      <c r="X26" s="215">
        <v>200</v>
      </c>
      <c r="Y26" s="215">
        <v>300</v>
      </c>
      <c r="Z26" s="215">
        <v>500</v>
      </c>
      <c r="AA26" s="215">
        <v>-100</v>
      </c>
      <c r="AB26" s="215">
        <v>-300</v>
      </c>
      <c r="AC26" s="215">
        <v>0</v>
      </c>
      <c r="AD26" s="215">
        <v>-100</v>
      </c>
      <c r="AE26" s="215">
        <v>-100</v>
      </c>
      <c r="AF26" s="215">
        <v>-500</v>
      </c>
      <c r="AG26" s="215">
        <v>0</v>
      </c>
      <c r="AH26" s="215">
        <v>0</v>
      </c>
      <c r="AI26" s="215">
        <v>0</v>
      </c>
      <c r="AJ26" s="215">
        <v>-100</v>
      </c>
      <c r="AK26" s="215">
        <v>-300</v>
      </c>
      <c r="AL26" s="215">
        <v>100</v>
      </c>
      <c r="AM26" s="215">
        <v>100</v>
      </c>
      <c r="AN26" s="215">
        <v>-100</v>
      </c>
      <c r="AO26" s="215">
        <v>-100</v>
      </c>
      <c r="AP26" s="215">
        <v>-100</v>
      </c>
      <c r="AQ26" s="216">
        <v>2100</v>
      </c>
    </row>
    <row r="27" spans="1:43" ht="14.25">
      <c r="A27" s="256"/>
      <c r="B27" s="274"/>
      <c r="C27" s="258" t="s">
        <v>44</v>
      </c>
      <c r="D27" s="218">
        <v>104.8</v>
      </c>
      <c r="E27" s="218">
        <v>104.2</v>
      </c>
      <c r="F27" s="218">
        <v>75.7</v>
      </c>
      <c r="G27" s="218">
        <v>148.4</v>
      </c>
      <c r="H27" s="269" t="s">
        <v>163</v>
      </c>
      <c r="I27" s="218">
        <v>99.7</v>
      </c>
      <c r="J27" s="218">
        <v>108.2</v>
      </c>
      <c r="K27" s="218">
        <v>98.7</v>
      </c>
      <c r="L27" s="218">
        <v>105</v>
      </c>
      <c r="M27" s="218">
        <v>0</v>
      </c>
      <c r="N27" s="218">
        <v>142.30000000000001</v>
      </c>
      <c r="O27" s="218">
        <v>103.8</v>
      </c>
      <c r="P27" s="218">
        <v>83.9</v>
      </c>
      <c r="Q27" s="218">
        <v>0</v>
      </c>
      <c r="R27" s="218">
        <v>100</v>
      </c>
      <c r="S27" s="218">
        <v>92.6</v>
      </c>
      <c r="T27" s="218">
        <v>98.3</v>
      </c>
      <c r="U27" s="218">
        <v>104.2</v>
      </c>
      <c r="V27" s="218">
        <v>93.3</v>
      </c>
      <c r="W27" s="218">
        <v>94.7</v>
      </c>
      <c r="X27" s="218">
        <v>104.9</v>
      </c>
      <c r="Y27" s="218">
        <v>103.9</v>
      </c>
      <c r="Z27" s="218">
        <v>113.5</v>
      </c>
      <c r="AA27" s="218">
        <v>98</v>
      </c>
      <c r="AB27" s="218">
        <v>0</v>
      </c>
      <c r="AC27" s="218">
        <v>0</v>
      </c>
      <c r="AD27" s="218">
        <v>0</v>
      </c>
      <c r="AE27" s="218">
        <v>50</v>
      </c>
      <c r="AF27" s="218">
        <v>16.7</v>
      </c>
      <c r="AG27" s="218">
        <v>100</v>
      </c>
      <c r="AH27" s="218">
        <v>0</v>
      </c>
      <c r="AI27" s="218">
        <v>0</v>
      </c>
      <c r="AJ27" s="218">
        <v>0</v>
      </c>
      <c r="AK27" s="218">
        <v>0</v>
      </c>
      <c r="AL27" s="218">
        <v>200</v>
      </c>
      <c r="AM27" s="218">
        <v>200</v>
      </c>
      <c r="AN27" s="218">
        <v>0</v>
      </c>
      <c r="AO27" s="218">
        <v>0</v>
      </c>
      <c r="AP27" s="218">
        <v>0</v>
      </c>
      <c r="AQ27" s="275">
        <v>117.2</v>
      </c>
    </row>
    <row r="28" spans="1:43" ht="14.25">
      <c r="A28" s="276"/>
      <c r="B28" s="277"/>
      <c r="C28" s="258" t="s">
        <v>50</v>
      </c>
      <c r="D28" s="218">
        <v>100</v>
      </c>
      <c r="E28" s="218">
        <v>43.4</v>
      </c>
      <c r="F28" s="218">
        <v>8.1</v>
      </c>
      <c r="G28" s="218">
        <v>8.1999999999999993</v>
      </c>
      <c r="H28" s="218">
        <v>2.7</v>
      </c>
      <c r="I28" s="218">
        <v>12.8</v>
      </c>
      <c r="J28" s="218">
        <v>9.1999999999999993</v>
      </c>
      <c r="K28" s="218">
        <v>2</v>
      </c>
      <c r="L28" s="218">
        <v>2.2999999999999998</v>
      </c>
      <c r="M28" s="218">
        <v>0</v>
      </c>
      <c r="N28" s="218">
        <v>1.6</v>
      </c>
      <c r="O28" s="218">
        <v>0.6</v>
      </c>
      <c r="P28" s="218">
        <v>0.6</v>
      </c>
      <c r="Q28" s="218">
        <v>0</v>
      </c>
      <c r="R28" s="218">
        <v>0.7</v>
      </c>
      <c r="S28" s="218">
        <v>0.8</v>
      </c>
      <c r="T28" s="218">
        <v>1.3</v>
      </c>
      <c r="U28" s="218">
        <v>0.9</v>
      </c>
      <c r="V28" s="218">
        <v>0.3</v>
      </c>
      <c r="W28" s="218">
        <v>0.2</v>
      </c>
      <c r="X28" s="218">
        <v>0.5</v>
      </c>
      <c r="Y28" s="218">
        <v>0.9</v>
      </c>
      <c r="Z28" s="218">
        <v>0.5</v>
      </c>
      <c r="AA28" s="218">
        <v>0.6</v>
      </c>
      <c r="AB28" s="218">
        <v>0</v>
      </c>
      <c r="AC28" s="218">
        <v>0</v>
      </c>
      <c r="AD28" s="218">
        <v>0</v>
      </c>
      <c r="AE28" s="218">
        <v>0</v>
      </c>
      <c r="AF28" s="218">
        <v>0</v>
      </c>
      <c r="AG28" s="218">
        <v>0</v>
      </c>
      <c r="AH28" s="218">
        <v>0</v>
      </c>
      <c r="AI28" s="218">
        <v>0</v>
      </c>
      <c r="AJ28" s="218">
        <v>0</v>
      </c>
      <c r="AK28" s="218">
        <v>0</v>
      </c>
      <c r="AL28" s="218">
        <v>0</v>
      </c>
      <c r="AM28" s="218">
        <v>0</v>
      </c>
      <c r="AN28" s="218">
        <v>0</v>
      </c>
      <c r="AO28" s="218">
        <v>0</v>
      </c>
      <c r="AP28" s="218">
        <v>0</v>
      </c>
      <c r="AQ28" s="219">
        <v>1.4</v>
      </c>
    </row>
    <row r="29" spans="1:43" ht="14.25">
      <c r="A29" s="278" t="s">
        <v>51</v>
      </c>
      <c r="B29" s="279"/>
      <c r="C29" s="280" t="s">
        <v>52</v>
      </c>
      <c r="D29" s="231">
        <v>100</v>
      </c>
      <c r="E29" s="231">
        <v>43.6</v>
      </c>
      <c r="F29" s="231">
        <v>8.5</v>
      </c>
      <c r="G29" s="231">
        <v>8.8000000000000007</v>
      </c>
      <c r="H29" s="231">
        <v>1.4</v>
      </c>
      <c r="I29" s="231">
        <v>12.8</v>
      </c>
      <c r="J29" s="231">
        <v>9.1999999999999993</v>
      </c>
      <c r="K29" s="231">
        <v>1.8</v>
      </c>
      <c r="L29" s="231">
        <v>2.5</v>
      </c>
      <c r="M29" s="231">
        <v>0</v>
      </c>
      <c r="N29" s="231">
        <v>1.7</v>
      </c>
      <c r="O29" s="231">
        <v>0.6</v>
      </c>
      <c r="P29" s="231">
        <v>0.6</v>
      </c>
      <c r="Q29" s="231">
        <v>0</v>
      </c>
      <c r="R29" s="231">
        <v>0.7</v>
      </c>
      <c r="S29" s="231">
        <v>0.7</v>
      </c>
      <c r="T29" s="231">
        <v>1.4</v>
      </c>
      <c r="U29" s="231">
        <v>0.9</v>
      </c>
      <c r="V29" s="231">
        <v>0.3</v>
      </c>
      <c r="W29" s="231">
        <v>0.2</v>
      </c>
      <c r="X29" s="231">
        <v>0.5</v>
      </c>
      <c r="Y29" s="231">
        <v>0.9</v>
      </c>
      <c r="Z29" s="231">
        <v>0.5</v>
      </c>
      <c r="AA29" s="231">
        <v>0.6</v>
      </c>
      <c r="AB29" s="231">
        <v>0</v>
      </c>
      <c r="AC29" s="231">
        <v>0</v>
      </c>
      <c r="AD29" s="231">
        <v>0</v>
      </c>
      <c r="AE29" s="231">
        <v>0</v>
      </c>
      <c r="AF29" s="231">
        <v>0</v>
      </c>
      <c r="AG29" s="231">
        <v>0</v>
      </c>
      <c r="AH29" s="231">
        <v>0</v>
      </c>
      <c r="AI29" s="231">
        <v>0</v>
      </c>
      <c r="AJ29" s="231">
        <v>0</v>
      </c>
      <c r="AK29" s="231">
        <v>0</v>
      </c>
      <c r="AL29" s="231">
        <v>0</v>
      </c>
      <c r="AM29" s="231">
        <v>0</v>
      </c>
      <c r="AN29" s="231">
        <v>0</v>
      </c>
      <c r="AO29" s="231">
        <v>0</v>
      </c>
      <c r="AP29" s="231">
        <v>0</v>
      </c>
      <c r="AQ29" s="232">
        <v>1.7</v>
      </c>
    </row>
    <row r="30" spans="1:43" ht="14.25">
      <c r="A30" s="184"/>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row>
    <row r="31" spans="1:43" ht="14.25">
      <c r="A31" s="281" t="s">
        <v>74</v>
      </c>
      <c r="B31" s="175" t="s">
        <v>73</v>
      </c>
      <c r="C31" s="282"/>
      <c r="D31" s="172"/>
      <c r="E31" s="172"/>
      <c r="F31" s="172"/>
      <c r="G31" s="172"/>
      <c r="H31" s="172"/>
      <c r="I31" s="172"/>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row>
    <row r="32" spans="1:43" ht="14.25">
      <c r="A32" s="169"/>
      <c r="B32" s="175" t="s">
        <v>158</v>
      </c>
      <c r="C32" s="282"/>
      <c r="D32" s="172"/>
      <c r="E32" s="172"/>
      <c r="F32" s="172"/>
      <c r="G32" s="172"/>
      <c r="H32" s="172"/>
      <c r="I32" s="172"/>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row>
    <row r="33" spans="1:43" ht="14.25">
      <c r="A33" s="169"/>
      <c r="B33" s="175" t="s">
        <v>159</v>
      </c>
      <c r="C33" s="282"/>
      <c r="D33" s="172"/>
      <c r="E33" s="172"/>
      <c r="F33" s="172"/>
      <c r="G33" s="172"/>
      <c r="H33" s="172"/>
      <c r="I33" s="172"/>
      <c r="J33" s="172"/>
      <c r="K33" s="172"/>
      <c r="L33" s="172"/>
      <c r="M33" s="172"/>
      <c r="N33" s="172"/>
      <c r="O33" s="172"/>
      <c r="P33" s="172"/>
      <c r="Q33" s="172"/>
      <c r="R33" s="172"/>
      <c r="S33" s="172"/>
      <c r="T33" s="172"/>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row>
    <row r="34" spans="1:43" ht="14.25">
      <c r="A34" s="169"/>
      <c r="B34" s="175" t="s">
        <v>160</v>
      </c>
      <c r="C34" s="282"/>
      <c r="D34" s="172"/>
      <c r="E34" s="172"/>
      <c r="F34" s="172"/>
      <c r="G34" s="172"/>
      <c r="H34" s="172"/>
      <c r="I34" s="172"/>
      <c r="J34" s="172"/>
      <c r="K34" s="172"/>
      <c r="L34" s="172"/>
      <c r="M34" s="172"/>
      <c r="N34" s="172"/>
      <c r="O34" s="172"/>
      <c r="P34" s="172"/>
      <c r="Q34" s="172"/>
      <c r="R34" s="172"/>
      <c r="S34" s="172"/>
      <c r="T34" s="172"/>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row>
  </sheetData>
  <mergeCells count="1">
    <mergeCell ref="A1:D1"/>
  </mergeCells>
  <phoneticPr fontId="2"/>
  <hyperlinks>
    <hyperlink ref="A1" location="'R3'!A1" display="令和３年度"/>
    <hyperlink ref="A1:D1" location="平成18年!A1" display="平成18年!A1"/>
  </hyperlinks>
  <pageMargins left="0.70866141732283472" right="0.70866141732283472" top="0.74803149606299213" bottom="0.74803149606299213" header="0.31496062992125984" footer="0.31496062992125984"/>
  <pageSetup paperSize="9" scale="2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5"/>
  <sheetViews>
    <sheetView workbookViewId="0">
      <selection sqref="A1:D1"/>
    </sheetView>
  </sheetViews>
  <sheetFormatPr defaultRowHeight="13.5"/>
  <cols>
    <col min="1" max="16384" width="9" style="170"/>
  </cols>
  <sheetData>
    <row r="1" spans="1:43" s="167" customFormat="1" ht="24" customHeight="1">
      <c r="A1" s="361" t="str">
        <f>平成18年!A1</f>
        <v>平成18年</v>
      </c>
      <c r="B1" s="361"/>
      <c r="C1" s="361"/>
      <c r="D1" s="361"/>
      <c r="E1" s="15" t="str">
        <f ca="1">RIGHT(CELL("filename",$A$1),LEN(CELL("filename",$A$1))-FIND("]",CELL("filename",$A$1)))</f>
        <v>３月</v>
      </c>
      <c r="F1" s="16" t="s">
        <v>88</v>
      </c>
      <c r="G1" s="14"/>
      <c r="H1" s="14"/>
      <c r="I1" s="14"/>
      <c r="L1" s="14"/>
      <c r="M1" s="14"/>
      <c r="N1" s="14"/>
      <c r="O1" s="14"/>
      <c r="P1" s="166"/>
      <c r="Q1" s="166"/>
    </row>
    <row r="2" spans="1:43" ht="14.25">
      <c r="A2" s="168"/>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row>
    <row r="3" spans="1:43" ht="18.75">
      <c r="A3" s="171" t="s">
        <v>20</v>
      </c>
      <c r="B3" s="172"/>
      <c r="C3" s="172"/>
      <c r="D3" s="172"/>
      <c r="E3" s="172"/>
      <c r="F3" s="172"/>
      <c r="G3" s="173"/>
      <c r="H3" s="174" t="s">
        <v>21</v>
      </c>
      <c r="I3" s="169"/>
      <c r="J3" s="171" t="s">
        <v>22</v>
      </c>
      <c r="K3" s="172"/>
      <c r="L3" s="175"/>
      <c r="M3" s="172"/>
      <c r="N3" s="172"/>
      <c r="O3" s="172"/>
      <c r="P3" s="172"/>
      <c r="Q3" s="172"/>
      <c r="R3" s="172"/>
      <c r="S3" s="175"/>
      <c r="T3" s="174" t="s">
        <v>23</v>
      </c>
      <c r="U3" s="169"/>
      <c r="V3" s="169"/>
      <c r="W3" s="169"/>
      <c r="X3" s="169"/>
      <c r="Y3" s="169"/>
      <c r="Z3" s="169"/>
      <c r="AA3" s="169"/>
      <c r="AB3" s="169"/>
      <c r="AC3" s="169"/>
      <c r="AD3" s="169"/>
      <c r="AE3" s="169"/>
      <c r="AF3" s="169"/>
      <c r="AG3" s="169"/>
      <c r="AH3" s="169"/>
      <c r="AI3" s="169"/>
      <c r="AJ3" s="169"/>
      <c r="AK3" s="169"/>
      <c r="AL3" s="169"/>
      <c r="AM3" s="169"/>
      <c r="AN3" s="169"/>
      <c r="AO3" s="169"/>
      <c r="AP3" s="169"/>
      <c r="AQ3" s="169"/>
    </row>
    <row r="4" spans="1:43" ht="14.25">
      <c r="A4" s="176"/>
      <c r="B4" s="177"/>
      <c r="C4" s="178" t="s">
        <v>24</v>
      </c>
      <c r="D4" s="179" t="s">
        <v>25</v>
      </c>
      <c r="E4" s="180" t="s">
        <v>26</v>
      </c>
      <c r="F4" s="181"/>
      <c r="G4" s="182"/>
      <c r="H4" s="183"/>
      <c r="I4" s="184"/>
      <c r="J4" s="176"/>
      <c r="K4" s="178" t="s">
        <v>24</v>
      </c>
      <c r="L4" s="180" t="s">
        <v>27</v>
      </c>
      <c r="M4" s="181"/>
      <c r="N4" s="182"/>
      <c r="O4" s="180" t="s">
        <v>28</v>
      </c>
      <c r="P4" s="181"/>
      <c r="Q4" s="182"/>
      <c r="R4" s="180" t="s">
        <v>29</v>
      </c>
      <c r="S4" s="181"/>
      <c r="T4" s="185"/>
      <c r="U4" s="184"/>
      <c r="V4" s="169"/>
      <c r="W4" s="169"/>
      <c r="X4" s="169"/>
      <c r="Y4" s="169"/>
      <c r="Z4" s="169"/>
      <c r="AA4" s="169"/>
      <c r="AB4" s="169"/>
      <c r="AC4" s="169"/>
      <c r="AD4" s="169"/>
      <c r="AE4" s="169"/>
      <c r="AF4" s="169"/>
      <c r="AG4" s="169"/>
      <c r="AH4" s="169"/>
      <c r="AI4" s="169"/>
      <c r="AJ4" s="169"/>
      <c r="AK4" s="169"/>
      <c r="AL4" s="169"/>
      <c r="AM4" s="169"/>
      <c r="AN4" s="169"/>
      <c r="AO4" s="169"/>
      <c r="AP4" s="169"/>
      <c r="AQ4" s="169"/>
    </row>
    <row r="5" spans="1:43" ht="17.25">
      <c r="A5" s="186" t="s">
        <v>30</v>
      </c>
      <c r="B5" s="187"/>
      <c r="C5" s="188"/>
      <c r="D5" s="189" t="s">
        <v>31</v>
      </c>
      <c r="E5" s="190" t="s">
        <v>32</v>
      </c>
      <c r="F5" s="190" t="s">
        <v>33</v>
      </c>
      <c r="G5" s="190" t="s">
        <v>34</v>
      </c>
      <c r="H5" s="191" t="s">
        <v>35</v>
      </c>
      <c r="I5" s="192"/>
      <c r="J5" s="193" t="s">
        <v>36</v>
      </c>
      <c r="K5" s="194"/>
      <c r="L5" s="190" t="s">
        <v>32</v>
      </c>
      <c r="M5" s="190" t="s">
        <v>33</v>
      </c>
      <c r="N5" s="190" t="s">
        <v>34</v>
      </c>
      <c r="O5" s="190" t="s">
        <v>32</v>
      </c>
      <c r="P5" s="190" t="s">
        <v>33</v>
      </c>
      <c r="Q5" s="190" t="s">
        <v>34</v>
      </c>
      <c r="R5" s="190" t="s">
        <v>32</v>
      </c>
      <c r="S5" s="190" t="s">
        <v>33</v>
      </c>
      <c r="T5" s="195" t="s">
        <v>34</v>
      </c>
      <c r="U5" s="184"/>
      <c r="V5" s="169"/>
      <c r="W5" s="169"/>
      <c r="X5" s="169"/>
      <c r="Y5" s="169"/>
      <c r="Z5" s="169"/>
      <c r="AA5" s="169"/>
      <c r="AB5" s="169"/>
      <c r="AC5" s="169"/>
      <c r="AD5" s="169"/>
      <c r="AE5" s="169"/>
      <c r="AF5" s="169"/>
      <c r="AG5" s="169"/>
      <c r="AH5" s="169"/>
      <c r="AI5" s="169"/>
      <c r="AJ5" s="169"/>
      <c r="AK5" s="169"/>
      <c r="AL5" s="169"/>
      <c r="AM5" s="169"/>
      <c r="AN5" s="169"/>
      <c r="AO5" s="169"/>
      <c r="AP5" s="169"/>
      <c r="AQ5" s="169"/>
    </row>
    <row r="6" spans="1:43" ht="17.25">
      <c r="A6" s="196"/>
      <c r="B6" s="197"/>
      <c r="C6" s="198" t="s">
        <v>164</v>
      </c>
      <c r="D6" s="199">
        <f>E6+H6</f>
        <v>597000</v>
      </c>
      <c r="E6" s="199">
        <f>F6+G6</f>
        <v>538900</v>
      </c>
      <c r="F6" s="199">
        <f>ROUND(M6,-2)</f>
        <v>532700</v>
      </c>
      <c r="G6" s="199">
        <f>ROUND(N6,-2)</f>
        <v>6200</v>
      </c>
      <c r="H6" s="200">
        <v>58100</v>
      </c>
      <c r="I6" s="184"/>
      <c r="J6" s="201"/>
      <c r="K6" s="202" t="str">
        <f>C6</f>
        <v>18年3月</v>
      </c>
      <c r="L6" s="203">
        <f>M6+N6</f>
        <v>538900</v>
      </c>
      <c r="M6" s="203">
        <f>P6+S6</f>
        <v>532700</v>
      </c>
      <c r="N6" s="203">
        <f>Q6+T6</f>
        <v>6200</v>
      </c>
      <c r="O6" s="203">
        <f>P6+Q6</f>
        <v>533700</v>
      </c>
      <c r="P6" s="203">
        <v>529400</v>
      </c>
      <c r="Q6" s="203">
        <v>4300</v>
      </c>
      <c r="R6" s="203">
        <f>S6+T6</f>
        <v>5200</v>
      </c>
      <c r="S6" s="203">
        <v>3300</v>
      </c>
      <c r="T6" s="204">
        <v>1900</v>
      </c>
      <c r="U6" s="184"/>
      <c r="V6" s="169"/>
      <c r="W6" s="169"/>
      <c r="X6" s="169"/>
      <c r="Y6" s="169"/>
      <c r="Z6" s="169"/>
      <c r="AA6" s="169"/>
      <c r="AB6" s="169"/>
      <c r="AC6" s="169"/>
      <c r="AD6" s="169"/>
      <c r="AE6" s="169"/>
      <c r="AF6" s="169"/>
      <c r="AG6" s="169"/>
      <c r="AH6" s="169"/>
      <c r="AI6" s="169"/>
      <c r="AJ6" s="169"/>
      <c r="AK6" s="169"/>
      <c r="AL6" s="169"/>
      <c r="AM6" s="169"/>
      <c r="AN6" s="169"/>
      <c r="AO6" s="169"/>
      <c r="AP6" s="169"/>
      <c r="AQ6" s="169"/>
    </row>
    <row r="7" spans="1:43" ht="17.25">
      <c r="A7" s="205" t="s">
        <v>38</v>
      </c>
      <c r="B7" s="206" t="s">
        <v>39</v>
      </c>
      <c r="C7" s="207" t="s">
        <v>76</v>
      </c>
      <c r="D7" s="199">
        <f>E7+H7</f>
        <v>561500</v>
      </c>
      <c r="E7" s="199">
        <f>F7+G7</f>
        <v>506700</v>
      </c>
      <c r="F7" s="199">
        <f>M7</f>
        <v>499800</v>
      </c>
      <c r="G7" s="199">
        <f>N7</f>
        <v>6900</v>
      </c>
      <c r="H7" s="208">
        <v>54800</v>
      </c>
      <c r="I7" s="184"/>
      <c r="J7" s="205" t="s">
        <v>40</v>
      </c>
      <c r="K7" s="202" t="str">
        <f>C7</f>
        <v>17年3月</v>
      </c>
      <c r="L7" s="203">
        <f>M7+N7</f>
        <v>506700</v>
      </c>
      <c r="M7" s="203">
        <f>P7+S7</f>
        <v>499800</v>
      </c>
      <c r="N7" s="203">
        <f>Q7+T7</f>
        <v>6900</v>
      </c>
      <c r="O7" s="203">
        <f>P7+Q7</f>
        <v>500600</v>
      </c>
      <c r="P7" s="209">
        <v>496200</v>
      </c>
      <c r="Q7" s="209">
        <v>4400</v>
      </c>
      <c r="R7" s="203">
        <f>S7+T7</f>
        <v>6100</v>
      </c>
      <c r="S7" s="209">
        <v>3600</v>
      </c>
      <c r="T7" s="210">
        <v>2500</v>
      </c>
      <c r="U7" s="184"/>
      <c r="V7" s="169"/>
      <c r="W7" s="169"/>
      <c r="X7" s="169"/>
      <c r="Y7" s="169"/>
      <c r="Z7" s="169"/>
      <c r="AA7" s="169"/>
      <c r="AB7" s="169"/>
      <c r="AC7" s="169"/>
      <c r="AD7" s="169"/>
      <c r="AE7" s="169"/>
      <c r="AF7" s="169"/>
      <c r="AG7" s="169"/>
      <c r="AH7" s="169"/>
      <c r="AI7" s="169"/>
      <c r="AJ7" s="169"/>
      <c r="AK7" s="169"/>
      <c r="AL7" s="169"/>
      <c r="AM7" s="169"/>
      <c r="AN7" s="169"/>
      <c r="AO7" s="169"/>
      <c r="AP7" s="169"/>
      <c r="AQ7" s="169"/>
    </row>
    <row r="8" spans="1:43" ht="17.25">
      <c r="A8" s="211"/>
      <c r="B8" s="206" t="s">
        <v>41</v>
      </c>
      <c r="C8" s="202" t="s">
        <v>42</v>
      </c>
      <c r="D8" s="212">
        <f>D6-D7</f>
        <v>35500</v>
      </c>
      <c r="E8" s="212">
        <f>E6-E7</f>
        <v>32200</v>
      </c>
      <c r="F8" s="212">
        <f>F6-F7</f>
        <v>32900</v>
      </c>
      <c r="G8" s="212">
        <f>G6-G7</f>
        <v>-700</v>
      </c>
      <c r="H8" s="214">
        <f>H6-H7</f>
        <v>3300</v>
      </c>
      <c r="I8" s="184"/>
      <c r="J8" s="205" t="s">
        <v>43</v>
      </c>
      <c r="K8" s="202" t="s">
        <v>42</v>
      </c>
      <c r="L8" s="215">
        <f t="shared" ref="L8:T8" si="0">L6-L7</f>
        <v>32200</v>
      </c>
      <c r="M8" s="215">
        <f t="shared" si="0"/>
        <v>32900</v>
      </c>
      <c r="N8" s="215">
        <f t="shared" si="0"/>
        <v>-700</v>
      </c>
      <c r="O8" s="215">
        <f t="shared" si="0"/>
        <v>33100</v>
      </c>
      <c r="P8" s="215">
        <f t="shared" si="0"/>
        <v>33200</v>
      </c>
      <c r="Q8" s="215">
        <f t="shared" si="0"/>
        <v>-100</v>
      </c>
      <c r="R8" s="215">
        <f t="shared" si="0"/>
        <v>-900</v>
      </c>
      <c r="S8" s="215">
        <f t="shared" si="0"/>
        <v>-300</v>
      </c>
      <c r="T8" s="216">
        <f t="shared" si="0"/>
        <v>-600</v>
      </c>
      <c r="U8" s="184"/>
      <c r="V8" s="169"/>
      <c r="W8" s="169"/>
      <c r="X8" s="169"/>
      <c r="Y8" s="169"/>
      <c r="Z8" s="169"/>
      <c r="AA8" s="169"/>
      <c r="AB8" s="169"/>
      <c r="AC8" s="169"/>
      <c r="AD8" s="169"/>
      <c r="AE8" s="169"/>
      <c r="AF8" s="169"/>
      <c r="AG8" s="169"/>
      <c r="AH8" s="169"/>
      <c r="AI8" s="169"/>
      <c r="AJ8" s="169"/>
      <c r="AK8" s="169"/>
      <c r="AL8" s="169"/>
      <c r="AM8" s="169"/>
      <c r="AN8" s="169"/>
      <c r="AO8" s="169"/>
      <c r="AP8" s="169"/>
      <c r="AQ8" s="169"/>
    </row>
    <row r="9" spans="1:43" ht="17.25">
      <c r="A9" s="211"/>
      <c r="B9" s="217"/>
      <c r="C9" s="202" t="s">
        <v>44</v>
      </c>
      <c r="D9" s="218">
        <f>IF(D6&gt;0,IF(D7&gt;0,D6/D7*100,0),0)</f>
        <v>106.32235084594835</v>
      </c>
      <c r="E9" s="218">
        <f>IF(E6&gt;0,IF(E7&gt;0,E6/E7*100,0),0)</f>
        <v>106.35484507598186</v>
      </c>
      <c r="F9" s="218">
        <f>IF(F6&gt;0,IF(F7&gt;0,F6/F7*100,0),0)</f>
        <v>106.58263305322129</v>
      </c>
      <c r="G9" s="218">
        <f>IF(G6&gt;0,IF(G7&gt;0,G6/G7*100,0),0)</f>
        <v>89.85507246376811</v>
      </c>
      <c r="H9" s="219">
        <f>IF(H6&gt;0,IF(H7&gt;0,H6/H7*100,0),0)</f>
        <v>106.02189781021897</v>
      </c>
      <c r="I9" s="184"/>
      <c r="J9" s="211"/>
      <c r="K9" s="202" t="s">
        <v>44</v>
      </c>
      <c r="L9" s="220">
        <f t="shared" ref="L9:T9" si="1">IF(L6&gt;0,IF(L7&gt;0,L6/L7*100,0),0)</f>
        <v>106.35484507598186</v>
      </c>
      <c r="M9" s="220">
        <f t="shared" si="1"/>
        <v>106.58263305322129</v>
      </c>
      <c r="N9" s="220">
        <f t="shared" si="1"/>
        <v>89.85507246376811</v>
      </c>
      <c r="O9" s="220">
        <f t="shared" si="1"/>
        <v>106.61206552137435</v>
      </c>
      <c r="P9" s="220">
        <f t="shared" si="1"/>
        <v>106.69085046352278</v>
      </c>
      <c r="Q9" s="220">
        <f t="shared" si="1"/>
        <v>97.727272727272734</v>
      </c>
      <c r="R9" s="220">
        <f t="shared" si="1"/>
        <v>85.245901639344254</v>
      </c>
      <c r="S9" s="220">
        <f t="shared" si="1"/>
        <v>91.666666666666657</v>
      </c>
      <c r="T9" s="221">
        <f t="shared" si="1"/>
        <v>76</v>
      </c>
      <c r="U9" s="184"/>
      <c r="V9" s="169"/>
      <c r="W9" s="169"/>
      <c r="X9" s="169"/>
      <c r="Y9" s="169"/>
      <c r="Z9" s="169"/>
      <c r="AA9" s="169"/>
      <c r="AB9" s="169"/>
      <c r="AC9" s="169"/>
      <c r="AD9" s="169"/>
      <c r="AE9" s="169"/>
      <c r="AF9" s="169"/>
      <c r="AG9" s="169"/>
      <c r="AH9" s="169"/>
      <c r="AI9" s="169"/>
      <c r="AJ9" s="169"/>
      <c r="AK9" s="169"/>
      <c r="AL9" s="169"/>
      <c r="AM9" s="169"/>
      <c r="AN9" s="169"/>
      <c r="AO9" s="169"/>
      <c r="AP9" s="169"/>
      <c r="AQ9" s="169"/>
    </row>
    <row r="10" spans="1:43" ht="17.25">
      <c r="A10" s="211"/>
      <c r="B10" s="222"/>
      <c r="C10" s="202" t="str">
        <f>C6</f>
        <v>18年3月</v>
      </c>
      <c r="D10" s="199">
        <f>H10+E10</f>
        <v>1542300</v>
      </c>
      <c r="E10" s="199">
        <f>SUM(F10:G10)</f>
        <v>1391800</v>
      </c>
      <c r="F10" s="199">
        <f>M10</f>
        <v>1371300</v>
      </c>
      <c r="G10" s="199">
        <f>N10</f>
        <v>20500</v>
      </c>
      <c r="H10" s="200">
        <v>150500</v>
      </c>
      <c r="I10" s="223"/>
      <c r="J10" s="211"/>
      <c r="K10" s="202" t="str">
        <f>C6</f>
        <v>18年3月</v>
      </c>
      <c r="L10" s="203">
        <f>SUM(M10:N10)</f>
        <v>1391800</v>
      </c>
      <c r="M10" s="203">
        <f>P10+S10</f>
        <v>1371300</v>
      </c>
      <c r="N10" s="203">
        <f>Q10+T10</f>
        <v>20500</v>
      </c>
      <c r="O10" s="203">
        <v>1380200</v>
      </c>
      <c r="P10" s="203">
        <v>1363200</v>
      </c>
      <c r="Q10" s="203">
        <v>17000</v>
      </c>
      <c r="R10" s="203">
        <f>SUM(S10:T10)</f>
        <v>11600</v>
      </c>
      <c r="S10" s="203">
        <v>8100</v>
      </c>
      <c r="T10" s="204">
        <v>3500</v>
      </c>
      <c r="U10" s="184"/>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row>
    <row r="11" spans="1:43" ht="17.25">
      <c r="A11" s="211"/>
      <c r="B11" s="206" t="s">
        <v>45</v>
      </c>
      <c r="C11" s="202" t="str">
        <f>C7</f>
        <v>17年3月</v>
      </c>
      <c r="D11" s="199">
        <f>H11+E11</f>
        <v>1463000</v>
      </c>
      <c r="E11" s="199">
        <f>SUM(F11:G11)</f>
        <v>1320400</v>
      </c>
      <c r="F11" s="199">
        <f>M11</f>
        <v>1301300</v>
      </c>
      <c r="G11" s="199">
        <f>N11</f>
        <v>19100</v>
      </c>
      <c r="H11" s="200">
        <v>142600</v>
      </c>
      <c r="I11" s="184"/>
      <c r="J11" s="205" t="s">
        <v>46</v>
      </c>
      <c r="K11" s="202" t="str">
        <f>C7</f>
        <v>17年3月</v>
      </c>
      <c r="L11" s="203">
        <f>SUM(M11:N11)</f>
        <v>1320400</v>
      </c>
      <c r="M11" s="203">
        <f>P11+S11</f>
        <v>1301300</v>
      </c>
      <c r="N11" s="203">
        <f>Q11+T11</f>
        <v>19100</v>
      </c>
      <c r="O11" s="203">
        <f>SUM(P11:Q11)</f>
        <v>1307600</v>
      </c>
      <c r="P11" s="203">
        <v>1293000</v>
      </c>
      <c r="Q11" s="203">
        <v>14600</v>
      </c>
      <c r="R11" s="203">
        <f>SUM(S11:T11)</f>
        <v>12800</v>
      </c>
      <c r="S11" s="203">
        <v>8300</v>
      </c>
      <c r="T11" s="204">
        <v>4500</v>
      </c>
      <c r="U11" s="184"/>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row>
    <row r="12" spans="1:43" ht="17.25">
      <c r="A12" s="205" t="s">
        <v>47</v>
      </c>
      <c r="B12" s="206" t="s">
        <v>48</v>
      </c>
      <c r="C12" s="202" t="s">
        <v>42</v>
      </c>
      <c r="D12" s="212">
        <f>D10-D11</f>
        <v>79300</v>
      </c>
      <c r="E12" s="212">
        <f>E10-E11</f>
        <v>71400</v>
      </c>
      <c r="F12" s="212">
        <f>F10-F11</f>
        <v>70000</v>
      </c>
      <c r="G12" s="212">
        <f>G10-G11</f>
        <v>1400</v>
      </c>
      <c r="H12" s="214">
        <f>H10-H11</f>
        <v>7900</v>
      </c>
      <c r="I12" s="184"/>
      <c r="J12" s="205" t="s">
        <v>49</v>
      </c>
      <c r="K12" s="202" t="s">
        <v>42</v>
      </c>
      <c r="L12" s="215">
        <f t="shared" ref="L12:T12" si="2">L10-L11</f>
        <v>71400</v>
      </c>
      <c r="M12" s="215">
        <f t="shared" si="2"/>
        <v>70000</v>
      </c>
      <c r="N12" s="215">
        <f t="shared" si="2"/>
        <v>1400</v>
      </c>
      <c r="O12" s="215">
        <f t="shared" si="2"/>
        <v>72600</v>
      </c>
      <c r="P12" s="215">
        <f t="shared" si="2"/>
        <v>70200</v>
      </c>
      <c r="Q12" s="215">
        <f t="shared" si="2"/>
        <v>2400</v>
      </c>
      <c r="R12" s="215">
        <f t="shared" si="2"/>
        <v>-1200</v>
      </c>
      <c r="S12" s="215">
        <f t="shared" si="2"/>
        <v>-200</v>
      </c>
      <c r="T12" s="216">
        <f t="shared" si="2"/>
        <v>-1000</v>
      </c>
      <c r="U12" s="184"/>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row>
    <row r="13" spans="1:43" ht="17.25">
      <c r="A13" s="224"/>
      <c r="B13" s="225"/>
      <c r="C13" s="202" t="s">
        <v>44</v>
      </c>
      <c r="D13" s="218">
        <f>IF(D10&gt;0,IF(D11&gt;0,D10/D11*100,0),0)</f>
        <v>105.42036910457963</v>
      </c>
      <c r="E13" s="218">
        <f>IF(E10&gt;0,IF(E11&gt;0,E10/E11*100,0),0)</f>
        <v>105.40745228718571</v>
      </c>
      <c r="F13" s="218">
        <f>IF(F10&gt;0,IF(F11&gt;0,F10/F11*100,0),0)</f>
        <v>105.37923614846692</v>
      </c>
      <c r="G13" s="218">
        <f>IF(G10&gt;0,IF(G11&gt;0,G10/G11*100,0),0)</f>
        <v>107.32984293193716</v>
      </c>
      <c r="H13" s="219">
        <f>IF(H10&gt;0,IF(H11&gt;0,H10/H11*100,0),0)</f>
        <v>105.53997194950912</v>
      </c>
      <c r="I13" s="184"/>
      <c r="J13" s="224"/>
      <c r="K13" s="202" t="s">
        <v>44</v>
      </c>
      <c r="L13" s="218">
        <f t="shared" ref="L13:T13" si="3">IF(L10&gt;0,IF(L11&gt;0,L10/L11*100,0),0)</f>
        <v>105.40745228718571</v>
      </c>
      <c r="M13" s="218">
        <f t="shared" si="3"/>
        <v>105.37923614846692</v>
      </c>
      <c r="N13" s="218">
        <f t="shared" si="3"/>
        <v>107.32984293193716</v>
      </c>
      <c r="O13" s="218">
        <f t="shared" si="3"/>
        <v>105.55215662282042</v>
      </c>
      <c r="P13" s="218">
        <f t="shared" si="3"/>
        <v>105.42923433874709</v>
      </c>
      <c r="Q13" s="218">
        <f t="shared" si="3"/>
        <v>116.43835616438356</v>
      </c>
      <c r="R13" s="218">
        <f t="shared" si="3"/>
        <v>90.625</v>
      </c>
      <c r="S13" s="218">
        <f t="shared" si="3"/>
        <v>97.590361445783131</v>
      </c>
      <c r="T13" s="219">
        <f t="shared" si="3"/>
        <v>77.777777777777786</v>
      </c>
      <c r="U13" s="184"/>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row>
    <row r="14" spans="1:43" ht="17.25">
      <c r="A14" s="226"/>
      <c r="B14" s="227"/>
      <c r="C14" s="202" t="s">
        <v>50</v>
      </c>
      <c r="D14" s="218">
        <f>E14+H14</f>
        <v>98.849508257561709</v>
      </c>
      <c r="E14" s="218">
        <f>IF($F$6=0,0,IF($E$6=0,0,$F$6/$E$6))*100</f>
        <v>98.849508257561709</v>
      </c>
      <c r="F14" s="218">
        <f>IF($G$6=0,0,IF($E$6=0,0,$G$6/$E$6))*100</f>
        <v>1.1504917424383003</v>
      </c>
      <c r="G14" s="218">
        <f>IF($H$6=0,0,IF($E$6=0,0,$H$6/$E$6))*100</f>
        <v>10.781221005752458</v>
      </c>
      <c r="H14" s="219">
        <f>IF($I$6=0,0,IF($E$6=0,0,$I$6/$E$6))*100</f>
        <v>0</v>
      </c>
      <c r="I14" s="184"/>
      <c r="J14" s="196"/>
      <c r="K14" s="202" t="s">
        <v>50</v>
      </c>
      <c r="L14" s="218">
        <f>M14+N14</f>
        <v>101.35160503097428</v>
      </c>
      <c r="M14" s="218">
        <f>IF($N$6=0,0,IF($M$6=0,0,$N$6/$M$6))*100</f>
        <v>1.1638821100056316</v>
      </c>
      <c r="N14" s="218">
        <f>IF($O$6=0,0,IF($M$6=0,0,$O$6/$M$6))*100</f>
        <v>100.18772292096865</v>
      </c>
      <c r="O14" s="218">
        <f>P14+Q14</f>
        <v>1.7833677492021778</v>
      </c>
      <c r="P14" s="218">
        <f>IF($Q$6=0,0,IF($M$6=0,0,$Q$6/$M$6))*100</f>
        <v>0.80720856016519626</v>
      </c>
      <c r="Q14" s="218">
        <f>IF($R$6=0,0,IF($M$6=0,0,$R$6/$M$6))*100</f>
        <v>0.9761591890369814</v>
      </c>
      <c r="R14" s="218">
        <f>S14+T14</f>
        <v>0.35667354984043553</v>
      </c>
      <c r="S14" s="218">
        <f>IF($T$6=0,0,IF($M$6=0,0,$T$6/$M$6))*100</f>
        <v>0.35667354984043553</v>
      </c>
      <c r="T14" s="219">
        <f>IF($U$6=0,0,IF($M$6=0,0,$U$6/$M$6))*100</f>
        <v>0</v>
      </c>
      <c r="U14" s="184"/>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row>
    <row r="15" spans="1:43" ht="17.25">
      <c r="A15" s="228" t="s">
        <v>51</v>
      </c>
      <c r="B15" s="229"/>
      <c r="C15" s="230" t="s">
        <v>52</v>
      </c>
      <c r="D15" s="231">
        <f>E15+H15</f>
        <v>98.527087225176032</v>
      </c>
      <c r="E15" s="231">
        <f>IF($F$10=0,0,IF($E$10=0,0,$F$10/$E$10))*100</f>
        <v>98.527087225176032</v>
      </c>
      <c r="F15" s="231">
        <f>IF($G$10=0,0,IF($E$10=0,0,$G$10/$E$10))*100</f>
        <v>1.472912774823969</v>
      </c>
      <c r="G15" s="231">
        <f>IF($H$10=0,0,IF($E$10=0,0,$H$10/$E$10))*100</f>
        <v>10.813335249317431</v>
      </c>
      <c r="H15" s="232">
        <f>IF($I$10=0,0,IF($E$10=0,0,$I$10/$E$10))*100</f>
        <v>0</v>
      </c>
      <c r="I15" s="184"/>
      <c r="J15" s="233" t="s">
        <v>51</v>
      </c>
      <c r="K15" s="230" t="s">
        <v>52</v>
      </c>
      <c r="L15" s="231">
        <f>M15+N15</f>
        <v>102.14395099540583</v>
      </c>
      <c r="M15" s="231">
        <f>IF($N$10=0,0,IF($M$10=0,0,$N$10/$M$10))*100</f>
        <v>1.4949318165244658</v>
      </c>
      <c r="N15" s="231">
        <f>IF($O$10=0,0,IF($M$10=0,0,$O$10/$M$10))*100</f>
        <v>100.64901917888136</v>
      </c>
      <c r="O15" s="231">
        <f>P15+Q15</f>
        <v>2.0856121928097426</v>
      </c>
      <c r="P15" s="231">
        <f>IF($Q$10=0,0,IF($M$10=0,0,$Q$10/$M$10))*100</f>
        <v>1.2396995551666301</v>
      </c>
      <c r="Q15" s="231">
        <f>IF($R$10=0,0,IF($M$10=0,0,$R$10/$M$10))*100</f>
        <v>0.84591263764311231</v>
      </c>
      <c r="R15" s="231">
        <f>S15+T15</f>
        <v>0.25523226135783561</v>
      </c>
      <c r="S15" s="231">
        <f>IF($T$10=0,0,IF($M$10=0,0,$T$10/$M$10))*100</f>
        <v>0.25523226135783561</v>
      </c>
      <c r="T15" s="232">
        <f>IF($U$10=0,0,IF($M$10=0,0,$U$10/$M$10))*100</f>
        <v>0</v>
      </c>
      <c r="U15" s="184"/>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row>
    <row r="16" spans="1:43" ht="14.25">
      <c r="A16" s="184"/>
      <c r="B16" s="184"/>
      <c r="C16" s="184"/>
      <c r="D16" s="184"/>
      <c r="E16" s="184"/>
      <c r="F16" s="184"/>
      <c r="G16" s="184"/>
      <c r="H16" s="184"/>
      <c r="I16" s="234"/>
      <c r="J16" s="184"/>
      <c r="K16" s="235"/>
      <c r="L16" s="184"/>
      <c r="M16" s="184"/>
      <c r="N16" s="184"/>
      <c r="O16" s="184"/>
      <c r="P16" s="184"/>
      <c r="Q16" s="184"/>
      <c r="R16" s="184"/>
      <c r="S16" s="184"/>
      <c r="T16" s="184"/>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row>
    <row r="17" spans="1:43" ht="18.75">
      <c r="A17" s="171" t="s">
        <v>53</v>
      </c>
      <c r="B17" s="172"/>
      <c r="C17" s="172"/>
      <c r="D17" s="175"/>
      <c r="E17" s="172"/>
      <c r="F17" s="172"/>
      <c r="G17" s="172"/>
      <c r="H17" s="172"/>
      <c r="I17" s="172"/>
      <c r="J17" s="172"/>
      <c r="K17" s="172"/>
      <c r="L17" s="172"/>
      <c r="M17" s="172"/>
      <c r="N17" s="172"/>
      <c r="O17" s="172"/>
      <c r="P17" s="172"/>
      <c r="Q17" s="172"/>
      <c r="R17" s="172"/>
      <c r="S17" s="172"/>
      <c r="T17" s="175"/>
      <c r="U17" s="172"/>
      <c r="V17" s="172"/>
      <c r="W17" s="172"/>
      <c r="X17" s="172"/>
      <c r="Y17" s="172"/>
      <c r="Z17" s="172"/>
      <c r="AA17" s="172"/>
      <c r="AB17" s="172"/>
      <c r="AC17" s="172"/>
      <c r="AD17" s="172"/>
      <c r="AE17" s="172"/>
      <c r="AF17" s="172"/>
      <c r="AG17" s="172"/>
      <c r="AH17" s="172"/>
      <c r="AI17" s="172"/>
      <c r="AJ17" s="172"/>
      <c r="AK17" s="172"/>
      <c r="AL17" s="172"/>
      <c r="AM17" s="172"/>
      <c r="AN17" s="174" t="s">
        <v>23</v>
      </c>
      <c r="AO17" s="174"/>
      <c r="AP17" s="174"/>
      <c r="AQ17" s="174"/>
    </row>
    <row r="18" spans="1:43" ht="17.25">
      <c r="A18" s="237"/>
      <c r="B18" s="238"/>
      <c r="C18" s="239" t="s">
        <v>24</v>
      </c>
      <c r="D18" s="240"/>
      <c r="E18" s="241">
        <v>1</v>
      </c>
      <c r="F18" s="241">
        <v>2</v>
      </c>
      <c r="G18" s="242">
        <v>3</v>
      </c>
      <c r="H18" s="243">
        <v>4</v>
      </c>
      <c r="I18" s="241">
        <v>5</v>
      </c>
      <c r="J18" s="242">
        <v>6</v>
      </c>
      <c r="K18" s="241">
        <v>7</v>
      </c>
      <c r="L18" s="241">
        <v>8</v>
      </c>
      <c r="M18" s="241">
        <v>9</v>
      </c>
      <c r="N18" s="241">
        <v>10</v>
      </c>
      <c r="O18" s="241">
        <v>11</v>
      </c>
      <c r="P18" s="241">
        <v>12</v>
      </c>
      <c r="Q18" s="241">
        <v>13</v>
      </c>
      <c r="R18" s="241">
        <v>14</v>
      </c>
      <c r="S18" s="241">
        <v>15</v>
      </c>
      <c r="T18" s="241">
        <v>16</v>
      </c>
      <c r="U18" s="241">
        <v>17</v>
      </c>
      <c r="V18" s="241">
        <v>18</v>
      </c>
      <c r="W18" s="241">
        <v>19</v>
      </c>
      <c r="X18" s="241">
        <v>20</v>
      </c>
      <c r="Y18" s="241">
        <v>21</v>
      </c>
      <c r="Z18" s="243">
        <v>22</v>
      </c>
      <c r="AA18" s="241">
        <v>23</v>
      </c>
      <c r="AB18" s="243">
        <v>24</v>
      </c>
      <c r="AC18" s="241">
        <v>25</v>
      </c>
      <c r="AD18" s="244">
        <v>26</v>
      </c>
      <c r="AE18" s="245">
        <v>27</v>
      </c>
      <c r="AF18" s="244">
        <v>28</v>
      </c>
      <c r="AG18" s="245">
        <v>29</v>
      </c>
      <c r="AH18" s="244">
        <v>30</v>
      </c>
      <c r="AI18" s="245">
        <v>31</v>
      </c>
      <c r="AJ18" s="244">
        <v>32</v>
      </c>
      <c r="AK18" s="245">
        <v>33</v>
      </c>
      <c r="AL18" s="244">
        <v>34</v>
      </c>
      <c r="AM18" s="245">
        <v>35</v>
      </c>
      <c r="AN18" s="244">
        <v>36</v>
      </c>
      <c r="AO18" s="245">
        <v>37</v>
      </c>
      <c r="AP18" s="244">
        <v>38</v>
      </c>
      <c r="AQ18" s="246"/>
    </row>
    <row r="19" spans="1:43" ht="17.25">
      <c r="A19" s="186" t="s">
        <v>30</v>
      </c>
      <c r="B19" s="247"/>
      <c r="C19" s="194"/>
      <c r="D19" s="248" t="s">
        <v>32</v>
      </c>
      <c r="E19" s="249" t="s">
        <v>120</v>
      </c>
      <c r="F19" s="250" t="s">
        <v>121</v>
      </c>
      <c r="G19" s="251" t="s">
        <v>122</v>
      </c>
      <c r="H19" s="252" t="s">
        <v>123</v>
      </c>
      <c r="I19" s="250" t="s">
        <v>124</v>
      </c>
      <c r="J19" s="251" t="s">
        <v>125</v>
      </c>
      <c r="K19" s="250" t="s">
        <v>126</v>
      </c>
      <c r="L19" s="250" t="s">
        <v>127</v>
      </c>
      <c r="M19" s="202" t="s">
        <v>128</v>
      </c>
      <c r="N19" s="250" t="s">
        <v>129</v>
      </c>
      <c r="O19" s="250" t="s">
        <v>130</v>
      </c>
      <c r="P19" s="250" t="s">
        <v>131</v>
      </c>
      <c r="Q19" s="250" t="s">
        <v>132</v>
      </c>
      <c r="R19" s="250" t="s">
        <v>133</v>
      </c>
      <c r="S19" s="250" t="s">
        <v>134</v>
      </c>
      <c r="T19" s="250" t="s">
        <v>135</v>
      </c>
      <c r="U19" s="250" t="s">
        <v>136</v>
      </c>
      <c r="V19" s="250" t="s">
        <v>137</v>
      </c>
      <c r="W19" s="250" t="s">
        <v>138</v>
      </c>
      <c r="X19" s="250" t="s">
        <v>139</v>
      </c>
      <c r="Y19" s="250" t="s">
        <v>140</v>
      </c>
      <c r="Z19" s="252" t="s">
        <v>141</v>
      </c>
      <c r="AA19" s="250" t="s">
        <v>142</v>
      </c>
      <c r="AB19" s="252" t="s">
        <v>143</v>
      </c>
      <c r="AC19" s="250" t="s">
        <v>144</v>
      </c>
      <c r="AD19" s="253" t="s">
        <v>145</v>
      </c>
      <c r="AE19" s="254" t="s">
        <v>146</v>
      </c>
      <c r="AF19" s="250" t="s">
        <v>147</v>
      </c>
      <c r="AG19" s="254" t="s">
        <v>148</v>
      </c>
      <c r="AH19" s="253" t="s">
        <v>149</v>
      </c>
      <c r="AI19" s="253" t="s">
        <v>162</v>
      </c>
      <c r="AJ19" s="253" t="s">
        <v>150</v>
      </c>
      <c r="AK19" s="253" t="s">
        <v>151</v>
      </c>
      <c r="AL19" s="254" t="s">
        <v>152</v>
      </c>
      <c r="AM19" s="253" t="s">
        <v>153</v>
      </c>
      <c r="AN19" s="202" t="s">
        <v>154</v>
      </c>
      <c r="AO19" s="254" t="s">
        <v>155</v>
      </c>
      <c r="AP19" s="253" t="s">
        <v>156</v>
      </c>
      <c r="AQ19" s="255" t="s">
        <v>157</v>
      </c>
    </row>
    <row r="20" spans="1:43" ht="14.25">
      <c r="A20" s="256"/>
      <c r="B20" s="257"/>
      <c r="C20" s="258" t="str">
        <f>C6</f>
        <v>18年3月</v>
      </c>
      <c r="D20" s="203">
        <f>SUM(E20:AQ20)</f>
        <v>538900</v>
      </c>
      <c r="E20" s="259">
        <v>236400</v>
      </c>
      <c r="F20" s="259">
        <v>36500</v>
      </c>
      <c r="G20" s="259">
        <v>43800</v>
      </c>
      <c r="H20" s="259">
        <v>24900</v>
      </c>
      <c r="I20" s="259">
        <v>65000</v>
      </c>
      <c r="J20" s="259">
        <v>50600</v>
      </c>
      <c r="K20" s="259">
        <v>10600</v>
      </c>
      <c r="L20" s="259">
        <v>13500</v>
      </c>
      <c r="M20" s="259">
        <v>1700</v>
      </c>
      <c r="N20" s="259">
        <v>6700</v>
      </c>
      <c r="O20" s="259">
        <v>2700</v>
      </c>
      <c r="P20" s="259">
        <v>3600</v>
      </c>
      <c r="Q20" s="259">
        <v>0</v>
      </c>
      <c r="R20" s="259">
        <v>3700</v>
      </c>
      <c r="S20" s="259">
        <v>3800</v>
      </c>
      <c r="T20" s="259">
        <v>7300</v>
      </c>
      <c r="U20" s="259">
        <v>5500</v>
      </c>
      <c r="V20" s="259">
        <v>2000</v>
      </c>
      <c r="W20" s="259">
        <v>1300</v>
      </c>
      <c r="X20" s="259">
        <v>2800</v>
      </c>
      <c r="Y20" s="259">
        <v>3900</v>
      </c>
      <c r="Z20" s="259">
        <v>2800</v>
      </c>
      <c r="AA20" s="259">
        <v>2700</v>
      </c>
      <c r="AB20" s="259">
        <v>100</v>
      </c>
      <c r="AC20" s="259">
        <v>0</v>
      </c>
      <c r="AD20" s="259">
        <v>0</v>
      </c>
      <c r="AE20" s="259">
        <v>0</v>
      </c>
      <c r="AF20" s="259">
        <v>0</v>
      </c>
      <c r="AG20" s="259">
        <v>0</v>
      </c>
      <c r="AH20" s="259">
        <v>0</v>
      </c>
      <c r="AI20" s="259">
        <v>0</v>
      </c>
      <c r="AJ20" s="259">
        <v>200</v>
      </c>
      <c r="AK20" s="259">
        <v>200</v>
      </c>
      <c r="AL20" s="259">
        <v>300</v>
      </c>
      <c r="AM20" s="259">
        <v>0</v>
      </c>
      <c r="AN20" s="259">
        <v>100</v>
      </c>
      <c r="AO20" s="259">
        <v>0</v>
      </c>
      <c r="AP20" s="259">
        <v>0</v>
      </c>
      <c r="AQ20" s="355">
        <v>6200</v>
      </c>
    </row>
    <row r="21" spans="1:43" ht="14.25">
      <c r="A21" s="261" t="s">
        <v>38</v>
      </c>
      <c r="B21" s="262" t="s">
        <v>39</v>
      </c>
      <c r="C21" s="258" t="str">
        <f>C7</f>
        <v>17年3月</v>
      </c>
      <c r="D21" s="203">
        <f>SUM($F$21:$AR$21)</f>
        <v>285100</v>
      </c>
      <c r="E21" s="203">
        <v>221600</v>
      </c>
      <c r="F21" s="264">
        <v>61900</v>
      </c>
      <c r="G21" s="264">
        <v>31600</v>
      </c>
      <c r="H21" s="264">
        <v>0</v>
      </c>
      <c r="I21" s="203">
        <v>64500</v>
      </c>
      <c r="J21" s="203">
        <v>48700</v>
      </c>
      <c r="K21" s="203">
        <v>12200</v>
      </c>
      <c r="L21" s="203">
        <v>12100</v>
      </c>
      <c r="M21" s="203">
        <v>0</v>
      </c>
      <c r="N21" s="203">
        <v>6000</v>
      </c>
      <c r="O21" s="203">
        <v>3000</v>
      </c>
      <c r="P21" s="203">
        <v>3200</v>
      </c>
      <c r="Q21" s="203">
        <v>0</v>
      </c>
      <c r="R21" s="203">
        <v>3700</v>
      </c>
      <c r="S21" s="203">
        <v>3800</v>
      </c>
      <c r="T21" s="203">
        <v>7600</v>
      </c>
      <c r="U21" s="203">
        <v>5000</v>
      </c>
      <c r="V21" s="203">
        <v>1700</v>
      </c>
      <c r="W21" s="203">
        <v>1200</v>
      </c>
      <c r="X21" s="203">
        <v>2500</v>
      </c>
      <c r="Y21" s="203">
        <v>4300</v>
      </c>
      <c r="Z21" s="203">
        <v>2400</v>
      </c>
      <c r="AA21" s="203">
        <v>2800</v>
      </c>
      <c r="AB21" s="203">
        <v>0</v>
      </c>
      <c r="AC21" s="203">
        <v>0</v>
      </c>
      <c r="AD21" s="203">
        <v>0</v>
      </c>
      <c r="AE21" s="203">
        <v>0</v>
      </c>
      <c r="AF21" s="203">
        <v>0</v>
      </c>
      <c r="AG21" s="203">
        <v>0</v>
      </c>
      <c r="AH21" s="203">
        <v>0</v>
      </c>
      <c r="AI21" s="203">
        <v>0</v>
      </c>
      <c r="AJ21" s="203">
        <v>0</v>
      </c>
      <c r="AK21" s="203">
        <v>0</v>
      </c>
      <c r="AL21" s="203">
        <v>0</v>
      </c>
      <c r="AM21" s="203">
        <v>0</v>
      </c>
      <c r="AN21" s="203">
        <v>0</v>
      </c>
      <c r="AO21" s="203">
        <v>0</v>
      </c>
      <c r="AP21" s="203">
        <v>0</v>
      </c>
      <c r="AQ21" s="204">
        <v>6900</v>
      </c>
    </row>
    <row r="22" spans="1:43" ht="14.25">
      <c r="A22" s="266"/>
      <c r="B22" s="262" t="s">
        <v>41</v>
      </c>
      <c r="C22" s="258" t="s">
        <v>42</v>
      </c>
      <c r="D22" s="215">
        <f>IF(D21=0,0,D20-D21)</f>
        <v>253800</v>
      </c>
      <c r="E22" s="215">
        <f>E20-E21</f>
        <v>14800</v>
      </c>
      <c r="F22" s="215">
        <f>F20-F21</f>
        <v>-25400</v>
      </c>
      <c r="G22" s="215">
        <f t="shared" ref="G22:AN22" si="4">IF(G21=0,0,G20-G21)</f>
        <v>12200</v>
      </c>
      <c r="H22" s="215">
        <f>H20-H21</f>
        <v>24900</v>
      </c>
      <c r="I22" s="215">
        <f t="shared" si="4"/>
        <v>500</v>
      </c>
      <c r="J22" s="215">
        <f t="shared" si="4"/>
        <v>1900</v>
      </c>
      <c r="K22" s="215">
        <f>IF(K21=0,0,K20-K21)</f>
        <v>-1600</v>
      </c>
      <c r="L22" s="215">
        <f>IF(L21=0,0,L20-L21)</f>
        <v>1400</v>
      </c>
      <c r="M22" s="215">
        <f t="shared" si="4"/>
        <v>0</v>
      </c>
      <c r="N22" s="215">
        <f t="shared" si="4"/>
        <v>700</v>
      </c>
      <c r="O22" s="215">
        <f t="shared" si="4"/>
        <v>-300</v>
      </c>
      <c r="P22" s="215">
        <f t="shared" si="4"/>
        <v>400</v>
      </c>
      <c r="Q22" s="215">
        <f t="shared" si="4"/>
        <v>0</v>
      </c>
      <c r="R22" s="215">
        <f t="shared" si="4"/>
        <v>0</v>
      </c>
      <c r="S22" s="215">
        <f t="shared" si="4"/>
        <v>0</v>
      </c>
      <c r="T22" s="215">
        <f t="shared" si="4"/>
        <v>-300</v>
      </c>
      <c r="U22" s="215">
        <f t="shared" si="4"/>
        <v>500</v>
      </c>
      <c r="V22" s="215">
        <f t="shared" si="4"/>
        <v>300</v>
      </c>
      <c r="W22" s="215">
        <f t="shared" si="4"/>
        <v>100</v>
      </c>
      <c r="X22" s="215">
        <f t="shared" si="4"/>
        <v>300</v>
      </c>
      <c r="Y22" s="215">
        <f t="shared" si="4"/>
        <v>-400</v>
      </c>
      <c r="Z22" s="215">
        <f>IF(Z21=0,0,Z20-Z21)</f>
        <v>400</v>
      </c>
      <c r="AA22" s="215">
        <f t="shared" si="4"/>
        <v>-100</v>
      </c>
      <c r="AB22" s="215">
        <f t="shared" si="4"/>
        <v>0</v>
      </c>
      <c r="AC22" s="215">
        <f t="shared" si="4"/>
        <v>0</v>
      </c>
      <c r="AD22" s="215">
        <f t="shared" si="4"/>
        <v>0</v>
      </c>
      <c r="AE22" s="215">
        <f t="shared" si="4"/>
        <v>0</v>
      </c>
      <c r="AF22" s="215">
        <f t="shared" si="4"/>
        <v>0</v>
      </c>
      <c r="AG22" s="215">
        <f t="shared" si="4"/>
        <v>0</v>
      </c>
      <c r="AH22" s="215">
        <f>IF(AH21=0,0,AH20-AH21)</f>
        <v>0</v>
      </c>
      <c r="AI22" s="215">
        <f>IF(AI21=0,0,AI20-AI21)</f>
        <v>0</v>
      </c>
      <c r="AJ22" s="215">
        <f t="shared" si="4"/>
        <v>0</v>
      </c>
      <c r="AK22" s="215">
        <f t="shared" si="4"/>
        <v>0</v>
      </c>
      <c r="AL22" s="215">
        <f t="shared" si="4"/>
        <v>0</v>
      </c>
      <c r="AM22" s="215">
        <f t="shared" si="4"/>
        <v>0</v>
      </c>
      <c r="AN22" s="215">
        <f t="shared" si="4"/>
        <v>0</v>
      </c>
      <c r="AO22" s="215">
        <f>IF(AO21=0,0,AO20-AO21)</f>
        <v>0</v>
      </c>
      <c r="AP22" s="215">
        <f>IF(AP21=0,0,AP20-AP21)</f>
        <v>0</v>
      </c>
      <c r="AQ22" s="267">
        <f>IF(AQ21=0,0,AQ20-AQ21)</f>
        <v>-700</v>
      </c>
    </row>
    <row r="23" spans="1:43" ht="14.25">
      <c r="A23" s="266"/>
      <c r="B23" s="268"/>
      <c r="C23" s="258" t="s">
        <v>44</v>
      </c>
      <c r="D23" s="220">
        <f t="shared" ref="D23:AQ23" si="5">IF(D20&gt;0,IF(D21&gt;0,D20/D21*100,0),0)</f>
        <v>189.02139600140302</v>
      </c>
      <c r="E23" s="220">
        <f t="shared" si="5"/>
        <v>106.67870036101084</v>
      </c>
      <c r="F23" s="220">
        <f t="shared" si="5"/>
        <v>58.966074313408726</v>
      </c>
      <c r="G23" s="220">
        <f t="shared" si="5"/>
        <v>138.60759493670886</v>
      </c>
      <c r="H23" s="220" t="s">
        <v>163</v>
      </c>
      <c r="I23" s="220">
        <f t="shared" si="5"/>
        <v>100.77519379844961</v>
      </c>
      <c r="J23" s="220">
        <f t="shared" si="5"/>
        <v>103.90143737166323</v>
      </c>
      <c r="K23" s="220">
        <f>IF(K20&gt;0,IF(K21&gt;0,K20/K21*100,0),0)</f>
        <v>86.885245901639337</v>
      </c>
      <c r="L23" s="220">
        <f>IF(L20&gt;0,IF(L21&gt;0,L20/L21*100,0),0)</f>
        <v>111.5702479338843</v>
      </c>
      <c r="M23" s="220">
        <f t="shared" si="5"/>
        <v>0</v>
      </c>
      <c r="N23" s="220">
        <f t="shared" si="5"/>
        <v>111.66666666666667</v>
      </c>
      <c r="O23" s="220">
        <f t="shared" si="5"/>
        <v>90</v>
      </c>
      <c r="P23" s="220">
        <f t="shared" si="5"/>
        <v>112.5</v>
      </c>
      <c r="Q23" s="220">
        <f t="shared" si="5"/>
        <v>0</v>
      </c>
      <c r="R23" s="220">
        <f t="shared" si="5"/>
        <v>100</v>
      </c>
      <c r="S23" s="220">
        <f t="shared" si="5"/>
        <v>100</v>
      </c>
      <c r="T23" s="220">
        <f t="shared" si="5"/>
        <v>96.05263157894737</v>
      </c>
      <c r="U23" s="220">
        <f t="shared" si="5"/>
        <v>110.00000000000001</v>
      </c>
      <c r="V23" s="220">
        <f t="shared" si="5"/>
        <v>117.64705882352942</v>
      </c>
      <c r="W23" s="218">
        <f>IF(W20&gt;0,IF(W21&gt;0,W20/W21*100,0),0)</f>
        <v>108.33333333333333</v>
      </c>
      <c r="X23" s="218">
        <f t="shared" si="5"/>
        <v>112.00000000000001</v>
      </c>
      <c r="Y23" s="218">
        <f>IF(Y20&gt;0,IF(Y21&gt;0,Y20/Y21*100,0),0)</f>
        <v>90.697674418604649</v>
      </c>
      <c r="Z23" s="218">
        <f t="shared" si="5"/>
        <v>116.66666666666667</v>
      </c>
      <c r="AA23" s="218">
        <f t="shared" si="5"/>
        <v>96.428571428571431</v>
      </c>
      <c r="AB23" s="218">
        <f t="shared" si="5"/>
        <v>0</v>
      </c>
      <c r="AC23" s="218">
        <f t="shared" si="5"/>
        <v>0</v>
      </c>
      <c r="AD23" s="218">
        <f t="shared" si="5"/>
        <v>0</v>
      </c>
      <c r="AE23" s="218">
        <f t="shared" si="5"/>
        <v>0</v>
      </c>
      <c r="AF23" s="218">
        <f t="shared" si="5"/>
        <v>0</v>
      </c>
      <c r="AG23" s="218">
        <f t="shared" si="5"/>
        <v>0</v>
      </c>
      <c r="AH23" s="218">
        <f t="shared" si="5"/>
        <v>0</v>
      </c>
      <c r="AI23" s="218">
        <f>IF(AI20&gt;0,IF(AI21&gt;0,AI20/AI21*100,0),0)</f>
        <v>0</v>
      </c>
      <c r="AJ23" s="218">
        <f t="shared" si="5"/>
        <v>0</v>
      </c>
      <c r="AK23" s="218">
        <f t="shared" si="5"/>
        <v>0</v>
      </c>
      <c r="AL23" s="218">
        <f t="shared" si="5"/>
        <v>0</v>
      </c>
      <c r="AM23" s="218">
        <f t="shared" si="5"/>
        <v>0</v>
      </c>
      <c r="AN23" s="220">
        <f t="shared" si="5"/>
        <v>0</v>
      </c>
      <c r="AO23" s="220">
        <f t="shared" si="5"/>
        <v>0</v>
      </c>
      <c r="AP23" s="220">
        <f t="shared" si="5"/>
        <v>0</v>
      </c>
      <c r="AQ23" s="270">
        <f t="shared" si="5"/>
        <v>89.85507246376811</v>
      </c>
    </row>
    <row r="24" spans="1:43" ht="14.25">
      <c r="A24" s="266"/>
      <c r="B24" s="271"/>
      <c r="C24" s="258" t="str">
        <f>C6</f>
        <v>18年3月</v>
      </c>
      <c r="D24" s="203">
        <f>SUM(E24:AQ24)</f>
        <v>1391800</v>
      </c>
      <c r="E24" s="203">
        <v>608100</v>
      </c>
      <c r="F24" s="203">
        <v>109200</v>
      </c>
      <c r="G24" s="203">
        <v>118600</v>
      </c>
      <c r="H24" s="203">
        <v>36700</v>
      </c>
      <c r="I24" s="203">
        <v>174500</v>
      </c>
      <c r="J24" s="203">
        <v>129400</v>
      </c>
      <c r="K24" s="203">
        <v>26000</v>
      </c>
      <c r="L24" s="203">
        <v>34500</v>
      </c>
      <c r="M24" s="203">
        <v>1700</v>
      </c>
      <c r="N24" s="203">
        <v>21500</v>
      </c>
      <c r="O24" s="203">
        <v>8100</v>
      </c>
      <c r="P24" s="203">
        <v>8300</v>
      </c>
      <c r="Q24" s="203">
        <v>100</v>
      </c>
      <c r="R24" s="203">
        <v>9500</v>
      </c>
      <c r="S24" s="203">
        <v>10100</v>
      </c>
      <c r="T24" s="203">
        <v>18900</v>
      </c>
      <c r="U24" s="203">
        <v>12900</v>
      </c>
      <c r="V24" s="203">
        <v>4800</v>
      </c>
      <c r="W24" s="203">
        <v>3100</v>
      </c>
      <c r="X24" s="203">
        <v>7100</v>
      </c>
      <c r="Y24" s="203">
        <v>11800</v>
      </c>
      <c r="Z24" s="203">
        <v>7000</v>
      </c>
      <c r="AA24" s="203">
        <v>7600</v>
      </c>
      <c r="AB24" s="203">
        <v>100</v>
      </c>
      <c r="AC24" s="203">
        <v>0</v>
      </c>
      <c r="AD24" s="203">
        <v>0</v>
      </c>
      <c r="AE24" s="203">
        <v>100</v>
      </c>
      <c r="AF24" s="203">
        <v>100</v>
      </c>
      <c r="AG24" s="203">
        <v>100</v>
      </c>
      <c r="AH24" s="203">
        <v>0</v>
      </c>
      <c r="AI24" s="203">
        <v>200</v>
      </c>
      <c r="AJ24" s="203">
        <v>200</v>
      </c>
      <c r="AK24" s="203">
        <v>200</v>
      </c>
      <c r="AL24" s="203">
        <v>500</v>
      </c>
      <c r="AM24" s="203">
        <v>200</v>
      </c>
      <c r="AN24" s="203">
        <v>100</v>
      </c>
      <c r="AO24" s="203">
        <v>0</v>
      </c>
      <c r="AP24" s="203">
        <v>0</v>
      </c>
      <c r="AQ24" s="204">
        <v>20500</v>
      </c>
    </row>
    <row r="25" spans="1:43" ht="14.25">
      <c r="A25" s="266"/>
      <c r="B25" s="262" t="s">
        <v>45</v>
      </c>
      <c r="C25" s="258" t="str">
        <f>C7</f>
        <v>17年3月</v>
      </c>
      <c r="D25" s="203">
        <f>SUM(E25:AQ25)</f>
        <v>1320400</v>
      </c>
      <c r="E25" s="272">
        <v>578300</v>
      </c>
      <c r="F25" s="272">
        <v>157900</v>
      </c>
      <c r="G25" s="272">
        <v>82000</v>
      </c>
      <c r="H25" s="272">
        <v>0</v>
      </c>
      <c r="I25" s="272">
        <v>174300</v>
      </c>
      <c r="J25" s="272">
        <v>121500</v>
      </c>
      <c r="K25" s="272">
        <v>27800</v>
      </c>
      <c r="L25" s="272">
        <v>32100</v>
      </c>
      <c r="M25" s="272">
        <v>0</v>
      </c>
      <c r="N25" s="272">
        <v>16400</v>
      </c>
      <c r="O25" s="272">
        <v>8200</v>
      </c>
      <c r="P25" s="272">
        <v>8800</v>
      </c>
      <c r="Q25" s="272">
        <v>0</v>
      </c>
      <c r="R25" s="272">
        <v>9500</v>
      </c>
      <c r="S25" s="272">
        <v>10600</v>
      </c>
      <c r="T25" s="272">
        <v>19400</v>
      </c>
      <c r="U25" s="272">
        <v>12100</v>
      </c>
      <c r="V25" s="272">
        <v>4700</v>
      </c>
      <c r="W25" s="272">
        <v>3100</v>
      </c>
      <c r="X25" s="272">
        <v>6600</v>
      </c>
      <c r="Y25" s="272">
        <v>11900</v>
      </c>
      <c r="Z25" s="272">
        <v>6100</v>
      </c>
      <c r="AA25" s="272">
        <v>7800</v>
      </c>
      <c r="AB25" s="272">
        <v>300</v>
      </c>
      <c r="AC25" s="272">
        <v>0</v>
      </c>
      <c r="AD25" s="272">
        <v>100</v>
      </c>
      <c r="AE25" s="272">
        <v>200</v>
      </c>
      <c r="AF25" s="272">
        <v>600</v>
      </c>
      <c r="AG25" s="272">
        <v>100</v>
      </c>
      <c r="AH25" s="272">
        <v>0</v>
      </c>
      <c r="AI25" s="272">
        <v>0</v>
      </c>
      <c r="AJ25" s="272">
        <v>100</v>
      </c>
      <c r="AK25" s="272">
        <v>300</v>
      </c>
      <c r="AL25" s="272">
        <v>100</v>
      </c>
      <c r="AM25" s="272">
        <v>100</v>
      </c>
      <c r="AN25" s="272">
        <v>100</v>
      </c>
      <c r="AO25" s="272">
        <v>100</v>
      </c>
      <c r="AP25" s="272">
        <v>100</v>
      </c>
      <c r="AQ25" s="273">
        <v>19100</v>
      </c>
    </row>
    <row r="26" spans="1:43" ht="14.25">
      <c r="A26" s="261" t="s">
        <v>47</v>
      </c>
      <c r="B26" s="262" t="s">
        <v>48</v>
      </c>
      <c r="C26" s="258" t="s">
        <v>42</v>
      </c>
      <c r="D26" s="215">
        <f t="shared" ref="D26:AQ26" si="6">IF(D25=0,0,D24-D25)</f>
        <v>71400</v>
      </c>
      <c r="E26" s="215">
        <f t="shared" si="6"/>
        <v>29800</v>
      </c>
      <c r="F26" s="215">
        <f t="shared" si="6"/>
        <v>-48700</v>
      </c>
      <c r="G26" s="215">
        <f t="shared" si="6"/>
        <v>36600</v>
      </c>
      <c r="H26" s="215">
        <v>36700</v>
      </c>
      <c r="I26" s="215">
        <f t="shared" si="6"/>
        <v>200</v>
      </c>
      <c r="J26" s="215">
        <f t="shared" si="6"/>
        <v>7900</v>
      </c>
      <c r="K26" s="215">
        <f t="shared" si="6"/>
        <v>-1800</v>
      </c>
      <c r="L26" s="215">
        <f t="shared" si="6"/>
        <v>2400</v>
      </c>
      <c r="M26" s="215">
        <f t="shared" si="6"/>
        <v>0</v>
      </c>
      <c r="N26" s="215">
        <f t="shared" si="6"/>
        <v>5100</v>
      </c>
      <c r="O26" s="215">
        <f t="shared" si="6"/>
        <v>-100</v>
      </c>
      <c r="P26" s="215">
        <f t="shared" si="6"/>
        <v>-500</v>
      </c>
      <c r="Q26" s="215">
        <f t="shared" si="6"/>
        <v>0</v>
      </c>
      <c r="R26" s="215">
        <f t="shared" si="6"/>
        <v>0</v>
      </c>
      <c r="S26" s="215">
        <f t="shared" si="6"/>
        <v>-500</v>
      </c>
      <c r="T26" s="215">
        <f t="shared" si="6"/>
        <v>-500</v>
      </c>
      <c r="U26" s="215">
        <f t="shared" si="6"/>
        <v>800</v>
      </c>
      <c r="V26" s="215">
        <f t="shared" si="6"/>
        <v>100</v>
      </c>
      <c r="W26" s="215">
        <f t="shared" si="6"/>
        <v>0</v>
      </c>
      <c r="X26" s="215">
        <f t="shared" si="6"/>
        <v>500</v>
      </c>
      <c r="Y26" s="215">
        <f t="shared" si="6"/>
        <v>-100</v>
      </c>
      <c r="Z26" s="215">
        <f t="shared" si="6"/>
        <v>900</v>
      </c>
      <c r="AA26" s="215">
        <f t="shared" si="6"/>
        <v>-200</v>
      </c>
      <c r="AB26" s="215">
        <f t="shared" si="6"/>
        <v>-200</v>
      </c>
      <c r="AC26" s="215">
        <f t="shared" si="6"/>
        <v>0</v>
      </c>
      <c r="AD26" s="215">
        <f t="shared" si="6"/>
        <v>-100</v>
      </c>
      <c r="AE26" s="215">
        <f t="shared" si="6"/>
        <v>-100</v>
      </c>
      <c r="AF26" s="215">
        <f t="shared" si="6"/>
        <v>-500</v>
      </c>
      <c r="AG26" s="215">
        <f t="shared" si="6"/>
        <v>0</v>
      </c>
      <c r="AH26" s="215">
        <f t="shared" si="6"/>
        <v>0</v>
      </c>
      <c r="AI26" s="215">
        <f t="shared" si="6"/>
        <v>0</v>
      </c>
      <c r="AJ26" s="215">
        <f t="shared" si="6"/>
        <v>100</v>
      </c>
      <c r="AK26" s="215">
        <f t="shared" si="6"/>
        <v>-100</v>
      </c>
      <c r="AL26" s="215">
        <f t="shared" si="6"/>
        <v>400</v>
      </c>
      <c r="AM26" s="215">
        <f t="shared" si="6"/>
        <v>100</v>
      </c>
      <c r="AN26" s="215">
        <f t="shared" si="6"/>
        <v>0</v>
      </c>
      <c r="AO26" s="215">
        <f t="shared" si="6"/>
        <v>-100</v>
      </c>
      <c r="AP26" s="215">
        <f t="shared" si="6"/>
        <v>-100</v>
      </c>
      <c r="AQ26" s="216">
        <f t="shared" si="6"/>
        <v>1400</v>
      </c>
    </row>
    <row r="27" spans="1:43" ht="14.25">
      <c r="A27" s="256"/>
      <c r="B27" s="274"/>
      <c r="C27" s="258" t="s">
        <v>44</v>
      </c>
      <c r="D27" s="218">
        <f t="shared" ref="D27:AQ27" si="7">IF(D24&gt;0,IF(D25&gt;0,D24/D25*100,0),0)</f>
        <v>105.40745228718571</v>
      </c>
      <c r="E27" s="218">
        <f t="shared" si="7"/>
        <v>105.15303475704651</v>
      </c>
      <c r="F27" s="218">
        <f t="shared" si="7"/>
        <v>69.157694743508543</v>
      </c>
      <c r="G27" s="218">
        <f t="shared" si="7"/>
        <v>144.63414634146341</v>
      </c>
      <c r="H27" s="269" t="s">
        <v>163</v>
      </c>
      <c r="I27" s="218">
        <f t="shared" si="7"/>
        <v>100.11474469305794</v>
      </c>
      <c r="J27" s="218">
        <f t="shared" si="7"/>
        <v>106.50205761316873</v>
      </c>
      <c r="K27" s="218">
        <f t="shared" si="7"/>
        <v>93.525179856115102</v>
      </c>
      <c r="L27" s="218">
        <f t="shared" si="7"/>
        <v>107.4766355140187</v>
      </c>
      <c r="M27" s="218">
        <f t="shared" si="7"/>
        <v>0</v>
      </c>
      <c r="N27" s="218">
        <f t="shared" si="7"/>
        <v>131.09756097560975</v>
      </c>
      <c r="O27" s="218">
        <f t="shared" si="7"/>
        <v>98.780487804878049</v>
      </c>
      <c r="P27" s="218">
        <f t="shared" si="7"/>
        <v>94.318181818181827</v>
      </c>
      <c r="Q27" s="218">
        <f t="shared" si="7"/>
        <v>0</v>
      </c>
      <c r="R27" s="218">
        <f t="shared" si="7"/>
        <v>100</v>
      </c>
      <c r="S27" s="218">
        <f t="shared" si="7"/>
        <v>95.283018867924525</v>
      </c>
      <c r="T27" s="218">
        <f t="shared" si="7"/>
        <v>97.422680412371136</v>
      </c>
      <c r="U27" s="218">
        <f t="shared" si="7"/>
        <v>106.61157024793388</v>
      </c>
      <c r="V27" s="218">
        <f t="shared" si="7"/>
        <v>102.12765957446808</v>
      </c>
      <c r="W27" s="218">
        <f t="shared" si="7"/>
        <v>100</v>
      </c>
      <c r="X27" s="218">
        <f t="shared" si="7"/>
        <v>107.57575757575756</v>
      </c>
      <c r="Y27" s="218">
        <f t="shared" si="7"/>
        <v>99.159663865546221</v>
      </c>
      <c r="Z27" s="218">
        <f t="shared" si="7"/>
        <v>114.75409836065573</v>
      </c>
      <c r="AA27" s="218">
        <f t="shared" si="7"/>
        <v>97.435897435897431</v>
      </c>
      <c r="AB27" s="218">
        <f t="shared" si="7"/>
        <v>33.333333333333329</v>
      </c>
      <c r="AC27" s="218">
        <f t="shared" si="7"/>
        <v>0</v>
      </c>
      <c r="AD27" s="218">
        <f t="shared" si="7"/>
        <v>0</v>
      </c>
      <c r="AE27" s="218">
        <f t="shared" si="7"/>
        <v>50</v>
      </c>
      <c r="AF27" s="218">
        <f t="shared" si="7"/>
        <v>16.666666666666664</v>
      </c>
      <c r="AG27" s="218">
        <f t="shared" si="7"/>
        <v>100</v>
      </c>
      <c r="AH27" s="218">
        <f t="shared" si="7"/>
        <v>0</v>
      </c>
      <c r="AI27" s="218">
        <f>IF(AI24&gt;0,IF(AI25&gt;0,AI24/AI25*100,0),0)</f>
        <v>0</v>
      </c>
      <c r="AJ27" s="218">
        <f t="shared" si="7"/>
        <v>200</v>
      </c>
      <c r="AK27" s="218">
        <f t="shared" si="7"/>
        <v>66.666666666666657</v>
      </c>
      <c r="AL27" s="218">
        <f t="shared" si="7"/>
        <v>500</v>
      </c>
      <c r="AM27" s="218">
        <f t="shared" si="7"/>
        <v>200</v>
      </c>
      <c r="AN27" s="218">
        <f t="shared" si="7"/>
        <v>100</v>
      </c>
      <c r="AO27" s="218">
        <f t="shared" si="7"/>
        <v>0</v>
      </c>
      <c r="AP27" s="218">
        <f t="shared" si="7"/>
        <v>0</v>
      </c>
      <c r="AQ27" s="275">
        <f t="shared" si="7"/>
        <v>107.32984293193716</v>
      </c>
    </row>
    <row r="28" spans="1:43" ht="14.25">
      <c r="A28" s="276"/>
      <c r="B28" s="277"/>
      <c r="C28" s="258" t="s">
        <v>50</v>
      </c>
      <c r="D28" s="218">
        <f>SUM($F$28:$AR$28)</f>
        <v>127.96108291032152</v>
      </c>
      <c r="E28" s="218">
        <f>E20/$E$20*100</f>
        <v>100</v>
      </c>
      <c r="F28" s="218">
        <f>F20/$E$20*100</f>
        <v>15.439932318104907</v>
      </c>
      <c r="G28" s="218">
        <f t="shared" ref="G28:AQ28" si="8">G20/$E$20*100</f>
        <v>18.527918781725887</v>
      </c>
      <c r="H28" s="218">
        <f t="shared" si="8"/>
        <v>10.532994923857867</v>
      </c>
      <c r="I28" s="218">
        <f t="shared" si="8"/>
        <v>27.495769881556679</v>
      </c>
      <c r="J28" s="218">
        <f t="shared" si="8"/>
        <v>21.40439932318105</v>
      </c>
      <c r="K28" s="218">
        <f t="shared" si="8"/>
        <v>4.4839255499153978</v>
      </c>
      <c r="L28" s="218">
        <f t="shared" si="8"/>
        <v>5.7106598984771573</v>
      </c>
      <c r="M28" s="218">
        <f t="shared" si="8"/>
        <v>0.71912013536379016</v>
      </c>
      <c r="N28" s="218">
        <f t="shared" si="8"/>
        <v>2.8341793570219966</v>
      </c>
      <c r="O28" s="218">
        <f t="shared" si="8"/>
        <v>1.1421319796954315</v>
      </c>
      <c r="P28" s="218">
        <f t="shared" si="8"/>
        <v>1.5228426395939088</v>
      </c>
      <c r="Q28" s="218">
        <f t="shared" si="8"/>
        <v>0</v>
      </c>
      <c r="R28" s="218">
        <f t="shared" si="8"/>
        <v>1.5651438240270727</v>
      </c>
      <c r="S28" s="218">
        <f t="shared" si="8"/>
        <v>1.6074450084602367</v>
      </c>
      <c r="T28" s="218">
        <f t="shared" si="8"/>
        <v>3.0879864636209815</v>
      </c>
      <c r="U28" s="218">
        <f t="shared" si="8"/>
        <v>2.3265651438240273</v>
      </c>
      <c r="V28" s="218">
        <f t="shared" si="8"/>
        <v>0.84602368866328259</v>
      </c>
      <c r="W28" s="218">
        <f t="shared" si="8"/>
        <v>0.54991539763113373</v>
      </c>
      <c r="X28" s="218">
        <f t="shared" si="8"/>
        <v>1.1844331641285957</v>
      </c>
      <c r="Y28" s="218">
        <f t="shared" si="8"/>
        <v>1.6497461928934012</v>
      </c>
      <c r="Z28" s="218">
        <f t="shared" si="8"/>
        <v>1.1844331641285957</v>
      </c>
      <c r="AA28" s="218">
        <f t="shared" si="8"/>
        <v>1.1421319796954315</v>
      </c>
      <c r="AB28" s="218">
        <f t="shared" si="8"/>
        <v>4.2301184433164128E-2</v>
      </c>
      <c r="AC28" s="218">
        <f t="shared" si="8"/>
        <v>0</v>
      </c>
      <c r="AD28" s="218">
        <f t="shared" si="8"/>
        <v>0</v>
      </c>
      <c r="AE28" s="218">
        <f t="shared" si="8"/>
        <v>0</v>
      </c>
      <c r="AF28" s="218">
        <f t="shared" si="8"/>
        <v>0</v>
      </c>
      <c r="AG28" s="218">
        <f t="shared" si="8"/>
        <v>0</v>
      </c>
      <c r="AH28" s="218">
        <f t="shared" si="8"/>
        <v>0</v>
      </c>
      <c r="AI28" s="218">
        <f>AI20/$E$20*100</f>
        <v>0</v>
      </c>
      <c r="AJ28" s="218">
        <f t="shared" si="8"/>
        <v>8.4602368866328256E-2</v>
      </c>
      <c r="AK28" s="218">
        <f t="shared" si="8"/>
        <v>8.4602368866328256E-2</v>
      </c>
      <c r="AL28" s="218">
        <f t="shared" si="8"/>
        <v>0.12690355329949238</v>
      </c>
      <c r="AM28" s="218">
        <f t="shared" si="8"/>
        <v>0</v>
      </c>
      <c r="AN28" s="218">
        <f t="shared" si="8"/>
        <v>4.2301184433164128E-2</v>
      </c>
      <c r="AO28" s="218">
        <f t="shared" si="8"/>
        <v>0</v>
      </c>
      <c r="AP28" s="218">
        <f t="shared" si="8"/>
        <v>0</v>
      </c>
      <c r="AQ28" s="219">
        <f t="shared" si="8"/>
        <v>2.6226734348561762</v>
      </c>
    </row>
    <row r="29" spans="1:43" ht="14.25">
      <c r="A29" s="278" t="s">
        <v>51</v>
      </c>
      <c r="B29" s="279"/>
      <c r="C29" s="280" t="s">
        <v>52</v>
      </c>
      <c r="D29" s="231">
        <f>SUM($F$29:$AR$29)</f>
        <v>128.87682946883737</v>
      </c>
      <c r="E29" s="231">
        <f>E24/$E$24*100</f>
        <v>100</v>
      </c>
      <c r="F29" s="231">
        <f t="shared" ref="F29:AQ29" si="9">F24/$E$24*100</f>
        <v>17.957572767636901</v>
      </c>
      <c r="G29" s="231">
        <f t="shared" si="9"/>
        <v>19.50337115605986</v>
      </c>
      <c r="H29" s="231">
        <f t="shared" si="9"/>
        <v>6.0351915803321825</v>
      </c>
      <c r="I29" s="231">
        <f t="shared" si="9"/>
        <v>28.695938168064462</v>
      </c>
      <c r="J29" s="231">
        <f t="shared" si="9"/>
        <v>21.279394836375594</v>
      </c>
      <c r="K29" s="231">
        <f t="shared" si="9"/>
        <v>4.2756125637230715</v>
      </c>
      <c r="L29" s="231">
        <f t="shared" si="9"/>
        <v>5.6734089787863837</v>
      </c>
      <c r="M29" s="231">
        <f t="shared" si="9"/>
        <v>0.27955928301266242</v>
      </c>
      <c r="N29" s="231">
        <f t="shared" si="9"/>
        <v>3.535602696924848</v>
      </c>
      <c r="O29" s="231">
        <f t="shared" si="9"/>
        <v>1.3320177602368031</v>
      </c>
      <c r="P29" s="231">
        <f t="shared" si="9"/>
        <v>1.3649070876500575</v>
      </c>
      <c r="Q29" s="231">
        <f t="shared" si="9"/>
        <v>1.6444663706627199E-2</v>
      </c>
      <c r="R29" s="231">
        <f t="shared" si="9"/>
        <v>1.562243052129584</v>
      </c>
      <c r="S29" s="231">
        <f t="shared" si="9"/>
        <v>1.6609110343693474</v>
      </c>
      <c r="T29" s="231">
        <f t="shared" si="9"/>
        <v>3.1080414405525407</v>
      </c>
      <c r="U29" s="231">
        <f t="shared" si="9"/>
        <v>2.1213616181549084</v>
      </c>
      <c r="V29" s="231">
        <f t="shared" si="9"/>
        <v>0.78934385791810568</v>
      </c>
      <c r="W29" s="231">
        <f t="shared" si="9"/>
        <v>0.50978457490544316</v>
      </c>
      <c r="X29" s="231">
        <f t="shared" si="9"/>
        <v>1.167571123170531</v>
      </c>
      <c r="Y29" s="231">
        <f t="shared" si="9"/>
        <v>1.9404703173820097</v>
      </c>
      <c r="Z29" s="231">
        <f t="shared" si="9"/>
        <v>1.1511264594639039</v>
      </c>
      <c r="AA29" s="231">
        <f t="shared" si="9"/>
        <v>1.249794441703667</v>
      </c>
      <c r="AB29" s="231">
        <f t="shared" si="9"/>
        <v>1.6444663706627199E-2</v>
      </c>
      <c r="AC29" s="231">
        <f t="shared" si="9"/>
        <v>0</v>
      </c>
      <c r="AD29" s="231">
        <f t="shared" si="9"/>
        <v>0</v>
      </c>
      <c r="AE29" s="231">
        <f t="shared" si="9"/>
        <v>1.6444663706627199E-2</v>
      </c>
      <c r="AF29" s="231">
        <f t="shared" si="9"/>
        <v>1.6444663706627199E-2</v>
      </c>
      <c r="AG29" s="231">
        <f t="shared" si="9"/>
        <v>1.6444663706627199E-2</v>
      </c>
      <c r="AH29" s="231">
        <f t="shared" si="9"/>
        <v>0</v>
      </c>
      <c r="AI29" s="231">
        <f t="shared" si="9"/>
        <v>3.2889327413254399E-2</v>
      </c>
      <c r="AJ29" s="231">
        <f t="shared" si="9"/>
        <v>3.2889327413254399E-2</v>
      </c>
      <c r="AK29" s="231">
        <f t="shared" si="9"/>
        <v>3.2889327413254399E-2</v>
      </c>
      <c r="AL29" s="231">
        <f t="shared" si="9"/>
        <v>8.2223318533135997E-2</v>
      </c>
      <c r="AM29" s="231">
        <f t="shared" si="9"/>
        <v>3.2889327413254399E-2</v>
      </c>
      <c r="AN29" s="231">
        <f t="shared" si="9"/>
        <v>1.6444663706627199E-2</v>
      </c>
      <c r="AO29" s="231">
        <f t="shared" si="9"/>
        <v>0</v>
      </c>
      <c r="AP29" s="231">
        <f t="shared" si="9"/>
        <v>0</v>
      </c>
      <c r="AQ29" s="232">
        <f t="shared" si="9"/>
        <v>3.3711560598585759</v>
      </c>
    </row>
    <row r="30" spans="1:43" ht="14.25">
      <c r="A30" s="184"/>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row>
    <row r="31" spans="1:43" ht="14.25">
      <c r="A31" s="281" t="s">
        <v>74</v>
      </c>
      <c r="B31" s="175" t="s">
        <v>73</v>
      </c>
      <c r="C31" s="282"/>
      <c r="D31" s="172"/>
      <c r="E31" s="172"/>
      <c r="F31" s="172"/>
      <c r="G31" s="172"/>
      <c r="H31" s="172"/>
      <c r="I31" s="172"/>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row>
    <row r="32" spans="1:43" ht="14.25">
      <c r="A32" s="169"/>
      <c r="B32" s="175" t="s">
        <v>158</v>
      </c>
      <c r="C32" s="282"/>
      <c r="D32" s="172"/>
      <c r="E32" s="172"/>
      <c r="F32" s="172"/>
      <c r="G32" s="172"/>
      <c r="H32" s="172"/>
      <c r="I32" s="172"/>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row>
    <row r="33" spans="1:43" ht="14.25">
      <c r="A33" s="169"/>
      <c r="B33" s="175" t="s">
        <v>159</v>
      </c>
      <c r="C33" s="282"/>
      <c r="D33" s="172"/>
      <c r="E33" s="172"/>
      <c r="F33" s="172"/>
      <c r="G33" s="172"/>
      <c r="H33" s="172"/>
      <c r="I33" s="172"/>
      <c r="J33" s="172"/>
      <c r="K33" s="172"/>
      <c r="L33" s="172"/>
      <c r="M33" s="172"/>
      <c r="N33" s="172"/>
      <c r="O33" s="172"/>
      <c r="P33" s="172"/>
      <c r="Q33" s="172"/>
      <c r="R33" s="172"/>
      <c r="S33" s="172"/>
      <c r="T33" s="172"/>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row>
    <row r="34" spans="1:43" ht="14.25">
      <c r="A34" s="169"/>
      <c r="B34" s="175" t="s">
        <v>160</v>
      </c>
      <c r="C34" s="282"/>
      <c r="D34" s="172"/>
      <c r="E34" s="172"/>
      <c r="F34" s="172"/>
      <c r="G34" s="172"/>
      <c r="H34" s="172"/>
      <c r="I34" s="172"/>
      <c r="J34" s="172"/>
      <c r="K34" s="172"/>
      <c r="L34" s="172"/>
      <c r="M34" s="172"/>
      <c r="N34" s="172"/>
      <c r="O34" s="172"/>
      <c r="P34" s="172"/>
      <c r="Q34" s="172"/>
      <c r="R34" s="172"/>
      <c r="S34" s="172"/>
      <c r="T34" s="172"/>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row>
    <row r="35" spans="1:43" ht="17.25">
      <c r="A35" s="169"/>
      <c r="B35" s="283"/>
      <c r="C35" s="282"/>
      <c r="D35" s="172"/>
      <c r="E35" s="172"/>
      <c r="F35" s="172"/>
      <c r="G35" s="172"/>
      <c r="H35" s="172"/>
      <c r="I35" s="172"/>
      <c r="J35" s="172"/>
      <c r="K35" s="172"/>
      <c r="L35" s="172"/>
      <c r="M35" s="172"/>
      <c r="N35" s="172"/>
      <c r="O35" s="172"/>
      <c r="P35" s="172"/>
      <c r="Q35" s="172"/>
      <c r="R35" s="172"/>
      <c r="S35" s="172"/>
      <c r="T35" s="172"/>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row>
  </sheetData>
  <mergeCells count="1">
    <mergeCell ref="A1:D1"/>
  </mergeCells>
  <phoneticPr fontId="2"/>
  <hyperlinks>
    <hyperlink ref="A1" location="'R3'!A1" display="令和３年度"/>
    <hyperlink ref="A1:D1" location="平成18年!A1" display="平成18年!A1"/>
  </hyperlinks>
  <pageMargins left="0.70866141732283472" right="0.70866141732283472" top="0.74803149606299213" bottom="0.74803149606299213" header="0.31496062992125984" footer="0.31496062992125984"/>
  <pageSetup paperSize="9" scale="2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5"/>
  <sheetViews>
    <sheetView workbookViewId="0">
      <selection sqref="A1:D1"/>
    </sheetView>
  </sheetViews>
  <sheetFormatPr defaultRowHeight="13.5"/>
  <cols>
    <col min="1" max="16384" width="9" style="170"/>
  </cols>
  <sheetData>
    <row r="1" spans="1:43" s="167" customFormat="1" ht="24" customHeight="1">
      <c r="A1" s="361" t="str">
        <f>平成18年!A1</f>
        <v>平成18年</v>
      </c>
      <c r="B1" s="361"/>
      <c r="C1" s="361"/>
      <c r="D1" s="361"/>
      <c r="E1" s="15" t="str">
        <f ca="1">RIGHT(CELL("filename",$A$1),LEN(CELL("filename",$A$1))-FIND("]",CELL("filename",$A$1)))</f>
        <v>４月</v>
      </c>
      <c r="F1" s="16" t="s">
        <v>88</v>
      </c>
      <c r="G1" s="14"/>
      <c r="H1" s="14"/>
      <c r="I1" s="14"/>
      <c r="L1" s="14"/>
      <c r="M1" s="14"/>
      <c r="N1" s="14"/>
      <c r="O1" s="14"/>
      <c r="P1" s="166"/>
      <c r="Q1" s="166"/>
    </row>
    <row r="2" spans="1:43" ht="14.25">
      <c r="A2" s="168"/>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row>
    <row r="3" spans="1:43" ht="18.75">
      <c r="A3" s="284" t="s">
        <v>20</v>
      </c>
      <c r="B3" s="285"/>
      <c r="C3" s="285"/>
      <c r="D3" s="285"/>
      <c r="E3" s="285"/>
      <c r="F3" s="285"/>
      <c r="G3" s="286"/>
      <c r="H3" s="287" t="s">
        <v>21</v>
      </c>
      <c r="I3" s="169"/>
      <c r="J3" s="284" t="s">
        <v>22</v>
      </c>
      <c r="K3" s="285"/>
      <c r="L3" s="169"/>
      <c r="M3" s="285"/>
      <c r="N3" s="285"/>
      <c r="O3" s="285"/>
      <c r="P3" s="285"/>
      <c r="Q3" s="285"/>
      <c r="R3" s="285"/>
      <c r="S3" s="169"/>
      <c r="T3" s="287" t="s">
        <v>23</v>
      </c>
      <c r="U3" s="169"/>
      <c r="V3" s="169"/>
      <c r="W3" s="169"/>
      <c r="X3" s="169"/>
      <c r="Y3" s="169"/>
      <c r="Z3" s="169"/>
      <c r="AA3" s="169"/>
      <c r="AB3" s="169"/>
      <c r="AC3" s="169"/>
      <c r="AD3" s="169"/>
      <c r="AE3" s="169"/>
      <c r="AF3" s="169"/>
      <c r="AG3" s="169"/>
      <c r="AH3" s="169"/>
      <c r="AI3" s="169"/>
      <c r="AJ3" s="169"/>
      <c r="AK3" s="169"/>
      <c r="AL3" s="169"/>
      <c r="AM3" s="169"/>
      <c r="AN3" s="169"/>
      <c r="AO3" s="169"/>
      <c r="AP3" s="169"/>
      <c r="AQ3" s="169"/>
    </row>
    <row r="4" spans="1:43" ht="14.25">
      <c r="A4" s="288"/>
      <c r="B4" s="289"/>
      <c r="C4" s="290" t="s">
        <v>24</v>
      </c>
      <c r="D4" s="291" t="s">
        <v>25</v>
      </c>
      <c r="E4" s="292" t="s">
        <v>26</v>
      </c>
      <c r="F4" s="293"/>
      <c r="G4" s="294"/>
      <c r="H4" s="295"/>
      <c r="I4" s="296"/>
      <c r="J4" s="288"/>
      <c r="K4" s="290" t="s">
        <v>24</v>
      </c>
      <c r="L4" s="292" t="s">
        <v>27</v>
      </c>
      <c r="M4" s="293"/>
      <c r="N4" s="294"/>
      <c r="O4" s="292" t="s">
        <v>28</v>
      </c>
      <c r="P4" s="293"/>
      <c r="Q4" s="294"/>
      <c r="R4" s="292" t="s">
        <v>29</v>
      </c>
      <c r="S4" s="293"/>
      <c r="T4" s="297"/>
      <c r="U4" s="296"/>
      <c r="V4" s="169"/>
      <c r="W4" s="169"/>
      <c r="X4" s="169"/>
      <c r="Y4" s="169"/>
      <c r="Z4" s="169"/>
      <c r="AA4" s="169"/>
      <c r="AB4" s="169"/>
      <c r="AC4" s="169"/>
      <c r="AD4" s="169"/>
      <c r="AE4" s="169"/>
      <c r="AF4" s="169"/>
      <c r="AG4" s="169"/>
      <c r="AH4" s="169"/>
      <c r="AI4" s="169"/>
      <c r="AJ4" s="169"/>
      <c r="AK4" s="169"/>
      <c r="AL4" s="169"/>
      <c r="AM4" s="169"/>
      <c r="AN4" s="169"/>
      <c r="AO4" s="169"/>
      <c r="AP4" s="169"/>
      <c r="AQ4" s="169"/>
    </row>
    <row r="5" spans="1:43" ht="17.25">
      <c r="A5" s="298" t="s">
        <v>30</v>
      </c>
      <c r="B5" s="299"/>
      <c r="C5" s="300"/>
      <c r="D5" s="301" t="s">
        <v>31</v>
      </c>
      <c r="E5" s="302" t="s">
        <v>32</v>
      </c>
      <c r="F5" s="302" t="s">
        <v>33</v>
      </c>
      <c r="G5" s="302" t="s">
        <v>34</v>
      </c>
      <c r="H5" s="303" t="s">
        <v>35</v>
      </c>
      <c r="I5" s="304"/>
      <c r="J5" s="305" t="s">
        <v>36</v>
      </c>
      <c r="K5" s="306"/>
      <c r="L5" s="302" t="s">
        <v>32</v>
      </c>
      <c r="M5" s="302" t="s">
        <v>33</v>
      </c>
      <c r="N5" s="302" t="s">
        <v>34</v>
      </c>
      <c r="O5" s="302" t="s">
        <v>32</v>
      </c>
      <c r="P5" s="302" t="s">
        <v>33</v>
      </c>
      <c r="Q5" s="302" t="s">
        <v>34</v>
      </c>
      <c r="R5" s="302" t="s">
        <v>32</v>
      </c>
      <c r="S5" s="302" t="s">
        <v>33</v>
      </c>
      <c r="T5" s="307" t="s">
        <v>34</v>
      </c>
      <c r="U5" s="296"/>
      <c r="V5" s="169"/>
      <c r="W5" s="169"/>
      <c r="X5" s="169"/>
      <c r="Y5" s="169"/>
      <c r="Z5" s="169"/>
      <c r="AA5" s="169"/>
      <c r="AB5" s="169"/>
      <c r="AC5" s="169"/>
      <c r="AD5" s="169"/>
      <c r="AE5" s="169"/>
      <c r="AF5" s="169"/>
      <c r="AG5" s="169"/>
      <c r="AH5" s="169"/>
      <c r="AI5" s="169"/>
      <c r="AJ5" s="169"/>
      <c r="AK5" s="169"/>
      <c r="AL5" s="169"/>
      <c r="AM5" s="169"/>
      <c r="AN5" s="169"/>
      <c r="AO5" s="169"/>
      <c r="AP5" s="169"/>
      <c r="AQ5" s="169"/>
    </row>
    <row r="6" spans="1:43" ht="17.25">
      <c r="A6" s="308"/>
      <c r="B6" s="309"/>
      <c r="C6" s="198" t="s">
        <v>165</v>
      </c>
      <c r="D6" s="199">
        <v>502400</v>
      </c>
      <c r="E6" s="199">
        <v>453400</v>
      </c>
      <c r="F6" s="199">
        <v>447100</v>
      </c>
      <c r="G6" s="199">
        <v>6300</v>
      </c>
      <c r="H6" s="200">
        <v>49000</v>
      </c>
      <c r="I6" s="296"/>
      <c r="J6" s="310"/>
      <c r="K6" s="311" t="s">
        <v>165</v>
      </c>
      <c r="L6" s="203">
        <v>453400</v>
      </c>
      <c r="M6" s="203">
        <v>447100</v>
      </c>
      <c r="N6" s="203">
        <v>6300</v>
      </c>
      <c r="O6" s="203">
        <v>450100</v>
      </c>
      <c r="P6" s="203">
        <v>444600</v>
      </c>
      <c r="Q6" s="203">
        <v>5500</v>
      </c>
      <c r="R6" s="203">
        <v>3300</v>
      </c>
      <c r="S6" s="203">
        <v>2500</v>
      </c>
      <c r="T6" s="204">
        <v>800</v>
      </c>
      <c r="U6" s="296"/>
      <c r="V6" s="169"/>
      <c r="W6" s="169"/>
      <c r="X6" s="169"/>
      <c r="Y6" s="169"/>
      <c r="Z6" s="169"/>
      <c r="AA6" s="169"/>
      <c r="AB6" s="169"/>
      <c r="AC6" s="169"/>
      <c r="AD6" s="169"/>
      <c r="AE6" s="169"/>
      <c r="AF6" s="169"/>
      <c r="AG6" s="169"/>
      <c r="AH6" s="169"/>
      <c r="AI6" s="169"/>
      <c r="AJ6" s="169"/>
      <c r="AK6" s="169"/>
      <c r="AL6" s="169"/>
      <c r="AM6" s="169"/>
      <c r="AN6" s="169"/>
      <c r="AO6" s="169"/>
      <c r="AP6" s="169"/>
      <c r="AQ6" s="169"/>
    </row>
    <row r="7" spans="1:43" ht="17.25">
      <c r="A7" s="312" t="s">
        <v>38</v>
      </c>
      <c r="B7" s="313" t="s">
        <v>39</v>
      </c>
      <c r="C7" s="314" t="s">
        <v>77</v>
      </c>
      <c r="D7" s="199">
        <v>493300</v>
      </c>
      <c r="E7" s="199">
        <v>446600</v>
      </c>
      <c r="F7" s="199">
        <v>434200</v>
      </c>
      <c r="G7" s="199">
        <v>12400</v>
      </c>
      <c r="H7" s="208">
        <v>46700</v>
      </c>
      <c r="I7" s="296"/>
      <c r="J7" s="312" t="s">
        <v>40</v>
      </c>
      <c r="K7" s="311" t="s">
        <v>77</v>
      </c>
      <c r="L7" s="203">
        <v>446600</v>
      </c>
      <c r="M7" s="203">
        <v>434200</v>
      </c>
      <c r="N7" s="203">
        <v>12400</v>
      </c>
      <c r="O7" s="203">
        <v>436000</v>
      </c>
      <c r="P7" s="209">
        <v>431000</v>
      </c>
      <c r="Q7" s="209">
        <v>5000</v>
      </c>
      <c r="R7" s="203">
        <v>10600</v>
      </c>
      <c r="S7" s="209">
        <v>3200</v>
      </c>
      <c r="T7" s="210">
        <v>7400</v>
      </c>
      <c r="U7" s="296"/>
      <c r="V7" s="169"/>
      <c r="W7" s="169"/>
      <c r="X7" s="169"/>
      <c r="Y7" s="169"/>
      <c r="Z7" s="169"/>
      <c r="AA7" s="169"/>
      <c r="AB7" s="169"/>
      <c r="AC7" s="169"/>
      <c r="AD7" s="169"/>
      <c r="AE7" s="169"/>
      <c r="AF7" s="169"/>
      <c r="AG7" s="169"/>
      <c r="AH7" s="169"/>
      <c r="AI7" s="169"/>
      <c r="AJ7" s="169"/>
      <c r="AK7" s="169"/>
      <c r="AL7" s="169"/>
      <c r="AM7" s="169"/>
      <c r="AN7" s="169"/>
      <c r="AO7" s="169"/>
      <c r="AP7" s="169"/>
      <c r="AQ7" s="169"/>
    </row>
    <row r="8" spans="1:43" ht="17.25">
      <c r="A8" s="315"/>
      <c r="B8" s="313" t="s">
        <v>41</v>
      </c>
      <c r="C8" s="311" t="s">
        <v>42</v>
      </c>
      <c r="D8" s="212">
        <v>9100</v>
      </c>
      <c r="E8" s="212">
        <v>6800</v>
      </c>
      <c r="F8" s="212">
        <v>12900</v>
      </c>
      <c r="G8" s="212">
        <v>-6100</v>
      </c>
      <c r="H8" s="214">
        <v>2300</v>
      </c>
      <c r="I8" s="296"/>
      <c r="J8" s="312" t="s">
        <v>43</v>
      </c>
      <c r="K8" s="311" t="s">
        <v>42</v>
      </c>
      <c r="L8" s="215">
        <v>6800</v>
      </c>
      <c r="M8" s="215">
        <v>12900</v>
      </c>
      <c r="N8" s="215">
        <v>-6100</v>
      </c>
      <c r="O8" s="215">
        <v>14100</v>
      </c>
      <c r="P8" s="215">
        <v>13600</v>
      </c>
      <c r="Q8" s="215">
        <v>500</v>
      </c>
      <c r="R8" s="215">
        <v>-7300</v>
      </c>
      <c r="S8" s="215">
        <v>-700</v>
      </c>
      <c r="T8" s="216">
        <v>-6600</v>
      </c>
      <c r="U8" s="296"/>
      <c r="V8" s="169"/>
      <c r="W8" s="169"/>
      <c r="X8" s="169"/>
      <c r="Y8" s="169"/>
      <c r="Z8" s="169"/>
      <c r="AA8" s="169"/>
      <c r="AB8" s="169"/>
      <c r="AC8" s="169"/>
      <c r="AD8" s="169"/>
      <c r="AE8" s="169"/>
      <c r="AF8" s="169"/>
      <c r="AG8" s="169"/>
      <c r="AH8" s="169"/>
      <c r="AI8" s="169"/>
      <c r="AJ8" s="169"/>
      <c r="AK8" s="169"/>
      <c r="AL8" s="169"/>
      <c r="AM8" s="169"/>
      <c r="AN8" s="169"/>
      <c r="AO8" s="169"/>
      <c r="AP8" s="169"/>
      <c r="AQ8" s="169"/>
    </row>
    <row r="9" spans="1:43" ht="17.25">
      <c r="A9" s="315"/>
      <c r="B9" s="316"/>
      <c r="C9" s="311" t="s">
        <v>44</v>
      </c>
      <c r="D9" s="218">
        <v>101.84471923778634</v>
      </c>
      <c r="E9" s="218">
        <v>101.52261531571875</v>
      </c>
      <c r="F9" s="218">
        <v>102.9709811146937</v>
      </c>
      <c r="G9" s="218">
        <v>50.806451612903224</v>
      </c>
      <c r="H9" s="219">
        <v>104.92505353319058</v>
      </c>
      <c r="I9" s="296"/>
      <c r="J9" s="315"/>
      <c r="K9" s="311" t="s">
        <v>44</v>
      </c>
      <c r="L9" s="220">
        <v>101.52261531571875</v>
      </c>
      <c r="M9" s="220">
        <v>102.9709811146937</v>
      </c>
      <c r="N9" s="220">
        <v>50.806451612903224</v>
      </c>
      <c r="O9" s="220">
        <v>103.23394495412843</v>
      </c>
      <c r="P9" s="220">
        <v>103.15545243619491</v>
      </c>
      <c r="Q9" s="220">
        <v>110</v>
      </c>
      <c r="R9" s="220">
        <v>31.132075471698112</v>
      </c>
      <c r="S9" s="220">
        <v>78.125</v>
      </c>
      <c r="T9" s="221">
        <v>10.810810810810811</v>
      </c>
      <c r="U9" s="296"/>
      <c r="V9" s="169"/>
      <c r="W9" s="169"/>
      <c r="X9" s="169"/>
      <c r="Y9" s="169"/>
      <c r="Z9" s="169"/>
      <c r="AA9" s="169"/>
      <c r="AB9" s="169"/>
      <c r="AC9" s="169"/>
      <c r="AD9" s="169"/>
      <c r="AE9" s="169"/>
      <c r="AF9" s="169"/>
      <c r="AG9" s="169"/>
      <c r="AH9" s="169"/>
      <c r="AI9" s="169"/>
      <c r="AJ9" s="169"/>
      <c r="AK9" s="169"/>
      <c r="AL9" s="169"/>
      <c r="AM9" s="169"/>
      <c r="AN9" s="169"/>
      <c r="AO9" s="169"/>
      <c r="AP9" s="169"/>
      <c r="AQ9" s="169"/>
    </row>
    <row r="10" spans="1:43" ht="17.25">
      <c r="A10" s="315"/>
      <c r="B10" s="317"/>
      <c r="C10" s="311" t="s">
        <v>165</v>
      </c>
      <c r="D10" s="199">
        <v>2044700</v>
      </c>
      <c r="E10" s="199">
        <v>1845200</v>
      </c>
      <c r="F10" s="199">
        <v>1818400</v>
      </c>
      <c r="G10" s="199">
        <v>26800</v>
      </c>
      <c r="H10" s="200">
        <v>199500</v>
      </c>
      <c r="I10" s="223"/>
      <c r="J10" s="315"/>
      <c r="K10" s="311" t="s">
        <v>165</v>
      </c>
      <c r="L10" s="203">
        <v>1845200</v>
      </c>
      <c r="M10" s="203">
        <v>1818400</v>
      </c>
      <c r="N10" s="203">
        <v>26800</v>
      </c>
      <c r="O10" s="203">
        <v>1830300</v>
      </c>
      <c r="P10" s="203">
        <v>1807800</v>
      </c>
      <c r="Q10" s="203">
        <v>22500</v>
      </c>
      <c r="R10" s="203">
        <v>14900</v>
      </c>
      <c r="S10" s="203">
        <v>10600</v>
      </c>
      <c r="T10" s="204">
        <v>4300</v>
      </c>
      <c r="U10" s="296"/>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row>
    <row r="11" spans="1:43" ht="17.25">
      <c r="A11" s="315"/>
      <c r="B11" s="313" t="s">
        <v>45</v>
      </c>
      <c r="C11" s="311" t="s">
        <v>77</v>
      </c>
      <c r="D11" s="199">
        <v>1956300</v>
      </c>
      <c r="E11" s="199">
        <v>1767000</v>
      </c>
      <c r="F11" s="199">
        <v>1735500</v>
      </c>
      <c r="G11" s="199">
        <v>31500</v>
      </c>
      <c r="H11" s="200">
        <v>189300</v>
      </c>
      <c r="I11" s="296"/>
      <c r="J11" s="312" t="s">
        <v>46</v>
      </c>
      <c r="K11" s="311" t="s">
        <v>77</v>
      </c>
      <c r="L11" s="203">
        <v>1767000</v>
      </c>
      <c r="M11" s="203">
        <v>1735500</v>
      </c>
      <c r="N11" s="203">
        <v>31500</v>
      </c>
      <c r="O11" s="203">
        <v>1743600</v>
      </c>
      <c r="P11" s="203">
        <v>1724000</v>
      </c>
      <c r="Q11" s="203">
        <v>19600</v>
      </c>
      <c r="R11" s="203">
        <v>23400</v>
      </c>
      <c r="S11" s="203">
        <v>11500</v>
      </c>
      <c r="T11" s="204">
        <v>11900</v>
      </c>
      <c r="U11" s="296"/>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row>
    <row r="12" spans="1:43" ht="17.25">
      <c r="A12" s="312" t="s">
        <v>47</v>
      </c>
      <c r="B12" s="313" t="s">
        <v>48</v>
      </c>
      <c r="C12" s="311" t="s">
        <v>42</v>
      </c>
      <c r="D12" s="212">
        <v>88400</v>
      </c>
      <c r="E12" s="212">
        <v>78200</v>
      </c>
      <c r="F12" s="212">
        <v>82900</v>
      </c>
      <c r="G12" s="212">
        <v>-4700</v>
      </c>
      <c r="H12" s="214">
        <v>10200</v>
      </c>
      <c r="I12" s="296"/>
      <c r="J12" s="312" t="s">
        <v>49</v>
      </c>
      <c r="K12" s="311" t="s">
        <v>42</v>
      </c>
      <c r="L12" s="215">
        <v>78200</v>
      </c>
      <c r="M12" s="215">
        <v>82900</v>
      </c>
      <c r="N12" s="215">
        <v>-4700</v>
      </c>
      <c r="O12" s="215">
        <v>86700</v>
      </c>
      <c r="P12" s="215">
        <v>83800</v>
      </c>
      <c r="Q12" s="215">
        <v>2900</v>
      </c>
      <c r="R12" s="215">
        <v>-8500</v>
      </c>
      <c r="S12" s="215">
        <v>-900</v>
      </c>
      <c r="T12" s="216">
        <v>-7600</v>
      </c>
      <c r="U12" s="296"/>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row>
    <row r="13" spans="1:43" ht="17.25">
      <c r="A13" s="318"/>
      <c r="B13" s="319"/>
      <c r="C13" s="311" t="s">
        <v>44</v>
      </c>
      <c r="D13" s="218">
        <v>104.51873434544805</v>
      </c>
      <c r="E13" s="218">
        <v>104.42558007923033</v>
      </c>
      <c r="F13" s="218">
        <v>104.77672140593488</v>
      </c>
      <c r="G13" s="218">
        <v>85.079365079365076</v>
      </c>
      <c r="H13" s="219">
        <v>105.38827258320127</v>
      </c>
      <c r="I13" s="296"/>
      <c r="J13" s="318"/>
      <c r="K13" s="311" t="s">
        <v>44</v>
      </c>
      <c r="L13" s="218">
        <v>104.42558007923033</v>
      </c>
      <c r="M13" s="218">
        <v>104.77672140593488</v>
      </c>
      <c r="N13" s="218">
        <v>85.079365079365076</v>
      </c>
      <c r="O13" s="218">
        <v>104.97247075017206</v>
      </c>
      <c r="P13" s="218">
        <v>104.86078886310905</v>
      </c>
      <c r="Q13" s="218">
        <v>114.79591836734696</v>
      </c>
      <c r="R13" s="218">
        <v>63.675213675213669</v>
      </c>
      <c r="S13" s="218">
        <v>92.173913043478265</v>
      </c>
      <c r="T13" s="219">
        <v>36.134453781512605</v>
      </c>
      <c r="U13" s="296"/>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row>
    <row r="14" spans="1:43" ht="17.25">
      <c r="A14" s="320"/>
      <c r="B14" s="321"/>
      <c r="C14" s="311" t="s">
        <v>50</v>
      </c>
      <c r="D14" s="218">
        <v>100</v>
      </c>
      <c r="E14" s="218">
        <v>90.246815286624198</v>
      </c>
      <c r="F14" s="218">
        <v>88.992834394904463</v>
      </c>
      <c r="G14" s="218">
        <v>1.2539808917197452</v>
      </c>
      <c r="H14" s="219">
        <v>9.7531847133757967</v>
      </c>
      <c r="I14" s="296"/>
      <c r="J14" s="308"/>
      <c r="K14" s="311" t="s">
        <v>50</v>
      </c>
      <c r="L14" s="218">
        <v>100</v>
      </c>
      <c r="M14" s="218">
        <v>98.610498456109397</v>
      </c>
      <c r="N14" s="218">
        <v>1.3895015438906044</v>
      </c>
      <c r="O14" s="218">
        <v>99.272165857962079</v>
      </c>
      <c r="P14" s="218">
        <v>98.059108954565517</v>
      </c>
      <c r="Q14" s="218">
        <v>1.2130569033965592</v>
      </c>
      <c r="R14" s="218">
        <v>0.72783414203793551</v>
      </c>
      <c r="S14" s="218">
        <v>0.55138950154389055</v>
      </c>
      <c r="T14" s="219">
        <v>0.17644464049404499</v>
      </c>
      <c r="U14" s="296"/>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row>
    <row r="15" spans="1:43" ht="17.25">
      <c r="A15" s="322" t="s">
        <v>51</v>
      </c>
      <c r="B15" s="323"/>
      <c r="C15" s="324" t="s">
        <v>52</v>
      </c>
      <c r="D15" s="231">
        <v>100</v>
      </c>
      <c r="E15" s="231">
        <v>90.243067442656624</v>
      </c>
      <c r="F15" s="231">
        <v>88.932361715655105</v>
      </c>
      <c r="G15" s="231">
        <v>1.3107057270015161</v>
      </c>
      <c r="H15" s="232">
        <v>9.7569325573433758</v>
      </c>
      <c r="I15" s="296"/>
      <c r="J15" s="325" t="s">
        <v>51</v>
      </c>
      <c r="K15" s="324" t="s">
        <v>52</v>
      </c>
      <c r="L15" s="231">
        <v>100</v>
      </c>
      <c r="M15" s="231">
        <v>98.547582917840884</v>
      </c>
      <c r="N15" s="231">
        <v>1.4524170821591156</v>
      </c>
      <c r="O15" s="231">
        <v>99.192499458053319</v>
      </c>
      <c r="P15" s="231">
        <v>97.973119445046606</v>
      </c>
      <c r="Q15" s="231">
        <v>1.2193800130067201</v>
      </c>
      <c r="R15" s="231">
        <v>0.80750054194667242</v>
      </c>
      <c r="S15" s="231">
        <v>0.57446347279427701</v>
      </c>
      <c r="T15" s="232">
        <v>0.23303706915239539</v>
      </c>
      <c r="U15" s="296"/>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row>
    <row r="16" spans="1:43" ht="14.25">
      <c r="A16" s="296"/>
      <c r="B16" s="296"/>
      <c r="C16" s="296"/>
      <c r="D16" s="296"/>
      <c r="E16" s="296"/>
      <c r="F16" s="296"/>
      <c r="G16" s="296"/>
      <c r="H16" s="296"/>
      <c r="I16" s="234"/>
      <c r="J16" s="296"/>
      <c r="K16" s="235"/>
      <c r="L16" s="296"/>
      <c r="M16" s="296"/>
      <c r="N16" s="296"/>
      <c r="O16" s="296"/>
      <c r="P16" s="296"/>
      <c r="Q16" s="296"/>
      <c r="R16" s="296"/>
      <c r="S16" s="296"/>
      <c r="T16" s="29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row>
    <row r="17" spans="1:43" ht="18.75">
      <c r="A17" s="284" t="s">
        <v>53</v>
      </c>
      <c r="B17" s="285"/>
      <c r="C17" s="285"/>
      <c r="D17" s="169"/>
      <c r="E17" s="285"/>
      <c r="F17" s="285"/>
      <c r="G17" s="285"/>
      <c r="H17" s="285"/>
      <c r="I17" s="285"/>
      <c r="J17" s="285"/>
      <c r="K17" s="285"/>
      <c r="L17" s="285"/>
      <c r="M17" s="285"/>
      <c r="N17" s="285"/>
      <c r="O17" s="285"/>
      <c r="P17" s="285"/>
      <c r="Q17" s="285"/>
      <c r="R17" s="285"/>
      <c r="S17" s="285"/>
      <c r="T17" s="169"/>
      <c r="U17" s="285"/>
      <c r="V17" s="285"/>
      <c r="W17" s="285"/>
      <c r="X17" s="285"/>
      <c r="Y17" s="285"/>
      <c r="Z17" s="285"/>
      <c r="AA17" s="285"/>
      <c r="AB17" s="285"/>
      <c r="AC17" s="285"/>
      <c r="AD17" s="285"/>
      <c r="AE17" s="285"/>
      <c r="AF17" s="285"/>
      <c r="AG17" s="285"/>
      <c r="AH17" s="285"/>
      <c r="AI17" s="285"/>
      <c r="AJ17" s="285"/>
      <c r="AK17" s="285"/>
      <c r="AL17" s="285"/>
      <c r="AM17" s="285"/>
      <c r="AN17" s="287" t="s">
        <v>23</v>
      </c>
      <c r="AO17" s="287"/>
      <c r="AP17" s="287"/>
      <c r="AQ17" s="287"/>
    </row>
    <row r="18" spans="1:43" ht="17.25">
      <c r="A18" s="326"/>
      <c r="B18" s="327"/>
      <c r="C18" s="328" t="s">
        <v>24</v>
      </c>
      <c r="D18" s="329"/>
      <c r="E18" s="241">
        <v>1</v>
      </c>
      <c r="F18" s="241">
        <v>2</v>
      </c>
      <c r="G18" s="242">
        <v>3</v>
      </c>
      <c r="H18" s="243">
        <v>4</v>
      </c>
      <c r="I18" s="241">
        <v>5</v>
      </c>
      <c r="J18" s="242">
        <v>6</v>
      </c>
      <c r="K18" s="241">
        <v>7</v>
      </c>
      <c r="L18" s="241">
        <v>8</v>
      </c>
      <c r="M18" s="241">
        <v>9</v>
      </c>
      <c r="N18" s="241">
        <v>10</v>
      </c>
      <c r="O18" s="241">
        <v>11</v>
      </c>
      <c r="P18" s="241">
        <v>12</v>
      </c>
      <c r="Q18" s="241">
        <v>13</v>
      </c>
      <c r="R18" s="241">
        <v>14</v>
      </c>
      <c r="S18" s="241">
        <v>15</v>
      </c>
      <c r="T18" s="241">
        <v>16</v>
      </c>
      <c r="U18" s="241">
        <v>17</v>
      </c>
      <c r="V18" s="241">
        <v>18</v>
      </c>
      <c r="W18" s="241">
        <v>19</v>
      </c>
      <c r="X18" s="241">
        <v>20</v>
      </c>
      <c r="Y18" s="241">
        <v>21</v>
      </c>
      <c r="Z18" s="243">
        <v>22</v>
      </c>
      <c r="AA18" s="241">
        <v>23</v>
      </c>
      <c r="AB18" s="243">
        <v>24</v>
      </c>
      <c r="AC18" s="241">
        <v>25</v>
      </c>
      <c r="AD18" s="244">
        <v>26</v>
      </c>
      <c r="AE18" s="245">
        <v>27</v>
      </c>
      <c r="AF18" s="244">
        <v>28</v>
      </c>
      <c r="AG18" s="245">
        <v>29</v>
      </c>
      <c r="AH18" s="244">
        <v>30</v>
      </c>
      <c r="AI18" s="245">
        <v>31</v>
      </c>
      <c r="AJ18" s="244">
        <v>32</v>
      </c>
      <c r="AK18" s="245">
        <v>33</v>
      </c>
      <c r="AL18" s="244">
        <v>34</v>
      </c>
      <c r="AM18" s="245">
        <v>35</v>
      </c>
      <c r="AN18" s="244">
        <v>36</v>
      </c>
      <c r="AO18" s="245">
        <v>37</v>
      </c>
      <c r="AP18" s="244">
        <v>38</v>
      </c>
      <c r="AQ18" s="246"/>
    </row>
    <row r="19" spans="1:43" ht="17.25">
      <c r="A19" s="298" t="s">
        <v>30</v>
      </c>
      <c r="B19" s="330"/>
      <c r="C19" s="306"/>
      <c r="D19" s="331" t="s">
        <v>32</v>
      </c>
      <c r="E19" s="332" t="s">
        <v>57</v>
      </c>
      <c r="F19" s="333" t="s">
        <v>166</v>
      </c>
      <c r="G19" s="334" t="s">
        <v>167</v>
      </c>
      <c r="H19" s="335" t="s">
        <v>168</v>
      </c>
      <c r="I19" s="333" t="s">
        <v>63</v>
      </c>
      <c r="J19" s="334" t="s">
        <v>58</v>
      </c>
      <c r="K19" s="333" t="s">
        <v>54</v>
      </c>
      <c r="L19" s="333" t="s">
        <v>68</v>
      </c>
      <c r="M19" s="311" t="s">
        <v>169</v>
      </c>
      <c r="N19" s="333" t="s">
        <v>55</v>
      </c>
      <c r="O19" s="333" t="s">
        <v>69</v>
      </c>
      <c r="P19" s="333" t="s">
        <v>70</v>
      </c>
      <c r="Q19" s="333" t="s">
        <v>170</v>
      </c>
      <c r="R19" s="333" t="s">
        <v>56</v>
      </c>
      <c r="S19" s="333" t="s">
        <v>60</v>
      </c>
      <c r="T19" s="333" t="s">
        <v>59</v>
      </c>
      <c r="U19" s="333" t="s">
        <v>62</v>
      </c>
      <c r="V19" s="333" t="s">
        <v>61</v>
      </c>
      <c r="W19" s="333" t="s">
        <v>72</v>
      </c>
      <c r="X19" s="333" t="s">
        <v>64</v>
      </c>
      <c r="Y19" s="333" t="s">
        <v>65</v>
      </c>
      <c r="Z19" s="335" t="s">
        <v>66</v>
      </c>
      <c r="AA19" s="333" t="s">
        <v>67</v>
      </c>
      <c r="AB19" s="335" t="s">
        <v>171</v>
      </c>
      <c r="AC19" s="333" t="s">
        <v>172</v>
      </c>
      <c r="AD19" s="336" t="s">
        <v>173</v>
      </c>
      <c r="AE19" s="337" t="s">
        <v>174</v>
      </c>
      <c r="AF19" s="333" t="s">
        <v>71</v>
      </c>
      <c r="AG19" s="337" t="s">
        <v>175</v>
      </c>
      <c r="AH19" s="336" t="s">
        <v>176</v>
      </c>
      <c r="AI19" s="336" t="s">
        <v>177</v>
      </c>
      <c r="AJ19" s="336" t="s">
        <v>178</v>
      </c>
      <c r="AK19" s="336" t="s">
        <v>179</v>
      </c>
      <c r="AL19" s="337" t="s">
        <v>180</v>
      </c>
      <c r="AM19" s="336" t="s">
        <v>181</v>
      </c>
      <c r="AN19" s="311" t="s">
        <v>182</v>
      </c>
      <c r="AO19" s="337" t="s">
        <v>183</v>
      </c>
      <c r="AP19" s="336" t="s">
        <v>184</v>
      </c>
      <c r="AQ19" s="338" t="s">
        <v>34</v>
      </c>
    </row>
    <row r="20" spans="1:43" ht="14.25">
      <c r="A20" s="339"/>
      <c r="B20" s="340"/>
      <c r="C20" s="341" t="s">
        <v>165</v>
      </c>
      <c r="D20" s="203">
        <v>453400</v>
      </c>
      <c r="E20" s="259">
        <v>197700</v>
      </c>
      <c r="F20" s="259">
        <v>26500</v>
      </c>
      <c r="G20" s="259">
        <v>46200</v>
      </c>
      <c r="H20" s="259">
        <v>19900</v>
      </c>
      <c r="I20" s="259">
        <v>50900</v>
      </c>
      <c r="J20" s="259">
        <v>40100</v>
      </c>
      <c r="K20" s="259">
        <v>7200</v>
      </c>
      <c r="L20" s="259">
        <v>11200</v>
      </c>
      <c r="M20" s="259">
        <v>2500</v>
      </c>
      <c r="N20" s="259">
        <v>5400</v>
      </c>
      <c r="O20" s="259">
        <v>3100</v>
      </c>
      <c r="P20" s="259">
        <v>3000</v>
      </c>
      <c r="Q20" s="259">
        <v>0</v>
      </c>
      <c r="R20" s="259">
        <v>3400</v>
      </c>
      <c r="S20" s="259">
        <v>3700</v>
      </c>
      <c r="T20" s="259">
        <v>6700</v>
      </c>
      <c r="U20" s="259">
        <v>6500</v>
      </c>
      <c r="V20" s="259">
        <v>1800</v>
      </c>
      <c r="W20" s="259">
        <v>1200</v>
      </c>
      <c r="X20" s="259">
        <v>2100</v>
      </c>
      <c r="Y20" s="259">
        <v>3400</v>
      </c>
      <c r="Z20" s="259">
        <v>2000</v>
      </c>
      <c r="AA20" s="259">
        <v>2600</v>
      </c>
      <c r="AB20" s="259">
        <v>0</v>
      </c>
      <c r="AC20" s="259">
        <v>0</v>
      </c>
      <c r="AD20" s="259">
        <v>0</v>
      </c>
      <c r="AE20" s="259">
        <v>0</v>
      </c>
      <c r="AF20" s="259">
        <v>0</v>
      </c>
      <c r="AG20" s="259">
        <v>0</v>
      </c>
      <c r="AH20" s="259">
        <v>0</v>
      </c>
      <c r="AI20" s="259">
        <v>0</v>
      </c>
      <c r="AJ20" s="259">
        <v>0</v>
      </c>
      <c r="AK20" s="259">
        <v>0</v>
      </c>
      <c r="AL20" s="259">
        <v>0</v>
      </c>
      <c r="AM20" s="259">
        <v>0</v>
      </c>
      <c r="AN20" s="259">
        <v>0</v>
      </c>
      <c r="AO20" s="259">
        <v>0</v>
      </c>
      <c r="AP20" s="259">
        <v>0</v>
      </c>
      <c r="AQ20" s="260">
        <v>6300</v>
      </c>
    </row>
    <row r="21" spans="1:43" ht="14.25">
      <c r="A21" s="342" t="s">
        <v>38</v>
      </c>
      <c r="B21" s="343" t="s">
        <v>39</v>
      </c>
      <c r="C21" s="341" t="s">
        <v>77</v>
      </c>
      <c r="D21" s="203">
        <v>446600</v>
      </c>
      <c r="E21" s="203">
        <v>194500</v>
      </c>
      <c r="F21" s="264">
        <v>59000</v>
      </c>
      <c r="G21" s="264">
        <v>29200</v>
      </c>
      <c r="H21" s="264">
        <v>0</v>
      </c>
      <c r="I21" s="203">
        <v>52100</v>
      </c>
      <c r="J21" s="203">
        <v>38700</v>
      </c>
      <c r="K21" s="203">
        <v>6300</v>
      </c>
      <c r="L21" s="203">
        <v>10500</v>
      </c>
      <c r="M21" s="203">
        <v>0</v>
      </c>
      <c r="N21" s="203">
        <v>5200</v>
      </c>
      <c r="O21" s="203">
        <v>3200</v>
      </c>
      <c r="P21" s="203">
        <v>2800</v>
      </c>
      <c r="Q21" s="203">
        <v>0</v>
      </c>
      <c r="R21" s="203">
        <v>3600</v>
      </c>
      <c r="S21" s="203">
        <v>3800</v>
      </c>
      <c r="T21" s="203">
        <v>6800</v>
      </c>
      <c r="U21" s="203">
        <v>6000</v>
      </c>
      <c r="V21" s="203">
        <v>1600</v>
      </c>
      <c r="W21" s="203">
        <v>1000</v>
      </c>
      <c r="X21" s="203">
        <v>2100</v>
      </c>
      <c r="Y21" s="203">
        <v>3400</v>
      </c>
      <c r="Z21" s="203">
        <v>1900</v>
      </c>
      <c r="AA21" s="203">
        <v>2500</v>
      </c>
      <c r="AB21" s="203">
        <v>0</v>
      </c>
      <c r="AC21" s="203">
        <v>0</v>
      </c>
      <c r="AD21" s="203">
        <v>0</v>
      </c>
      <c r="AE21" s="203">
        <v>0</v>
      </c>
      <c r="AF21" s="203">
        <v>0</v>
      </c>
      <c r="AG21" s="203">
        <v>0</v>
      </c>
      <c r="AH21" s="203">
        <v>0</v>
      </c>
      <c r="AI21" s="203">
        <v>0</v>
      </c>
      <c r="AJ21" s="203">
        <v>0</v>
      </c>
      <c r="AK21" s="203">
        <v>0</v>
      </c>
      <c r="AL21" s="203">
        <v>0</v>
      </c>
      <c r="AM21" s="203">
        <v>0</v>
      </c>
      <c r="AN21" s="203">
        <v>0</v>
      </c>
      <c r="AO21" s="203">
        <v>0</v>
      </c>
      <c r="AP21" s="203">
        <v>0</v>
      </c>
      <c r="AQ21" s="204">
        <v>12400</v>
      </c>
    </row>
    <row r="22" spans="1:43" ht="14.25">
      <c r="A22" s="344"/>
      <c r="B22" s="343" t="s">
        <v>41</v>
      </c>
      <c r="C22" s="341" t="s">
        <v>42</v>
      </c>
      <c r="D22" s="215">
        <v>6800</v>
      </c>
      <c r="E22" s="215">
        <v>3200</v>
      </c>
      <c r="F22" s="215">
        <v>-32500</v>
      </c>
      <c r="G22" s="215">
        <v>17000</v>
      </c>
      <c r="H22" s="215">
        <v>19900</v>
      </c>
      <c r="I22" s="215">
        <v>-1200</v>
      </c>
      <c r="J22" s="215">
        <v>1400</v>
      </c>
      <c r="K22" s="215">
        <v>900</v>
      </c>
      <c r="L22" s="215">
        <v>700</v>
      </c>
      <c r="M22" s="215">
        <v>0</v>
      </c>
      <c r="N22" s="215">
        <v>200</v>
      </c>
      <c r="O22" s="215">
        <v>-100</v>
      </c>
      <c r="P22" s="215">
        <v>200</v>
      </c>
      <c r="Q22" s="215">
        <v>0</v>
      </c>
      <c r="R22" s="215">
        <v>-200</v>
      </c>
      <c r="S22" s="215">
        <v>-100</v>
      </c>
      <c r="T22" s="215">
        <v>-100</v>
      </c>
      <c r="U22" s="215">
        <v>500</v>
      </c>
      <c r="V22" s="215">
        <v>200</v>
      </c>
      <c r="W22" s="215">
        <v>200</v>
      </c>
      <c r="X22" s="215">
        <v>0</v>
      </c>
      <c r="Y22" s="215">
        <v>0</v>
      </c>
      <c r="Z22" s="215">
        <v>100</v>
      </c>
      <c r="AA22" s="215">
        <v>100</v>
      </c>
      <c r="AB22" s="215">
        <v>0</v>
      </c>
      <c r="AC22" s="215">
        <v>0</v>
      </c>
      <c r="AD22" s="215">
        <v>0</v>
      </c>
      <c r="AE22" s="215">
        <v>0</v>
      </c>
      <c r="AF22" s="215">
        <v>0</v>
      </c>
      <c r="AG22" s="215">
        <v>0</v>
      </c>
      <c r="AH22" s="215">
        <v>0</v>
      </c>
      <c r="AI22" s="215">
        <v>0</v>
      </c>
      <c r="AJ22" s="215">
        <v>0</v>
      </c>
      <c r="AK22" s="215">
        <v>0</v>
      </c>
      <c r="AL22" s="215">
        <v>0</v>
      </c>
      <c r="AM22" s="215">
        <v>0</v>
      </c>
      <c r="AN22" s="215">
        <v>0</v>
      </c>
      <c r="AO22" s="215">
        <v>0</v>
      </c>
      <c r="AP22" s="215">
        <v>0</v>
      </c>
      <c r="AQ22" s="267">
        <v>-6100</v>
      </c>
    </row>
    <row r="23" spans="1:43" ht="14.25">
      <c r="A23" s="344"/>
      <c r="B23" s="345"/>
      <c r="C23" s="341" t="s">
        <v>44</v>
      </c>
      <c r="D23" s="220">
        <v>101.52261531571875</v>
      </c>
      <c r="E23" s="220">
        <v>101.64524421593831</v>
      </c>
      <c r="F23" s="220">
        <v>44.915254237288138</v>
      </c>
      <c r="G23" s="220">
        <v>158.2191780821918</v>
      </c>
      <c r="H23" s="220" t="s">
        <v>185</v>
      </c>
      <c r="I23" s="220">
        <v>97.696737044145877</v>
      </c>
      <c r="J23" s="220">
        <v>103.61757105943153</v>
      </c>
      <c r="K23" s="220">
        <v>114.28571428571428</v>
      </c>
      <c r="L23" s="220">
        <v>106.66666666666667</v>
      </c>
      <c r="M23" s="220">
        <v>0</v>
      </c>
      <c r="N23" s="220">
        <v>103.84615384615385</v>
      </c>
      <c r="O23" s="220">
        <v>96.875</v>
      </c>
      <c r="P23" s="220">
        <v>107.14285714285714</v>
      </c>
      <c r="Q23" s="220">
        <v>0</v>
      </c>
      <c r="R23" s="220">
        <v>94.444444444444443</v>
      </c>
      <c r="S23" s="220">
        <v>97.368421052631575</v>
      </c>
      <c r="T23" s="220">
        <v>98.529411764705884</v>
      </c>
      <c r="U23" s="220">
        <v>108.33333333333333</v>
      </c>
      <c r="V23" s="220">
        <v>112.5</v>
      </c>
      <c r="W23" s="218">
        <v>120</v>
      </c>
      <c r="X23" s="218">
        <v>100</v>
      </c>
      <c r="Y23" s="218">
        <v>100</v>
      </c>
      <c r="Z23" s="218">
        <v>105.26315789473684</v>
      </c>
      <c r="AA23" s="218">
        <v>104</v>
      </c>
      <c r="AB23" s="218">
        <v>0</v>
      </c>
      <c r="AC23" s="218">
        <v>0</v>
      </c>
      <c r="AD23" s="218">
        <v>0</v>
      </c>
      <c r="AE23" s="218">
        <v>0</v>
      </c>
      <c r="AF23" s="218">
        <v>0</v>
      </c>
      <c r="AG23" s="218">
        <v>0</v>
      </c>
      <c r="AH23" s="218">
        <v>0</v>
      </c>
      <c r="AI23" s="218">
        <v>0</v>
      </c>
      <c r="AJ23" s="218">
        <v>0</v>
      </c>
      <c r="AK23" s="218">
        <v>0</v>
      </c>
      <c r="AL23" s="218">
        <v>0</v>
      </c>
      <c r="AM23" s="218">
        <v>0</v>
      </c>
      <c r="AN23" s="220">
        <v>0</v>
      </c>
      <c r="AO23" s="220">
        <v>0</v>
      </c>
      <c r="AP23" s="220">
        <v>0</v>
      </c>
      <c r="AQ23" s="270">
        <v>50.806451612903224</v>
      </c>
    </row>
    <row r="24" spans="1:43" ht="14.25">
      <c r="A24" s="344"/>
      <c r="B24" s="346"/>
      <c r="C24" s="341" t="s">
        <v>165</v>
      </c>
      <c r="D24" s="203">
        <v>1845200</v>
      </c>
      <c r="E24" s="203">
        <v>805800</v>
      </c>
      <c r="F24" s="203">
        <v>135700</v>
      </c>
      <c r="G24" s="203">
        <v>164800</v>
      </c>
      <c r="H24" s="203">
        <v>56600</v>
      </c>
      <c r="I24" s="203">
        <v>225400</v>
      </c>
      <c r="J24" s="203">
        <v>169500</v>
      </c>
      <c r="K24" s="203">
        <v>33200</v>
      </c>
      <c r="L24" s="203">
        <v>45700</v>
      </c>
      <c r="M24" s="203">
        <v>4200</v>
      </c>
      <c r="N24" s="203">
        <v>26900</v>
      </c>
      <c r="O24" s="203">
        <v>11200</v>
      </c>
      <c r="P24" s="203">
        <v>11300</v>
      </c>
      <c r="Q24" s="203">
        <v>100</v>
      </c>
      <c r="R24" s="203">
        <v>12900</v>
      </c>
      <c r="S24" s="203">
        <v>13800</v>
      </c>
      <c r="T24" s="203">
        <v>25600</v>
      </c>
      <c r="U24" s="203">
        <v>19400</v>
      </c>
      <c r="V24" s="203">
        <v>6600</v>
      </c>
      <c r="W24" s="203">
        <v>4300</v>
      </c>
      <c r="X24" s="203">
        <v>9200</v>
      </c>
      <c r="Y24" s="203">
        <v>15200</v>
      </c>
      <c r="Z24" s="203">
        <v>9000</v>
      </c>
      <c r="AA24" s="203">
        <v>10200</v>
      </c>
      <c r="AB24" s="203">
        <v>100</v>
      </c>
      <c r="AC24" s="203">
        <v>0</v>
      </c>
      <c r="AD24" s="203">
        <v>0</v>
      </c>
      <c r="AE24" s="203">
        <v>100</v>
      </c>
      <c r="AF24" s="203">
        <v>100</v>
      </c>
      <c r="AG24" s="203">
        <v>100</v>
      </c>
      <c r="AH24" s="203">
        <v>0</v>
      </c>
      <c r="AI24" s="203">
        <v>200</v>
      </c>
      <c r="AJ24" s="203">
        <v>200</v>
      </c>
      <c r="AK24" s="203">
        <v>200</v>
      </c>
      <c r="AL24" s="203">
        <v>500</v>
      </c>
      <c r="AM24" s="203">
        <v>200</v>
      </c>
      <c r="AN24" s="203">
        <v>100</v>
      </c>
      <c r="AO24" s="203">
        <v>0</v>
      </c>
      <c r="AP24" s="203">
        <v>0</v>
      </c>
      <c r="AQ24" s="204">
        <v>26800</v>
      </c>
    </row>
    <row r="25" spans="1:43" ht="14.25">
      <c r="A25" s="344"/>
      <c r="B25" s="343" t="s">
        <v>45</v>
      </c>
      <c r="C25" s="341" t="s">
        <v>77</v>
      </c>
      <c r="D25" s="203">
        <v>1767000</v>
      </c>
      <c r="E25" s="272">
        <v>772800</v>
      </c>
      <c r="F25" s="272">
        <v>216900</v>
      </c>
      <c r="G25" s="272">
        <v>111200</v>
      </c>
      <c r="H25" s="272">
        <v>0</v>
      </c>
      <c r="I25" s="272">
        <v>226400</v>
      </c>
      <c r="J25" s="272">
        <v>160200</v>
      </c>
      <c r="K25" s="272">
        <v>34100</v>
      </c>
      <c r="L25" s="272">
        <v>42600</v>
      </c>
      <c r="M25" s="272">
        <v>0</v>
      </c>
      <c r="N25" s="272">
        <v>21600</v>
      </c>
      <c r="O25" s="272">
        <v>11400</v>
      </c>
      <c r="P25" s="272">
        <v>11600</v>
      </c>
      <c r="Q25" s="272">
        <v>0</v>
      </c>
      <c r="R25" s="272">
        <v>13100</v>
      </c>
      <c r="S25" s="272">
        <v>14400</v>
      </c>
      <c r="T25" s="272">
        <v>26200</v>
      </c>
      <c r="U25" s="272">
        <v>18100</v>
      </c>
      <c r="V25" s="272">
        <v>6300</v>
      </c>
      <c r="W25" s="272">
        <v>4100</v>
      </c>
      <c r="X25" s="272">
        <v>8700</v>
      </c>
      <c r="Y25" s="272">
        <v>15300</v>
      </c>
      <c r="Z25" s="272">
        <v>8000</v>
      </c>
      <c r="AA25" s="272">
        <v>10300</v>
      </c>
      <c r="AB25" s="272">
        <v>300</v>
      </c>
      <c r="AC25" s="272">
        <v>0</v>
      </c>
      <c r="AD25" s="272">
        <v>100</v>
      </c>
      <c r="AE25" s="272">
        <v>200</v>
      </c>
      <c r="AF25" s="272">
        <v>600</v>
      </c>
      <c r="AG25" s="272">
        <v>100</v>
      </c>
      <c r="AH25" s="272">
        <v>0</v>
      </c>
      <c r="AI25" s="272">
        <v>0</v>
      </c>
      <c r="AJ25" s="272">
        <v>100</v>
      </c>
      <c r="AK25" s="272">
        <v>300</v>
      </c>
      <c r="AL25" s="272">
        <v>100</v>
      </c>
      <c r="AM25" s="272">
        <v>100</v>
      </c>
      <c r="AN25" s="272">
        <v>100</v>
      </c>
      <c r="AO25" s="272">
        <v>100</v>
      </c>
      <c r="AP25" s="272">
        <v>100</v>
      </c>
      <c r="AQ25" s="273">
        <v>31500</v>
      </c>
    </row>
    <row r="26" spans="1:43" ht="14.25">
      <c r="A26" s="342" t="s">
        <v>47</v>
      </c>
      <c r="B26" s="343" t="s">
        <v>48</v>
      </c>
      <c r="C26" s="341" t="s">
        <v>42</v>
      </c>
      <c r="D26" s="215">
        <v>78200</v>
      </c>
      <c r="E26" s="215">
        <v>33000</v>
      </c>
      <c r="F26" s="215">
        <v>-81200</v>
      </c>
      <c r="G26" s="215">
        <v>53600</v>
      </c>
      <c r="H26" s="215">
        <v>56600</v>
      </c>
      <c r="I26" s="215">
        <v>-1000</v>
      </c>
      <c r="J26" s="215">
        <v>9300</v>
      </c>
      <c r="K26" s="215">
        <v>-900</v>
      </c>
      <c r="L26" s="215">
        <v>3100</v>
      </c>
      <c r="M26" s="215">
        <v>0</v>
      </c>
      <c r="N26" s="215">
        <v>5300</v>
      </c>
      <c r="O26" s="215">
        <v>-200</v>
      </c>
      <c r="P26" s="215">
        <v>-300</v>
      </c>
      <c r="Q26" s="215">
        <v>0</v>
      </c>
      <c r="R26" s="215">
        <v>-200</v>
      </c>
      <c r="S26" s="215">
        <v>-600</v>
      </c>
      <c r="T26" s="215">
        <v>-600</v>
      </c>
      <c r="U26" s="215">
        <v>1300</v>
      </c>
      <c r="V26" s="215">
        <v>300</v>
      </c>
      <c r="W26" s="215">
        <v>200</v>
      </c>
      <c r="X26" s="215">
        <v>500</v>
      </c>
      <c r="Y26" s="215">
        <v>-100</v>
      </c>
      <c r="Z26" s="215">
        <v>1000</v>
      </c>
      <c r="AA26" s="215">
        <v>-100</v>
      </c>
      <c r="AB26" s="215">
        <v>-200</v>
      </c>
      <c r="AC26" s="215">
        <v>0</v>
      </c>
      <c r="AD26" s="215">
        <v>-100</v>
      </c>
      <c r="AE26" s="215">
        <v>-100</v>
      </c>
      <c r="AF26" s="215">
        <v>-500</v>
      </c>
      <c r="AG26" s="215">
        <v>0</v>
      </c>
      <c r="AH26" s="215">
        <v>0</v>
      </c>
      <c r="AI26" s="215">
        <v>0</v>
      </c>
      <c r="AJ26" s="215">
        <v>100</v>
      </c>
      <c r="AK26" s="215">
        <v>-100</v>
      </c>
      <c r="AL26" s="215">
        <v>400</v>
      </c>
      <c r="AM26" s="215">
        <v>100</v>
      </c>
      <c r="AN26" s="215">
        <v>0</v>
      </c>
      <c r="AO26" s="215">
        <v>-100</v>
      </c>
      <c r="AP26" s="215">
        <v>-100</v>
      </c>
      <c r="AQ26" s="216">
        <v>-4700</v>
      </c>
    </row>
    <row r="27" spans="1:43" ht="14.25">
      <c r="A27" s="339"/>
      <c r="B27" s="347"/>
      <c r="C27" s="341" t="s">
        <v>44</v>
      </c>
      <c r="D27" s="218">
        <v>104.42558007923033</v>
      </c>
      <c r="E27" s="218">
        <v>104.27018633540372</v>
      </c>
      <c r="F27" s="218">
        <v>62.563393268787458</v>
      </c>
      <c r="G27" s="218">
        <v>148.20143884892084</v>
      </c>
      <c r="H27" s="269" t="s">
        <v>185</v>
      </c>
      <c r="I27" s="218">
        <v>99.558303886925785</v>
      </c>
      <c r="J27" s="218">
        <v>105.80524344569288</v>
      </c>
      <c r="K27" s="218">
        <v>97.360703812316714</v>
      </c>
      <c r="L27" s="218">
        <v>107.27699530516432</v>
      </c>
      <c r="M27" s="218">
        <v>0</v>
      </c>
      <c r="N27" s="218">
        <v>124.53703703703705</v>
      </c>
      <c r="O27" s="218">
        <v>98.245614035087712</v>
      </c>
      <c r="P27" s="218">
        <v>97.41379310344827</v>
      </c>
      <c r="Q27" s="218">
        <v>0</v>
      </c>
      <c r="R27" s="218">
        <v>98.473282442748086</v>
      </c>
      <c r="S27" s="218">
        <v>95.833333333333343</v>
      </c>
      <c r="T27" s="218">
        <v>97.70992366412213</v>
      </c>
      <c r="U27" s="218">
        <v>107.18232044198895</v>
      </c>
      <c r="V27" s="218">
        <v>104.76190476190477</v>
      </c>
      <c r="W27" s="218">
        <v>104.8780487804878</v>
      </c>
      <c r="X27" s="218">
        <v>105.74712643678161</v>
      </c>
      <c r="Y27" s="218">
        <v>99.346405228758172</v>
      </c>
      <c r="Z27" s="218">
        <v>112.5</v>
      </c>
      <c r="AA27" s="218">
        <v>99.029126213592235</v>
      </c>
      <c r="AB27" s="218">
        <v>33.333333333333329</v>
      </c>
      <c r="AC27" s="218">
        <v>0</v>
      </c>
      <c r="AD27" s="218">
        <v>0</v>
      </c>
      <c r="AE27" s="218">
        <v>50</v>
      </c>
      <c r="AF27" s="218">
        <v>16.666666666666664</v>
      </c>
      <c r="AG27" s="218">
        <v>100</v>
      </c>
      <c r="AH27" s="218">
        <v>0</v>
      </c>
      <c r="AI27" s="218">
        <v>0</v>
      </c>
      <c r="AJ27" s="218">
        <v>200</v>
      </c>
      <c r="AK27" s="218">
        <v>66.666666666666657</v>
      </c>
      <c r="AL27" s="218">
        <v>500</v>
      </c>
      <c r="AM27" s="218">
        <v>200</v>
      </c>
      <c r="AN27" s="218">
        <v>100</v>
      </c>
      <c r="AO27" s="218">
        <v>0</v>
      </c>
      <c r="AP27" s="218">
        <v>0</v>
      </c>
      <c r="AQ27" s="275">
        <v>85.079365079365076</v>
      </c>
    </row>
    <row r="28" spans="1:43" ht="14.25">
      <c r="A28" s="348"/>
      <c r="B28" s="349"/>
      <c r="C28" s="341" t="s">
        <v>50</v>
      </c>
      <c r="D28" s="218">
        <v>100</v>
      </c>
      <c r="E28" s="218">
        <v>43.603881782090866</v>
      </c>
      <c r="F28" s="218">
        <v>5.8447287163652408</v>
      </c>
      <c r="G28" s="218">
        <v>10.189677988531098</v>
      </c>
      <c r="H28" s="218">
        <v>4.3890604322893694</v>
      </c>
      <c r="I28" s="218">
        <v>11.226290251433612</v>
      </c>
      <c r="J28" s="218">
        <v>8.8442876047640056</v>
      </c>
      <c r="K28" s="218">
        <v>1.5880017644464048</v>
      </c>
      <c r="L28" s="218">
        <v>2.4702249669166298</v>
      </c>
      <c r="M28" s="218">
        <v>0.55138950154389055</v>
      </c>
      <c r="N28" s="218">
        <v>1.1910013233348038</v>
      </c>
      <c r="O28" s="218">
        <v>0.68372298191442427</v>
      </c>
      <c r="P28" s="218">
        <v>0.6616674018526687</v>
      </c>
      <c r="Q28" s="218">
        <v>0</v>
      </c>
      <c r="R28" s="218">
        <v>0.74988972209969129</v>
      </c>
      <c r="S28" s="218">
        <v>0.8160564622849581</v>
      </c>
      <c r="T28" s="218">
        <v>1.4777238641376267</v>
      </c>
      <c r="U28" s="218">
        <v>1.4336127040141156</v>
      </c>
      <c r="V28" s="218">
        <v>0.39700044111160121</v>
      </c>
      <c r="W28" s="218">
        <v>0.26466696074106749</v>
      </c>
      <c r="X28" s="218">
        <v>0.46316718129686812</v>
      </c>
      <c r="Y28" s="218">
        <v>0.74988972209969129</v>
      </c>
      <c r="Z28" s="218">
        <v>0.4411116012351125</v>
      </c>
      <c r="AA28" s="218">
        <v>0.57344508160564622</v>
      </c>
      <c r="AB28" s="218">
        <v>0</v>
      </c>
      <c r="AC28" s="218">
        <v>0</v>
      </c>
      <c r="AD28" s="218">
        <v>0</v>
      </c>
      <c r="AE28" s="218">
        <v>0</v>
      </c>
      <c r="AF28" s="218">
        <v>0</v>
      </c>
      <c r="AG28" s="218">
        <v>0</v>
      </c>
      <c r="AH28" s="218">
        <v>0</v>
      </c>
      <c r="AI28" s="218">
        <v>0</v>
      </c>
      <c r="AJ28" s="218">
        <v>0</v>
      </c>
      <c r="AK28" s="218">
        <v>0</v>
      </c>
      <c r="AL28" s="218">
        <v>0</v>
      </c>
      <c r="AM28" s="218">
        <v>0</v>
      </c>
      <c r="AN28" s="218">
        <v>0</v>
      </c>
      <c r="AO28" s="218">
        <v>0</v>
      </c>
      <c r="AP28" s="218">
        <v>0</v>
      </c>
      <c r="AQ28" s="219">
        <v>1.3895015438906044</v>
      </c>
    </row>
    <row r="29" spans="1:43" ht="14.25">
      <c r="A29" s="350" t="s">
        <v>51</v>
      </c>
      <c r="B29" s="351"/>
      <c r="C29" s="352" t="s">
        <v>52</v>
      </c>
      <c r="D29" s="231">
        <v>100</v>
      </c>
      <c r="E29" s="231">
        <v>43.670062865814003</v>
      </c>
      <c r="F29" s="231">
        <v>7.3542163451116416</v>
      </c>
      <c r="G29" s="231">
        <v>8.9312811619336649</v>
      </c>
      <c r="H29" s="231">
        <v>3.0674181660524606</v>
      </c>
      <c r="I29" s="231">
        <v>12.215477996965099</v>
      </c>
      <c r="J29" s="231">
        <v>9.1859960979839581</v>
      </c>
      <c r="K29" s="231">
        <v>1.7992629525254715</v>
      </c>
      <c r="L29" s="231">
        <v>2.4766962930847605</v>
      </c>
      <c r="M29" s="231">
        <v>0.22761760242792109</v>
      </c>
      <c r="N29" s="231">
        <v>1.4578365488835898</v>
      </c>
      <c r="O29" s="231">
        <v>0.60698027314112291</v>
      </c>
      <c r="P29" s="231">
        <v>0.61239973986559715</v>
      </c>
      <c r="Q29" s="231">
        <v>5.4194667244743117E-3</v>
      </c>
      <c r="R29" s="231">
        <v>0.69911120745718625</v>
      </c>
      <c r="S29" s="231">
        <v>0.74788640797745498</v>
      </c>
      <c r="T29" s="231">
        <v>1.3873834814654238</v>
      </c>
      <c r="U29" s="231">
        <v>1.0513765445480165</v>
      </c>
      <c r="V29" s="231">
        <v>0.3576848038153046</v>
      </c>
      <c r="W29" s="231">
        <v>0.23303706915239539</v>
      </c>
      <c r="X29" s="231">
        <v>0.49859093865163667</v>
      </c>
      <c r="Y29" s="231">
        <v>0.82375894212009548</v>
      </c>
      <c r="Z29" s="231">
        <v>0.48775200520268808</v>
      </c>
      <c r="AA29" s="231">
        <v>0.55278560589637982</v>
      </c>
      <c r="AB29" s="231">
        <v>5.4194667244743117E-3</v>
      </c>
      <c r="AC29" s="231">
        <v>0</v>
      </c>
      <c r="AD29" s="231">
        <v>0</v>
      </c>
      <c r="AE29" s="231">
        <v>5.4194667244743117E-3</v>
      </c>
      <c r="AF29" s="231">
        <v>5.4194667244743117E-3</v>
      </c>
      <c r="AG29" s="231">
        <v>5.4194667244743117E-3</v>
      </c>
      <c r="AH29" s="231">
        <v>0</v>
      </c>
      <c r="AI29" s="231">
        <v>1.0838933448948623E-2</v>
      </c>
      <c r="AJ29" s="231">
        <v>1.0838933448948623E-2</v>
      </c>
      <c r="AK29" s="231">
        <v>1.0838933448948623E-2</v>
      </c>
      <c r="AL29" s="231">
        <v>2.7097333622371558E-2</v>
      </c>
      <c r="AM29" s="231">
        <v>1.0838933448948623E-2</v>
      </c>
      <c r="AN29" s="231">
        <v>5.4194667244743117E-3</v>
      </c>
      <c r="AO29" s="231">
        <v>0</v>
      </c>
      <c r="AP29" s="231">
        <v>0</v>
      </c>
      <c r="AQ29" s="232">
        <v>1.4524170821591156</v>
      </c>
    </row>
    <row r="30" spans="1:43" ht="14.25">
      <c r="A30" s="296"/>
      <c r="B30" s="296"/>
      <c r="C30" s="296"/>
      <c r="D30" s="296"/>
      <c r="E30" s="296"/>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row>
    <row r="31" spans="1:43" ht="14.25">
      <c r="A31" s="353" t="s">
        <v>74</v>
      </c>
      <c r="B31" s="169" t="s">
        <v>73</v>
      </c>
      <c r="C31" s="282"/>
      <c r="D31" s="285"/>
      <c r="E31" s="285"/>
      <c r="F31" s="285"/>
      <c r="G31" s="285"/>
      <c r="H31" s="285"/>
      <c r="I31" s="285"/>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row>
    <row r="32" spans="1:43" ht="14.25">
      <c r="A32" s="169"/>
      <c r="B32" s="169" t="s">
        <v>158</v>
      </c>
      <c r="C32" s="282"/>
      <c r="D32" s="285"/>
      <c r="E32" s="285"/>
      <c r="F32" s="285"/>
      <c r="G32" s="285"/>
      <c r="H32" s="285"/>
      <c r="I32" s="285"/>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row>
    <row r="33" spans="1:43" ht="14.25">
      <c r="A33" s="169"/>
      <c r="B33" s="169" t="s">
        <v>159</v>
      </c>
      <c r="C33" s="282"/>
      <c r="D33" s="285"/>
      <c r="E33" s="285"/>
      <c r="F33" s="285"/>
      <c r="G33" s="285"/>
      <c r="H33" s="285"/>
      <c r="I33" s="285"/>
      <c r="J33" s="285"/>
      <c r="K33" s="285"/>
      <c r="L33" s="285"/>
      <c r="M33" s="285"/>
      <c r="N33" s="285"/>
      <c r="O33" s="285"/>
      <c r="P33" s="285"/>
      <c r="Q33" s="285"/>
      <c r="R33" s="285"/>
      <c r="S33" s="285"/>
      <c r="T33" s="285"/>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row>
    <row r="34" spans="1:43" ht="14.25">
      <c r="A34" s="169"/>
      <c r="B34" s="169" t="s">
        <v>160</v>
      </c>
      <c r="C34" s="282"/>
      <c r="D34" s="285"/>
      <c r="E34" s="285"/>
      <c r="F34" s="285"/>
      <c r="G34" s="285"/>
      <c r="H34" s="285"/>
      <c r="I34" s="285"/>
      <c r="J34" s="285"/>
      <c r="K34" s="285"/>
      <c r="L34" s="285"/>
      <c r="M34" s="285"/>
      <c r="N34" s="285"/>
      <c r="O34" s="285"/>
      <c r="P34" s="285"/>
      <c r="Q34" s="285"/>
      <c r="R34" s="285"/>
      <c r="S34" s="285"/>
      <c r="T34" s="285"/>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row>
    <row r="35" spans="1:43" ht="17.25">
      <c r="A35" s="169"/>
      <c r="B35" s="354"/>
      <c r="C35" s="282"/>
      <c r="D35" s="285"/>
      <c r="E35" s="285"/>
      <c r="F35" s="285"/>
      <c r="G35" s="285"/>
      <c r="H35" s="285"/>
      <c r="I35" s="285"/>
      <c r="J35" s="285"/>
      <c r="K35" s="285"/>
      <c r="L35" s="285"/>
      <c r="M35" s="285"/>
      <c r="N35" s="285"/>
      <c r="O35" s="285"/>
      <c r="P35" s="285"/>
      <c r="Q35" s="285"/>
      <c r="R35" s="285"/>
      <c r="S35" s="285"/>
      <c r="T35" s="285"/>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row>
  </sheetData>
  <mergeCells count="1">
    <mergeCell ref="A1:D1"/>
  </mergeCells>
  <phoneticPr fontId="2"/>
  <hyperlinks>
    <hyperlink ref="A1" location="'R3'!A1" display="令和３年度"/>
    <hyperlink ref="A1:D1" location="平成18年!A1" display="平成18年!A1"/>
  </hyperlinks>
  <pageMargins left="0.70866141732283472" right="0.70866141732283472" top="0.74803149606299213" bottom="0.74803149606299213" header="0.31496062992125984" footer="0.31496062992125984"/>
  <pageSetup paperSize="9" scale="2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5"/>
  <sheetViews>
    <sheetView workbookViewId="0">
      <selection sqref="A1:D1"/>
    </sheetView>
  </sheetViews>
  <sheetFormatPr defaultRowHeight="13.5"/>
  <cols>
    <col min="1" max="16384" width="9" style="170"/>
  </cols>
  <sheetData>
    <row r="1" spans="1:43" s="167" customFormat="1" ht="24" customHeight="1">
      <c r="A1" s="361" t="str">
        <f>平成18年!A1</f>
        <v>平成18年</v>
      </c>
      <c r="B1" s="361"/>
      <c r="C1" s="361"/>
      <c r="D1" s="361"/>
      <c r="E1" s="15" t="str">
        <f ca="1">RIGHT(CELL("filename",$A$1),LEN(CELL("filename",$A$1))-FIND("]",CELL("filename",$A$1)))</f>
        <v>５月</v>
      </c>
      <c r="F1" s="16" t="s">
        <v>88</v>
      </c>
      <c r="G1" s="14"/>
      <c r="H1" s="14"/>
      <c r="I1" s="14"/>
      <c r="L1" s="14"/>
      <c r="M1" s="14"/>
      <c r="N1" s="14"/>
      <c r="O1" s="14"/>
      <c r="P1" s="166"/>
      <c r="Q1" s="166"/>
    </row>
    <row r="2" spans="1:43" ht="14.25">
      <c r="A2" s="168"/>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row>
    <row r="3" spans="1:43" ht="18.75">
      <c r="A3" s="171" t="s">
        <v>20</v>
      </c>
      <c r="B3" s="172"/>
      <c r="C3" s="172"/>
      <c r="D3" s="172"/>
      <c r="E3" s="172"/>
      <c r="F3" s="172"/>
      <c r="G3" s="173"/>
      <c r="H3" s="174" t="s">
        <v>21</v>
      </c>
      <c r="I3" s="169"/>
      <c r="J3" s="171" t="s">
        <v>22</v>
      </c>
      <c r="K3" s="172"/>
      <c r="L3" s="175"/>
      <c r="M3" s="172"/>
      <c r="N3" s="172"/>
      <c r="O3" s="172"/>
      <c r="P3" s="172"/>
      <c r="Q3" s="172"/>
      <c r="R3" s="172"/>
      <c r="S3" s="175"/>
      <c r="T3" s="174" t="s">
        <v>23</v>
      </c>
      <c r="U3" s="169"/>
      <c r="V3" s="169"/>
      <c r="W3" s="169"/>
      <c r="X3" s="169"/>
      <c r="Y3" s="169"/>
      <c r="Z3" s="169"/>
      <c r="AA3" s="169"/>
      <c r="AB3" s="169"/>
      <c r="AC3" s="169"/>
      <c r="AD3" s="169"/>
      <c r="AE3" s="169"/>
      <c r="AF3" s="169"/>
      <c r="AG3" s="169"/>
      <c r="AH3" s="169"/>
      <c r="AI3" s="169"/>
      <c r="AJ3" s="169"/>
      <c r="AK3" s="169"/>
      <c r="AL3" s="169"/>
      <c r="AM3" s="169"/>
      <c r="AN3" s="169"/>
      <c r="AO3" s="169"/>
      <c r="AP3" s="169"/>
      <c r="AQ3" s="169"/>
    </row>
    <row r="4" spans="1:43" ht="14.25">
      <c r="A4" s="176"/>
      <c r="B4" s="177"/>
      <c r="C4" s="178" t="s">
        <v>24</v>
      </c>
      <c r="D4" s="179" t="s">
        <v>25</v>
      </c>
      <c r="E4" s="180" t="s">
        <v>26</v>
      </c>
      <c r="F4" s="181"/>
      <c r="G4" s="182"/>
      <c r="H4" s="183"/>
      <c r="I4" s="184"/>
      <c r="J4" s="176"/>
      <c r="K4" s="178" t="s">
        <v>24</v>
      </c>
      <c r="L4" s="180" t="s">
        <v>27</v>
      </c>
      <c r="M4" s="181"/>
      <c r="N4" s="182"/>
      <c r="O4" s="180" t="s">
        <v>28</v>
      </c>
      <c r="P4" s="181"/>
      <c r="Q4" s="182"/>
      <c r="R4" s="180" t="s">
        <v>29</v>
      </c>
      <c r="S4" s="181"/>
      <c r="T4" s="185"/>
      <c r="U4" s="184"/>
      <c r="V4" s="169"/>
      <c r="W4" s="169"/>
      <c r="X4" s="169"/>
      <c r="Y4" s="169"/>
      <c r="Z4" s="169"/>
      <c r="AA4" s="169"/>
      <c r="AB4" s="169"/>
      <c r="AC4" s="169"/>
      <c r="AD4" s="169"/>
      <c r="AE4" s="169"/>
      <c r="AF4" s="169"/>
      <c r="AG4" s="169"/>
      <c r="AH4" s="169"/>
      <c r="AI4" s="169"/>
      <c r="AJ4" s="169"/>
      <c r="AK4" s="169"/>
      <c r="AL4" s="169"/>
      <c r="AM4" s="169"/>
      <c r="AN4" s="169"/>
      <c r="AO4" s="169"/>
      <c r="AP4" s="169"/>
      <c r="AQ4" s="169"/>
    </row>
    <row r="5" spans="1:43" ht="17.25">
      <c r="A5" s="186" t="s">
        <v>30</v>
      </c>
      <c r="B5" s="187"/>
      <c r="C5" s="188"/>
      <c r="D5" s="189" t="s">
        <v>31</v>
      </c>
      <c r="E5" s="190" t="s">
        <v>32</v>
      </c>
      <c r="F5" s="190" t="s">
        <v>33</v>
      </c>
      <c r="G5" s="190" t="s">
        <v>34</v>
      </c>
      <c r="H5" s="191" t="s">
        <v>35</v>
      </c>
      <c r="I5" s="192"/>
      <c r="J5" s="193" t="s">
        <v>36</v>
      </c>
      <c r="K5" s="194"/>
      <c r="L5" s="190" t="s">
        <v>32</v>
      </c>
      <c r="M5" s="190" t="s">
        <v>33</v>
      </c>
      <c r="N5" s="190" t="s">
        <v>34</v>
      </c>
      <c r="O5" s="190" t="s">
        <v>32</v>
      </c>
      <c r="P5" s="190" t="s">
        <v>33</v>
      </c>
      <c r="Q5" s="190" t="s">
        <v>34</v>
      </c>
      <c r="R5" s="190" t="s">
        <v>32</v>
      </c>
      <c r="S5" s="190" t="s">
        <v>33</v>
      </c>
      <c r="T5" s="195" t="s">
        <v>34</v>
      </c>
      <c r="U5" s="184"/>
      <c r="V5" s="169"/>
      <c r="W5" s="169"/>
      <c r="X5" s="169"/>
      <c r="Y5" s="169"/>
      <c r="Z5" s="169"/>
      <c r="AA5" s="169"/>
      <c r="AB5" s="169"/>
      <c r="AC5" s="169"/>
      <c r="AD5" s="169"/>
      <c r="AE5" s="169"/>
      <c r="AF5" s="169"/>
      <c r="AG5" s="169"/>
      <c r="AH5" s="169"/>
      <c r="AI5" s="169"/>
      <c r="AJ5" s="169"/>
      <c r="AK5" s="169"/>
      <c r="AL5" s="169"/>
      <c r="AM5" s="169"/>
      <c r="AN5" s="169"/>
      <c r="AO5" s="169"/>
      <c r="AP5" s="169"/>
      <c r="AQ5" s="169"/>
    </row>
    <row r="6" spans="1:43" ht="17.25">
      <c r="A6" s="196"/>
      <c r="B6" s="197"/>
      <c r="C6" s="198" t="s">
        <v>186</v>
      </c>
      <c r="D6" s="199">
        <v>464800</v>
      </c>
      <c r="E6" s="199">
        <v>417900</v>
      </c>
      <c r="F6" s="199">
        <v>410100</v>
      </c>
      <c r="G6" s="199">
        <v>7800</v>
      </c>
      <c r="H6" s="200">
        <v>46900</v>
      </c>
      <c r="I6" s="184"/>
      <c r="J6" s="201"/>
      <c r="K6" s="202" t="s">
        <v>187</v>
      </c>
      <c r="L6" s="203">
        <v>417900</v>
      </c>
      <c r="M6" s="203">
        <v>410100</v>
      </c>
      <c r="N6" s="203">
        <v>7800</v>
      </c>
      <c r="O6" s="203">
        <v>411900</v>
      </c>
      <c r="P6" s="203">
        <v>406200</v>
      </c>
      <c r="Q6" s="203">
        <v>5700</v>
      </c>
      <c r="R6" s="203">
        <v>6000</v>
      </c>
      <c r="S6" s="203">
        <v>3900</v>
      </c>
      <c r="T6" s="204">
        <v>2100</v>
      </c>
      <c r="U6" s="184"/>
      <c r="V6" s="169"/>
      <c r="W6" s="169"/>
      <c r="X6" s="169"/>
      <c r="Y6" s="169"/>
      <c r="Z6" s="169"/>
      <c r="AA6" s="169"/>
      <c r="AB6" s="169"/>
      <c r="AC6" s="169"/>
      <c r="AD6" s="169"/>
      <c r="AE6" s="169"/>
      <c r="AF6" s="169"/>
      <c r="AG6" s="169"/>
      <c r="AH6" s="169"/>
      <c r="AI6" s="169"/>
      <c r="AJ6" s="169"/>
      <c r="AK6" s="169"/>
      <c r="AL6" s="169"/>
      <c r="AM6" s="169"/>
      <c r="AN6" s="169"/>
      <c r="AO6" s="169"/>
      <c r="AP6" s="169"/>
      <c r="AQ6" s="169"/>
    </row>
    <row r="7" spans="1:43" ht="17.25">
      <c r="A7" s="205" t="s">
        <v>38</v>
      </c>
      <c r="B7" s="206" t="s">
        <v>39</v>
      </c>
      <c r="C7" s="207" t="s">
        <v>188</v>
      </c>
      <c r="D7" s="199">
        <v>457300</v>
      </c>
      <c r="E7" s="199">
        <v>414400</v>
      </c>
      <c r="F7" s="199">
        <v>398400</v>
      </c>
      <c r="G7" s="199">
        <v>16000</v>
      </c>
      <c r="H7" s="208">
        <v>42900</v>
      </c>
      <c r="I7" s="184"/>
      <c r="J7" s="205" t="s">
        <v>40</v>
      </c>
      <c r="K7" s="202" t="s">
        <v>188</v>
      </c>
      <c r="L7" s="203">
        <v>414400</v>
      </c>
      <c r="M7" s="203">
        <v>398400</v>
      </c>
      <c r="N7" s="203">
        <v>16000</v>
      </c>
      <c r="O7" s="203">
        <v>399400</v>
      </c>
      <c r="P7" s="209">
        <v>394500</v>
      </c>
      <c r="Q7" s="209">
        <v>4900</v>
      </c>
      <c r="R7" s="203">
        <v>15000</v>
      </c>
      <c r="S7" s="209">
        <v>3900</v>
      </c>
      <c r="T7" s="210">
        <v>11100</v>
      </c>
      <c r="U7" s="184"/>
      <c r="V7" s="169"/>
      <c r="W7" s="169"/>
      <c r="X7" s="169"/>
      <c r="Y7" s="169"/>
      <c r="Z7" s="169"/>
      <c r="AA7" s="169"/>
      <c r="AB7" s="169"/>
      <c r="AC7" s="169"/>
      <c r="AD7" s="169"/>
      <c r="AE7" s="169"/>
      <c r="AF7" s="169"/>
      <c r="AG7" s="169"/>
      <c r="AH7" s="169"/>
      <c r="AI7" s="169"/>
      <c r="AJ7" s="169"/>
      <c r="AK7" s="169"/>
      <c r="AL7" s="169"/>
      <c r="AM7" s="169"/>
      <c r="AN7" s="169"/>
      <c r="AO7" s="169"/>
      <c r="AP7" s="169"/>
      <c r="AQ7" s="169"/>
    </row>
    <row r="8" spans="1:43" ht="17.25">
      <c r="A8" s="211"/>
      <c r="B8" s="206" t="s">
        <v>41</v>
      </c>
      <c r="C8" s="202" t="s">
        <v>42</v>
      </c>
      <c r="D8" s="212">
        <v>7500</v>
      </c>
      <c r="E8" s="212">
        <v>3500</v>
      </c>
      <c r="F8" s="212">
        <v>11700</v>
      </c>
      <c r="G8" s="212">
        <v>-8200</v>
      </c>
      <c r="H8" s="214">
        <v>4000</v>
      </c>
      <c r="I8" s="184"/>
      <c r="J8" s="205" t="s">
        <v>43</v>
      </c>
      <c r="K8" s="202" t="s">
        <v>42</v>
      </c>
      <c r="L8" s="215">
        <v>3500</v>
      </c>
      <c r="M8" s="215">
        <v>11700</v>
      </c>
      <c r="N8" s="215">
        <v>-8200</v>
      </c>
      <c r="O8" s="215">
        <v>12500</v>
      </c>
      <c r="P8" s="215">
        <v>11700</v>
      </c>
      <c r="Q8" s="215">
        <v>800</v>
      </c>
      <c r="R8" s="215">
        <v>-9000</v>
      </c>
      <c r="S8" s="215">
        <v>0</v>
      </c>
      <c r="T8" s="216">
        <v>-9000</v>
      </c>
      <c r="U8" s="184"/>
      <c r="V8" s="169"/>
      <c r="W8" s="169"/>
      <c r="X8" s="169"/>
      <c r="Y8" s="169"/>
      <c r="Z8" s="169"/>
      <c r="AA8" s="169"/>
      <c r="AB8" s="169"/>
      <c r="AC8" s="169"/>
      <c r="AD8" s="169"/>
      <c r="AE8" s="169"/>
      <c r="AF8" s="169"/>
      <c r="AG8" s="169"/>
      <c r="AH8" s="169"/>
      <c r="AI8" s="169"/>
      <c r="AJ8" s="169"/>
      <c r="AK8" s="169"/>
      <c r="AL8" s="169"/>
      <c r="AM8" s="169"/>
      <c r="AN8" s="169"/>
      <c r="AO8" s="169"/>
      <c r="AP8" s="169"/>
      <c r="AQ8" s="169"/>
    </row>
    <row r="9" spans="1:43" ht="17.25">
      <c r="A9" s="211"/>
      <c r="B9" s="217"/>
      <c r="C9" s="202" t="s">
        <v>44</v>
      </c>
      <c r="D9" s="218">
        <v>101.64006122895255</v>
      </c>
      <c r="E9" s="218">
        <v>100.84459459459461</v>
      </c>
      <c r="F9" s="218">
        <v>102.93674698795181</v>
      </c>
      <c r="G9" s="218">
        <v>48.75</v>
      </c>
      <c r="H9" s="219">
        <v>109.32400932400932</v>
      </c>
      <c r="I9" s="184"/>
      <c r="J9" s="211"/>
      <c r="K9" s="202" t="s">
        <v>44</v>
      </c>
      <c r="L9" s="220">
        <v>100.84459459459461</v>
      </c>
      <c r="M9" s="220">
        <v>102.93674698795181</v>
      </c>
      <c r="N9" s="220">
        <v>48.75</v>
      </c>
      <c r="O9" s="220">
        <v>103.12969454181271</v>
      </c>
      <c r="P9" s="220">
        <v>102.96577946768062</v>
      </c>
      <c r="Q9" s="220">
        <v>116.32653061224489</v>
      </c>
      <c r="R9" s="220">
        <v>40</v>
      </c>
      <c r="S9" s="220">
        <v>100</v>
      </c>
      <c r="T9" s="221">
        <v>18.918918918918919</v>
      </c>
      <c r="U9" s="184"/>
      <c r="V9" s="169"/>
      <c r="W9" s="169"/>
      <c r="X9" s="169"/>
      <c r="Y9" s="169"/>
      <c r="Z9" s="169"/>
      <c r="AA9" s="169"/>
      <c r="AB9" s="169"/>
      <c r="AC9" s="169"/>
      <c r="AD9" s="169"/>
      <c r="AE9" s="169"/>
      <c r="AF9" s="169"/>
      <c r="AG9" s="169"/>
      <c r="AH9" s="169"/>
      <c r="AI9" s="169"/>
      <c r="AJ9" s="169"/>
      <c r="AK9" s="169"/>
      <c r="AL9" s="169"/>
      <c r="AM9" s="169"/>
      <c r="AN9" s="169"/>
      <c r="AO9" s="169"/>
      <c r="AP9" s="169"/>
      <c r="AQ9" s="169"/>
    </row>
    <row r="10" spans="1:43" ht="17.25">
      <c r="A10" s="211"/>
      <c r="B10" s="222"/>
      <c r="C10" s="202" t="s">
        <v>187</v>
      </c>
      <c r="D10" s="199">
        <v>2509500</v>
      </c>
      <c r="E10" s="199">
        <v>2263100</v>
      </c>
      <c r="F10" s="199">
        <v>2228500</v>
      </c>
      <c r="G10" s="199">
        <v>34600</v>
      </c>
      <c r="H10" s="200">
        <v>246400</v>
      </c>
      <c r="I10" s="223"/>
      <c r="J10" s="211"/>
      <c r="K10" s="202" t="s">
        <v>187</v>
      </c>
      <c r="L10" s="203">
        <v>2263100</v>
      </c>
      <c r="M10" s="203">
        <v>2228500</v>
      </c>
      <c r="N10" s="203">
        <v>34600</v>
      </c>
      <c r="O10" s="203">
        <v>2242200</v>
      </c>
      <c r="P10" s="203">
        <v>2214000</v>
      </c>
      <c r="Q10" s="203">
        <v>28200</v>
      </c>
      <c r="R10" s="203">
        <v>20900</v>
      </c>
      <c r="S10" s="203">
        <v>14500</v>
      </c>
      <c r="T10" s="204">
        <v>6400</v>
      </c>
      <c r="U10" s="184"/>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row>
    <row r="11" spans="1:43" ht="17.25">
      <c r="A11" s="211"/>
      <c r="B11" s="206" t="s">
        <v>45</v>
      </c>
      <c r="C11" s="202" t="s">
        <v>188</v>
      </c>
      <c r="D11" s="199">
        <v>2413600</v>
      </c>
      <c r="E11" s="199">
        <v>2181400</v>
      </c>
      <c r="F11" s="199">
        <v>2133900</v>
      </c>
      <c r="G11" s="199">
        <v>47500</v>
      </c>
      <c r="H11" s="200">
        <v>232200</v>
      </c>
      <c r="I11" s="184"/>
      <c r="J11" s="205" t="s">
        <v>46</v>
      </c>
      <c r="K11" s="202" t="s">
        <v>188</v>
      </c>
      <c r="L11" s="203">
        <v>2181400</v>
      </c>
      <c r="M11" s="203">
        <v>2133900</v>
      </c>
      <c r="N11" s="203">
        <v>47500</v>
      </c>
      <c r="O11" s="203">
        <v>2143000</v>
      </c>
      <c r="P11" s="203">
        <v>2118500</v>
      </c>
      <c r="Q11" s="203">
        <v>24500</v>
      </c>
      <c r="R11" s="203">
        <v>38400</v>
      </c>
      <c r="S11" s="203">
        <v>15400</v>
      </c>
      <c r="T11" s="204">
        <v>23000</v>
      </c>
      <c r="U11" s="184"/>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row>
    <row r="12" spans="1:43" ht="17.25">
      <c r="A12" s="205" t="s">
        <v>47</v>
      </c>
      <c r="B12" s="206" t="s">
        <v>48</v>
      </c>
      <c r="C12" s="202" t="s">
        <v>42</v>
      </c>
      <c r="D12" s="212">
        <v>95900</v>
      </c>
      <c r="E12" s="212">
        <v>81700</v>
      </c>
      <c r="F12" s="212">
        <v>94600</v>
      </c>
      <c r="G12" s="212">
        <v>-12900</v>
      </c>
      <c r="H12" s="214">
        <v>14200</v>
      </c>
      <c r="I12" s="184"/>
      <c r="J12" s="205" t="s">
        <v>49</v>
      </c>
      <c r="K12" s="202" t="s">
        <v>42</v>
      </c>
      <c r="L12" s="215">
        <v>81700</v>
      </c>
      <c r="M12" s="215">
        <v>94600</v>
      </c>
      <c r="N12" s="215">
        <v>-12900</v>
      </c>
      <c r="O12" s="215">
        <v>99200</v>
      </c>
      <c r="P12" s="215">
        <v>95500</v>
      </c>
      <c r="Q12" s="215">
        <v>3700</v>
      </c>
      <c r="R12" s="215">
        <v>-17500</v>
      </c>
      <c r="S12" s="215">
        <v>-900</v>
      </c>
      <c r="T12" s="216">
        <v>-16600</v>
      </c>
      <c r="U12" s="184"/>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row>
    <row r="13" spans="1:43" ht="17.25">
      <c r="A13" s="224"/>
      <c r="B13" s="225"/>
      <c r="C13" s="202" t="s">
        <v>44</v>
      </c>
      <c r="D13" s="218">
        <v>103.97331786542922</v>
      </c>
      <c r="E13" s="218">
        <v>103.74530118272669</v>
      </c>
      <c r="F13" s="218">
        <v>104.43319743193213</v>
      </c>
      <c r="G13" s="218">
        <v>72.84210526315789</v>
      </c>
      <c r="H13" s="219">
        <v>106.11541774332471</v>
      </c>
      <c r="I13" s="184"/>
      <c r="J13" s="224"/>
      <c r="K13" s="202" t="s">
        <v>44</v>
      </c>
      <c r="L13" s="218">
        <v>103.74530118272669</v>
      </c>
      <c r="M13" s="218">
        <v>104.43319743193213</v>
      </c>
      <c r="N13" s="218">
        <v>72.84210526315789</v>
      </c>
      <c r="O13" s="218">
        <v>104.62902473168457</v>
      </c>
      <c r="P13" s="218">
        <v>104.50790653764457</v>
      </c>
      <c r="Q13" s="218">
        <v>115.10204081632654</v>
      </c>
      <c r="R13" s="218">
        <v>54.427083333333336</v>
      </c>
      <c r="S13" s="218">
        <v>94.155844155844164</v>
      </c>
      <c r="T13" s="219">
        <v>27.826086956521738</v>
      </c>
      <c r="U13" s="184"/>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row>
    <row r="14" spans="1:43" ht="17.25">
      <c r="A14" s="226"/>
      <c r="B14" s="227"/>
      <c r="C14" s="202" t="s">
        <v>50</v>
      </c>
      <c r="D14" s="218">
        <v>100</v>
      </c>
      <c r="E14" s="218">
        <v>89.909638554216869</v>
      </c>
      <c r="F14" s="218">
        <v>88.231497418244402</v>
      </c>
      <c r="G14" s="218">
        <v>1.6781411359724614</v>
      </c>
      <c r="H14" s="219">
        <v>10.090361445783133</v>
      </c>
      <c r="I14" s="184"/>
      <c r="J14" s="196"/>
      <c r="K14" s="202" t="s">
        <v>50</v>
      </c>
      <c r="L14" s="218">
        <v>100</v>
      </c>
      <c r="M14" s="218">
        <v>98.133524766690599</v>
      </c>
      <c r="N14" s="218">
        <v>1.8664752333094041</v>
      </c>
      <c r="O14" s="218">
        <v>98.564249820531231</v>
      </c>
      <c r="P14" s="218">
        <v>97.200287150035891</v>
      </c>
      <c r="Q14" s="218">
        <v>1.3639626704953338</v>
      </c>
      <c r="R14" s="218">
        <v>1.4357501794687724</v>
      </c>
      <c r="S14" s="218">
        <v>0.93323761665470206</v>
      </c>
      <c r="T14" s="219">
        <v>0.50251256281407031</v>
      </c>
      <c r="U14" s="184"/>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row>
    <row r="15" spans="1:43" ht="17.25">
      <c r="A15" s="228" t="s">
        <v>51</v>
      </c>
      <c r="B15" s="229"/>
      <c r="C15" s="230" t="s">
        <v>52</v>
      </c>
      <c r="D15" s="231">
        <v>100</v>
      </c>
      <c r="E15" s="231">
        <v>90.181311018131112</v>
      </c>
      <c r="F15" s="231">
        <v>88.802550308826454</v>
      </c>
      <c r="G15" s="231">
        <v>1.3787607093046423</v>
      </c>
      <c r="H15" s="232">
        <v>9.8186889818688972</v>
      </c>
      <c r="I15" s="184"/>
      <c r="J15" s="233" t="s">
        <v>51</v>
      </c>
      <c r="K15" s="230" t="s">
        <v>52</v>
      </c>
      <c r="L15" s="231">
        <v>100</v>
      </c>
      <c r="M15" s="231">
        <v>98.471123679908089</v>
      </c>
      <c r="N15" s="231">
        <v>1.5288763200919093</v>
      </c>
      <c r="O15" s="231">
        <v>99.076488003181467</v>
      </c>
      <c r="P15" s="231">
        <v>97.830409615129682</v>
      </c>
      <c r="Q15" s="231">
        <v>1.2460783880517874</v>
      </c>
      <c r="R15" s="231">
        <v>0.92351199681852325</v>
      </c>
      <c r="S15" s="231">
        <v>0.64071406477840132</v>
      </c>
      <c r="T15" s="232">
        <v>0.28279793204012194</v>
      </c>
      <c r="U15" s="184"/>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row>
    <row r="16" spans="1:43" ht="14.25">
      <c r="A16" s="184"/>
      <c r="B16" s="184"/>
      <c r="C16" s="184"/>
      <c r="D16" s="184"/>
      <c r="E16" s="184"/>
      <c r="F16" s="184"/>
      <c r="G16" s="184"/>
      <c r="H16" s="184"/>
      <c r="I16" s="234"/>
      <c r="J16" s="184"/>
      <c r="K16" s="235"/>
      <c r="L16" s="184"/>
      <c r="M16" s="184"/>
      <c r="N16" s="184"/>
      <c r="O16" s="184"/>
      <c r="P16" s="184"/>
      <c r="Q16" s="184"/>
      <c r="R16" s="184"/>
      <c r="S16" s="184"/>
      <c r="T16" s="184"/>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row>
    <row r="17" spans="1:43" ht="18.75">
      <c r="A17" s="171" t="s">
        <v>53</v>
      </c>
      <c r="B17" s="172"/>
      <c r="C17" s="172"/>
      <c r="D17" s="175"/>
      <c r="E17" s="172"/>
      <c r="F17" s="172"/>
      <c r="G17" s="172"/>
      <c r="H17" s="172"/>
      <c r="I17" s="172"/>
      <c r="J17" s="172"/>
      <c r="K17" s="172"/>
      <c r="L17" s="172"/>
      <c r="M17" s="172"/>
      <c r="N17" s="172"/>
      <c r="O17" s="172"/>
      <c r="P17" s="172"/>
      <c r="Q17" s="172"/>
      <c r="R17" s="172"/>
      <c r="S17" s="172"/>
      <c r="T17" s="175"/>
      <c r="U17" s="172"/>
      <c r="V17" s="172"/>
      <c r="W17" s="172"/>
      <c r="X17" s="172"/>
      <c r="Y17" s="172"/>
      <c r="Z17" s="172"/>
      <c r="AA17" s="172"/>
      <c r="AB17" s="172"/>
      <c r="AC17" s="172"/>
      <c r="AD17" s="172"/>
      <c r="AE17" s="172"/>
      <c r="AF17" s="172"/>
      <c r="AG17" s="172"/>
      <c r="AH17" s="172"/>
      <c r="AI17" s="172"/>
      <c r="AJ17" s="172"/>
      <c r="AK17" s="172"/>
      <c r="AL17" s="172"/>
      <c r="AM17" s="172"/>
      <c r="AN17" s="174" t="s">
        <v>23</v>
      </c>
      <c r="AO17" s="174"/>
      <c r="AP17" s="174"/>
      <c r="AQ17" s="174"/>
    </row>
    <row r="18" spans="1:43" ht="17.25">
      <c r="A18" s="237"/>
      <c r="B18" s="238"/>
      <c r="C18" s="239" t="s">
        <v>24</v>
      </c>
      <c r="D18" s="240"/>
      <c r="E18" s="241">
        <v>1</v>
      </c>
      <c r="F18" s="241">
        <v>2</v>
      </c>
      <c r="G18" s="242">
        <v>3</v>
      </c>
      <c r="H18" s="243">
        <v>4</v>
      </c>
      <c r="I18" s="241">
        <v>5</v>
      </c>
      <c r="J18" s="242">
        <v>6</v>
      </c>
      <c r="K18" s="241">
        <v>7</v>
      </c>
      <c r="L18" s="241">
        <v>8</v>
      </c>
      <c r="M18" s="241">
        <v>9</v>
      </c>
      <c r="N18" s="241">
        <v>10</v>
      </c>
      <c r="O18" s="241">
        <v>11</v>
      </c>
      <c r="P18" s="241">
        <v>12</v>
      </c>
      <c r="Q18" s="241">
        <v>13</v>
      </c>
      <c r="R18" s="241">
        <v>14</v>
      </c>
      <c r="S18" s="241">
        <v>15</v>
      </c>
      <c r="T18" s="241">
        <v>16</v>
      </c>
      <c r="U18" s="241">
        <v>17</v>
      </c>
      <c r="V18" s="241">
        <v>18</v>
      </c>
      <c r="W18" s="241">
        <v>19</v>
      </c>
      <c r="X18" s="241">
        <v>20</v>
      </c>
      <c r="Y18" s="241">
        <v>21</v>
      </c>
      <c r="Z18" s="243">
        <v>22</v>
      </c>
      <c r="AA18" s="241">
        <v>23</v>
      </c>
      <c r="AB18" s="243">
        <v>24</v>
      </c>
      <c r="AC18" s="241">
        <v>25</v>
      </c>
      <c r="AD18" s="244">
        <v>26</v>
      </c>
      <c r="AE18" s="245">
        <v>27</v>
      </c>
      <c r="AF18" s="244">
        <v>28</v>
      </c>
      <c r="AG18" s="245">
        <v>29</v>
      </c>
      <c r="AH18" s="244">
        <v>30</v>
      </c>
      <c r="AI18" s="245">
        <v>31</v>
      </c>
      <c r="AJ18" s="244">
        <v>32</v>
      </c>
      <c r="AK18" s="245">
        <v>33</v>
      </c>
      <c r="AL18" s="244">
        <v>34</v>
      </c>
      <c r="AM18" s="245">
        <v>35</v>
      </c>
      <c r="AN18" s="244">
        <v>36</v>
      </c>
      <c r="AO18" s="245">
        <v>37</v>
      </c>
      <c r="AP18" s="244">
        <v>38</v>
      </c>
      <c r="AQ18" s="246"/>
    </row>
    <row r="19" spans="1:43" ht="17.25">
      <c r="A19" s="186" t="s">
        <v>30</v>
      </c>
      <c r="B19" s="247"/>
      <c r="C19" s="194"/>
      <c r="D19" s="248" t="s">
        <v>32</v>
      </c>
      <c r="E19" s="249" t="s">
        <v>120</v>
      </c>
      <c r="F19" s="250" t="s">
        <v>121</v>
      </c>
      <c r="G19" s="251" t="s">
        <v>122</v>
      </c>
      <c r="H19" s="252" t="s">
        <v>123</v>
      </c>
      <c r="I19" s="250" t="s">
        <v>124</v>
      </c>
      <c r="J19" s="251" t="s">
        <v>125</v>
      </c>
      <c r="K19" s="250" t="s">
        <v>126</v>
      </c>
      <c r="L19" s="250" t="s">
        <v>127</v>
      </c>
      <c r="M19" s="202" t="s">
        <v>128</v>
      </c>
      <c r="N19" s="250" t="s">
        <v>129</v>
      </c>
      <c r="O19" s="250" t="s">
        <v>130</v>
      </c>
      <c r="P19" s="250" t="s">
        <v>131</v>
      </c>
      <c r="Q19" s="250" t="s">
        <v>132</v>
      </c>
      <c r="R19" s="250" t="s">
        <v>133</v>
      </c>
      <c r="S19" s="250" t="s">
        <v>134</v>
      </c>
      <c r="T19" s="250" t="s">
        <v>135</v>
      </c>
      <c r="U19" s="250" t="s">
        <v>136</v>
      </c>
      <c r="V19" s="250" t="s">
        <v>137</v>
      </c>
      <c r="W19" s="250" t="s">
        <v>138</v>
      </c>
      <c r="X19" s="250" t="s">
        <v>139</v>
      </c>
      <c r="Y19" s="250" t="s">
        <v>140</v>
      </c>
      <c r="Z19" s="252" t="s">
        <v>141</v>
      </c>
      <c r="AA19" s="250" t="s">
        <v>142</v>
      </c>
      <c r="AB19" s="252" t="s">
        <v>143</v>
      </c>
      <c r="AC19" s="250" t="s">
        <v>144</v>
      </c>
      <c r="AD19" s="253" t="s">
        <v>145</v>
      </c>
      <c r="AE19" s="254" t="s">
        <v>146</v>
      </c>
      <c r="AF19" s="250" t="s">
        <v>147</v>
      </c>
      <c r="AG19" s="254" t="s">
        <v>148</v>
      </c>
      <c r="AH19" s="253" t="s">
        <v>149</v>
      </c>
      <c r="AI19" s="253" t="s">
        <v>162</v>
      </c>
      <c r="AJ19" s="253" t="s">
        <v>150</v>
      </c>
      <c r="AK19" s="253" t="s">
        <v>151</v>
      </c>
      <c r="AL19" s="254" t="s">
        <v>152</v>
      </c>
      <c r="AM19" s="253" t="s">
        <v>153</v>
      </c>
      <c r="AN19" s="202" t="s">
        <v>154</v>
      </c>
      <c r="AO19" s="254" t="s">
        <v>155</v>
      </c>
      <c r="AP19" s="253" t="s">
        <v>156</v>
      </c>
      <c r="AQ19" s="255" t="s">
        <v>157</v>
      </c>
    </row>
    <row r="20" spans="1:43" ht="14.25">
      <c r="A20" s="256"/>
      <c r="B20" s="257"/>
      <c r="C20" s="258" t="s">
        <v>187</v>
      </c>
      <c r="D20" s="203">
        <v>417900</v>
      </c>
      <c r="E20" s="259">
        <v>164900</v>
      </c>
      <c r="F20" s="259">
        <v>27300</v>
      </c>
      <c r="G20" s="259">
        <v>48500</v>
      </c>
      <c r="H20" s="259">
        <v>21900</v>
      </c>
      <c r="I20" s="259">
        <v>48300</v>
      </c>
      <c r="J20" s="259">
        <v>35200</v>
      </c>
      <c r="K20" s="259">
        <v>6000</v>
      </c>
      <c r="L20" s="259">
        <v>14100</v>
      </c>
      <c r="M20" s="259">
        <v>2300</v>
      </c>
      <c r="N20" s="259">
        <v>3700</v>
      </c>
      <c r="O20" s="259">
        <v>2300</v>
      </c>
      <c r="P20" s="259">
        <v>2400</v>
      </c>
      <c r="Q20" s="259">
        <v>0</v>
      </c>
      <c r="R20" s="259">
        <v>3600</v>
      </c>
      <c r="S20" s="259">
        <v>4600</v>
      </c>
      <c r="T20" s="259">
        <v>5400</v>
      </c>
      <c r="U20" s="259">
        <v>7300</v>
      </c>
      <c r="V20" s="259">
        <v>1900</v>
      </c>
      <c r="W20" s="259">
        <v>800</v>
      </c>
      <c r="X20" s="259">
        <v>1900</v>
      </c>
      <c r="Y20" s="259">
        <v>3600</v>
      </c>
      <c r="Z20" s="259">
        <v>1800</v>
      </c>
      <c r="AA20" s="259">
        <v>2300</v>
      </c>
      <c r="AB20" s="259">
        <v>0</v>
      </c>
      <c r="AC20" s="259">
        <v>0</v>
      </c>
      <c r="AD20" s="259">
        <v>0</v>
      </c>
      <c r="AE20" s="259">
        <v>0</v>
      </c>
      <c r="AF20" s="259">
        <v>0</v>
      </c>
      <c r="AG20" s="259">
        <v>0</v>
      </c>
      <c r="AH20" s="259">
        <v>0</v>
      </c>
      <c r="AI20" s="259">
        <v>0</v>
      </c>
      <c r="AJ20" s="259">
        <v>0</v>
      </c>
      <c r="AK20" s="259">
        <v>0</v>
      </c>
      <c r="AL20" s="259">
        <v>0</v>
      </c>
      <c r="AM20" s="259">
        <v>0</v>
      </c>
      <c r="AN20" s="259">
        <v>0</v>
      </c>
      <c r="AO20" s="259">
        <v>0</v>
      </c>
      <c r="AP20" s="259">
        <v>0</v>
      </c>
      <c r="AQ20" s="260">
        <v>7800</v>
      </c>
    </row>
    <row r="21" spans="1:43" ht="14.25">
      <c r="A21" s="261" t="s">
        <v>38</v>
      </c>
      <c r="B21" s="262" t="s">
        <v>39</v>
      </c>
      <c r="C21" s="258" t="s">
        <v>188</v>
      </c>
      <c r="D21" s="203">
        <v>414400</v>
      </c>
      <c r="E21" s="203">
        <v>164600</v>
      </c>
      <c r="F21" s="264">
        <v>66700</v>
      </c>
      <c r="G21" s="264">
        <v>26300</v>
      </c>
      <c r="H21" s="264">
        <v>0</v>
      </c>
      <c r="I21" s="203">
        <v>48300</v>
      </c>
      <c r="J21" s="203">
        <v>33600</v>
      </c>
      <c r="K21" s="203">
        <v>5800</v>
      </c>
      <c r="L21" s="203">
        <v>12400</v>
      </c>
      <c r="M21" s="203">
        <v>0</v>
      </c>
      <c r="N21" s="203">
        <v>4100</v>
      </c>
      <c r="O21" s="203">
        <v>2100</v>
      </c>
      <c r="P21" s="203">
        <v>2200</v>
      </c>
      <c r="Q21" s="203">
        <v>0</v>
      </c>
      <c r="R21" s="203">
        <v>3400</v>
      </c>
      <c r="S21" s="203">
        <v>4500</v>
      </c>
      <c r="T21" s="203">
        <v>5900</v>
      </c>
      <c r="U21" s="203">
        <v>5600</v>
      </c>
      <c r="V21" s="203">
        <v>1700</v>
      </c>
      <c r="W21" s="203">
        <v>1100</v>
      </c>
      <c r="X21" s="203">
        <v>2100</v>
      </c>
      <c r="Y21" s="203">
        <v>3600</v>
      </c>
      <c r="Z21" s="203">
        <v>1900</v>
      </c>
      <c r="AA21" s="203">
        <v>2500</v>
      </c>
      <c r="AB21" s="203">
        <v>0</v>
      </c>
      <c r="AC21" s="203">
        <v>0</v>
      </c>
      <c r="AD21" s="203">
        <v>0</v>
      </c>
      <c r="AE21" s="203">
        <v>0</v>
      </c>
      <c r="AF21" s="203">
        <v>0</v>
      </c>
      <c r="AG21" s="203">
        <v>0</v>
      </c>
      <c r="AH21" s="203">
        <v>0</v>
      </c>
      <c r="AI21" s="203">
        <v>0</v>
      </c>
      <c r="AJ21" s="203">
        <v>0</v>
      </c>
      <c r="AK21" s="203">
        <v>0</v>
      </c>
      <c r="AL21" s="203">
        <v>0</v>
      </c>
      <c r="AM21" s="203">
        <v>0</v>
      </c>
      <c r="AN21" s="203">
        <v>0</v>
      </c>
      <c r="AO21" s="203">
        <v>0</v>
      </c>
      <c r="AP21" s="203">
        <v>0</v>
      </c>
      <c r="AQ21" s="204">
        <v>16000</v>
      </c>
    </row>
    <row r="22" spans="1:43" ht="14.25">
      <c r="A22" s="266"/>
      <c r="B22" s="262" t="s">
        <v>41</v>
      </c>
      <c r="C22" s="258" t="s">
        <v>42</v>
      </c>
      <c r="D22" s="215">
        <v>3500</v>
      </c>
      <c r="E22" s="215">
        <v>300</v>
      </c>
      <c r="F22" s="215">
        <v>-39400</v>
      </c>
      <c r="G22" s="215">
        <v>22200</v>
      </c>
      <c r="H22" s="215">
        <v>21900</v>
      </c>
      <c r="I22" s="215">
        <v>0</v>
      </c>
      <c r="J22" s="215">
        <v>1600</v>
      </c>
      <c r="K22" s="215">
        <v>200</v>
      </c>
      <c r="L22" s="215">
        <v>1700</v>
      </c>
      <c r="M22" s="215">
        <v>0</v>
      </c>
      <c r="N22" s="215">
        <v>-400</v>
      </c>
      <c r="O22" s="215">
        <v>200</v>
      </c>
      <c r="P22" s="215">
        <v>200</v>
      </c>
      <c r="Q22" s="215">
        <v>0</v>
      </c>
      <c r="R22" s="215">
        <v>200</v>
      </c>
      <c r="S22" s="215">
        <v>100</v>
      </c>
      <c r="T22" s="215">
        <v>-500</v>
      </c>
      <c r="U22" s="215">
        <v>1700</v>
      </c>
      <c r="V22" s="215">
        <v>200</v>
      </c>
      <c r="W22" s="215">
        <v>-300</v>
      </c>
      <c r="X22" s="215">
        <v>-200</v>
      </c>
      <c r="Y22" s="215">
        <v>0</v>
      </c>
      <c r="Z22" s="215">
        <v>-100</v>
      </c>
      <c r="AA22" s="215">
        <v>-200</v>
      </c>
      <c r="AB22" s="215">
        <v>0</v>
      </c>
      <c r="AC22" s="215">
        <v>0</v>
      </c>
      <c r="AD22" s="215">
        <v>0</v>
      </c>
      <c r="AE22" s="215">
        <v>0</v>
      </c>
      <c r="AF22" s="215">
        <v>0</v>
      </c>
      <c r="AG22" s="215">
        <v>0</v>
      </c>
      <c r="AH22" s="215">
        <v>0</v>
      </c>
      <c r="AI22" s="215">
        <v>0</v>
      </c>
      <c r="AJ22" s="215">
        <v>0</v>
      </c>
      <c r="AK22" s="215">
        <v>0</v>
      </c>
      <c r="AL22" s="215">
        <v>0</v>
      </c>
      <c r="AM22" s="215">
        <v>0</v>
      </c>
      <c r="AN22" s="215">
        <v>0</v>
      </c>
      <c r="AO22" s="215">
        <v>0</v>
      </c>
      <c r="AP22" s="215">
        <v>0</v>
      </c>
      <c r="AQ22" s="267">
        <v>-8200</v>
      </c>
    </row>
    <row r="23" spans="1:43" ht="14.25">
      <c r="A23" s="266"/>
      <c r="B23" s="268"/>
      <c r="C23" s="258" t="s">
        <v>44</v>
      </c>
      <c r="D23" s="220">
        <v>100.84459459459461</v>
      </c>
      <c r="E23" s="220">
        <v>100.18226002430133</v>
      </c>
      <c r="F23" s="220">
        <v>40.929535232383806</v>
      </c>
      <c r="G23" s="220">
        <v>184.41064638783271</v>
      </c>
      <c r="H23" s="220" t="s">
        <v>163</v>
      </c>
      <c r="I23" s="220">
        <v>100</v>
      </c>
      <c r="J23" s="220">
        <v>104.76190476190477</v>
      </c>
      <c r="K23" s="220">
        <v>103.44827586206897</v>
      </c>
      <c r="L23" s="220">
        <v>113.70967741935485</v>
      </c>
      <c r="M23" s="220">
        <v>0</v>
      </c>
      <c r="N23" s="220">
        <v>90.243902439024396</v>
      </c>
      <c r="O23" s="220">
        <v>109.52380952380953</v>
      </c>
      <c r="P23" s="220">
        <v>109.09090909090908</v>
      </c>
      <c r="Q23" s="220">
        <v>0</v>
      </c>
      <c r="R23" s="220">
        <v>105.88235294117648</v>
      </c>
      <c r="S23" s="220">
        <v>102.22222222222221</v>
      </c>
      <c r="T23" s="220">
        <v>91.525423728813564</v>
      </c>
      <c r="U23" s="220">
        <v>130.35714285714286</v>
      </c>
      <c r="V23" s="220">
        <v>111.76470588235294</v>
      </c>
      <c r="W23" s="218">
        <v>72.727272727272734</v>
      </c>
      <c r="X23" s="218">
        <v>90.476190476190482</v>
      </c>
      <c r="Y23" s="218">
        <v>100</v>
      </c>
      <c r="Z23" s="218">
        <v>94.73684210526315</v>
      </c>
      <c r="AA23" s="218">
        <v>92</v>
      </c>
      <c r="AB23" s="218">
        <v>0</v>
      </c>
      <c r="AC23" s="218">
        <v>0</v>
      </c>
      <c r="AD23" s="218">
        <v>0</v>
      </c>
      <c r="AE23" s="218">
        <v>0</v>
      </c>
      <c r="AF23" s="218">
        <v>0</v>
      </c>
      <c r="AG23" s="218">
        <v>0</v>
      </c>
      <c r="AH23" s="218">
        <v>0</v>
      </c>
      <c r="AI23" s="218">
        <v>0</v>
      </c>
      <c r="AJ23" s="218">
        <v>0</v>
      </c>
      <c r="AK23" s="218">
        <v>0</v>
      </c>
      <c r="AL23" s="218">
        <v>0</v>
      </c>
      <c r="AM23" s="218">
        <v>0</v>
      </c>
      <c r="AN23" s="220">
        <v>0</v>
      </c>
      <c r="AO23" s="220">
        <v>0</v>
      </c>
      <c r="AP23" s="220">
        <v>0</v>
      </c>
      <c r="AQ23" s="270">
        <v>48.75</v>
      </c>
    </row>
    <row r="24" spans="1:43" ht="14.25">
      <c r="A24" s="266"/>
      <c r="B24" s="271"/>
      <c r="C24" s="258" t="s">
        <v>187</v>
      </c>
      <c r="D24" s="203">
        <v>2263100</v>
      </c>
      <c r="E24" s="203">
        <v>970700</v>
      </c>
      <c r="F24" s="203">
        <v>163000</v>
      </c>
      <c r="G24" s="203">
        <v>213300</v>
      </c>
      <c r="H24" s="203">
        <v>78500</v>
      </c>
      <c r="I24" s="203">
        <v>273700</v>
      </c>
      <c r="J24" s="203">
        <v>204700</v>
      </c>
      <c r="K24" s="203">
        <v>39200</v>
      </c>
      <c r="L24" s="203">
        <v>59800</v>
      </c>
      <c r="M24" s="203">
        <v>6500</v>
      </c>
      <c r="N24" s="203">
        <v>30600</v>
      </c>
      <c r="O24" s="203">
        <v>13500</v>
      </c>
      <c r="P24" s="203">
        <v>13700</v>
      </c>
      <c r="Q24" s="203">
        <v>100</v>
      </c>
      <c r="R24" s="203">
        <v>16500</v>
      </c>
      <c r="S24" s="203">
        <v>18400</v>
      </c>
      <c r="T24" s="203">
        <v>31000</v>
      </c>
      <c r="U24" s="203">
        <v>26700</v>
      </c>
      <c r="V24" s="203">
        <v>8500</v>
      </c>
      <c r="W24" s="203">
        <v>5100</v>
      </c>
      <c r="X24" s="203">
        <v>11100</v>
      </c>
      <c r="Y24" s="203">
        <v>18800</v>
      </c>
      <c r="Z24" s="203">
        <v>10800</v>
      </c>
      <c r="AA24" s="203">
        <v>12500</v>
      </c>
      <c r="AB24" s="203">
        <v>100</v>
      </c>
      <c r="AC24" s="203">
        <v>0</v>
      </c>
      <c r="AD24" s="203">
        <v>0</v>
      </c>
      <c r="AE24" s="203">
        <v>100</v>
      </c>
      <c r="AF24" s="203">
        <v>100</v>
      </c>
      <c r="AG24" s="203">
        <v>100</v>
      </c>
      <c r="AH24" s="203">
        <v>0</v>
      </c>
      <c r="AI24" s="203">
        <v>200</v>
      </c>
      <c r="AJ24" s="203">
        <v>200</v>
      </c>
      <c r="AK24" s="203">
        <v>200</v>
      </c>
      <c r="AL24" s="203">
        <v>500</v>
      </c>
      <c r="AM24" s="203">
        <v>200</v>
      </c>
      <c r="AN24" s="203">
        <v>100</v>
      </c>
      <c r="AO24" s="203">
        <v>0</v>
      </c>
      <c r="AP24" s="203">
        <v>0</v>
      </c>
      <c r="AQ24" s="204">
        <v>34600</v>
      </c>
    </row>
    <row r="25" spans="1:43" ht="14.25">
      <c r="A25" s="266"/>
      <c r="B25" s="262" t="s">
        <v>45</v>
      </c>
      <c r="C25" s="258" t="s">
        <v>188</v>
      </c>
      <c r="D25" s="203">
        <v>2181400</v>
      </c>
      <c r="E25" s="272">
        <v>937400</v>
      </c>
      <c r="F25" s="272">
        <v>283600</v>
      </c>
      <c r="G25" s="272">
        <v>137500</v>
      </c>
      <c r="H25" s="272">
        <v>0</v>
      </c>
      <c r="I25" s="272">
        <v>274700</v>
      </c>
      <c r="J25" s="272">
        <v>193800</v>
      </c>
      <c r="K25" s="272">
        <v>39900</v>
      </c>
      <c r="L25" s="272">
        <v>55000</v>
      </c>
      <c r="M25" s="272">
        <v>0</v>
      </c>
      <c r="N25" s="272">
        <v>25700</v>
      </c>
      <c r="O25" s="272">
        <v>13500</v>
      </c>
      <c r="P25" s="272">
        <v>13800</v>
      </c>
      <c r="Q25" s="272">
        <v>0</v>
      </c>
      <c r="R25" s="272">
        <v>16500</v>
      </c>
      <c r="S25" s="272">
        <v>18900</v>
      </c>
      <c r="T25" s="272">
        <v>32100</v>
      </c>
      <c r="U25" s="272">
        <v>23700</v>
      </c>
      <c r="V25" s="272">
        <v>8000</v>
      </c>
      <c r="W25" s="272">
        <v>5200</v>
      </c>
      <c r="X25" s="272">
        <v>10800</v>
      </c>
      <c r="Y25" s="272">
        <v>18900</v>
      </c>
      <c r="Z25" s="272">
        <v>9900</v>
      </c>
      <c r="AA25" s="272">
        <v>12800</v>
      </c>
      <c r="AB25" s="272">
        <v>300</v>
      </c>
      <c r="AC25" s="272">
        <v>0</v>
      </c>
      <c r="AD25" s="272">
        <v>100</v>
      </c>
      <c r="AE25" s="272">
        <v>200</v>
      </c>
      <c r="AF25" s="272">
        <v>600</v>
      </c>
      <c r="AG25" s="272">
        <v>100</v>
      </c>
      <c r="AH25" s="272">
        <v>0</v>
      </c>
      <c r="AI25" s="272">
        <v>0</v>
      </c>
      <c r="AJ25" s="272">
        <v>100</v>
      </c>
      <c r="AK25" s="272">
        <v>300</v>
      </c>
      <c r="AL25" s="272">
        <v>100</v>
      </c>
      <c r="AM25" s="272">
        <v>100</v>
      </c>
      <c r="AN25" s="272">
        <v>100</v>
      </c>
      <c r="AO25" s="272">
        <v>100</v>
      </c>
      <c r="AP25" s="272">
        <v>100</v>
      </c>
      <c r="AQ25" s="273">
        <v>47500</v>
      </c>
    </row>
    <row r="26" spans="1:43" ht="14.25">
      <c r="A26" s="261" t="s">
        <v>47</v>
      </c>
      <c r="B26" s="262" t="s">
        <v>48</v>
      </c>
      <c r="C26" s="258" t="s">
        <v>42</v>
      </c>
      <c r="D26" s="215">
        <v>81700</v>
      </c>
      <c r="E26" s="215">
        <v>33300</v>
      </c>
      <c r="F26" s="215">
        <v>-120600</v>
      </c>
      <c r="G26" s="215">
        <v>75800</v>
      </c>
      <c r="H26" s="215">
        <v>78500</v>
      </c>
      <c r="I26" s="215">
        <v>-1000</v>
      </c>
      <c r="J26" s="215">
        <v>10900</v>
      </c>
      <c r="K26" s="215">
        <v>-700</v>
      </c>
      <c r="L26" s="215">
        <v>4800</v>
      </c>
      <c r="M26" s="215">
        <v>0</v>
      </c>
      <c r="N26" s="215">
        <v>4900</v>
      </c>
      <c r="O26" s="215">
        <v>0</v>
      </c>
      <c r="P26" s="215">
        <v>-100</v>
      </c>
      <c r="Q26" s="215">
        <v>0</v>
      </c>
      <c r="R26" s="215">
        <v>0</v>
      </c>
      <c r="S26" s="215">
        <v>-500</v>
      </c>
      <c r="T26" s="215">
        <v>-1100</v>
      </c>
      <c r="U26" s="215">
        <v>3000</v>
      </c>
      <c r="V26" s="215">
        <v>500</v>
      </c>
      <c r="W26" s="215">
        <v>-100</v>
      </c>
      <c r="X26" s="215">
        <v>300</v>
      </c>
      <c r="Y26" s="215">
        <v>-100</v>
      </c>
      <c r="Z26" s="215">
        <v>900</v>
      </c>
      <c r="AA26" s="215">
        <v>-300</v>
      </c>
      <c r="AB26" s="215">
        <v>-200</v>
      </c>
      <c r="AC26" s="215">
        <v>0</v>
      </c>
      <c r="AD26" s="215">
        <v>-100</v>
      </c>
      <c r="AE26" s="215">
        <v>-100</v>
      </c>
      <c r="AF26" s="215">
        <v>-500</v>
      </c>
      <c r="AG26" s="215">
        <v>0</v>
      </c>
      <c r="AH26" s="215">
        <v>0</v>
      </c>
      <c r="AI26" s="215">
        <v>0</v>
      </c>
      <c r="AJ26" s="215">
        <v>100</v>
      </c>
      <c r="AK26" s="215">
        <v>-100</v>
      </c>
      <c r="AL26" s="215">
        <v>400</v>
      </c>
      <c r="AM26" s="215">
        <v>100</v>
      </c>
      <c r="AN26" s="215">
        <v>0</v>
      </c>
      <c r="AO26" s="215">
        <v>-100</v>
      </c>
      <c r="AP26" s="215">
        <v>-100</v>
      </c>
      <c r="AQ26" s="216">
        <v>-12900</v>
      </c>
    </row>
    <row r="27" spans="1:43" ht="14.25">
      <c r="A27" s="256"/>
      <c r="B27" s="274"/>
      <c r="C27" s="258" t="s">
        <v>44</v>
      </c>
      <c r="D27" s="218">
        <v>103.74530118272669</v>
      </c>
      <c r="E27" s="218">
        <v>103.55237892041818</v>
      </c>
      <c r="F27" s="218">
        <v>57.475317348377999</v>
      </c>
      <c r="G27" s="218">
        <v>155.12727272727273</v>
      </c>
      <c r="H27" s="269" t="s">
        <v>163</v>
      </c>
      <c r="I27" s="218">
        <v>99.635966508918813</v>
      </c>
      <c r="J27" s="218">
        <v>105.62435500515997</v>
      </c>
      <c r="K27" s="218">
        <v>98.245614035087712</v>
      </c>
      <c r="L27" s="218">
        <v>108.72727272727272</v>
      </c>
      <c r="M27" s="218">
        <v>0</v>
      </c>
      <c r="N27" s="218">
        <v>119.06614785992218</v>
      </c>
      <c r="O27" s="218">
        <v>100</v>
      </c>
      <c r="P27" s="218">
        <v>99.275362318840578</v>
      </c>
      <c r="Q27" s="218">
        <v>0</v>
      </c>
      <c r="R27" s="218">
        <v>100</v>
      </c>
      <c r="S27" s="218">
        <v>97.354497354497354</v>
      </c>
      <c r="T27" s="218">
        <v>96.573208722741427</v>
      </c>
      <c r="U27" s="218">
        <v>112.65822784810126</v>
      </c>
      <c r="V27" s="218">
        <v>106.25</v>
      </c>
      <c r="W27" s="218">
        <v>98.076923076923066</v>
      </c>
      <c r="X27" s="218">
        <v>102.77777777777777</v>
      </c>
      <c r="Y27" s="218">
        <v>99.470899470899468</v>
      </c>
      <c r="Z27" s="218">
        <v>109.09090909090908</v>
      </c>
      <c r="AA27" s="218">
        <v>97.65625</v>
      </c>
      <c r="AB27" s="218">
        <v>33.333333333333329</v>
      </c>
      <c r="AC27" s="218">
        <v>0</v>
      </c>
      <c r="AD27" s="218">
        <v>0</v>
      </c>
      <c r="AE27" s="218">
        <v>50</v>
      </c>
      <c r="AF27" s="218">
        <v>16.666666666666664</v>
      </c>
      <c r="AG27" s="218">
        <v>100</v>
      </c>
      <c r="AH27" s="218">
        <v>0</v>
      </c>
      <c r="AI27" s="218">
        <v>0</v>
      </c>
      <c r="AJ27" s="218">
        <v>200</v>
      </c>
      <c r="AK27" s="218">
        <v>66.666666666666657</v>
      </c>
      <c r="AL27" s="218">
        <v>500</v>
      </c>
      <c r="AM27" s="218">
        <v>200</v>
      </c>
      <c r="AN27" s="218">
        <v>100</v>
      </c>
      <c r="AO27" s="218">
        <v>0</v>
      </c>
      <c r="AP27" s="218">
        <v>0</v>
      </c>
      <c r="AQ27" s="275">
        <v>72.84210526315789</v>
      </c>
    </row>
    <row r="28" spans="1:43" ht="14.25">
      <c r="A28" s="276"/>
      <c r="B28" s="277"/>
      <c r="C28" s="258" t="s">
        <v>50</v>
      </c>
      <c r="D28" s="218">
        <v>100</v>
      </c>
      <c r="E28" s="218">
        <v>39.459200765733428</v>
      </c>
      <c r="F28" s="218">
        <v>6.5326633165829149</v>
      </c>
      <c r="G28" s="218">
        <v>11.605647284039245</v>
      </c>
      <c r="H28" s="218">
        <v>5.2404881550610201</v>
      </c>
      <c r="I28" s="218">
        <v>11.557788944723619</v>
      </c>
      <c r="J28" s="218">
        <v>8.4230677195501311</v>
      </c>
      <c r="K28" s="218">
        <v>1.4357501794687724</v>
      </c>
      <c r="L28" s="218">
        <v>3.374012921751615</v>
      </c>
      <c r="M28" s="218">
        <v>0.55037090212969608</v>
      </c>
      <c r="N28" s="218">
        <v>0.8853792773390764</v>
      </c>
      <c r="O28" s="218">
        <v>0.55037090212969608</v>
      </c>
      <c r="P28" s="218">
        <v>0.57430007178750897</v>
      </c>
      <c r="Q28" s="218">
        <v>0</v>
      </c>
      <c r="R28" s="218">
        <v>0.8614501076812634</v>
      </c>
      <c r="S28" s="218">
        <v>1.1007418042593922</v>
      </c>
      <c r="T28" s="218">
        <v>1.2921751615218953</v>
      </c>
      <c r="U28" s="218">
        <v>1.7468293850203396</v>
      </c>
      <c r="V28" s="218">
        <v>0.45465422349844459</v>
      </c>
      <c r="W28" s="218">
        <v>0.19143335726250299</v>
      </c>
      <c r="X28" s="218">
        <v>0.45465422349844459</v>
      </c>
      <c r="Y28" s="218">
        <v>0.8614501076812634</v>
      </c>
      <c r="Z28" s="218">
        <v>0.4307250538406317</v>
      </c>
      <c r="AA28" s="218">
        <v>0.55037090212969608</v>
      </c>
      <c r="AB28" s="218">
        <v>0</v>
      </c>
      <c r="AC28" s="218">
        <v>0</v>
      </c>
      <c r="AD28" s="218">
        <v>0</v>
      </c>
      <c r="AE28" s="218">
        <v>0</v>
      </c>
      <c r="AF28" s="218">
        <v>0</v>
      </c>
      <c r="AG28" s="218">
        <v>0</v>
      </c>
      <c r="AH28" s="218">
        <v>0</v>
      </c>
      <c r="AI28" s="218">
        <v>0</v>
      </c>
      <c r="AJ28" s="218">
        <v>0</v>
      </c>
      <c r="AK28" s="218">
        <v>0</v>
      </c>
      <c r="AL28" s="218">
        <v>0</v>
      </c>
      <c r="AM28" s="218">
        <v>0</v>
      </c>
      <c r="AN28" s="218">
        <v>0</v>
      </c>
      <c r="AO28" s="218">
        <v>0</v>
      </c>
      <c r="AP28" s="218">
        <v>0</v>
      </c>
      <c r="AQ28" s="219">
        <v>1.8664752333094041</v>
      </c>
    </row>
    <row r="29" spans="1:43" ht="14.25">
      <c r="A29" s="278" t="s">
        <v>51</v>
      </c>
      <c r="B29" s="279"/>
      <c r="C29" s="280" t="s">
        <v>52</v>
      </c>
      <c r="D29" s="231">
        <v>100</v>
      </c>
      <c r="E29" s="231">
        <v>42.892492598647877</v>
      </c>
      <c r="F29" s="231">
        <v>7.2025098316468554</v>
      </c>
      <c r="G29" s="231">
        <v>9.4251248287746883</v>
      </c>
      <c r="H29" s="231">
        <v>3.4686933851796207</v>
      </c>
      <c r="I29" s="231">
        <v>12.094030312403341</v>
      </c>
      <c r="J29" s="231">
        <v>9.0451151075957767</v>
      </c>
      <c r="K29" s="231">
        <v>1.7321373337457469</v>
      </c>
      <c r="L29" s="231">
        <v>2.6423931774998897</v>
      </c>
      <c r="M29" s="231">
        <v>0.28721664972824884</v>
      </c>
      <c r="N29" s="231">
        <v>1.3521276125668331</v>
      </c>
      <c r="O29" s="231">
        <v>0.59652688789713226</v>
      </c>
      <c r="P29" s="231">
        <v>0.60536432327338607</v>
      </c>
      <c r="Q29" s="231">
        <v>4.4187176881269052E-3</v>
      </c>
      <c r="R29" s="231">
        <v>0.72908841854093942</v>
      </c>
      <c r="S29" s="231">
        <v>0.81304405461535068</v>
      </c>
      <c r="T29" s="231">
        <v>1.3698024833193407</v>
      </c>
      <c r="U29" s="231">
        <v>1.1797976227298839</v>
      </c>
      <c r="V29" s="231">
        <v>0.375591003490787</v>
      </c>
      <c r="W29" s="231">
        <v>0.2253546020944722</v>
      </c>
      <c r="X29" s="231">
        <v>0.49047766338208654</v>
      </c>
      <c r="Y29" s="231">
        <v>0.8307189253678583</v>
      </c>
      <c r="Z29" s="231">
        <v>0.47722151031770577</v>
      </c>
      <c r="AA29" s="231">
        <v>0.55233971101586321</v>
      </c>
      <c r="AB29" s="231">
        <v>4.4187176881269052E-3</v>
      </c>
      <c r="AC29" s="231">
        <v>0</v>
      </c>
      <c r="AD29" s="231">
        <v>0</v>
      </c>
      <c r="AE29" s="231">
        <v>4.4187176881269052E-3</v>
      </c>
      <c r="AF29" s="231">
        <v>4.4187176881269052E-3</v>
      </c>
      <c r="AG29" s="231">
        <v>4.4187176881269052E-3</v>
      </c>
      <c r="AH29" s="231">
        <v>0</v>
      </c>
      <c r="AI29" s="231">
        <v>8.8374353762538105E-3</v>
      </c>
      <c r="AJ29" s="231">
        <v>8.8374353762538105E-3</v>
      </c>
      <c r="AK29" s="231">
        <v>8.8374353762538105E-3</v>
      </c>
      <c r="AL29" s="231">
        <v>2.209358844063453E-2</v>
      </c>
      <c r="AM29" s="231">
        <v>8.8374353762538105E-3</v>
      </c>
      <c r="AN29" s="231">
        <v>4.4187176881269052E-3</v>
      </c>
      <c r="AO29" s="231">
        <v>0</v>
      </c>
      <c r="AP29" s="231">
        <v>0</v>
      </c>
      <c r="AQ29" s="232">
        <v>1.5288763200919093</v>
      </c>
    </row>
    <row r="30" spans="1:43" ht="14.25">
      <c r="A30" s="184"/>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row>
    <row r="31" spans="1:43" ht="14.25">
      <c r="A31" s="281" t="s">
        <v>74</v>
      </c>
      <c r="B31" s="175" t="s">
        <v>73</v>
      </c>
      <c r="C31" s="282"/>
      <c r="D31" s="172"/>
      <c r="E31" s="172"/>
      <c r="F31" s="172"/>
      <c r="G31" s="172"/>
      <c r="H31" s="172"/>
      <c r="I31" s="172"/>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row>
    <row r="32" spans="1:43" ht="14.25">
      <c r="A32" s="169"/>
      <c r="B32" s="175" t="s">
        <v>158</v>
      </c>
      <c r="C32" s="282"/>
      <c r="D32" s="172"/>
      <c r="E32" s="172"/>
      <c r="F32" s="172"/>
      <c r="G32" s="172"/>
      <c r="H32" s="172"/>
      <c r="I32" s="172"/>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row>
    <row r="33" spans="1:43" ht="14.25">
      <c r="A33" s="169"/>
      <c r="B33" s="175" t="s">
        <v>159</v>
      </c>
      <c r="C33" s="282"/>
      <c r="D33" s="172"/>
      <c r="E33" s="172"/>
      <c r="F33" s="172"/>
      <c r="G33" s="172"/>
      <c r="H33" s="172"/>
      <c r="I33" s="172"/>
      <c r="J33" s="172"/>
      <c r="K33" s="172"/>
      <c r="L33" s="172"/>
      <c r="M33" s="172"/>
      <c r="N33" s="172"/>
      <c r="O33" s="172"/>
      <c r="P33" s="172"/>
      <c r="Q33" s="172"/>
      <c r="R33" s="172"/>
      <c r="S33" s="172"/>
      <c r="T33" s="172"/>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row>
    <row r="34" spans="1:43" ht="14.25">
      <c r="A34" s="169"/>
      <c r="B34" s="175" t="s">
        <v>160</v>
      </c>
      <c r="C34" s="282"/>
      <c r="D34" s="172"/>
      <c r="E34" s="172"/>
      <c r="F34" s="172"/>
      <c r="G34" s="172"/>
      <c r="H34" s="172"/>
      <c r="I34" s="172"/>
      <c r="J34" s="172"/>
      <c r="K34" s="172"/>
      <c r="L34" s="172"/>
      <c r="M34" s="172"/>
      <c r="N34" s="172"/>
      <c r="O34" s="172"/>
      <c r="P34" s="172"/>
      <c r="Q34" s="172"/>
      <c r="R34" s="172"/>
      <c r="S34" s="172"/>
      <c r="T34" s="172"/>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row>
    <row r="35" spans="1:43" ht="17.25">
      <c r="A35" s="169"/>
      <c r="B35" s="283"/>
      <c r="C35" s="282"/>
      <c r="D35" s="172"/>
      <c r="E35" s="172"/>
      <c r="F35" s="172"/>
      <c r="G35" s="172"/>
      <c r="H35" s="172"/>
      <c r="I35" s="172"/>
      <c r="J35" s="172"/>
      <c r="K35" s="172"/>
      <c r="L35" s="172"/>
      <c r="M35" s="172"/>
      <c r="N35" s="172"/>
      <c r="O35" s="172"/>
      <c r="P35" s="172"/>
      <c r="Q35" s="172"/>
      <c r="R35" s="172"/>
      <c r="S35" s="172"/>
      <c r="T35" s="172"/>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row>
  </sheetData>
  <mergeCells count="1">
    <mergeCell ref="A1:D1"/>
  </mergeCells>
  <phoneticPr fontId="2"/>
  <hyperlinks>
    <hyperlink ref="A1" location="'R3'!A1" display="令和３年度"/>
    <hyperlink ref="A1:D1" location="平成18年!A1" display="平成18年!A1"/>
  </hyperlinks>
  <pageMargins left="0.70866141732283472" right="0.70866141732283472" top="0.74803149606299213" bottom="0.74803149606299213" header="0.31496062992125984" footer="0.31496062992125984"/>
  <pageSetup paperSize="9" scale="2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5"/>
  <sheetViews>
    <sheetView workbookViewId="0">
      <selection sqref="A1:D1"/>
    </sheetView>
  </sheetViews>
  <sheetFormatPr defaultRowHeight="13.5"/>
  <cols>
    <col min="1" max="16384" width="9" style="170"/>
  </cols>
  <sheetData>
    <row r="1" spans="1:43" s="167" customFormat="1" ht="24" customHeight="1">
      <c r="A1" s="361" t="str">
        <f>平成18年!A1</f>
        <v>平成18年</v>
      </c>
      <c r="B1" s="361"/>
      <c r="C1" s="361"/>
      <c r="D1" s="361"/>
      <c r="E1" s="15" t="str">
        <f ca="1">RIGHT(CELL("filename",$A$1),LEN(CELL("filename",$A$1))-FIND("]",CELL("filename",$A$1)))</f>
        <v>６月</v>
      </c>
      <c r="F1" s="16" t="s">
        <v>88</v>
      </c>
      <c r="G1" s="14"/>
      <c r="H1" s="14"/>
      <c r="I1" s="14"/>
      <c r="L1" s="14"/>
      <c r="M1" s="14"/>
      <c r="N1" s="14"/>
      <c r="O1" s="14"/>
      <c r="P1" s="166"/>
      <c r="Q1" s="166"/>
    </row>
    <row r="2" spans="1:43" ht="14.25">
      <c r="A2" s="168"/>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row>
    <row r="3" spans="1:43" ht="18.75">
      <c r="A3" s="171" t="s">
        <v>20</v>
      </c>
      <c r="B3" s="172"/>
      <c r="C3" s="172"/>
      <c r="D3" s="172"/>
      <c r="E3" s="172"/>
      <c r="F3" s="172"/>
      <c r="G3" s="173"/>
      <c r="H3" s="174" t="s">
        <v>21</v>
      </c>
      <c r="I3" s="169"/>
      <c r="J3" s="171" t="s">
        <v>22</v>
      </c>
      <c r="K3" s="172"/>
      <c r="L3" s="175"/>
      <c r="M3" s="172"/>
      <c r="N3" s="172"/>
      <c r="O3" s="172"/>
      <c r="P3" s="172"/>
      <c r="Q3" s="172"/>
      <c r="R3" s="172"/>
      <c r="S3" s="175"/>
      <c r="T3" s="174" t="s">
        <v>23</v>
      </c>
      <c r="U3" s="169"/>
      <c r="V3" s="169"/>
      <c r="W3" s="169"/>
      <c r="X3" s="169"/>
      <c r="Y3" s="169"/>
      <c r="Z3" s="169"/>
      <c r="AA3" s="169"/>
      <c r="AB3" s="169"/>
      <c r="AC3" s="169"/>
      <c r="AD3" s="169"/>
      <c r="AE3" s="169"/>
      <c r="AF3" s="169"/>
      <c r="AG3" s="169"/>
      <c r="AH3" s="169"/>
      <c r="AI3" s="169"/>
      <c r="AJ3" s="169"/>
      <c r="AK3" s="169"/>
      <c r="AL3" s="169"/>
      <c r="AM3" s="169"/>
      <c r="AN3" s="169"/>
      <c r="AO3" s="169"/>
      <c r="AP3" s="169"/>
      <c r="AQ3" s="169"/>
    </row>
    <row r="4" spans="1:43" ht="14.25">
      <c r="A4" s="176"/>
      <c r="B4" s="177"/>
      <c r="C4" s="178" t="s">
        <v>24</v>
      </c>
      <c r="D4" s="179" t="s">
        <v>25</v>
      </c>
      <c r="E4" s="180" t="s">
        <v>26</v>
      </c>
      <c r="F4" s="181"/>
      <c r="G4" s="182"/>
      <c r="H4" s="183"/>
      <c r="I4" s="184"/>
      <c r="J4" s="176"/>
      <c r="K4" s="178" t="s">
        <v>24</v>
      </c>
      <c r="L4" s="180" t="s">
        <v>27</v>
      </c>
      <c r="M4" s="181"/>
      <c r="N4" s="182"/>
      <c r="O4" s="180" t="s">
        <v>28</v>
      </c>
      <c r="P4" s="181"/>
      <c r="Q4" s="182"/>
      <c r="R4" s="180" t="s">
        <v>29</v>
      </c>
      <c r="S4" s="182"/>
      <c r="T4" s="185"/>
      <c r="U4" s="184"/>
      <c r="V4" s="169"/>
      <c r="W4" s="169"/>
      <c r="X4" s="169"/>
      <c r="Y4" s="169"/>
      <c r="Z4" s="169"/>
      <c r="AA4" s="169"/>
      <c r="AB4" s="169"/>
      <c r="AC4" s="169"/>
      <c r="AD4" s="169"/>
      <c r="AE4" s="169"/>
      <c r="AF4" s="169"/>
      <c r="AG4" s="169"/>
      <c r="AH4" s="169"/>
      <c r="AI4" s="169"/>
      <c r="AJ4" s="169"/>
      <c r="AK4" s="169"/>
      <c r="AL4" s="169"/>
      <c r="AM4" s="169"/>
      <c r="AN4" s="169"/>
      <c r="AO4" s="169"/>
      <c r="AP4" s="169"/>
      <c r="AQ4" s="169"/>
    </row>
    <row r="5" spans="1:43" ht="17.25">
      <c r="A5" s="186" t="s">
        <v>30</v>
      </c>
      <c r="B5" s="187"/>
      <c r="C5" s="188"/>
      <c r="D5" s="189" t="s">
        <v>31</v>
      </c>
      <c r="E5" s="190" t="s">
        <v>32</v>
      </c>
      <c r="F5" s="190" t="s">
        <v>33</v>
      </c>
      <c r="G5" s="190" t="s">
        <v>34</v>
      </c>
      <c r="H5" s="191" t="s">
        <v>35</v>
      </c>
      <c r="I5" s="192"/>
      <c r="J5" s="193" t="s">
        <v>36</v>
      </c>
      <c r="K5" s="194"/>
      <c r="L5" s="190" t="s">
        <v>32</v>
      </c>
      <c r="M5" s="190" t="s">
        <v>33</v>
      </c>
      <c r="N5" s="190" t="s">
        <v>34</v>
      </c>
      <c r="O5" s="190" t="s">
        <v>32</v>
      </c>
      <c r="P5" s="190" t="s">
        <v>33</v>
      </c>
      <c r="Q5" s="190" t="s">
        <v>34</v>
      </c>
      <c r="R5" s="190" t="s">
        <v>32</v>
      </c>
      <c r="S5" s="190" t="s">
        <v>33</v>
      </c>
      <c r="T5" s="195" t="s">
        <v>34</v>
      </c>
      <c r="U5" s="184"/>
      <c r="V5" s="169"/>
      <c r="W5" s="169"/>
      <c r="X5" s="169"/>
      <c r="Y5" s="169"/>
      <c r="Z5" s="169"/>
      <c r="AA5" s="169"/>
      <c r="AB5" s="169"/>
      <c r="AC5" s="169"/>
      <c r="AD5" s="169"/>
      <c r="AE5" s="169"/>
      <c r="AF5" s="169"/>
      <c r="AG5" s="169"/>
      <c r="AH5" s="169"/>
      <c r="AI5" s="169"/>
      <c r="AJ5" s="169"/>
      <c r="AK5" s="169"/>
      <c r="AL5" s="169"/>
      <c r="AM5" s="169"/>
      <c r="AN5" s="169"/>
      <c r="AO5" s="169"/>
      <c r="AP5" s="169"/>
      <c r="AQ5" s="169"/>
    </row>
    <row r="6" spans="1:43" ht="17.25">
      <c r="A6" s="196"/>
      <c r="B6" s="197"/>
      <c r="C6" s="198" t="s">
        <v>189</v>
      </c>
      <c r="D6" s="199">
        <v>448400</v>
      </c>
      <c r="E6" s="199">
        <v>404300</v>
      </c>
      <c r="F6" s="199">
        <v>397400</v>
      </c>
      <c r="G6" s="199">
        <v>6900</v>
      </c>
      <c r="H6" s="200">
        <v>44100</v>
      </c>
      <c r="I6" s="184"/>
      <c r="J6" s="201"/>
      <c r="K6" s="202" t="s">
        <v>190</v>
      </c>
      <c r="L6" s="203">
        <v>404300</v>
      </c>
      <c r="M6" s="203">
        <v>397400</v>
      </c>
      <c r="N6" s="203">
        <v>6900</v>
      </c>
      <c r="O6" s="203">
        <v>401200</v>
      </c>
      <c r="P6" s="203">
        <v>395100</v>
      </c>
      <c r="Q6" s="203">
        <v>6100</v>
      </c>
      <c r="R6" s="203">
        <v>3100</v>
      </c>
      <c r="S6" s="203">
        <v>2300</v>
      </c>
      <c r="T6" s="204">
        <v>800</v>
      </c>
      <c r="U6" s="184"/>
      <c r="V6" s="169"/>
      <c r="W6" s="169"/>
      <c r="X6" s="169"/>
      <c r="Y6" s="169"/>
      <c r="Z6" s="169"/>
      <c r="AA6" s="169"/>
      <c r="AB6" s="169"/>
      <c r="AC6" s="169"/>
      <c r="AD6" s="169"/>
      <c r="AE6" s="169"/>
      <c r="AF6" s="169"/>
      <c r="AG6" s="169"/>
      <c r="AH6" s="169"/>
      <c r="AI6" s="169"/>
      <c r="AJ6" s="169"/>
      <c r="AK6" s="169"/>
      <c r="AL6" s="169"/>
      <c r="AM6" s="169"/>
      <c r="AN6" s="169"/>
      <c r="AO6" s="169"/>
      <c r="AP6" s="169"/>
      <c r="AQ6" s="169"/>
    </row>
    <row r="7" spans="1:43" ht="17.25">
      <c r="A7" s="205" t="s">
        <v>38</v>
      </c>
      <c r="B7" s="206" t="s">
        <v>39</v>
      </c>
      <c r="C7" s="207" t="s">
        <v>191</v>
      </c>
      <c r="D7" s="199">
        <v>459900</v>
      </c>
      <c r="E7" s="199">
        <v>416700</v>
      </c>
      <c r="F7" s="199">
        <v>398300</v>
      </c>
      <c r="G7" s="199">
        <v>18400</v>
      </c>
      <c r="H7" s="208">
        <v>43200</v>
      </c>
      <c r="I7" s="184"/>
      <c r="J7" s="205" t="s">
        <v>40</v>
      </c>
      <c r="K7" s="202" t="s">
        <v>191</v>
      </c>
      <c r="L7" s="203">
        <v>416700</v>
      </c>
      <c r="M7" s="203">
        <v>398300</v>
      </c>
      <c r="N7" s="203">
        <v>18400</v>
      </c>
      <c r="O7" s="203">
        <v>401600</v>
      </c>
      <c r="P7" s="209">
        <v>395700</v>
      </c>
      <c r="Q7" s="209">
        <v>5900</v>
      </c>
      <c r="R7" s="203">
        <v>15100</v>
      </c>
      <c r="S7" s="209">
        <v>2600</v>
      </c>
      <c r="T7" s="210">
        <v>12500</v>
      </c>
      <c r="U7" s="184"/>
      <c r="V7" s="169"/>
      <c r="W7" s="169"/>
      <c r="X7" s="169"/>
      <c r="Y7" s="169"/>
      <c r="Z7" s="169"/>
      <c r="AA7" s="169"/>
      <c r="AB7" s="169"/>
      <c r="AC7" s="169"/>
      <c r="AD7" s="169"/>
      <c r="AE7" s="169"/>
      <c r="AF7" s="169"/>
      <c r="AG7" s="169"/>
      <c r="AH7" s="169"/>
      <c r="AI7" s="169"/>
      <c r="AJ7" s="169"/>
      <c r="AK7" s="169"/>
      <c r="AL7" s="169"/>
      <c r="AM7" s="169"/>
      <c r="AN7" s="169"/>
      <c r="AO7" s="169"/>
      <c r="AP7" s="169"/>
      <c r="AQ7" s="169"/>
    </row>
    <row r="8" spans="1:43" ht="17.25">
      <c r="A8" s="211"/>
      <c r="B8" s="206" t="s">
        <v>41</v>
      </c>
      <c r="C8" s="202" t="s">
        <v>42</v>
      </c>
      <c r="D8" s="212">
        <v>-11500</v>
      </c>
      <c r="E8" s="212">
        <v>-12400</v>
      </c>
      <c r="F8" s="213">
        <v>-900</v>
      </c>
      <c r="G8" s="212">
        <v>-11500</v>
      </c>
      <c r="H8" s="214">
        <v>900</v>
      </c>
      <c r="I8" s="184"/>
      <c r="J8" s="205" t="s">
        <v>43</v>
      </c>
      <c r="K8" s="202" t="s">
        <v>42</v>
      </c>
      <c r="L8" s="215">
        <v>-12400</v>
      </c>
      <c r="M8" s="215">
        <v>-900</v>
      </c>
      <c r="N8" s="215">
        <v>-11500</v>
      </c>
      <c r="O8" s="215">
        <v>-400</v>
      </c>
      <c r="P8" s="215">
        <v>-600</v>
      </c>
      <c r="Q8" s="215">
        <v>200</v>
      </c>
      <c r="R8" s="215">
        <v>-12000</v>
      </c>
      <c r="S8" s="215">
        <v>-300</v>
      </c>
      <c r="T8" s="216">
        <v>-11700</v>
      </c>
      <c r="U8" s="184"/>
      <c r="V8" s="169"/>
      <c r="W8" s="169"/>
      <c r="X8" s="169"/>
      <c r="Y8" s="169"/>
      <c r="Z8" s="169"/>
      <c r="AA8" s="169"/>
      <c r="AB8" s="169"/>
      <c r="AC8" s="169"/>
      <c r="AD8" s="169"/>
      <c r="AE8" s="169"/>
      <c r="AF8" s="169"/>
      <c r="AG8" s="169"/>
      <c r="AH8" s="169"/>
      <c r="AI8" s="169"/>
      <c r="AJ8" s="169"/>
      <c r="AK8" s="169"/>
      <c r="AL8" s="169"/>
      <c r="AM8" s="169"/>
      <c r="AN8" s="169"/>
      <c r="AO8" s="169"/>
      <c r="AP8" s="169"/>
      <c r="AQ8" s="169"/>
    </row>
    <row r="9" spans="1:43" ht="17.25">
      <c r="A9" s="211"/>
      <c r="B9" s="217"/>
      <c r="C9" s="202" t="s">
        <v>44</v>
      </c>
      <c r="D9" s="218">
        <v>97.499456403565986</v>
      </c>
      <c r="E9" s="218">
        <v>97.024238060955128</v>
      </c>
      <c r="F9" s="218">
        <v>99.774039668591513</v>
      </c>
      <c r="G9" s="218">
        <v>37.5</v>
      </c>
      <c r="H9" s="219">
        <v>102.08333333333333</v>
      </c>
      <c r="I9" s="184"/>
      <c r="J9" s="211"/>
      <c r="K9" s="202" t="s">
        <v>44</v>
      </c>
      <c r="L9" s="220">
        <v>97.024238060955128</v>
      </c>
      <c r="M9" s="220">
        <v>99.774039668591513</v>
      </c>
      <c r="N9" s="220">
        <v>37.5</v>
      </c>
      <c r="O9" s="220">
        <v>99.900398406374507</v>
      </c>
      <c r="P9" s="220">
        <v>99.848369977255487</v>
      </c>
      <c r="Q9" s="220">
        <v>103.38983050847457</v>
      </c>
      <c r="R9" s="220">
        <v>20.52980132450331</v>
      </c>
      <c r="S9" s="220">
        <v>88.461538461538453</v>
      </c>
      <c r="T9" s="221">
        <v>6.4</v>
      </c>
      <c r="U9" s="184"/>
      <c r="V9" s="169"/>
      <c r="W9" s="169"/>
      <c r="X9" s="169"/>
      <c r="Y9" s="169"/>
      <c r="Z9" s="169"/>
      <c r="AA9" s="169"/>
      <c r="AB9" s="169"/>
      <c r="AC9" s="169"/>
      <c r="AD9" s="169"/>
      <c r="AE9" s="169"/>
      <c r="AF9" s="169"/>
      <c r="AG9" s="169"/>
      <c r="AH9" s="169"/>
      <c r="AI9" s="169"/>
      <c r="AJ9" s="169"/>
      <c r="AK9" s="169"/>
      <c r="AL9" s="169"/>
      <c r="AM9" s="169"/>
      <c r="AN9" s="169"/>
      <c r="AO9" s="169"/>
      <c r="AP9" s="169"/>
      <c r="AQ9" s="169"/>
    </row>
    <row r="10" spans="1:43" ht="17.25">
      <c r="A10" s="211"/>
      <c r="B10" s="222"/>
      <c r="C10" s="202" t="s">
        <v>190</v>
      </c>
      <c r="D10" s="199">
        <v>2957900</v>
      </c>
      <c r="E10" s="199">
        <v>2667400</v>
      </c>
      <c r="F10" s="199">
        <v>2625900</v>
      </c>
      <c r="G10" s="199">
        <v>41500</v>
      </c>
      <c r="H10" s="200">
        <v>290500</v>
      </c>
      <c r="I10" s="223"/>
      <c r="J10" s="211"/>
      <c r="K10" s="202" t="s">
        <v>190</v>
      </c>
      <c r="L10" s="203">
        <v>2667400</v>
      </c>
      <c r="M10" s="203">
        <v>2625900</v>
      </c>
      <c r="N10" s="203">
        <v>41500</v>
      </c>
      <c r="O10" s="203">
        <v>2643400</v>
      </c>
      <c r="P10" s="203">
        <v>2609100</v>
      </c>
      <c r="Q10" s="203">
        <v>34300</v>
      </c>
      <c r="R10" s="203">
        <v>24000</v>
      </c>
      <c r="S10" s="203">
        <v>16800</v>
      </c>
      <c r="T10" s="204">
        <v>7200</v>
      </c>
      <c r="U10" s="184"/>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row>
    <row r="11" spans="1:43" ht="17.25">
      <c r="A11" s="211"/>
      <c r="B11" s="206" t="s">
        <v>45</v>
      </c>
      <c r="C11" s="202" t="s">
        <v>191</v>
      </c>
      <c r="D11" s="199">
        <v>2873500</v>
      </c>
      <c r="E11" s="199">
        <v>2598100</v>
      </c>
      <c r="F11" s="199">
        <v>2532200</v>
      </c>
      <c r="G11" s="199">
        <v>65900</v>
      </c>
      <c r="H11" s="200">
        <v>275400</v>
      </c>
      <c r="I11" s="184"/>
      <c r="J11" s="205" t="s">
        <v>46</v>
      </c>
      <c r="K11" s="202" t="s">
        <v>191</v>
      </c>
      <c r="L11" s="203">
        <v>2598100</v>
      </c>
      <c r="M11" s="203">
        <v>2532200</v>
      </c>
      <c r="N11" s="203">
        <v>65900</v>
      </c>
      <c r="O11" s="203">
        <v>2544600</v>
      </c>
      <c r="P11" s="203">
        <v>2514200</v>
      </c>
      <c r="Q11" s="203">
        <v>30400</v>
      </c>
      <c r="R11" s="203">
        <v>53500</v>
      </c>
      <c r="S11" s="203">
        <v>18000</v>
      </c>
      <c r="T11" s="204">
        <v>35500</v>
      </c>
      <c r="U11" s="184"/>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row>
    <row r="12" spans="1:43" ht="17.25">
      <c r="A12" s="205" t="s">
        <v>47</v>
      </c>
      <c r="B12" s="206" t="s">
        <v>48</v>
      </c>
      <c r="C12" s="202" t="s">
        <v>42</v>
      </c>
      <c r="D12" s="212">
        <v>84400</v>
      </c>
      <c r="E12" s="212">
        <v>69300</v>
      </c>
      <c r="F12" s="212">
        <v>93700</v>
      </c>
      <c r="G12" s="212">
        <v>-24400</v>
      </c>
      <c r="H12" s="214">
        <v>15100</v>
      </c>
      <c r="I12" s="184"/>
      <c r="J12" s="205" t="s">
        <v>49</v>
      </c>
      <c r="K12" s="202" t="s">
        <v>42</v>
      </c>
      <c r="L12" s="215">
        <v>69300</v>
      </c>
      <c r="M12" s="215">
        <v>93700</v>
      </c>
      <c r="N12" s="215">
        <v>-24400</v>
      </c>
      <c r="O12" s="215">
        <v>98800</v>
      </c>
      <c r="P12" s="215">
        <v>94900</v>
      </c>
      <c r="Q12" s="215">
        <v>3900</v>
      </c>
      <c r="R12" s="215">
        <v>-29500</v>
      </c>
      <c r="S12" s="215">
        <v>-1200</v>
      </c>
      <c r="T12" s="216">
        <v>-28300</v>
      </c>
      <c r="U12" s="184"/>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row>
    <row r="13" spans="1:43" ht="17.25">
      <c r="A13" s="224"/>
      <c r="B13" s="225"/>
      <c r="C13" s="202" t="s">
        <v>44</v>
      </c>
      <c r="D13" s="218">
        <v>102.93718461806161</v>
      </c>
      <c r="E13" s="218">
        <v>102.6673338208691</v>
      </c>
      <c r="F13" s="218">
        <v>103.70033962562199</v>
      </c>
      <c r="G13" s="218">
        <v>62.974203338391497</v>
      </c>
      <c r="H13" s="219">
        <v>105.48293391430646</v>
      </c>
      <c r="I13" s="184"/>
      <c r="J13" s="224"/>
      <c r="K13" s="202" t="s">
        <v>44</v>
      </c>
      <c r="L13" s="218">
        <v>102.6673338208691</v>
      </c>
      <c r="M13" s="218">
        <v>103.70033962562199</v>
      </c>
      <c r="N13" s="218">
        <v>62.974203338391497</v>
      </c>
      <c r="O13" s="218">
        <v>103.88273206004872</v>
      </c>
      <c r="P13" s="218">
        <v>103.77456049638056</v>
      </c>
      <c r="Q13" s="218">
        <v>112.82894736842107</v>
      </c>
      <c r="R13" s="218">
        <v>44.859813084112147</v>
      </c>
      <c r="S13" s="218">
        <v>93.333333333333329</v>
      </c>
      <c r="T13" s="219">
        <v>20.281690140845072</v>
      </c>
      <c r="U13" s="184"/>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row>
    <row r="14" spans="1:43" ht="17.25">
      <c r="A14" s="226"/>
      <c r="B14" s="227"/>
      <c r="C14" s="202" t="s">
        <v>50</v>
      </c>
      <c r="D14" s="218">
        <v>100</v>
      </c>
      <c r="E14" s="218">
        <v>90.165031222123105</v>
      </c>
      <c r="F14" s="218">
        <v>88.626226583407671</v>
      </c>
      <c r="G14" s="218">
        <v>1.5388046387154326</v>
      </c>
      <c r="H14" s="219">
        <v>9.8349687778768953</v>
      </c>
      <c r="I14" s="184"/>
      <c r="J14" s="196"/>
      <c r="K14" s="202" t="s">
        <v>50</v>
      </c>
      <c r="L14" s="218">
        <v>100</v>
      </c>
      <c r="M14" s="218">
        <v>98.293346524857782</v>
      </c>
      <c r="N14" s="218">
        <v>1.7066534751422211</v>
      </c>
      <c r="O14" s="218">
        <v>99.233242641602757</v>
      </c>
      <c r="P14" s="218">
        <v>97.724462033143695</v>
      </c>
      <c r="Q14" s="218">
        <v>1.5087806084590651</v>
      </c>
      <c r="R14" s="218">
        <v>0.76675735839722969</v>
      </c>
      <c r="S14" s="218">
        <v>0.56888449171407363</v>
      </c>
      <c r="T14" s="219">
        <v>0.19787286668315607</v>
      </c>
      <c r="U14" s="184"/>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row>
    <row r="15" spans="1:43" ht="17.25">
      <c r="A15" s="228" t="s">
        <v>51</v>
      </c>
      <c r="B15" s="229"/>
      <c r="C15" s="230" t="s">
        <v>52</v>
      </c>
      <c r="D15" s="231">
        <v>100</v>
      </c>
      <c r="E15" s="231">
        <v>90.178843098143957</v>
      </c>
      <c r="F15" s="231">
        <v>88.775820683593082</v>
      </c>
      <c r="G15" s="231">
        <v>1.4030224145508636</v>
      </c>
      <c r="H15" s="232">
        <v>9.8211569018560478</v>
      </c>
      <c r="I15" s="184"/>
      <c r="J15" s="233" t="s">
        <v>51</v>
      </c>
      <c r="K15" s="230" t="s">
        <v>52</v>
      </c>
      <c r="L15" s="231">
        <v>100</v>
      </c>
      <c r="M15" s="231">
        <v>98.444177851090956</v>
      </c>
      <c r="N15" s="231">
        <v>1.55582214890905</v>
      </c>
      <c r="O15" s="231">
        <v>99.10024743195622</v>
      </c>
      <c r="P15" s="231">
        <v>97.8143510534603</v>
      </c>
      <c r="Q15" s="231">
        <v>1.2858963784959137</v>
      </c>
      <c r="R15" s="231">
        <v>0.89975256804378789</v>
      </c>
      <c r="S15" s="231">
        <v>0.62982679763065152</v>
      </c>
      <c r="T15" s="232">
        <v>0.26992577041313637</v>
      </c>
      <c r="U15" s="184"/>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row>
    <row r="16" spans="1:43" ht="14.25">
      <c r="A16" s="184"/>
      <c r="B16" s="184"/>
      <c r="C16" s="184"/>
      <c r="D16" s="184"/>
      <c r="E16" s="184"/>
      <c r="F16" s="184"/>
      <c r="G16" s="184"/>
      <c r="H16" s="184"/>
      <c r="I16" s="234"/>
      <c r="J16" s="184"/>
      <c r="K16" s="235"/>
      <c r="L16" s="184"/>
      <c r="M16" s="184"/>
      <c r="N16" s="184"/>
      <c r="O16" s="184"/>
      <c r="P16" s="184"/>
      <c r="Q16" s="184"/>
      <c r="R16" s="184"/>
      <c r="S16" s="184"/>
      <c r="T16" s="184"/>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row>
    <row r="17" spans="1:43" ht="18.75">
      <c r="A17" s="171" t="s">
        <v>53</v>
      </c>
      <c r="B17" s="172"/>
      <c r="C17" s="172"/>
      <c r="D17" s="175"/>
      <c r="E17" s="172"/>
      <c r="F17" s="172"/>
      <c r="G17" s="172"/>
      <c r="H17" s="172"/>
      <c r="I17" s="172"/>
      <c r="J17" s="172"/>
      <c r="K17" s="172"/>
      <c r="L17" s="172"/>
      <c r="M17" s="172"/>
      <c r="N17" s="172"/>
      <c r="O17" s="172"/>
      <c r="P17" s="172"/>
      <c r="Q17" s="172"/>
      <c r="R17" s="172"/>
      <c r="S17" s="172"/>
      <c r="T17" s="175"/>
      <c r="U17" s="172"/>
      <c r="V17" s="172"/>
      <c r="W17" s="172"/>
      <c r="X17" s="172"/>
      <c r="Y17" s="172"/>
      <c r="Z17" s="172"/>
      <c r="AA17" s="172"/>
      <c r="AB17" s="172"/>
      <c r="AC17" s="172"/>
      <c r="AD17" s="172"/>
      <c r="AE17" s="172"/>
      <c r="AF17" s="172"/>
      <c r="AG17" s="172"/>
      <c r="AH17" s="172"/>
      <c r="AI17" s="172"/>
      <c r="AJ17" s="172"/>
      <c r="AK17" s="172"/>
      <c r="AL17" s="172"/>
      <c r="AM17" s="172"/>
      <c r="AN17" s="174" t="s">
        <v>23</v>
      </c>
      <c r="AO17" s="174"/>
      <c r="AP17" s="174"/>
      <c r="AQ17" s="174"/>
    </row>
    <row r="18" spans="1:43" ht="17.25">
      <c r="A18" s="237"/>
      <c r="B18" s="238"/>
      <c r="C18" s="239" t="s">
        <v>24</v>
      </c>
      <c r="D18" s="240"/>
      <c r="E18" s="241">
        <v>1</v>
      </c>
      <c r="F18" s="241">
        <v>2</v>
      </c>
      <c r="G18" s="242">
        <v>3</v>
      </c>
      <c r="H18" s="243">
        <v>4</v>
      </c>
      <c r="I18" s="241">
        <v>5</v>
      </c>
      <c r="J18" s="242">
        <v>6</v>
      </c>
      <c r="K18" s="241">
        <v>7</v>
      </c>
      <c r="L18" s="241">
        <v>8</v>
      </c>
      <c r="M18" s="241">
        <v>9</v>
      </c>
      <c r="N18" s="241">
        <v>10</v>
      </c>
      <c r="O18" s="241">
        <v>11</v>
      </c>
      <c r="P18" s="241">
        <v>12</v>
      </c>
      <c r="Q18" s="241">
        <v>13</v>
      </c>
      <c r="R18" s="241">
        <v>14</v>
      </c>
      <c r="S18" s="241">
        <v>15</v>
      </c>
      <c r="T18" s="241">
        <v>16</v>
      </c>
      <c r="U18" s="241">
        <v>17</v>
      </c>
      <c r="V18" s="241">
        <v>18</v>
      </c>
      <c r="W18" s="241">
        <v>19</v>
      </c>
      <c r="X18" s="241">
        <v>20</v>
      </c>
      <c r="Y18" s="241">
        <v>21</v>
      </c>
      <c r="Z18" s="243">
        <v>22</v>
      </c>
      <c r="AA18" s="241">
        <v>23</v>
      </c>
      <c r="AB18" s="243">
        <v>24</v>
      </c>
      <c r="AC18" s="241">
        <v>25</v>
      </c>
      <c r="AD18" s="244">
        <v>26</v>
      </c>
      <c r="AE18" s="245">
        <v>27</v>
      </c>
      <c r="AF18" s="244">
        <v>28</v>
      </c>
      <c r="AG18" s="245">
        <v>29</v>
      </c>
      <c r="AH18" s="244">
        <v>30</v>
      </c>
      <c r="AI18" s="245">
        <v>31</v>
      </c>
      <c r="AJ18" s="244">
        <v>32</v>
      </c>
      <c r="AK18" s="245">
        <v>33</v>
      </c>
      <c r="AL18" s="244">
        <v>34</v>
      </c>
      <c r="AM18" s="245">
        <v>35</v>
      </c>
      <c r="AN18" s="244">
        <v>36</v>
      </c>
      <c r="AO18" s="245">
        <v>37</v>
      </c>
      <c r="AP18" s="244">
        <v>38</v>
      </c>
      <c r="AQ18" s="246"/>
    </row>
    <row r="19" spans="1:43" ht="17.25">
      <c r="A19" s="186" t="s">
        <v>30</v>
      </c>
      <c r="B19" s="247"/>
      <c r="C19" s="194"/>
      <c r="D19" s="248" t="s">
        <v>32</v>
      </c>
      <c r="E19" s="249" t="s">
        <v>120</v>
      </c>
      <c r="F19" s="250" t="s">
        <v>121</v>
      </c>
      <c r="G19" s="251" t="s">
        <v>122</v>
      </c>
      <c r="H19" s="252" t="s">
        <v>123</v>
      </c>
      <c r="I19" s="250" t="s">
        <v>124</v>
      </c>
      <c r="J19" s="251" t="s">
        <v>125</v>
      </c>
      <c r="K19" s="250" t="s">
        <v>126</v>
      </c>
      <c r="L19" s="250" t="s">
        <v>127</v>
      </c>
      <c r="M19" s="202" t="s">
        <v>128</v>
      </c>
      <c r="N19" s="250" t="s">
        <v>129</v>
      </c>
      <c r="O19" s="250" t="s">
        <v>130</v>
      </c>
      <c r="P19" s="250" t="s">
        <v>131</v>
      </c>
      <c r="Q19" s="250" t="s">
        <v>132</v>
      </c>
      <c r="R19" s="250" t="s">
        <v>133</v>
      </c>
      <c r="S19" s="250" t="s">
        <v>134</v>
      </c>
      <c r="T19" s="250" t="s">
        <v>135</v>
      </c>
      <c r="U19" s="250" t="s">
        <v>136</v>
      </c>
      <c r="V19" s="250" t="s">
        <v>137</v>
      </c>
      <c r="W19" s="250" t="s">
        <v>138</v>
      </c>
      <c r="X19" s="250" t="s">
        <v>139</v>
      </c>
      <c r="Y19" s="250" t="s">
        <v>140</v>
      </c>
      <c r="Z19" s="252" t="s">
        <v>141</v>
      </c>
      <c r="AA19" s="250" t="s">
        <v>142</v>
      </c>
      <c r="AB19" s="252" t="s">
        <v>143</v>
      </c>
      <c r="AC19" s="250" t="s">
        <v>144</v>
      </c>
      <c r="AD19" s="253" t="s">
        <v>145</v>
      </c>
      <c r="AE19" s="254" t="s">
        <v>146</v>
      </c>
      <c r="AF19" s="250" t="s">
        <v>147</v>
      </c>
      <c r="AG19" s="254" t="s">
        <v>148</v>
      </c>
      <c r="AH19" s="253" t="s">
        <v>149</v>
      </c>
      <c r="AI19" s="253" t="s">
        <v>162</v>
      </c>
      <c r="AJ19" s="253" t="s">
        <v>150</v>
      </c>
      <c r="AK19" s="253" t="s">
        <v>151</v>
      </c>
      <c r="AL19" s="254" t="s">
        <v>152</v>
      </c>
      <c r="AM19" s="253" t="s">
        <v>153</v>
      </c>
      <c r="AN19" s="202" t="s">
        <v>154</v>
      </c>
      <c r="AO19" s="254" t="s">
        <v>155</v>
      </c>
      <c r="AP19" s="253" t="s">
        <v>156</v>
      </c>
      <c r="AQ19" s="255" t="s">
        <v>157</v>
      </c>
    </row>
    <row r="20" spans="1:43" ht="14.25">
      <c r="A20" s="256"/>
      <c r="B20" s="257"/>
      <c r="C20" s="258" t="s">
        <v>190</v>
      </c>
      <c r="D20" s="203">
        <v>404300</v>
      </c>
      <c r="E20" s="259">
        <v>181400</v>
      </c>
      <c r="F20" s="259">
        <v>23700</v>
      </c>
      <c r="G20" s="259">
        <v>42500</v>
      </c>
      <c r="H20" s="259">
        <v>18100</v>
      </c>
      <c r="I20" s="259">
        <v>47900</v>
      </c>
      <c r="J20" s="259">
        <v>34900</v>
      </c>
      <c r="K20" s="259">
        <v>0</v>
      </c>
      <c r="L20" s="259">
        <v>11500</v>
      </c>
      <c r="M20" s="259">
        <v>2300</v>
      </c>
      <c r="N20" s="259">
        <v>3500</v>
      </c>
      <c r="O20" s="259">
        <v>2600</v>
      </c>
      <c r="P20" s="259">
        <v>0</v>
      </c>
      <c r="Q20" s="259">
        <v>0</v>
      </c>
      <c r="R20" s="259">
        <v>3700</v>
      </c>
      <c r="S20" s="259">
        <v>4200</v>
      </c>
      <c r="T20" s="259">
        <v>5300</v>
      </c>
      <c r="U20" s="259">
        <v>4500</v>
      </c>
      <c r="V20" s="259">
        <v>1500</v>
      </c>
      <c r="W20" s="259">
        <v>900</v>
      </c>
      <c r="X20" s="259">
        <v>1900</v>
      </c>
      <c r="Y20" s="259">
        <v>2900</v>
      </c>
      <c r="Z20" s="259">
        <v>1700</v>
      </c>
      <c r="AA20" s="259">
        <v>2400</v>
      </c>
      <c r="AB20" s="259">
        <v>0</v>
      </c>
      <c r="AC20" s="259">
        <v>0</v>
      </c>
      <c r="AD20" s="259">
        <v>0</v>
      </c>
      <c r="AE20" s="259">
        <v>0</v>
      </c>
      <c r="AF20" s="259">
        <v>0</v>
      </c>
      <c r="AG20" s="259">
        <v>0</v>
      </c>
      <c r="AH20" s="259">
        <v>0</v>
      </c>
      <c r="AI20" s="259">
        <v>0</v>
      </c>
      <c r="AJ20" s="259">
        <v>0</v>
      </c>
      <c r="AK20" s="259">
        <v>0</v>
      </c>
      <c r="AL20" s="259">
        <v>0</v>
      </c>
      <c r="AM20" s="259">
        <v>0</v>
      </c>
      <c r="AN20" s="259">
        <v>0</v>
      </c>
      <c r="AO20" s="259">
        <v>0</v>
      </c>
      <c r="AP20" s="259">
        <v>0</v>
      </c>
      <c r="AQ20" s="260">
        <v>6900</v>
      </c>
    </row>
    <row r="21" spans="1:43" ht="14.25">
      <c r="A21" s="261" t="s">
        <v>38</v>
      </c>
      <c r="B21" s="262" t="s">
        <v>39</v>
      </c>
      <c r="C21" s="258" t="s">
        <v>191</v>
      </c>
      <c r="D21" s="203">
        <v>416700</v>
      </c>
      <c r="E21" s="203">
        <v>180500</v>
      </c>
      <c r="F21" s="264">
        <v>55700</v>
      </c>
      <c r="G21" s="264">
        <v>25400</v>
      </c>
      <c r="H21" s="264">
        <v>0</v>
      </c>
      <c r="I21" s="203">
        <v>52300</v>
      </c>
      <c r="J21" s="203">
        <v>36800</v>
      </c>
      <c r="K21" s="203">
        <v>0</v>
      </c>
      <c r="L21" s="203">
        <v>10700</v>
      </c>
      <c r="M21" s="203">
        <v>0</v>
      </c>
      <c r="N21" s="203">
        <v>4000</v>
      </c>
      <c r="O21" s="203">
        <v>2400</v>
      </c>
      <c r="P21" s="203">
        <v>0</v>
      </c>
      <c r="Q21" s="203">
        <v>0</v>
      </c>
      <c r="R21" s="203">
        <v>3900</v>
      </c>
      <c r="S21" s="203">
        <v>4100</v>
      </c>
      <c r="T21" s="203">
        <v>6400</v>
      </c>
      <c r="U21" s="203">
        <v>4100</v>
      </c>
      <c r="V21" s="203">
        <v>1500</v>
      </c>
      <c r="W21" s="203">
        <v>700</v>
      </c>
      <c r="X21" s="203">
        <v>2200</v>
      </c>
      <c r="Y21" s="203">
        <v>3100</v>
      </c>
      <c r="Z21" s="203">
        <v>1900</v>
      </c>
      <c r="AA21" s="203">
        <v>2600</v>
      </c>
      <c r="AB21" s="203">
        <v>0</v>
      </c>
      <c r="AC21" s="203">
        <v>0</v>
      </c>
      <c r="AD21" s="203">
        <v>0</v>
      </c>
      <c r="AE21" s="203">
        <v>0</v>
      </c>
      <c r="AF21" s="203">
        <v>0</v>
      </c>
      <c r="AG21" s="203">
        <v>0</v>
      </c>
      <c r="AH21" s="203">
        <v>0</v>
      </c>
      <c r="AI21" s="203">
        <v>0</v>
      </c>
      <c r="AJ21" s="203">
        <v>0</v>
      </c>
      <c r="AK21" s="203">
        <v>0</v>
      </c>
      <c r="AL21" s="203">
        <v>0</v>
      </c>
      <c r="AM21" s="203">
        <v>0</v>
      </c>
      <c r="AN21" s="203">
        <v>0</v>
      </c>
      <c r="AO21" s="203">
        <v>0</v>
      </c>
      <c r="AP21" s="203">
        <v>0</v>
      </c>
      <c r="AQ21" s="204">
        <v>18400</v>
      </c>
    </row>
    <row r="22" spans="1:43" ht="14.25">
      <c r="A22" s="266"/>
      <c r="B22" s="262" t="s">
        <v>41</v>
      </c>
      <c r="C22" s="258" t="s">
        <v>42</v>
      </c>
      <c r="D22" s="215">
        <v>-12400</v>
      </c>
      <c r="E22" s="215">
        <v>900</v>
      </c>
      <c r="F22" s="215">
        <v>-32000</v>
      </c>
      <c r="G22" s="215">
        <v>17100</v>
      </c>
      <c r="H22" s="215">
        <v>18100</v>
      </c>
      <c r="I22" s="215">
        <v>-4400</v>
      </c>
      <c r="J22" s="215">
        <v>-1900</v>
      </c>
      <c r="K22" s="215">
        <v>0</v>
      </c>
      <c r="L22" s="215">
        <v>800</v>
      </c>
      <c r="M22" s="215">
        <v>2300</v>
      </c>
      <c r="N22" s="215">
        <v>-500</v>
      </c>
      <c r="O22" s="215">
        <v>200</v>
      </c>
      <c r="P22" s="215">
        <v>0</v>
      </c>
      <c r="Q22" s="215">
        <v>0</v>
      </c>
      <c r="R22" s="215">
        <v>-200</v>
      </c>
      <c r="S22" s="215">
        <v>100</v>
      </c>
      <c r="T22" s="215">
        <v>-1100</v>
      </c>
      <c r="U22" s="215">
        <v>400</v>
      </c>
      <c r="V22" s="215">
        <v>0</v>
      </c>
      <c r="W22" s="215">
        <v>200</v>
      </c>
      <c r="X22" s="215">
        <v>-300</v>
      </c>
      <c r="Y22" s="215">
        <v>-200</v>
      </c>
      <c r="Z22" s="215">
        <v>-200</v>
      </c>
      <c r="AA22" s="215">
        <v>-200</v>
      </c>
      <c r="AB22" s="215">
        <v>0</v>
      </c>
      <c r="AC22" s="215">
        <v>0</v>
      </c>
      <c r="AD22" s="215">
        <v>0</v>
      </c>
      <c r="AE22" s="215">
        <v>0</v>
      </c>
      <c r="AF22" s="215">
        <v>0</v>
      </c>
      <c r="AG22" s="215">
        <v>0</v>
      </c>
      <c r="AH22" s="215">
        <v>0</v>
      </c>
      <c r="AI22" s="215">
        <v>0</v>
      </c>
      <c r="AJ22" s="215">
        <v>0</v>
      </c>
      <c r="AK22" s="215">
        <v>0</v>
      </c>
      <c r="AL22" s="215">
        <v>0</v>
      </c>
      <c r="AM22" s="215">
        <v>0</v>
      </c>
      <c r="AN22" s="215">
        <v>0</v>
      </c>
      <c r="AO22" s="215">
        <v>0</v>
      </c>
      <c r="AP22" s="215">
        <v>0</v>
      </c>
      <c r="AQ22" s="267">
        <v>-11500</v>
      </c>
    </row>
    <row r="23" spans="1:43" ht="14.25">
      <c r="A23" s="266"/>
      <c r="B23" s="268"/>
      <c r="C23" s="258" t="s">
        <v>44</v>
      </c>
      <c r="D23" s="220">
        <v>97.024238060955128</v>
      </c>
      <c r="E23" s="220">
        <v>100.49861495844877</v>
      </c>
      <c r="F23" s="220">
        <v>42.549371633752244</v>
      </c>
      <c r="G23" s="220">
        <v>167.32283464566927</v>
      </c>
      <c r="H23" s="220" t="s">
        <v>163</v>
      </c>
      <c r="I23" s="220">
        <v>91.586998087954115</v>
      </c>
      <c r="J23" s="220">
        <v>94.83695652173914</v>
      </c>
      <c r="K23" s="220">
        <v>0</v>
      </c>
      <c r="L23" s="220">
        <v>107.4766355140187</v>
      </c>
      <c r="M23" s="269" t="s">
        <v>163</v>
      </c>
      <c r="N23" s="220">
        <v>87.5</v>
      </c>
      <c r="O23" s="220">
        <v>108.33333333333333</v>
      </c>
      <c r="P23" s="220">
        <v>0</v>
      </c>
      <c r="Q23" s="220">
        <v>0</v>
      </c>
      <c r="R23" s="220">
        <v>94.871794871794862</v>
      </c>
      <c r="S23" s="220">
        <v>102.4390243902439</v>
      </c>
      <c r="T23" s="220">
        <v>82.8125</v>
      </c>
      <c r="U23" s="220">
        <v>109.75609756097562</v>
      </c>
      <c r="V23" s="220">
        <v>100</v>
      </c>
      <c r="W23" s="218">
        <v>128.57142857142858</v>
      </c>
      <c r="X23" s="218">
        <v>86.36363636363636</v>
      </c>
      <c r="Y23" s="218">
        <v>93.548387096774192</v>
      </c>
      <c r="Z23" s="218">
        <v>89.473684210526315</v>
      </c>
      <c r="AA23" s="218">
        <v>92.307692307692307</v>
      </c>
      <c r="AB23" s="218">
        <v>0</v>
      </c>
      <c r="AC23" s="218">
        <v>0</v>
      </c>
      <c r="AD23" s="218">
        <v>0</v>
      </c>
      <c r="AE23" s="218">
        <v>0</v>
      </c>
      <c r="AF23" s="218">
        <v>0</v>
      </c>
      <c r="AG23" s="218">
        <v>0</v>
      </c>
      <c r="AH23" s="218">
        <v>0</v>
      </c>
      <c r="AI23" s="218">
        <v>0</v>
      </c>
      <c r="AJ23" s="218">
        <v>0</v>
      </c>
      <c r="AK23" s="218">
        <v>0</v>
      </c>
      <c r="AL23" s="218">
        <v>0</v>
      </c>
      <c r="AM23" s="218">
        <v>0</v>
      </c>
      <c r="AN23" s="220">
        <v>0</v>
      </c>
      <c r="AO23" s="220">
        <v>0</v>
      </c>
      <c r="AP23" s="220">
        <v>0</v>
      </c>
      <c r="AQ23" s="270">
        <v>37.5</v>
      </c>
    </row>
    <row r="24" spans="1:43" ht="14.25">
      <c r="A24" s="266"/>
      <c r="B24" s="271"/>
      <c r="C24" s="258" t="s">
        <v>190</v>
      </c>
      <c r="D24" s="203">
        <v>2667400</v>
      </c>
      <c r="E24" s="203">
        <v>1152100</v>
      </c>
      <c r="F24" s="203">
        <v>186700</v>
      </c>
      <c r="G24" s="203">
        <v>255800</v>
      </c>
      <c r="H24" s="203">
        <v>96600</v>
      </c>
      <c r="I24" s="203">
        <v>321600</v>
      </c>
      <c r="J24" s="203">
        <v>239600</v>
      </c>
      <c r="K24" s="203">
        <v>39200</v>
      </c>
      <c r="L24" s="203">
        <v>71300</v>
      </c>
      <c r="M24" s="203">
        <v>8800</v>
      </c>
      <c r="N24" s="203">
        <v>34100</v>
      </c>
      <c r="O24" s="203">
        <v>16100</v>
      </c>
      <c r="P24" s="203">
        <v>13700</v>
      </c>
      <c r="Q24" s="203">
        <v>100</v>
      </c>
      <c r="R24" s="203">
        <v>20200</v>
      </c>
      <c r="S24" s="203">
        <v>22600</v>
      </c>
      <c r="T24" s="203">
        <v>36300</v>
      </c>
      <c r="U24" s="203">
        <v>31200</v>
      </c>
      <c r="V24" s="203">
        <v>10000</v>
      </c>
      <c r="W24" s="203">
        <v>6000</v>
      </c>
      <c r="X24" s="203">
        <v>13000</v>
      </c>
      <c r="Y24" s="203">
        <v>21700</v>
      </c>
      <c r="Z24" s="203">
        <v>12500</v>
      </c>
      <c r="AA24" s="203">
        <v>14900</v>
      </c>
      <c r="AB24" s="203">
        <v>100</v>
      </c>
      <c r="AC24" s="203">
        <v>0</v>
      </c>
      <c r="AD24" s="203">
        <v>0</v>
      </c>
      <c r="AE24" s="203">
        <v>100</v>
      </c>
      <c r="AF24" s="203">
        <v>100</v>
      </c>
      <c r="AG24" s="203">
        <v>100</v>
      </c>
      <c r="AH24" s="203">
        <v>0</v>
      </c>
      <c r="AI24" s="203">
        <v>200</v>
      </c>
      <c r="AJ24" s="203">
        <v>200</v>
      </c>
      <c r="AK24" s="203">
        <v>200</v>
      </c>
      <c r="AL24" s="203">
        <v>500</v>
      </c>
      <c r="AM24" s="203">
        <v>200</v>
      </c>
      <c r="AN24" s="203">
        <v>100</v>
      </c>
      <c r="AO24" s="203">
        <v>0</v>
      </c>
      <c r="AP24" s="203">
        <v>0</v>
      </c>
      <c r="AQ24" s="204">
        <v>41500</v>
      </c>
    </row>
    <row r="25" spans="1:43" ht="14.25">
      <c r="A25" s="266"/>
      <c r="B25" s="262" t="s">
        <v>45</v>
      </c>
      <c r="C25" s="258" t="s">
        <v>191</v>
      </c>
      <c r="D25" s="203">
        <v>2598100</v>
      </c>
      <c r="E25" s="272">
        <v>1117900</v>
      </c>
      <c r="F25" s="272">
        <v>339300</v>
      </c>
      <c r="G25" s="272">
        <v>162900</v>
      </c>
      <c r="H25" s="272">
        <v>0</v>
      </c>
      <c r="I25" s="272">
        <v>327000</v>
      </c>
      <c r="J25" s="272">
        <v>230600</v>
      </c>
      <c r="K25" s="272">
        <v>39900</v>
      </c>
      <c r="L25" s="272">
        <v>65700</v>
      </c>
      <c r="M25" s="272">
        <v>0</v>
      </c>
      <c r="N25" s="272">
        <v>29700</v>
      </c>
      <c r="O25" s="272">
        <v>15900</v>
      </c>
      <c r="P25" s="272">
        <v>13800</v>
      </c>
      <c r="Q25" s="272">
        <v>0</v>
      </c>
      <c r="R25" s="272">
        <v>20400</v>
      </c>
      <c r="S25" s="272">
        <v>23000</v>
      </c>
      <c r="T25" s="272">
        <v>38500</v>
      </c>
      <c r="U25" s="272">
        <v>27800</v>
      </c>
      <c r="V25" s="272">
        <v>9500</v>
      </c>
      <c r="W25" s="272">
        <v>5900</v>
      </c>
      <c r="X25" s="272">
        <v>13000</v>
      </c>
      <c r="Y25" s="272">
        <v>22000</v>
      </c>
      <c r="Z25" s="272">
        <v>11800</v>
      </c>
      <c r="AA25" s="272">
        <v>15400</v>
      </c>
      <c r="AB25" s="272">
        <v>300</v>
      </c>
      <c r="AC25" s="272">
        <v>0</v>
      </c>
      <c r="AD25" s="272">
        <v>100</v>
      </c>
      <c r="AE25" s="272">
        <v>200</v>
      </c>
      <c r="AF25" s="272">
        <v>600</v>
      </c>
      <c r="AG25" s="272">
        <v>100</v>
      </c>
      <c r="AH25" s="272">
        <v>0</v>
      </c>
      <c r="AI25" s="272">
        <v>0</v>
      </c>
      <c r="AJ25" s="272">
        <v>100</v>
      </c>
      <c r="AK25" s="272">
        <v>300</v>
      </c>
      <c r="AL25" s="272">
        <v>100</v>
      </c>
      <c r="AM25" s="272">
        <v>100</v>
      </c>
      <c r="AN25" s="272">
        <v>100</v>
      </c>
      <c r="AO25" s="272">
        <v>100</v>
      </c>
      <c r="AP25" s="272">
        <v>100</v>
      </c>
      <c r="AQ25" s="273">
        <v>65900</v>
      </c>
    </row>
    <row r="26" spans="1:43" ht="14.25">
      <c r="A26" s="261" t="s">
        <v>47</v>
      </c>
      <c r="B26" s="262" t="s">
        <v>48</v>
      </c>
      <c r="C26" s="258" t="s">
        <v>42</v>
      </c>
      <c r="D26" s="215">
        <v>69300</v>
      </c>
      <c r="E26" s="215">
        <v>34200</v>
      </c>
      <c r="F26" s="215">
        <v>-152600</v>
      </c>
      <c r="G26" s="215">
        <v>92900</v>
      </c>
      <c r="H26" s="215">
        <v>96600</v>
      </c>
      <c r="I26" s="215">
        <v>-5400</v>
      </c>
      <c r="J26" s="215">
        <v>9000</v>
      </c>
      <c r="K26" s="215">
        <v>-700</v>
      </c>
      <c r="L26" s="215">
        <v>5600</v>
      </c>
      <c r="M26" s="215">
        <v>8800</v>
      </c>
      <c r="N26" s="215">
        <v>4400</v>
      </c>
      <c r="O26" s="215">
        <v>200</v>
      </c>
      <c r="P26" s="215">
        <v>-100</v>
      </c>
      <c r="Q26" s="215">
        <v>0</v>
      </c>
      <c r="R26" s="215">
        <v>-200</v>
      </c>
      <c r="S26" s="215">
        <v>-400</v>
      </c>
      <c r="T26" s="215">
        <v>-2200</v>
      </c>
      <c r="U26" s="215">
        <v>3400</v>
      </c>
      <c r="V26" s="215">
        <v>500</v>
      </c>
      <c r="W26" s="215">
        <v>100</v>
      </c>
      <c r="X26" s="215">
        <v>0</v>
      </c>
      <c r="Y26" s="215">
        <v>-300</v>
      </c>
      <c r="Z26" s="215">
        <v>700</v>
      </c>
      <c r="AA26" s="215">
        <v>-500</v>
      </c>
      <c r="AB26" s="215">
        <v>-200</v>
      </c>
      <c r="AC26" s="215">
        <v>0</v>
      </c>
      <c r="AD26" s="215">
        <v>-100</v>
      </c>
      <c r="AE26" s="215">
        <v>-100</v>
      </c>
      <c r="AF26" s="215">
        <v>-500</v>
      </c>
      <c r="AG26" s="215">
        <v>0</v>
      </c>
      <c r="AH26" s="215">
        <v>0</v>
      </c>
      <c r="AI26" s="215">
        <v>0</v>
      </c>
      <c r="AJ26" s="215">
        <v>100</v>
      </c>
      <c r="AK26" s="215">
        <v>-100</v>
      </c>
      <c r="AL26" s="215">
        <v>400</v>
      </c>
      <c r="AM26" s="215">
        <v>100</v>
      </c>
      <c r="AN26" s="215">
        <v>0</v>
      </c>
      <c r="AO26" s="215">
        <v>-100</v>
      </c>
      <c r="AP26" s="215">
        <v>-100</v>
      </c>
      <c r="AQ26" s="216">
        <v>-24400</v>
      </c>
    </row>
    <row r="27" spans="1:43" ht="14.25">
      <c r="A27" s="256"/>
      <c r="B27" s="274"/>
      <c r="C27" s="258" t="s">
        <v>44</v>
      </c>
      <c r="D27" s="218">
        <v>102.6673338208691</v>
      </c>
      <c r="E27" s="218">
        <v>103.05930763037838</v>
      </c>
      <c r="F27" s="218">
        <v>55.025051576775716</v>
      </c>
      <c r="G27" s="218">
        <v>157.02885205647635</v>
      </c>
      <c r="H27" s="269" t="s">
        <v>163</v>
      </c>
      <c r="I27" s="218">
        <v>98.348623853211009</v>
      </c>
      <c r="J27" s="218">
        <v>103.90286209887252</v>
      </c>
      <c r="K27" s="218">
        <v>98.245614035087712</v>
      </c>
      <c r="L27" s="218">
        <v>108.52359208523592</v>
      </c>
      <c r="M27" s="269" t="s">
        <v>163</v>
      </c>
      <c r="N27" s="218">
        <v>114.81481481481481</v>
      </c>
      <c r="O27" s="218">
        <v>101.25786163522012</v>
      </c>
      <c r="P27" s="218">
        <v>99.275362318840578</v>
      </c>
      <c r="Q27" s="218">
        <v>0</v>
      </c>
      <c r="R27" s="218">
        <v>99.019607843137265</v>
      </c>
      <c r="S27" s="218">
        <v>98.260869565217391</v>
      </c>
      <c r="T27" s="218">
        <v>94.285714285714278</v>
      </c>
      <c r="U27" s="218">
        <v>112.23021582733811</v>
      </c>
      <c r="V27" s="218">
        <v>105.26315789473684</v>
      </c>
      <c r="W27" s="218">
        <v>101.69491525423729</v>
      </c>
      <c r="X27" s="218">
        <v>100</v>
      </c>
      <c r="Y27" s="218">
        <v>98.636363636363626</v>
      </c>
      <c r="Z27" s="218">
        <v>105.93220338983052</v>
      </c>
      <c r="AA27" s="218">
        <v>96.753246753246756</v>
      </c>
      <c r="AB27" s="218">
        <v>33.333333333333329</v>
      </c>
      <c r="AC27" s="218">
        <v>0</v>
      </c>
      <c r="AD27" s="218">
        <v>0</v>
      </c>
      <c r="AE27" s="218">
        <v>50</v>
      </c>
      <c r="AF27" s="218">
        <v>16.666666666666664</v>
      </c>
      <c r="AG27" s="218">
        <v>100</v>
      </c>
      <c r="AH27" s="218">
        <v>0</v>
      </c>
      <c r="AI27" s="218">
        <v>0</v>
      </c>
      <c r="AJ27" s="218">
        <v>200</v>
      </c>
      <c r="AK27" s="218">
        <v>66.666666666666657</v>
      </c>
      <c r="AL27" s="218">
        <v>500</v>
      </c>
      <c r="AM27" s="218">
        <v>200</v>
      </c>
      <c r="AN27" s="218">
        <v>100</v>
      </c>
      <c r="AO27" s="218">
        <v>0</v>
      </c>
      <c r="AP27" s="218">
        <v>0</v>
      </c>
      <c r="AQ27" s="275">
        <v>62.974203338391497</v>
      </c>
    </row>
    <row r="28" spans="1:43" ht="14.25">
      <c r="A28" s="276"/>
      <c r="B28" s="277"/>
      <c r="C28" s="258" t="s">
        <v>50</v>
      </c>
      <c r="D28" s="218">
        <v>100</v>
      </c>
      <c r="E28" s="218">
        <v>44.867672520405641</v>
      </c>
      <c r="F28" s="218">
        <v>5.8619836754884993</v>
      </c>
      <c r="G28" s="218">
        <v>10.511996042542666</v>
      </c>
      <c r="H28" s="218">
        <v>4.4768736087064065</v>
      </c>
      <c r="I28" s="218">
        <v>11.847637892653969</v>
      </c>
      <c r="J28" s="218">
        <v>8.6322038090526831</v>
      </c>
      <c r="K28" s="218">
        <v>0</v>
      </c>
      <c r="L28" s="218">
        <v>2.8444224585703686</v>
      </c>
      <c r="M28" s="218">
        <v>0.56888449171407363</v>
      </c>
      <c r="N28" s="218">
        <v>0.86569379173880789</v>
      </c>
      <c r="O28" s="218">
        <v>0.64308681672025725</v>
      </c>
      <c r="P28" s="218">
        <v>0</v>
      </c>
      <c r="Q28" s="218">
        <v>0</v>
      </c>
      <c r="R28" s="218">
        <v>0.91516200840959694</v>
      </c>
      <c r="S28" s="218">
        <v>1.0388325500865694</v>
      </c>
      <c r="T28" s="218">
        <v>1.310907741775909</v>
      </c>
      <c r="U28" s="218">
        <v>1.1130348750927528</v>
      </c>
      <c r="V28" s="218">
        <v>0.37101162503091767</v>
      </c>
      <c r="W28" s="218">
        <v>0.22260697501855059</v>
      </c>
      <c r="X28" s="218">
        <v>0.4699480583724957</v>
      </c>
      <c r="Y28" s="218">
        <v>0.71728914172644076</v>
      </c>
      <c r="Z28" s="218">
        <v>0.42047984170170666</v>
      </c>
      <c r="AA28" s="218">
        <v>0.5936186000494682</v>
      </c>
      <c r="AB28" s="218">
        <v>0</v>
      </c>
      <c r="AC28" s="218">
        <v>0</v>
      </c>
      <c r="AD28" s="218">
        <v>0</v>
      </c>
      <c r="AE28" s="218">
        <v>0</v>
      </c>
      <c r="AF28" s="218">
        <v>0</v>
      </c>
      <c r="AG28" s="218">
        <v>0</v>
      </c>
      <c r="AH28" s="218">
        <v>0</v>
      </c>
      <c r="AI28" s="218">
        <v>0</v>
      </c>
      <c r="AJ28" s="218">
        <v>0</v>
      </c>
      <c r="AK28" s="218">
        <v>0</v>
      </c>
      <c r="AL28" s="218">
        <v>0</v>
      </c>
      <c r="AM28" s="218">
        <v>0</v>
      </c>
      <c r="AN28" s="218">
        <v>0</v>
      </c>
      <c r="AO28" s="218">
        <v>0</v>
      </c>
      <c r="AP28" s="218">
        <v>0</v>
      </c>
      <c r="AQ28" s="219">
        <v>1.7066534751422211</v>
      </c>
    </row>
    <row r="29" spans="1:43" ht="14.25">
      <c r="A29" s="278" t="s">
        <v>51</v>
      </c>
      <c r="B29" s="279"/>
      <c r="C29" s="280" t="s">
        <v>52</v>
      </c>
      <c r="D29" s="231">
        <v>99.999999999999943</v>
      </c>
      <c r="E29" s="231">
        <v>43.191872235135335</v>
      </c>
      <c r="F29" s="231">
        <v>6.9993251855739667</v>
      </c>
      <c r="G29" s="231">
        <v>9.5898627877333738</v>
      </c>
      <c r="H29" s="231">
        <v>3.6215040863762469</v>
      </c>
      <c r="I29" s="231">
        <v>12.056684411786758</v>
      </c>
      <c r="J29" s="231">
        <v>8.982529804303816</v>
      </c>
      <c r="K29" s="231">
        <v>1.469595861138187</v>
      </c>
      <c r="L29" s="231">
        <v>2.6730149208967533</v>
      </c>
      <c r="M29" s="231">
        <v>0.32990927494938893</v>
      </c>
      <c r="N29" s="231">
        <v>1.2783984404288822</v>
      </c>
      <c r="O29" s="231">
        <v>0.60358401439604115</v>
      </c>
      <c r="P29" s="231">
        <v>0.51360875759166225</v>
      </c>
      <c r="Q29" s="231">
        <v>3.7489690335157835E-3</v>
      </c>
      <c r="R29" s="231">
        <v>0.75729174477018824</v>
      </c>
      <c r="S29" s="231">
        <v>0.84726700157456702</v>
      </c>
      <c r="T29" s="231">
        <v>1.3608757591662293</v>
      </c>
      <c r="U29" s="231">
        <v>1.1696783384569243</v>
      </c>
      <c r="V29" s="231">
        <v>0.37489690335157833</v>
      </c>
      <c r="W29" s="231">
        <v>0.22493814201094697</v>
      </c>
      <c r="X29" s="231">
        <v>0.48736597435705181</v>
      </c>
      <c r="Y29" s="231">
        <v>0.81352628027292506</v>
      </c>
      <c r="Z29" s="231">
        <v>0.46862112918947291</v>
      </c>
      <c r="AA29" s="231">
        <v>0.55859638599385175</v>
      </c>
      <c r="AB29" s="231">
        <v>3.7489690335157835E-3</v>
      </c>
      <c r="AC29" s="231">
        <v>0</v>
      </c>
      <c r="AD29" s="231">
        <v>0</v>
      </c>
      <c r="AE29" s="231">
        <v>3.7489690335157835E-3</v>
      </c>
      <c r="AF29" s="231">
        <v>3.7489690335157835E-3</v>
      </c>
      <c r="AG29" s="231">
        <v>3.7489690335157835E-3</v>
      </c>
      <c r="AH29" s="231">
        <v>0</v>
      </c>
      <c r="AI29" s="231">
        <v>7.4979380670315669E-3</v>
      </c>
      <c r="AJ29" s="231">
        <v>7.4979380670315669E-3</v>
      </c>
      <c r="AK29" s="231">
        <v>7.4979380670315669E-3</v>
      </c>
      <c r="AL29" s="231">
        <v>1.8744845167578916E-2</v>
      </c>
      <c r="AM29" s="231">
        <v>7.4979380670315669E-3</v>
      </c>
      <c r="AN29" s="231">
        <v>3.7489690335157835E-3</v>
      </c>
      <c r="AO29" s="231">
        <v>0</v>
      </c>
      <c r="AP29" s="231">
        <v>0</v>
      </c>
      <c r="AQ29" s="232">
        <v>1.55582214890905</v>
      </c>
    </row>
    <row r="30" spans="1:43" ht="14.25">
      <c r="A30" s="184"/>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row>
    <row r="31" spans="1:43" ht="14.25">
      <c r="A31" s="281" t="s">
        <v>74</v>
      </c>
      <c r="B31" s="175" t="s">
        <v>73</v>
      </c>
      <c r="C31" s="282"/>
      <c r="D31" s="172"/>
      <c r="E31" s="172"/>
      <c r="F31" s="172"/>
      <c r="G31" s="172"/>
      <c r="H31" s="172"/>
      <c r="I31" s="172"/>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row>
    <row r="32" spans="1:43" ht="14.25">
      <c r="A32" s="169"/>
      <c r="B32" s="175" t="s">
        <v>158</v>
      </c>
      <c r="C32" s="282"/>
      <c r="D32" s="172"/>
      <c r="E32" s="172"/>
      <c r="F32" s="172"/>
      <c r="G32" s="172"/>
      <c r="H32" s="172"/>
      <c r="I32" s="172"/>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row>
    <row r="33" spans="1:43" ht="14.25">
      <c r="A33" s="169"/>
      <c r="B33" s="175" t="s">
        <v>159</v>
      </c>
      <c r="C33" s="282"/>
      <c r="D33" s="172"/>
      <c r="E33" s="172"/>
      <c r="F33" s="172"/>
      <c r="G33" s="172"/>
      <c r="H33" s="172"/>
      <c r="I33" s="172"/>
      <c r="J33" s="172"/>
      <c r="K33" s="172"/>
      <c r="L33" s="172"/>
      <c r="M33" s="172"/>
      <c r="N33" s="172"/>
      <c r="O33" s="172"/>
      <c r="P33" s="172"/>
      <c r="Q33" s="172"/>
      <c r="R33" s="172"/>
      <c r="S33" s="172"/>
      <c r="T33" s="172"/>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row>
    <row r="34" spans="1:43" ht="14.25">
      <c r="A34" s="169"/>
      <c r="B34" s="175" t="s">
        <v>160</v>
      </c>
      <c r="C34" s="282"/>
      <c r="D34" s="172"/>
      <c r="E34" s="172"/>
      <c r="F34" s="172"/>
      <c r="G34" s="172"/>
      <c r="H34" s="172"/>
      <c r="I34" s="172"/>
      <c r="J34" s="172"/>
      <c r="K34" s="172"/>
      <c r="L34" s="172"/>
      <c r="M34" s="172"/>
      <c r="N34" s="172"/>
      <c r="O34" s="172"/>
      <c r="P34" s="172"/>
      <c r="Q34" s="172"/>
      <c r="R34" s="172"/>
      <c r="S34" s="172"/>
      <c r="T34" s="172"/>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row>
    <row r="35" spans="1:43" ht="17.25">
      <c r="A35" s="169"/>
      <c r="B35" s="283"/>
      <c r="C35" s="282"/>
      <c r="D35" s="172"/>
      <c r="E35" s="172"/>
      <c r="F35" s="172"/>
      <c r="G35" s="172"/>
      <c r="H35" s="172"/>
      <c r="I35" s="172"/>
      <c r="J35" s="172"/>
      <c r="K35" s="172"/>
      <c r="L35" s="172"/>
      <c r="M35" s="172"/>
      <c r="N35" s="172"/>
      <c r="O35" s="172"/>
      <c r="P35" s="172"/>
      <c r="Q35" s="172"/>
      <c r="R35" s="172"/>
      <c r="S35" s="172"/>
      <c r="T35" s="172"/>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row>
  </sheetData>
  <mergeCells count="1">
    <mergeCell ref="A1:D1"/>
  </mergeCells>
  <phoneticPr fontId="2"/>
  <hyperlinks>
    <hyperlink ref="A1" location="'R3'!A1" display="令和３年度"/>
    <hyperlink ref="A1:D1" location="平成18年!A1" display="平成18年!A1"/>
  </hyperlinks>
  <pageMargins left="0.70866141732283472" right="0.70866141732283472" top="0.74803149606299213" bottom="0.74803149606299213" header="0.31496062992125984" footer="0.31496062992125984"/>
  <pageSetup paperSize="9" scale="2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5"/>
  <sheetViews>
    <sheetView workbookViewId="0">
      <selection sqref="A1:D1"/>
    </sheetView>
  </sheetViews>
  <sheetFormatPr defaultRowHeight="13.5"/>
  <cols>
    <col min="1" max="16384" width="9" style="170"/>
  </cols>
  <sheetData>
    <row r="1" spans="1:43" s="167" customFormat="1" ht="24" customHeight="1">
      <c r="A1" s="361" t="str">
        <f>平成18年!A1</f>
        <v>平成18年</v>
      </c>
      <c r="B1" s="361"/>
      <c r="C1" s="361"/>
      <c r="D1" s="361"/>
      <c r="E1" s="15" t="str">
        <f ca="1">RIGHT(CELL("filename",$A$1),LEN(CELL("filename",$A$1))-FIND("]",CELL("filename",$A$1)))</f>
        <v>７月</v>
      </c>
      <c r="F1" s="16" t="s">
        <v>88</v>
      </c>
      <c r="G1" s="14"/>
      <c r="H1" s="14"/>
      <c r="I1" s="14"/>
      <c r="L1" s="14"/>
      <c r="M1" s="14"/>
      <c r="N1" s="14"/>
      <c r="O1" s="14"/>
      <c r="P1" s="166"/>
      <c r="Q1" s="166"/>
    </row>
    <row r="2" spans="1:43" ht="14.25">
      <c r="A2" s="168"/>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row>
    <row r="3" spans="1:43" ht="18.75">
      <c r="A3" s="171" t="s">
        <v>20</v>
      </c>
      <c r="B3" s="172"/>
      <c r="C3" s="172"/>
      <c r="D3" s="172"/>
      <c r="E3" s="172"/>
      <c r="F3" s="172"/>
      <c r="G3" s="173"/>
      <c r="H3" s="174" t="s">
        <v>21</v>
      </c>
      <c r="I3" s="169"/>
      <c r="J3" s="171" t="s">
        <v>22</v>
      </c>
      <c r="K3" s="172"/>
      <c r="L3" s="175"/>
      <c r="M3" s="172"/>
      <c r="N3" s="172"/>
      <c r="O3" s="172"/>
      <c r="P3" s="172"/>
      <c r="Q3" s="172"/>
      <c r="R3" s="172"/>
      <c r="S3" s="175"/>
      <c r="T3" s="174" t="s">
        <v>23</v>
      </c>
      <c r="U3" s="169"/>
      <c r="V3" s="169"/>
      <c r="W3" s="169"/>
      <c r="X3" s="169"/>
      <c r="Y3" s="169"/>
      <c r="Z3" s="169"/>
      <c r="AA3" s="169"/>
      <c r="AB3" s="169"/>
      <c r="AC3" s="169"/>
      <c r="AD3" s="169"/>
      <c r="AE3" s="169"/>
      <c r="AF3" s="169"/>
      <c r="AG3" s="169"/>
      <c r="AH3" s="169"/>
      <c r="AI3" s="169"/>
      <c r="AJ3" s="169"/>
      <c r="AK3" s="169"/>
      <c r="AL3" s="169"/>
      <c r="AM3" s="169"/>
      <c r="AN3" s="169"/>
      <c r="AO3" s="169"/>
      <c r="AP3" s="169"/>
      <c r="AQ3" s="169"/>
    </row>
    <row r="4" spans="1:43" ht="14.25">
      <c r="A4" s="176"/>
      <c r="B4" s="177"/>
      <c r="C4" s="178" t="s">
        <v>24</v>
      </c>
      <c r="D4" s="179" t="s">
        <v>25</v>
      </c>
      <c r="E4" s="180" t="s">
        <v>26</v>
      </c>
      <c r="F4" s="181"/>
      <c r="G4" s="182"/>
      <c r="H4" s="183"/>
      <c r="I4" s="184"/>
      <c r="J4" s="176"/>
      <c r="K4" s="178" t="s">
        <v>24</v>
      </c>
      <c r="L4" s="180" t="s">
        <v>27</v>
      </c>
      <c r="M4" s="181"/>
      <c r="N4" s="182"/>
      <c r="O4" s="180" t="s">
        <v>28</v>
      </c>
      <c r="P4" s="181"/>
      <c r="Q4" s="182"/>
      <c r="R4" s="180" t="s">
        <v>29</v>
      </c>
      <c r="S4" s="182"/>
      <c r="T4" s="185"/>
      <c r="U4" s="184"/>
      <c r="V4" s="169"/>
      <c r="W4" s="169"/>
      <c r="X4" s="169"/>
      <c r="Y4" s="169"/>
      <c r="Z4" s="169"/>
      <c r="AA4" s="169"/>
      <c r="AB4" s="169"/>
      <c r="AC4" s="169"/>
      <c r="AD4" s="169"/>
      <c r="AE4" s="169"/>
      <c r="AF4" s="169"/>
      <c r="AG4" s="169"/>
      <c r="AH4" s="169"/>
      <c r="AI4" s="169"/>
      <c r="AJ4" s="169"/>
      <c r="AK4" s="169"/>
      <c r="AL4" s="169"/>
      <c r="AM4" s="169"/>
      <c r="AN4" s="169"/>
      <c r="AO4" s="169"/>
      <c r="AP4" s="169"/>
      <c r="AQ4" s="169"/>
    </row>
    <row r="5" spans="1:43" ht="17.25">
      <c r="A5" s="186" t="s">
        <v>30</v>
      </c>
      <c r="B5" s="187"/>
      <c r="C5" s="188"/>
      <c r="D5" s="189" t="s">
        <v>31</v>
      </c>
      <c r="E5" s="190" t="s">
        <v>32</v>
      </c>
      <c r="F5" s="190" t="s">
        <v>33</v>
      </c>
      <c r="G5" s="190" t="s">
        <v>34</v>
      </c>
      <c r="H5" s="191" t="s">
        <v>35</v>
      </c>
      <c r="I5" s="192"/>
      <c r="J5" s="193" t="s">
        <v>36</v>
      </c>
      <c r="K5" s="194"/>
      <c r="L5" s="190" t="s">
        <v>32</v>
      </c>
      <c r="M5" s="190" t="s">
        <v>33</v>
      </c>
      <c r="N5" s="190" t="s">
        <v>34</v>
      </c>
      <c r="O5" s="190" t="s">
        <v>32</v>
      </c>
      <c r="P5" s="190" t="s">
        <v>33</v>
      </c>
      <c r="Q5" s="190" t="s">
        <v>34</v>
      </c>
      <c r="R5" s="190" t="s">
        <v>32</v>
      </c>
      <c r="S5" s="190" t="s">
        <v>33</v>
      </c>
      <c r="T5" s="195" t="s">
        <v>34</v>
      </c>
      <c r="U5" s="184"/>
      <c r="V5" s="169"/>
      <c r="W5" s="169"/>
      <c r="X5" s="169"/>
      <c r="Y5" s="169"/>
      <c r="Z5" s="169"/>
      <c r="AA5" s="169"/>
      <c r="AB5" s="169"/>
      <c r="AC5" s="169"/>
      <c r="AD5" s="169"/>
      <c r="AE5" s="169"/>
      <c r="AF5" s="169"/>
      <c r="AG5" s="169"/>
      <c r="AH5" s="169"/>
      <c r="AI5" s="169"/>
      <c r="AJ5" s="169"/>
      <c r="AK5" s="169"/>
      <c r="AL5" s="169"/>
      <c r="AM5" s="169"/>
      <c r="AN5" s="169"/>
      <c r="AO5" s="169"/>
      <c r="AP5" s="169"/>
      <c r="AQ5" s="169"/>
    </row>
    <row r="6" spans="1:43" ht="17.25">
      <c r="A6" s="196"/>
      <c r="B6" s="197"/>
      <c r="C6" s="198" t="s">
        <v>192</v>
      </c>
      <c r="D6" s="199">
        <f>E6+H6</f>
        <v>510500</v>
      </c>
      <c r="E6" s="199">
        <f>F6+G6</f>
        <v>461300</v>
      </c>
      <c r="F6" s="199">
        <f>M6</f>
        <v>452600</v>
      </c>
      <c r="G6" s="199">
        <f>N6</f>
        <v>8700</v>
      </c>
      <c r="H6" s="200">
        <v>49200</v>
      </c>
      <c r="I6" s="184"/>
      <c r="J6" s="201"/>
      <c r="K6" s="202" t="s">
        <v>193</v>
      </c>
      <c r="L6" s="199">
        <f>M6+N6</f>
        <v>461300</v>
      </c>
      <c r="M6" s="203">
        <f>P6+S6</f>
        <v>452600</v>
      </c>
      <c r="N6" s="203">
        <f>Q6+T6</f>
        <v>8700</v>
      </c>
      <c r="O6" s="199">
        <f>P6+Q6</f>
        <v>456800</v>
      </c>
      <c r="P6" s="203">
        <v>450000</v>
      </c>
      <c r="Q6" s="203">
        <v>6800</v>
      </c>
      <c r="R6" s="199">
        <f>S6+T6</f>
        <v>4500</v>
      </c>
      <c r="S6" s="203">
        <v>2600</v>
      </c>
      <c r="T6" s="204">
        <v>1900</v>
      </c>
      <c r="U6" s="184"/>
      <c r="V6" s="169"/>
      <c r="W6" s="169"/>
      <c r="X6" s="169"/>
      <c r="Y6" s="169"/>
      <c r="Z6" s="169"/>
      <c r="AA6" s="169"/>
      <c r="AB6" s="169"/>
      <c r="AC6" s="169"/>
      <c r="AD6" s="169"/>
      <c r="AE6" s="169"/>
      <c r="AF6" s="169"/>
      <c r="AG6" s="169"/>
      <c r="AH6" s="169"/>
      <c r="AI6" s="169"/>
      <c r="AJ6" s="169"/>
      <c r="AK6" s="169"/>
      <c r="AL6" s="169"/>
      <c r="AM6" s="169"/>
      <c r="AN6" s="169"/>
      <c r="AO6" s="169"/>
      <c r="AP6" s="169"/>
      <c r="AQ6" s="169"/>
    </row>
    <row r="7" spans="1:43" ht="17.25">
      <c r="A7" s="205" t="s">
        <v>38</v>
      </c>
      <c r="B7" s="206" t="s">
        <v>39</v>
      </c>
      <c r="C7" s="207" t="s">
        <v>194</v>
      </c>
      <c r="D7" s="199">
        <v>528200</v>
      </c>
      <c r="E7" s="199">
        <v>478700</v>
      </c>
      <c r="F7" s="199">
        <v>462000</v>
      </c>
      <c r="G7" s="199">
        <v>16700</v>
      </c>
      <c r="H7" s="208">
        <v>49500</v>
      </c>
      <c r="I7" s="184"/>
      <c r="J7" s="205" t="s">
        <v>40</v>
      </c>
      <c r="K7" s="202" t="s">
        <v>194</v>
      </c>
      <c r="L7" s="203">
        <v>478700</v>
      </c>
      <c r="M7" s="203">
        <v>462000</v>
      </c>
      <c r="N7" s="203">
        <v>16700</v>
      </c>
      <c r="O7" s="203">
        <v>466700</v>
      </c>
      <c r="P7" s="209">
        <v>459000</v>
      </c>
      <c r="Q7" s="209">
        <v>7700</v>
      </c>
      <c r="R7" s="203">
        <v>12000</v>
      </c>
      <c r="S7" s="209">
        <v>3000</v>
      </c>
      <c r="T7" s="210">
        <v>9000</v>
      </c>
      <c r="U7" s="184"/>
      <c r="V7" s="169"/>
      <c r="W7" s="169"/>
      <c r="X7" s="169"/>
      <c r="Y7" s="169"/>
      <c r="Z7" s="169"/>
      <c r="AA7" s="169"/>
      <c r="AB7" s="169"/>
      <c r="AC7" s="169"/>
      <c r="AD7" s="169"/>
      <c r="AE7" s="169"/>
      <c r="AF7" s="169"/>
      <c r="AG7" s="169"/>
      <c r="AH7" s="169"/>
      <c r="AI7" s="169"/>
      <c r="AJ7" s="169"/>
      <c r="AK7" s="169"/>
      <c r="AL7" s="169"/>
      <c r="AM7" s="169"/>
      <c r="AN7" s="169"/>
      <c r="AO7" s="169"/>
      <c r="AP7" s="169"/>
      <c r="AQ7" s="169"/>
    </row>
    <row r="8" spans="1:43" ht="17.25">
      <c r="A8" s="211"/>
      <c r="B8" s="206" t="s">
        <v>41</v>
      </c>
      <c r="C8" s="202" t="s">
        <v>42</v>
      </c>
      <c r="D8" s="212">
        <f>D6-D7</f>
        <v>-17700</v>
      </c>
      <c r="E8" s="212">
        <f t="shared" ref="E8:H8" si="0">E6-E7</f>
        <v>-17400</v>
      </c>
      <c r="F8" s="213">
        <f t="shared" si="0"/>
        <v>-9400</v>
      </c>
      <c r="G8" s="212">
        <f t="shared" si="0"/>
        <v>-8000</v>
      </c>
      <c r="H8" s="214">
        <f t="shared" si="0"/>
        <v>-300</v>
      </c>
      <c r="I8" s="184"/>
      <c r="J8" s="205" t="s">
        <v>43</v>
      </c>
      <c r="K8" s="202" t="s">
        <v>42</v>
      </c>
      <c r="L8" s="212">
        <f>L6-L7</f>
        <v>-17400</v>
      </c>
      <c r="M8" s="215">
        <f t="shared" ref="M8:T8" si="1">M6-M7</f>
        <v>-9400</v>
      </c>
      <c r="N8" s="215">
        <f t="shared" si="1"/>
        <v>-8000</v>
      </c>
      <c r="O8" s="215">
        <f t="shared" si="1"/>
        <v>-9900</v>
      </c>
      <c r="P8" s="215">
        <f t="shared" si="1"/>
        <v>-9000</v>
      </c>
      <c r="Q8" s="215">
        <f t="shared" si="1"/>
        <v>-900</v>
      </c>
      <c r="R8" s="215">
        <f t="shared" si="1"/>
        <v>-7500</v>
      </c>
      <c r="S8" s="215">
        <f t="shared" si="1"/>
        <v>-400</v>
      </c>
      <c r="T8" s="216">
        <f t="shared" si="1"/>
        <v>-7100</v>
      </c>
      <c r="U8" s="184"/>
      <c r="V8" s="169"/>
      <c r="W8" s="169"/>
      <c r="X8" s="169"/>
      <c r="Y8" s="169"/>
      <c r="Z8" s="169"/>
      <c r="AA8" s="169"/>
      <c r="AB8" s="169"/>
      <c r="AC8" s="169"/>
      <c r="AD8" s="169"/>
      <c r="AE8" s="169"/>
      <c r="AF8" s="169"/>
      <c r="AG8" s="169"/>
      <c r="AH8" s="169"/>
      <c r="AI8" s="169"/>
      <c r="AJ8" s="169"/>
      <c r="AK8" s="169"/>
      <c r="AL8" s="169"/>
      <c r="AM8" s="169"/>
      <c r="AN8" s="169"/>
      <c r="AO8" s="169"/>
      <c r="AP8" s="169"/>
      <c r="AQ8" s="169"/>
    </row>
    <row r="9" spans="1:43" ht="17.25">
      <c r="A9" s="211"/>
      <c r="B9" s="217"/>
      <c r="C9" s="202" t="s">
        <v>44</v>
      </c>
      <c r="D9" s="218">
        <f>D6/D7*100</f>
        <v>96.648996592199921</v>
      </c>
      <c r="E9" s="218">
        <f t="shared" ref="E9:H9" si="2">E6/E7*100</f>
        <v>96.365155629830795</v>
      </c>
      <c r="F9" s="218">
        <f t="shared" si="2"/>
        <v>97.96536796536796</v>
      </c>
      <c r="G9" s="218">
        <f t="shared" si="2"/>
        <v>52.095808383233532</v>
      </c>
      <c r="H9" s="219">
        <f t="shared" si="2"/>
        <v>99.393939393939391</v>
      </c>
      <c r="I9" s="184"/>
      <c r="J9" s="211"/>
      <c r="K9" s="202" t="s">
        <v>44</v>
      </c>
      <c r="L9" s="218">
        <f>L6/L7*100</f>
        <v>96.365155629830795</v>
      </c>
      <c r="M9" s="220">
        <f t="shared" ref="M9:T9" si="3">M6/M7*100</f>
        <v>97.96536796536796</v>
      </c>
      <c r="N9" s="220">
        <f t="shared" si="3"/>
        <v>52.095808383233532</v>
      </c>
      <c r="O9" s="220">
        <f t="shared" si="3"/>
        <v>97.878722948360831</v>
      </c>
      <c r="P9" s="220">
        <f t="shared" si="3"/>
        <v>98.039215686274503</v>
      </c>
      <c r="Q9" s="220">
        <f t="shared" si="3"/>
        <v>88.311688311688314</v>
      </c>
      <c r="R9" s="220">
        <f t="shared" si="3"/>
        <v>37.5</v>
      </c>
      <c r="S9" s="220">
        <f t="shared" si="3"/>
        <v>86.666666666666671</v>
      </c>
      <c r="T9" s="221">
        <f t="shared" si="3"/>
        <v>21.111111111111111</v>
      </c>
      <c r="U9" s="184"/>
      <c r="V9" s="169"/>
      <c r="W9" s="169"/>
      <c r="X9" s="169"/>
      <c r="Y9" s="169"/>
      <c r="Z9" s="169"/>
      <c r="AA9" s="169"/>
      <c r="AB9" s="169"/>
      <c r="AC9" s="169"/>
      <c r="AD9" s="169"/>
      <c r="AE9" s="169"/>
      <c r="AF9" s="169"/>
      <c r="AG9" s="169"/>
      <c r="AH9" s="169"/>
      <c r="AI9" s="169"/>
      <c r="AJ9" s="169"/>
      <c r="AK9" s="169"/>
      <c r="AL9" s="169"/>
      <c r="AM9" s="169"/>
      <c r="AN9" s="169"/>
      <c r="AO9" s="169"/>
      <c r="AP9" s="169"/>
      <c r="AQ9" s="169"/>
    </row>
    <row r="10" spans="1:43" ht="17.25">
      <c r="A10" s="211"/>
      <c r="B10" s="222"/>
      <c r="C10" s="202" t="s">
        <v>193</v>
      </c>
      <c r="D10" s="199">
        <f>E10+H10</f>
        <v>3468400</v>
      </c>
      <c r="E10" s="199">
        <f>F10+G10</f>
        <v>3128700</v>
      </c>
      <c r="F10" s="199">
        <f>M10</f>
        <v>3078500</v>
      </c>
      <c r="G10" s="199">
        <f>N10</f>
        <v>50200</v>
      </c>
      <c r="H10" s="200">
        <v>339700</v>
      </c>
      <c r="I10" s="223"/>
      <c r="J10" s="211"/>
      <c r="K10" s="202" t="s">
        <v>193</v>
      </c>
      <c r="L10" s="199">
        <f>M10+N10</f>
        <v>3128700</v>
      </c>
      <c r="M10" s="203">
        <f>P10+S10</f>
        <v>3078500</v>
      </c>
      <c r="N10" s="203">
        <f>Q10+T10</f>
        <v>50200</v>
      </c>
      <c r="O10" s="199">
        <f>P10+Q10</f>
        <v>3100200</v>
      </c>
      <c r="P10" s="203">
        <v>3059100</v>
      </c>
      <c r="Q10" s="203">
        <v>41100</v>
      </c>
      <c r="R10" s="199">
        <f>S10+T10</f>
        <v>28500</v>
      </c>
      <c r="S10" s="203">
        <v>19400</v>
      </c>
      <c r="T10" s="204">
        <v>9100</v>
      </c>
      <c r="U10" s="184"/>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row>
    <row r="11" spans="1:43" ht="17.25">
      <c r="A11" s="211"/>
      <c r="B11" s="206" t="s">
        <v>45</v>
      </c>
      <c r="C11" s="202" t="s">
        <v>194</v>
      </c>
      <c r="D11" s="199">
        <v>3401700</v>
      </c>
      <c r="E11" s="199">
        <v>3076800</v>
      </c>
      <c r="F11" s="199">
        <v>2994200</v>
      </c>
      <c r="G11" s="199">
        <v>82600</v>
      </c>
      <c r="H11" s="200">
        <v>324900</v>
      </c>
      <c r="I11" s="184"/>
      <c r="J11" s="205" t="s">
        <v>46</v>
      </c>
      <c r="K11" s="202" t="s">
        <v>194</v>
      </c>
      <c r="L11" s="203">
        <v>3076800</v>
      </c>
      <c r="M11" s="203">
        <v>2994200</v>
      </c>
      <c r="N11" s="203">
        <v>82600</v>
      </c>
      <c r="O11" s="203">
        <v>3011300</v>
      </c>
      <c r="P11" s="203">
        <v>2973200</v>
      </c>
      <c r="Q11" s="203">
        <v>38100</v>
      </c>
      <c r="R11" s="203">
        <v>65500</v>
      </c>
      <c r="S11" s="203">
        <v>21000</v>
      </c>
      <c r="T11" s="204">
        <v>44500</v>
      </c>
      <c r="U11" s="184"/>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row>
    <row r="12" spans="1:43" ht="17.25">
      <c r="A12" s="205" t="s">
        <v>47</v>
      </c>
      <c r="B12" s="206" t="s">
        <v>48</v>
      </c>
      <c r="C12" s="202" t="s">
        <v>42</v>
      </c>
      <c r="D12" s="212">
        <f>D10-D11</f>
        <v>66700</v>
      </c>
      <c r="E12" s="212">
        <f t="shared" ref="E12:H12" si="4">E10-E11</f>
        <v>51900</v>
      </c>
      <c r="F12" s="212">
        <f t="shared" si="4"/>
        <v>84300</v>
      </c>
      <c r="G12" s="212">
        <f t="shared" si="4"/>
        <v>-32400</v>
      </c>
      <c r="H12" s="214">
        <f t="shared" si="4"/>
        <v>14800</v>
      </c>
      <c r="I12" s="184"/>
      <c r="J12" s="205" t="s">
        <v>49</v>
      </c>
      <c r="K12" s="202" t="s">
        <v>42</v>
      </c>
      <c r="L12" s="215">
        <f t="shared" ref="L12:T12" si="5">L10-L11</f>
        <v>51900</v>
      </c>
      <c r="M12" s="215">
        <f t="shared" si="5"/>
        <v>84300</v>
      </c>
      <c r="N12" s="215">
        <f t="shared" si="5"/>
        <v>-32400</v>
      </c>
      <c r="O12" s="215">
        <f t="shared" si="5"/>
        <v>88900</v>
      </c>
      <c r="P12" s="215">
        <f t="shared" si="5"/>
        <v>85900</v>
      </c>
      <c r="Q12" s="215">
        <f t="shared" si="5"/>
        <v>3000</v>
      </c>
      <c r="R12" s="215">
        <f t="shared" si="5"/>
        <v>-37000</v>
      </c>
      <c r="S12" s="215">
        <f t="shared" si="5"/>
        <v>-1600</v>
      </c>
      <c r="T12" s="216">
        <f t="shared" si="5"/>
        <v>-35400</v>
      </c>
      <c r="U12" s="184"/>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row>
    <row r="13" spans="1:43" ht="17.25">
      <c r="A13" s="224"/>
      <c r="B13" s="225"/>
      <c r="C13" s="202" t="s">
        <v>44</v>
      </c>
      <c r="D13" s="218">
        <f>D10/D11*100</f>
        <v>101.96078431372548</v>
      </c>
      <c r="E13" s="218">
        <f t="shared" ref="E13:H13" si="6">E10/E11*100</f>
        <v>101.68681747269889</v>
      </c>
      <c r="F13" s="218">
        <f t="shared" si="6"/>
        <v>102.81544319016767</v>
      </c>
      <c r="G13" s="218">
        <f t="shared" si="6"/>
        <v>60.774818401937047</v>
      </c>
      <c r="H13" s="219">
        <f t="shared" si="6"/>
        <v>104.55524776854416</v>
      </c>
      <c r="I13" s="184"/>
      <c r="J13" s="224"/>
      <c r="K13" s="202" t="s">
        <v>44</v>
      </c>
      <c r="L13" s="218">
        <f t="shared" ref="L13:T13" si="7">L10/L11*100</f>
        <v>101.68681747269889</v>
      </c>
      <c r="M13" s="218">
        <f t="shared" si="7"/>
        <v>102.81544319016767</v>
      </c>
      <c r="N13" s="218">
        <f t="shared" si="7"/>
        <v>60.774818401937047</v>
      </c>
      <c r="O13" s="218">
        <f t="shared" si="7"/>
        <v>102.95221332979112</v>
      </c>
      <c r="P13" s="218">
        <f t="shared" si="7"/>
        <v>102.88914301089736</v>
      </c>
      <c r="Q13" s="218">
        <f t="shared" si="7"/>
        <v>107.87401574803151</v>
      </c>
      <c r="R13" s="218">
        <f t="shared" si="7"/>
        <v>43.511450381679388</v>
      </c>
      <c r="S13" s="218">
        <f t="shared" si="7"/>
        <v>92.38095238095238</v>
      </c>
      <c r="T13" s="219">
        <f t="shared" si="7"/>
        <v>20.44943820224719</v>
      </c>
      <c r="U13" s="184"/>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row>
    <row r="14" spans="1:43" ht="17.25">
      <c r="A14" s="226"/>
      <c r="B14" s="227"/>
      <c r="C14" s="202" t="s">
        <v>50</v>
      </c>
      <c r="D14" s="218">
        <v>100</v>
      </c>
      <c r="E14" s="218">
        <f>E6/$D$6*100</f>
        <v>90.362389813907924</v>
      </c>
      <c r="F14" s="218">
        <f t="shared" ref="F14:H14" si="8">F6/$D$6*100</f>
        <v>88.658178256611166</v>
      </c>
      <c r="G14" s="218">
        <f t="shared" si="8"/>
        <v>1.704211557296768</v>
      </c>
      <c r="H14" s="219">
        <f t="shared" si="8"/>
        <v>9.6376101860920667</v>
      </c>
      <c r="I14" s="184"/>
      <c r="J14" s="196"/>
      <c r="K14" s="202" t="s">
        <v>50</v>
      </c>
      <c r="L14" s="218">
        <v>100</v>
      </c>
      <c r="M14" s="218">
        <f>M6/$L$6*100</f>
        <v>98.114025579882934</v>
      </c>
      <c r="N14" s="218">
        <f>N6/$L$6*100</f>
        <v>1.8859744201170605</v>
      </c>
      <c r="O14" s="218">
        <v>99.218071242397912</v>
      </c>
      <c r="P14" s="218">
        <f>P6/$O$6*100</f>
        <v>98.511383537653245</v>
      </c>
      <c r="Q14" s="218">
        <f>Q6/$O$6*100</f>
        <v>1.4886164623467601</v>
      </c>
      <c r="R14" s="218">
        <v>0.78192875760208524</v>
      </c>
      <c r="S14" s="218">
        <f>S6/$R$6*100</f>
        <v>57.777777777777771</v>
      </c>
      <c r="T14" s="219">
        <f>T6/$R$6*100</f>
        <v>42.222222222222221</v>
      </c>
      <c r="U14" s="184"/>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row>
    <row r="15" spans="1:43" ht="17.25">
      <c r="A15" s="228" t="s">
        <v>51</v>
      </c>
      <c r="B15" s="229"/>
      <c r="C15" s="230" t="s">
        <v>52</v>
      </c>
      <c r="D15" s="231">
        <v>100</v>
      </c>
      <c r="E15" s="231">
        <f>E10/$D$10*100</f>
        <v>90.205858609156962</v>
      </c>
      <c r="F15" s="231">
        <f t="shared" ref="F15:H15" si="9">F10/$D$10*100</f>
        <v>88.758505362703261</v>
      </c>
      <c r="G15" s="231">
        <f t="shared" si="9"/>
        <v>1.4473532464536962</v>
      </c>
      <c r="H15" s="232">
        <f t="shared" si="9"/>
        <v>9.7941413908430413</v>
      </c>
      <c r="I15" s="184"/>
      <c r="J15" s="233" t="s">
        <v>51</v>
      </c>
      <c r="K15" s="230" t="s">
        <v>52</v>
      </c>
      <c r="L15" s="231">
        <v>100</v>
      </c>
      <c r="M15" s="231">
        <f>M10/$L$10*100</f>
        <v>98.395499728321667</v>
      </c>
      <c r="N15" s="231">
        <f>N10/$L$10*100</f>
        <v>1.604500271678333</v>
      </c>
      <c r="O15" s="231">
        <v>99.117590638787661</v>
      </c>
      <c r="P15" s="231">
        <f>P10/$O$10*100</f>
        <v>98.674279078769118</v>
      </c>
      <c r="Q15" s="231">
        <f>Q10/$O$10*100</f>
        <v>1.3257209212308882</v>
      </c>
      <c r="R15" s="231">
        <v>0.8824093612123538</v>
      </c>
      <c r="S15" s="231">
        <f>S10/$R$10*100</f>
        <v>68.070175438596493</v>
      </c>
      <c r="T15" s="232">
        <f>T10/$R$10*100</f>
        <v>31.929824561403507</v>
      </c>
      <c r="U15" s="184"/>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row>
    <row r="16" spans="1:43" ht="14.25">
      <c r="A16" s="184"/>
      <c r="B16" s="184"/>
      <c r="C16" s="184"/>
      <c r="D16" s="184"/>
      <c r="E16" s="184"/>
      <c r="F16" s="184"/>
      <c r="G16" s="184"/>
      <c r="H16" s="184"/>
      <c r="I16" s="234"/>
      <c r="J16" s="184"/>
      <c r="K16" s="235"/>
      <c r="L16" s="184"/>
      <c r="M16" s="184"/>
      <c r="N16" s="184"/>
      <c r="O16" s="184"/>
      <c r="P16" s="184"/>
      <c r="Q16" s="184"/>
      <c r="R16" s="184"/>
      <c r="S16" s="184"/>
      <c r="T16" s="184"/>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row>
    <row r="17" spans="1:43" ht="18.75">
      <c r="A17" s="171" t="s">
        <v>53</v>
      </c>
      <c r="B17" s="172"/>
      <c r="C17" s="172"/>
      <c r="D17" s="175"/>
      <c r="E17" s="172"/>
      <c r="F17" s="172"/>
      <c r="G17" s="172"/>
      <c r="H17" s="172"/>
      <c r="I17" s="172"/>
      <c r="J17" s="172"/>
      <c r="K17" s="172"/>
      <c r="L17" s="172"/>
      <c r="M17" s="172"/>
      <c r="N17" s="172"/>
      <c r="O17" s="172"/>
      <c r="P17" s="172"/>
      <c r="Q17" s="172"/>
      <c r="R17" s="172"/>
      <c r="S17" s="172"/>
      <c r="T17" s="175"/>
      <c r="U17" s="172"/>
      <c r="V17" s="172"/>
      <c r="W17" s="172"/>
      <c r="X17" s="172"/>
      <c r="Y17" s="172"/>
      <c r="Z17" s="172"/>
      <c r="AA17" s="172"/>
      <c r="AB17" s="172"/>
      <c r="AC17" s="172"/>
      <c r="AD17" s="172"/>
      <c r="AE17" s="172"/>
      <c r="AF17" s="172"/>
      <c r="AG17" s="172"/>
      <c r="AH17" s="172"/>
      <c r="AI17" s="172"/>
      <c r="AJ17" s="172"/>
      <c r="AK17" s="172"/>
      <c r="AL17" s="172"/>
      <c r="AM17" s="172"/>
      <c r="AN17" s="174" t="s">
        <v>23</v>
      </c>
      <c r="AO17" s="174"/>
      <c r="AP17" s="174"/>
      <c r="AQ17" s="174"/>
    </row>
    <row r="18" spans="1:43" ht="17.25">
      <c r="A18" s="237"/>
      <c r="B18" s="238"/>
      <c r="C18" s="239" t="s">
        <v>24</v>
      </c>
      <c r="D18" s="240"/>
      <c r="E18" s="241">
        <v>1</v>
      </c>
      <c r="F18" s="241">
        <v>2</v>
      </c>
      <c r="G18" s="242">
        <v>3</v>
      </c>
      <c r="H18" s="243">
        <v>4</v>
      </c>
      <c r="I18" s="241">
        <v>5</v>
      </c>
      <c r="J18" s="242">
        <v>6</v>
      </c>
      <c r="K18" s="241">
        <v>7</v>
      </c>
      <c r="L18" s="241">
        <v>8</v>
      </c>
      <c r="M18" s="241">
        <v>9</v>
      </c>
      <c r="N18" s="241">
        <v>10</v>
      </c>
      <c r="O18" s="241">
        <v>11</v>
      </c>
      <c r="P18" s="241">
        <v>12</v>
      </c>
      <c r="Q18" s="241">
        <v>13</v>
      </c>
      <c r="R18" s="241">
        <v>14</v>
      </c>
      <c r="S18" s="241">
        <v>15</v>
      </c>
      <c r="T18" s="241">
        <v>16</v>
      </c>
      <c r="U18" s="241">
        <v>17</v>
      </c>
      <c r="V18" s="241">
        <v>18</v>
      </c>
      <c r="W18" s="241">
        <v>19</v>
      </c>
      <c r="X18" s="241">
        <v>20</v>
      </c>
      <c r="Y18" s="241">
        <v>21</v>
      </c>
      <c r="Z18" s="243">
        <v>22</v>
      </c>
      <c r="AA18" s="241">
        <v>23</v>
      </c>
      <c r="AB18" s="243">
        <v>24</v>
      </c>
      <c r="AC18" s="241">
        <v>25</v>
      </c>
      <c r="AD18" s="244">
        <v>26</v>
      </c>
      <c r="AE18" s="245">
        <v>27</v>
      </c>
      <c r="AF18" s="244">
        <v>28</v>
      </c>
      <c r="AG18" s="245">
        <v>29</v>
      </c>
      <c r="AH18" s="244">
        <v>30</v>
      </c>
      <c r="AI18" s="245">
        <v>31</v>
      </c>
      <c r="AJ18" s="244">
        <v>32</v>
      </c>
      <c r="AK18" s="245">
        <v>33</v>
      </c>
      <c r="AL18" s="244">
        <v>34</v>
      </c>
      <c r="AM18" s="245">
        <v>35</v>
      </c>
      <c r="AN18" s="244">
        <v>36</v>
      </c>
      <c r="AO18" s="245">
        <v>37</v>
      </c>
      <c r="AP18" s="244">
        <v>38</v>
      </c>
      <c r="AQ18" s="246"/>
    </row>
    <row r="19" spans="1:43" ht="17.25">
      <c r="A19" s="186" t="s">
        <v>30</v>
      </c>
      <c r="B19" s="247"/>
      <c r="C19" s="194"/>
      <c r="D19" s="248" t="s">
        <v>32</v>
      </c>
      <c r="E19" s="249" t="s">
        <v>120</v>
      </c>
      <c r="F19" s="250" t="s">
        <v>121</v>
      </c>
      <c r="G19" s="251" t="s">
        <v>122</v>
      </c>
      <c r="H19" s="252" t="s">
        <v>123</v>
      </c>
      <c r="I19" s="250" t="s">
        <v>124</v>
      </c>
      <c r="J19" s="251" t="s">
        <v>125</v>
      </c>
      <c r="K19" s="250" t="s">
        <v>126</v>
      </c>
      <c r="L19" s="250" t="s">
        <v>127</v>
      </c>
      <c r="M19" s="202" t="s">
        <v>128</v>
      </c>
      <c r="N19" s="250" t="s">
        <v>129</v>
      </c>
      <c r="O19" s="250" t="s">
        <v>130</v>
      </c>
      <c r="P19" s="250" t="s">
        <v>131</v>
      </c>
      <c r="Q19" s="250" t="s">
        <v>132</v>
      </c>
      <c r="R19" s="250" t="s">
        <v>133</v>
      </c>
      <c r="S19" s="250" t="s">
        <v>134</v>
      </c>
      <c r="T19" s="250" t="s">
        <v>135</v>
      </c>
      <c r="U19" s="250" t="s">
        <v>136</v>
      </c>
      <c r="V19" s="250" t="s">
        <v>137</v>
      </c>
      <c r="W19" s="250" t="s">
        <v>138</v>
      </c>
      <c r="X19" s="250" t="s">
        <v>139</v>
      </c>
      <c r="Y19" s="250" t="s">
        <v>140</v>
      </c>
      <c r="Z19" s="252" t="s">
        <v>141</v>
      </c>
      <c r="AA19" s="250" t="s">
        <v>142</v>
      </c>
      <c r="AB19" s="252" t="s">
        <v>143</v>
      </c>
      <c r="AC19" s="250" t="s">
        <v>144</v>
      </c>
      <c r="AD19" s="253" t="s">
        <v>145</v>
      </c>
      <c r="AE19" s="254" t="s">
        <v>146</v>
      </c>
      <c r="AF19" s="250" t="s">
        <v>147</v>
      </c>
      <c r="AG19" s="254" t="s">
        <v>148</v>
      </c>
      <c r="AH19" s="253" t="s">
        <v>149</v>
      </c>
      <c r="AI19" s="253" t="s">
        <v>162</v>
      </c>
      <c r="AJ19" s="253" t="s">
        <v>150</v>
      </c>
      <c r="AK19" s="253" t="s">
        <v>151</v>
      </c>
      <c r="AL19" s="254" t="s">
        <v>152</v>
      </c>
      <c r="AM19" s="253" t="s">
        <v>153</v>
      </c>
      <c r="AN19" s="202" t="s">
        <v>154</v>
      </c>
      <c r="AO19" s="254" t="s">
        <v>155</v>
      </c>
      <c r="AP19" s="253" t="s">
        <v>156</v>
      </c>
      <c r="AQ19" s="255" t="s">
        <v>157</v>
      </c>
    </row>
    <row r="20" spans="1:43" ht="14.25">
      <c r="A20" s="256"/>
      <c r="B20" s="257"/>
      <c r="C20" s="258" t="s">
        <v>193</v>
      </c>
      <c r="D20" s="203">
        <f>SUM(E20:AQ20)</f>
        <v>461300</v>
      </c>
      <c r="E20" s="259">
        <v>226200</v>
      </c>
      <c r="F20" s="259">
        <v>30500</v>
      </c>
      <c r="G20" s="259">
        <v>41700</v>
      </c>
      <c r="H20" s="259">
        <v>19000</v>
      </c>
      <c r="I20" s="259">
        <v>49300</v>
      </c>
      <c r="J20" s="259">
        <v>38400</v>
      </c>
      <c r="K20" s="259">
        <v>0</v>
      </c>
      <c r="L20" s="259">
        <v>12300</v>
      </c>
      <c r="M20" s="259">
        <v>2700</v>
      </c>
      <c r="N20" s="259">
        <v>4600</v>
      </c>
      <c r="O20" s="259">
        <v>2700</v>
      </c>
      <c r="P20" s="259">
        <v>0</v>
      </c>
      <c r="Q20" s="259">
        <v>0</v>
      </c>
      <c r="R20" s="259">
        <v>3600</v>
      </c>
      <c r="S20" s="259">
        <v>3500</v>
      </c>
      <c r="T20" s="259">
        <v>5600</v>
      </c>
      <c r="U20" s="259">
        <v>0</v>
      </c>
      <c r="V20" s="259">
        <v>1600</v>
      </c>
      <c r="W20" s="259">
        <v>1100</v>
      </c>
      <c r="X20" s="259">
        <v>2200</v>
      </c>
      <c r="Y20" s="259">
        <v>3500</v>
      </c>
      <c r="Z20" s="259">
        <v>2000</v>
      </c>
      <c r="AA20" s="259">
        <v>2100</v>
      </c>
      <c r="AB20" s="259">
        <v>0</v>
      </c>
      <c r="AC20" s="259">
        <v>0</v>
      </c>
      <c r="AD20" s="259">
        <v>0</v>
      </c>
      <c r="AE20" s="259">
        <v>0</v>
      </c>
      <c r="AF20" s="259">
        <v>0</v>
      </c>
      <c r="AG20" s="259">
        <v>0</v>
      </c>
      <c r="AH20" s="259">
        <v>0</v>
      </c>
      <c r="AI20" s="259">
        <v>0</v>
      </c>
      <c r="AJ20" s="259">
        <v>0</v>
      </c>
      <c r="AK20" s="259">
        <v>0</v>
      </c>
      <c r="AL20" s="259">
        <v>0</v>
      </c>
      <c r="AM20" s="259">
        <v>0</v>
      </c>
      <c r="AN20" s="259">
        <v>0</v>
      </c>
      <c r="AO20" s="259">
        <v>0</v>
      </c>
      <c r="AP20" s="259">
        <v>0</v>
      </c>
      <c r="AQ20" s="260">
        <v>8700</v>
      </c>
    </row>
    <row r="21" spans="1:43" ht="14.25">
      <c r="A21" s="261" t="s">
        <v>38</v>
      </c>
      <c r="B21" s="262" t="s">
        <v>39</v>
      </c>
      <c r="C21" s="258" t="s">
        <v>194</v>
      </c>
      <c r="D21" s="203">
        <v>478700</v>
      </c>
      <c r="E21" s="203">
        <v>226500</v>
      </c>
      <c r="F21" s="264">
        <v>60700</v>
      </c>
      <c r="G21" s="264">
        <v>30500</v>
      </c>
      <c r="H21" s="264">
        <v>0</v>
      </c>
      <c r="I21" s="203">
        <v>55000</v>
      </c>
      <c r="J21" s="203">
        <v>40400</v>
      </c>
      <c r="K21" s="203">
        <v>0</v>
      </c>
      <c r="L21" s="203">
        <v>12900</v>
      </c>
      <c r="M21" s="203">
        <v>0</v>
      </c>
      <c r="N21" s="203">
        <v>4700</v>
      </c>
      <c r="O21" s="203">
        <v>2800</v>
      </c>
      <c r="P21" s="203">
        <v>0</v>
      </c>
      <c r="Q21" s="203">
        <v>800</v>
      </c>
      <c r="R21" s="203">
        <v>3700</v>
      </c>
      <c r="S21" s="203">
        <v>3700</v>
      </c>
      <c r="T21" s="203">
        <v>6500</v>
      </c>
      <c r="U21" s="203">
        <v>0</v>
      </c>
      <c r="V21" s="203">
        <v>2200</v>
      </c>
      <c r="W21" s="203">
        <v>900</v>
      </c>
      <c r="X21" s="203">
        <v>2500</v>
      </c>
      <c r="Y21" s="203">
        <v>3800</v>
      </c>
      <c r="Z21" s="203">
        <v>2000</v>
      </c>
      <c r="AA21" s="203">
        <v>2400</v>
      </c>
      <c r="AB21" s="203">
        <v>0</v>
      </c>
      <c r="AC21" s="203">
        <v>0</v>
      </c>
      <c r="AD21" s="203">
        <v>0</v>
      </c>
      <c r="AE21" s="203">
        <v>0</v>
      </c>
      <c r="AF21" s="203">
        <v>0</v>
      </c>
      <c r="AG21" s="203">
        <v>0</v>
      </c>
      <c r="AH21" s="203">
        <v>0</v>
      </c>
      <c r="AI21" s="203">
        <v>0</v>
      </c>
      <c r="AJ21" s="203">
        <v>0</v>
      </c>
      <c r="AK21" s="203">
        <v>0</v>
      </c>
      <c r="AL21" s="203">
        <v>0</v>
      </c>
      <c r="AM21" s="203">
        <v>0</v>
      </c>
      <c r="AN21" s="203">
        <v>0</v>
      </c>
      <c r="AO21" s="203">
        <v>0</v>
      </c>
      <c r="AP21" s="203">
        <v>0</v>
      </c>
      <c r="AQ21" s="204">
        <v>16700</v>
      </c>
    </row>
    <row r="22" spans="1:43" ht="14.25">
      <c r="A22" s="266"/>
      <c r="B22" s="262" t="s">
        <v>41</v>
      </c>
      <c r="C22" s="258" t="s">
        <v>42</v>
      </c>
      <c r="D22" s="215">
        <v>-18300</v>
      </c>
      <c r="E22" s="215">
        <v>-300</v>
      </c>
      <c r="F22" s="215">
        <v>-30200</v>
      </c>
      <c r="G22" s="215">
        <v>11200</v>
      </c>
      <c r="H22" s="215">
        <v>19000</v>
      </c>
      <c r="I22" s="215">
        <v>-5700</v>
      </c>
      <c r="J22" s="215">
        <v>-2000</v>
      </c>
      <c r="K22" s="215">
        <v>0</v>
      </c>
      <c r="L22" s="215">
        <v>-600</v>
      </c>
      <c r="M22" s="215">
        <v>2700</v>
      </c>
      <c r="N22" s="215">
        <v>-100</v>
      </c>
      <c r="O22" s="215">
        <v>-100</v>
      </c>
      <c r="P22" s="215">
        <v>0</v>
      </c>
      <c r="Q22" s="215">
        <v>-800</v>
      </c>
      <c r="R22" s="215">
        <v>-100</v>
      </c>
      <c r="S22" s="215">
        <v>-200</v>
      </c>
      <c r="T22" s="215">
        <v>-900</v>
      </c>
      <c r="U22" s="215">
        <v>0</v>
      </c>
      <c r="V22" s="215">
        <v>-600</v>
      </c>
      <c r="W22" s="215">
        <v>200</v>
      </c>
      <c r="X22" s="215">
        <v>-300</v>
      </c>
      <c r="Y22" s="215">
        <v>-300</v>
      </c>
      <c r="Z22" s="215">
        <v>0</v>
      </c>
      <c r="AA22" s="215">
        <v>-300</v>
      </c>
      <c r="AB22" s="215">
        <v>0</v>
      </c>
      <c r="AC22" s="215">
        <v>0</v>
      </c>
      <c r="AD22" s="215">
        <v>0</v>
      </c>
      <c r="AE22" s="215">
        <v>0</v>
      </c>
      <c r="AF22" s="215">
        <v>0</v>
      </c>
      <c r="AG22" s="215">
        <v>0</v>
      </c>
      <c r="AH22" s="215">
        <v>0</v>
      </c>
      <c r="AI22" s="215">
        <v>0</v>
      </c>
      <c r="AJ22" s="215">
        <v>0</v>
      </c>
      <c r="AK22" s="215">
        <v>0</v>
      </c>
      <c r="AL22" s="215">
        <v>0</v>
      </c>
      <c r="AM22" s="215">
        <v>0</v>
      </c>
      <c r="AN22" s="215">
        <v>0</v>
      </c>
      <c r="AO22" s="215">
        <v>0</v>
      </c>
      <c r="AP22" s="215">
        <v>0</v>
      </c>
      <c r="AQ22" s="267">
        <f>AQ20-AQ21</f>
        <v>-8000</v>
      </c>
    </row>
    <row r="23" spans="1:43" ht="14.25">
      <c r="A23" s="266"/>
      <c r="B23" s="268"/>
      <c r="C23" s="258" t="s">
        <v>44</v>
      </c>
      <c r="D23" s="220">
        <v>96.177146438270313</v>
      </c>
      <c r="E23" s="220">
        <v>99.867549668874162</v>
      </c>
      <c r="F23" s="220">
        <v>50.247116968698514</v>
      </c>
      <c r="G23" s="220">
        <v>136.72131147540983</v>
      </c>
      <c r="H23" s="220" t="s">
        <v>163</v>
      </c>
      <c r="I23" s="220">
        <v>89.63636363636364</v>
      </c>
      <c r="J23" s="220">
        <v>95.049504950495049</v>
      </c>
      <c r="K23" s="220">
        <v>0</v>
      </c>
      <c r="L23" s="220">
        <v>95.348837209302332</v>
      </c>
      <c r="M23" s="269" t="s">
        <v>163</v>
      </c>
      <c r="N23" s="220">
        <v>97.872340425531917</v>
      </c>
      <c r="O23" s="220">
        <v>96.428571428571431</v>
      </c>
      <c r="P23" s="220">
        <v>0</v>
      </c>
      <c r="Q23" s="220">
        <v>0</v>
      </c>
      <c r="R23" s="220">
        <v>97.297297297297305</v>
      </c>
      <c r="S23" s="220">
        <v>94.594594594594597</v>
      </c>
      <c r="T23" s="220">
        <v>86.15384615384616</v>
      </c>
      <c r="U23" s="220">
        <v>0</v>
      </c>
      <c r="V23" s="220">
        <v>72.727272727272734</v>
      </c>
      <c r="W23" s="218">
        <v>122.22222222222223</v>
      </c>
      <c r="X23" s="218">
        <v>88</v>
      </c>
      <c r="Y23" s="218">
        <v>92.10526315789474</v>
      </c>
      <c r="Z23" s="218">
        <v>100</v>
      </c>
      <c r="AA23" s="218">
        <v>87.5</v>
      </c>
      <c r="AB23" s="218">
        <v>0</v>
      </c>
      <c r="AC23" s="218">
        <v>0</v>
      </c>
      <c r="AD23" s="218">
        <v>0</v>
      </c>
      <c r="AE23" s="218">
        <v>0</v>
      </c>
      <c r="AF23" s="218">
        <v>0</v>
      </c>
      <c r="AG23" s="218">
        <v>0</v>
      </c>
      <c r="AH23" s="218">
        <v>0</v>
      </c>
      <c r="AI23" s="218">
        <v>0</v>
      </c>
      <c r="AJ23" s="218">
        <v>0</v>
      </c>
      <c r="AK23" s="218">
        <v>0</v>
      </c>
      <c r="AL23" s="218">
        <v>0</v>
      </c>
      <c r="AM23" s="218">
        <v>0</v>
      </c>
      <c r="AN23" s="220">
        <v>0</v>
      </c>
      <c r="AO23" s="220">
        <v>0</v>
      </c>
      <c r="AP23" s="220">
        <v>0</v>
      </c>
      <c r="AQ23" s="270">
        <f>AQ20/AQ21*100</f>
        <v>52.095808383233532</v>
      </c>
    </row>
    <row r="24" spans="1:43" ht="14.25">
      <c r="A24" s="266"/>
      <c r="B24" s="271"/>
      <c r="C24" s="258" t="s">
        <v>193</v>
      </c>
      <c r="D24" s="203">
        <f>SUM(E24:AQ24)</f>
        <v>3128700</v>
      </c>
      <c r="E24" s="203">
        <v>1378300</v>
      </c>
      <c r="F24" s="203">
        <v>217200</v>
      </c>
      <c r="G24" s="203">
        <v>297500</v>
      </c>
      <c r="H24" s="203">
        <v>115600</v>
      </c>
      <c r="I24" s="203">
        <v>370900</v>
      </c>
      <c r="J24" s="203">
        <v>278000</v>
      </c>
      <c r="K24" s="203">
        <v>39200</v>
      </c>
      <c r="L24" s="203">
        <v>83600</v>
      </c>
      <c r="M24" s="203">
        <v>11500</v>
      </c>
      <c r="N24" s="203">
        <v>38700</v>
      </c>
      <c r="O24" s="203">
        <v>18800</v>
      </c>
      <c r="P24" s="203">
        <v>13700</v>
      </c>
      <c r="Q24" s="203">
        <v>100</v>
      </c>
      <c r="R24" s="203">
        <v>23800</v>
      </c>
      <c r="S24" s="203">
        <v>26100</v>
      </c>
      <c r="T24" s="203">
        <v>41900</v>
      </c>
      <c r="U24" s="203">
        <v>31200</v>
      </c>
      <c r="V24" s="203">
        <v>11600</v>
      </c>
      <c r="W24" s="203">
        <v>7100</v>
      </c>
      <c r="X24" s="203">
        <v>15200</v>
      </c>
      <c r="Y24" s="203">
        <v>25200</v>
      </c>
      <c r="Z24" s="203">
        <v>14500</v>
      </c>
      <c r="AA24" s="203">
        <v>17000</v>
      </c>
      <c r="AB24" s="203">
        <v>100</v>
      </c>
      <c r="AC24" s="203">
        <v>0</v>
      </c>
      <c r="AD24" s="203">
        <v>0</v>
      </c>
      <c r="AE24" s="203">
        <v>100</v>
      </c>
      <c r="AF24" s="203">
        <v>100</v>
      </c>
      <c r="AG24" s="203">
        <v>100</v>
      </c>
      <c r="AH24" s="203">
        <v>0</v>
      </c>
      <c r="AI24" s="203">
        <v>200</v>
      </c>
      <c r="AJ24" s="203">
        <v>200</v>
      </c>
      <c r="AK24" s="203">
        <v>200</v>
      </c>
      <c r="AL24" s="203">
        <v>500</v>
      </c>
      <c r="AM24" s="203">
        <v>200</v>
      </c>
      <c r="AN24" s="203">
        <v>100</v>
      </c>
      <c r="AO24" s="203">
        <v>0</v>
      </c>
      <c r="AP24" s="203">
        <v>0</v>
      </c>
      <c r="AQ24" s="204">
        <v>50200</v>
      </c>
    </row>
    <row r="25" spans="1:43" ht="14.25">
      <c r="A25" s="266"/>
      <c r="B25" s="262" t="s">
        <v>45</v>
      </c>
      <c r="C25" s="258" t="s">
        <v>194</v>
      </c>
      <c r="D25" s="203">
        <v>3076800</v>
      </c>
      <c r="E25" s="272">
        <v>1344400</v>
      </c>
      <c r="F25" s="272">
        <v>400000</v>
      </c>
      <c r="G25" s="272">
        <v>193400</v>
      </c>
      <c r="H25" s="272">
        <v>0</v>
      </c>
      <c r="I25" s="272">
        <v>382000</v>
      </c>
      <c r="J25" s="272">
        <v>271000</v>
      </c>
      <c r="K25" s="272">
        <v>39900</v>
      </c>
      <c r="L25" s="272">
        <v>78600</v>
      </c>
      <c r="M25" s="272">
        <v>0</v>
      </c>
      <c r="N25" s="272">
        <v>34400</v>
      </c>
      <c r="O25" s="272">
        <v>18700</v>
      </c>
      <c r="P25" s="272">
        <v>13800</v>
      </c>
      <c r="Q25" s="272">
        <v>800</v>
      </c>
      <c r="R25" s="272">
        <v>24100</v>
      </c>
      <c r="S25" s="272">
        <v>26700</v>
      </c>
      <c r="T25" s="272">
        <v>45000</v>
      </c>
      <c r="U25" s="272">
        <v>27800</v>
      </c>
      <c r="V25" s="272">
        <v>11700</v>
      </c>
      <c r="W25" s="272">
        <v>6800</v>
      </c>
      <c r="X25" s="272">
        <v>15500</v>
      </c>
      <c r="Y25" s="272">
        <v>25800</v>
      </c>
      <c r="Z25" s="272">
        <v>13800</v>
      </c>
      <c r="AA25" s="272">
        <v>17800</v>
      </c>
      <c r="AB25" s="272">
        <v>300</v>
      </c>
      <c r="AC25" s="272">
        <v>0</v>
      </c>
      <c r="AD25" s="272">
        <v>100</v>
      </c>
      <c r="AE25" s="272">
        <v>200</v>
      </c>
      <c r="AF25" s="272">
        <v>600</v>
      </c>
      <c r="AG25" s="272">
        <v>100</v>
      </c>
      <c r="AH25" s="272">
        <v>0</v>
      </c>
      <c r="AI25" s="272">
        <v>0</v>
      </c>
      <c r="AJ25" s="272">
        <v>100</v>
      </c>
      <c r="AK25" s="272">
        <v>300</v>
      </c>
      <c r="AL25" s="272">
        <v>100</v>
      </c>
      <c r="AM25" s="272">
        <v>100</v>
      </c>
      <c r="AN25" s="272">
        <v>100</v>
      </c>
      <c r="AO25" s="272">
        <v>100</v>
      </c>
      <c r="AP25" s="272">
        <v>100</v>
      </c>
      <c r="AQ25" s="273">
        <v>82600</v>
      </c>
    </row>
    <row r="26" spans="1:43" ht="14.25">
      <c r="A26" s="261" t="s">
        <v>47</v>
      </c>
      <c r="B26" s="262" t="s">
        <v>48</v>
      </c>
      <c r="C26" s="258" t="s">
        <v>42</v>
      </c>
      <c r="D26" s="215">
        <v>51000</v>
      </c>
      <c r="E26" s="215">
        <v>33900</v>
      </c>
      <c r="F26" s="215">
        <v>-182800</v>
      </c>
      <c r="G26" s="215">
        <v>104100</v>
      </c>
      <c r="H26" s="215">
        <v>115600</v>
      </c>
      <c r="I26" s="215">
        <v>-11100</v>
      </c>
      <c r="J26" s="215">
        <v>7000</v>
      </c>
      <c r="K26" s="215">
        <v>-700</v>
      </c>
      <c r="L26" s="215">
        <v>5000</v>
      </c>
      <c r="M26" s="215">
        <v>11500</v>
      </c>
      <c r="N26" s="215">
        <v>4300</v>
      </c>
      <c r="O26" s="215">
        <v>100</v>
      </c>
      <c r="P26" s="215">
        <v>-100</v>
      </c>
      <c r="Q26" s="215">
        <v>-700</v>
      </c>
      <c r="R26" s="215">
        <v>-300</v>
      </c>
      <c r="S26" s="215">
        <v>-600</v>
      </c>
      <c r="T26" s="215">
        <v>-3100</v>
      </c>
      <c r="U26" s="215">
        <v>3400</v>
      </c>
      <c r="V26" s="215">
        <v>-100</v>
      </c>
      <c r="W26" s="215">
        <v>300</v>
      </c>
      <c r="X26" s="215">
        <v>-300</v>
      </c>
      <c r="Y26" s="215">
        <v>-600</v>
      </c>
      <c r="Z26" s="215">
        <v>700</v>
      </c>
      <c r="AA26" s="215">
        <v>-800</v>
      </c>
      <c r="AB26" s="215">
        <v>-200</v>
      </c>
      <c r="AC26" s="215">
        <v>0</v>
      </c>
      <c r="AD26" s="215">
        <v>-100</v>
      </c>
      <c r="AE26" s="215">
        <v>-100</v>
      </c>
      <c r="AF26" s="215">
        <v>-500</v>
      </c>
      <c r="AG26" s="215">
        <v>0</v>
      </c>
      <c r="AH26" s="215">
        <v>0</v>
      </c>
      <c r="AI26" s="215">
        <v>0</v>
      </c>
      <c r="AJ26" s="215">
        <v>100</v>
      </c>
      <c r="AK26" s="215">
        <v>-100</v>
      </c>
      <c r="AL26" s="215">
        <v>400</v>
      </c>
      <c r="AM26" s="215">
        <v>100</v>
      </c>
      <c r="AN26" s="215">
        <v>0</v>
      </c>
      <c r="AO26" s="215">
        <v>-100</v>
      </c>
      <c r="AP26" s="215">
        <v>-100</v>
      </c>
      <c r="AQ26" s="267">
        <f>AQ24-AQ25</f>
        <v>-32400</v>
      </c>
    </row>
    <row r="27" spans="1:43" ht="14.25">
      <c r="A27" s="256"/>
      <c r="B27" s="274"/>
      <c r="C27" s="258" t="s">
        <v>44</v>
      </c>
      <c r="D27" s="218">
        <v>101.6575663026521</v>
      </c>
      <c r="E27" s="218">
        <v>102.5215709610235</v>
      </c>
      <c r="F27" s="218">
        <v>54.3</v>
      </c>
      <c r="G27" s="218">
        <v>153.82626680455016</v>
      </c>
      <c r="H27" s="269" t="s">
        <v>163</v>
      </c>
      <c r="I27" s="218">
        <v>97.094240837696333</v>
      </c>
      <c r="J27" s="218">
        <v>102.58302583025831</v>
      </c>
      <c r="K27" s="218">
        <v>98.245614035087712</v>
      </c>
      <c r="L27" s="218">
        <v>106.3613231552163</v>
      </c>
      <c r="M27" s="269" t="s">
        <v>163</v>
      </c>
      <c r="N27" s="218">
        <v>112.5</v>
      </c>
      <c r="O27" s="218">
        <v>100.53475935828877</v>
      </c>
      <c r="P27" s="218">
        <v>99.275362318840578</v>
      </c>
      <c r="Q27" s="218">
        <v>12.5</v>
      </c>
      <c r="R27" s="218">
        <v>98.755186721991706</v>
      </c>
      <c r="S27" s="218">
        <v>97.752808988764045</v>
      </c>
      <c r="T27" s="218">
        <v>93.111111111111114</v>
      </c>
      <c r="U27" s="218">
        <v>112.23021582733811</v>
      </c>
      <c r="V27" s="218">
        <v>99.145299145299148</v>
      </c>
      <c r="W27" s="218">
        <v>104.41176470588236</v>
      </c>
      <c r="X27" s="218">
        <v>98.064516129032256</v>
      </c>
      <c r="Y27" s="218">
        <v>97.674418604651152</v>
      </c>
      <c r="Z27" s="218">
        <v>105.07246376811594</v>
      </c>
      <c r="AA27" s="218">
        <v>95.50561797752809</v>
      </c>
      <c r="AB27" s="218">
        <v>33.333333333333329</v>
      </c>
      <c r="AC27" s="218">
        <v>0</v>
      </c>
      <c r="AD27" s="218">
        <v>0</v>
      </c>
      <c r="AE27" s="218">
        <v>50</v>
      </c>
      <c r="AF27" s="218">
        <v>16.666666666666664</v>
      </c>
      <c r="AG27" s="218">
        <v>100</v>
      </c>
      <c r="AH27" s="218">
        <v>0</v>
      </c>
      <c r="AI27" s="218">
        <v>0</v>
      </c>
      <c r="AJ27" s="218">
        <v>200</v>
      </c>
      <c r="AK27" s="218">
        <v>66.666666666666657</v>
      </c>
      <c r="AL27" s="218">
        <v>500</v>
      </c>
      <c r="AM27" s="218">
        <v>200</v>
      </c>
      <c r="AN27" s="218">
        <v>100</v>
      </c>
      <c r="AO27" s="218">
        <v>0</v>
      </c>
      <c r="AP27" s="218">
        <v>0</v>
      </c>
      <c r="AQ27" s="270">
        <f>AQ24/AQ25*100</f>
        <v>60.774818401937047</v>
      </c>
    </row>
    <row r="28" spans="1:43" ht="14.25">
      <c r="A28" s="276"/>
      <c r="B28" s="277"/>
      <c r="C28" s="258" t="s">
        <v>50</v>
      </c>
      <c r="D28" s="218">
        <v>100</v>
      </c>
      <c r="E28" s="218">
        <f t="shared" ref="E28:AP28" si="10">E20/$D$20*100</f>
        <v>49.035334923043571</v>
      </c>
      <c r="F28" s="218">
        <f t="shared" si="10"/>
        <v>6.6117494038586608</v>
      </c>
      <c r="G28" s="218">
        <f t="shared" si="10"/>
        <v>9.0396704964231525</v>
      </c>
      <c r="H28" s="218">
        <f t="shared" si="10"/>
        <v>4.1187947106004774</v>
      </c>
      <c r="I28" s="218">
        <f t="shared" si="10"/>
        <v>10.687188380663343</v>
      </c>
      <c r="J28" s="218">
        <f t="shared" si="10"/>
        <v>8.3243008887925427</v>
      </c>
      <c r="K28" s="218">
        <f t="shared" si="10"/>
        <v>0</v>
      </c>
      <c r="L28" s="218">
        <f t="shared" si="10"/>
        <v>2.6663776284413614</v>
      </c>
      <c r="M28" s="218">
        <f t="shared" si="10"/>
        <v>0.5853024062432256</v>
      </c>
      <c r="N28" s="218">
        <f t="shared" si="10"/>
        <v>0.99718187730327335</v>
      </c>
      <c r="O28" s="218">
        <f t="shared" si="10"/>
        <v>0.5853024062432256</v>
      </c>
      <c r="P28" s="218">
        <f t="shared" si="10"/>
        <v>0</v>
      </c>
      <c r="Q28" s="218">
        <f t="shared" si="10"/>
        <v>0</v>
      </c>
      <c r="R28" s="218">
        <f t="shared" si="10"/>
        <v>0.78040320832430088</v>
      </c>
      <c r="S28" s="218">
        <f t="shared" si="10"/>
        <v>0.75872534142640369</v>
      </c>
      <c r="T28" s="218">
        <f t="shared" si="10"/>
        <v>1.2139605462822458</v>
      </c>
      <c r="U28" s="218">
        <f t="shared" si="10"/>
        <v>0</v>
      </c>
      <c r="V28" s="218">
        <f t="shared" si="10"/>
        <v>0.34684587036635595</v>
      </c>
      <c r="W28" s="218">
        <f t="shared" si="10"/>
        <v>0.23845653587686971</v>
      </c>
      <c r="X28" s="218">
        <f t="shared" si="10"/>
        <v>0.47691307175373943</v>
      </c>
      <c r="Y28" s="218">
        <f t="shared" si="10"/>
        <v>0.75872534142640369</v>
      </c>
      <c r="Z28" s="218">
        <f t="shared" si="10"/>
        <v>0.43355733795794493</v>
      </c>
      <c r="AA28" s="218">
        <f t="shared" si="10"/>
        <v>0.45523520485584218</v>
      </c>
      <c r="AB28" s="218">
        <f t="shared" si="10"/>
        <v>0</v>
      </c>
      <c r="AC28" s="218">
        <f t="shared" si="10"/>
        <v>0</v>
      </c>
      <c r="AD28" s="218">
        <f t="shared" si="10"/>
        <v>0</v>
      </c>
      <c r="AE28" s="218">
        <f t="shared" si="10"/>
        <v>0</v>
      </c>
      <c r="AF28" s="218">
        <f t="shared" si="10"/>
        <v>0</v>
      </c>
      <c r="AG28" s="218">
        <f t="shared" si="10"/>
        <v>0</v>
      </c>
      <c r="AH28" s="218">
        <f t="shared" si="10"/>
        <v>0</v>
      </c>
      <c r="AI28" s="218">
        <f t="shared" si="10"/>
        <v>0</v>
      </c>
      <c r="AJ28" s="218">
        <f t="shared" si="10"/>
        <v>0</v>
      </c>
      <c r="AK28" s="218">
        <f t="shared" si="10"/>
        <v>0</v>
      </c>
      <c r="AL28" s="218">
        <f t="shared" si="10"/>
        <v>0</v>
      </c>
      <c r="AM28" s="218">
        <f t="shared" si="10"/>
        <v>0</v>
      </c>
      <c r="AN28" s="218">
        <f t="shared" si="10"/>
        <v>0</v>
      </c>
      <c r="AO28" s="218">
        <f t="shared" si="10"/>
        <v>0</v>
      </c>
      <c r="AP28" s="218">
        <f t="shared" si="10"/>
        <v>0</v>
      </c>
      <c r="AQ28" s="219">
        <f>AQ20/$D$20*100</f>
        <v>1.8859744201170605</v>
      </c>
    </row>
    <row r="29" spans="1:43" ht="14.25">
      <c r="A29" s="278" t="s">
        <v>51</v>
      </c>
      <c r="B29" s="279"/>
      <c r="C29" s="280" t="s">
        <v>52</v>
      </c>
      <c r="D29" s="231">
        <v>100</v>
      </c>
      <c r="E29" s="231">
        <f t="shared" ref="E29:AP29" si="11">E21/$D$24*100</f>
        <v>7.2394285166363019</v>
      </c>
      <c r="F29" s="231">
        <f t="shared" si="11"/>
        <v>1.9401029181449165</v>
      </c>
      <c r="G29" s="231">
        <f t="shared" si="11"/>
        <v>0.97484578259340937</v>
      </c>
      <c r="H29" s="231">
        <f t="shared" si="11"/>
        <v>0</v>
      </c>
      <c r="I29" s="231">
        <f t="shared" si="11"/>
        <v>1.757918624348771</v>
      </c>
      <c r="J29" s="231">
        <f t="shared" si="11"/>
        <v>1.2912711349761881</v>
      </c>
      <c r="K29" s="231">
        <f t="shared" si="11"/>
        <v>0</v>
      </c>
      <c r="L29" s="231">
        <f t="shared" si="11"/>
        <v>0.41231182280180267</v>
      </c>
      <c r="M29" s="231">
        <f t="shared" si="11"/>
        <v>0</v>
      </c>
      <c r="N29" s="231">
        <f t="shared" si="11"/>
        <v>0.15022213698980408</v>
      </c>
      <c r="O29" s="231">
        <f t="shared" si="11"/>
        <v>8.9494039057755617E-2</v>
      </c>
      <c r="P29" s="231">
        <f t="shared" si="11"/>
        <v>0</v>
      </c>
      <c r="Q29" s="231">
        <f t="shared" si="11"/>
        <v>2.5569725445073032E-2</v>
      </c>
      <c r="R29" s="231">
        <f t="shared" si="11"/>
        <v>0.11825998018346279</v>
      </c>
      <c r="S29" s="231">
        <f t="shared" si="11"/>
        <v>0.11825998018346279</v>
      </c>
      <c r="T29" s="231">
        <f t="shared" si="11"/>
        <v>0.20775401924121839</v>
      </c>
      <c r="U29" s="231">
        <f t="shared" si="11"/>
        <v>0</v>
      </c>
      <c r="V29" s="231">
        <f t="shared" si="11"/>
        <v>7.0316744973950837E-2</v>
      </c>
      <c r="W29" s="231">
        <f t="shared" si="11"/>
        <v>2.8765941125707163E-2</v>
      </c>
      <c r="X29" s="231">
        <f t="shared" si="11"/>
        <v>7.9905392015853227E-2</v>
      </c>
      <c r="Y29" s="231">
        <f t="shared" si="11"/>
        <v>0.12145619586409692</v>
      </c>
      <c r="Z29" s="231">
        <f t="shared" si="11"/>
        <v>6.3924313612682582E-2</v>
      </c>
      <c r="AA29" s="231">
        <f t="shared" si="11"/>
        <v>7.6709176335219106E-2</v>
      </c>
      <c r="AB29" s="231">
        <f t="shared" si="11"/>
        <v>0</v>
      </c>
      <c r="AC29" s="231">
        <f t="shared" si="11"/>
        <v>0</v>
      </c>
      <c r="AD29" s="231">
        <f t="shared" si="11"/>
        <v>0</v>
      </c>
      <c r="AE29" s="231">
        <f t="shared" si="11"/>
        <v>0</v>
      </c>
      <c r="AF29" s="231">
        <f t="shared" si="11"/>
        <v>0</v>
      </c>
      <c r="AG29" s="231">
        <f t="shared" si="11"/>
        <v>0</v>
      </c>
      <c r="AH29" s="231">
        <f t="shared" si="11"/>
        <v>0</v>
      </c>
      <c r="AI29" s="231">
        <f t="shared" si="11"/>
        <v>0</v>
      </c>
      <c r="AJ29" s="231">
        <f t="shared" si="11"/>
        <v>0</v>
      </c>
      <c r="AK29" s="231">
        <f t="shared" si="11"/>
        <v>0</v>
      </c>
      <c r="AL29" s="231">
        <f t="shared" si="11"/>
        <v>0</v>
      </c>
      <c r="AM29" s="231">
        <f t="shared" si="11"/>
        <v>0</v>
      </c>
      <c r="AN29" s="231">
        <f t="shared" si="11"/>
        <v>0</v>
      </c>
      <c r="AO29" s="231">
        <f t="shared" si="11"/>
        <v>0</v>
      </c>
      <c r="AP29" s="231">
        <f t="shared" si="11"/>
        <v>0</v>
      </c>
      <c r="AQ29" s="219">
        <f>AQ21/$D$24*100</f>
        <v>0.53376801866589951</v>
      </c>
    </row>
    <row r="30" spans="1:43" ht="14.25">
      <c r="A30" s="184"/>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row>
    <row r="31" spans="1:43" ht="14.25">
      <c r="A31" s="281" t="s">
        <v>74</v>
      </c>
      <c r="B31" s="175" t="s">
        <v>73</v>
      </c>
      <c r="C31" s="282"/>
      <c r="D31" s="172"/>
      <c r="E31" s="172"/>
      <c r="F31" s="172"/>
      <c r="G31" s="172"/>
      <c r="H31" s="172"/>
      <c r="I31" s="172"/>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row>
    <row r="32" spans="1:43" ht="14.25">
      <c r="A32" s="169"/>
      <c r="B32" s="175" t="s">
        <v>158</v>
      </c>
      <c r="C32" s="282"/>
      <c r="D32" s="172"/>
      <c r="E32" s="172"/>
      <c r="F32" s="172"/>
      <c r="G32" s="172"/>
      <c r="H32" s="172"/>
      <c r="I32" s="172"/>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row>
    <row r="33" spans="1:43" ht="14.25">
      <c r="A33" s="169"/>
      <c r="B33" s="175" t="s">
        <v>159</v>
      </c>
      <c r="C33" s="282"/>
      <c r="D33" s="172"/>
      <c r="E33" s="172"/>
      <c r="F33" s="172"/>
      <c r="G33" s="172"/>
      <c r="H33" s="172"/>
      <c r="I33" s="172"/>
      <c r="J33" s="172"/>
      <c r="K33" s="172"/>
      <c r="L33" s="172"/>
      <c r="M33" s="172"/>
      <c r="N33" s="172"/>
      <c r="O33" s="172"/>
      <c r="P33" s="172"/>
      <c r="Q33" s="172"/>
      <c r="R33" s="172"/>
      <c r="S33" s="172"/>
      <c r="T33" s="172"/>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row>
    <row r="34" spans="1:43" ht="14.25">
      <c r="A34" s="169"/>
      <c r="B34" s="175" t="s">
        <v>160</v>
      </c>
      <c r="C34" s="282"/>
      <c r="D34" s="172"/>
      <c r="E34" s="172"/>
      <c r="F34" s="172"/>
      <c r="G34" s="172"/>
      <c r="H34" s="172"/>
      <c r="I34" s="172"/>
      <c r="J34" s="172"/>
      <c r="K34" s="172"/>
      <c r="L34" s="172"/>
      <c r="M34" s="172"/>
      <c r="N34" s="172"/>
      <c r="O34" s="172"/>
      <c r="P34" s="172"/>
      <c r="Q34" s="172"/>
      <c r="R34" s="172"/>
      <c r="S34" s="172"/>
      <c r="T34" s="172"/>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row>
    <row r="35" spans="1:43" ht="17.25">
      <c r="A35" s="169"/>
      <c r="B35" s="283"/>
      <c r="C35" s="282"/>
      <c r="D35" s="172"/>
      <c r="E35" s="172"/>
      <c r="F35" s="172"/>
      <c r="G35" s="172"/>
      <c r="H35" s="172"/>
      <c r="I35" s="172"/>
      <c r="J35" s="172"/>
      <c r="K35" s="172"/>
      <c r="L35" s="172"/>
      <c r="M35" s="172"/>
      <c r="N35" s="172"/>
      <c r="O35" s="172"/>
      <c r="P35" s="172"/>
      <c r="Q35" s="172"/>
      <c r="R35" s="172"/>
      <c r="S35" s="172"/>
      <c r="T35" s="172"/>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row>
  </sheetData>
  <mergeCells count="1">
    <mergeCell ref="A1:D1"/>
  </mergeCells>
  <phoneticPr fontId="2"/>
  <hyperlinks>
    <hyperlink ref="A1" location="'R3'!A1" display="令和３年度"/>
    <hyperlink ref="A1:D1" location="平成18年!A1" display="平成18年!A1"/>
  </hyperlinks>
  <pageMargins left="0.70866141732283472" right="0.70866141732283472" top="0.74803149606299213" bottom="0.74803149606299213" header="0.31496062992125984" footer="0.31496062992125984"/>
  <pageSetup paperSize="9" scale="2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5"/>
  <sheetViews>
    <sheetView workbookViewId="0">
      <selection sqref="A1:D1"/>
    </sheetView>
  </sheetViews>
  <sheetFormatPr defaultRowHeight="13.5"/>
  <cols>
    <col min="1" max="16384" width="9" style="170"/>
  </cols>
  <sheetData>
    <row r="1" spans="1:43" s="167" customFormat="1" ht="24" customHeight="1">
      <c r="A1" s="361" t="str">
        <f>平成18年!A1</f>
        <v>平成18年</v>
      </c>
      <c r="B1" s="361"/>
      <c r="C1" s="361"/>
      <c r="D1" s="361"/>
      <c r="E1" s="15" t="str">
        <f ca="1">RIGHT(CELL("filename",$A$1),LEN(CELL("filename",$A$1))-FIND("]",CELL("filename",$A$1)))</f>
        <v>８月</v>
      </c>
      <c r="F1" s="16" t="s">
        <v>88</v>
      </c>
      <c r="G1" s="14"/>
      <c r="H1" s="14"/>
      <c r="I1" s="14"/>
      <c r="L1" s="14"/>
      <c r="M1" s="14"/>
      <c r="N1" s="14"/>
      <c r="O1" s="14"/>
      <c r="P1" s="166"/>
      <c r="Q1" s="166"/>
    </row>
    <row r="2" spans="1:43" ht="14.25">
      <c r="A2" s="168"/>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row>
    <row r="3" spans="1:43" ht="18.75">
      <c r="A3" s="171" t="s">
        <v>20</v>
      </c>
      <c r="B3" s="172"/>
      <c r="C3" s="172"/>
      <c r="D3" s="172"/>
      <c r="E3" s="172"/>
      <c r="F3" s="172"/>
      <c r="G3" s="173"/>
      <c r="H3" s="174" t="s">
        <v>21</v>
      </c>
      <c r="I3" s="169"/>
      <c r="J3" s="171" t="s">
        <v>22</v>
      </c>
      <c r="K3" s="172"/>
      <c r="L3" s="175"/>
      <c r="M3" s="172"/>
      <c r="N3" s="172"/>
      <c r="O3" s="172"/>
      <c r="P3" s="172"/>
      <c r="Q3" s="172"/>
      <c r="R3" s="172"/>
      <c r="S3" s="175"/>
      <c r="T3" s="174" t="s">
        <v>23</v>
      </c>
      <c r="U3" s="169"/>
      <c r="V3" s="169"/>
      <c r="W3" s="169"/>
      <c r="X3" s="169"/>
      <c r="Y3" s="169"/>
      <c r="Z3" s="169"/>
      <c r="AA3" s="169"/>
      <c r="AB3" s="169"/>
      <c r="AC3" s="169"/>
      <c r="AD3" s="169"/>
      <c r="AE3" s="169"/>
      <c r="AF3" s="169"/>
      <c r="AG3" s="169"/>
      <c r="AH3" s="169"/>
      <c r="AI3" s="169"/>
      <c r="AJ3" s="169"/>
      <c r="AK3" s="169"/>
      <c r="AL3" s="169"/>
      <c r="AM3" s="169"/>
      <c r="AN3" s="169"/>
      <c r="AO3" s="169"/>
      <c r="AP3" s="169"/>
      <c r="AQ3" s="169"/>
    </row>
    <row r="4" spans="1:43" ht="14.25">
      <c r="A4" s="176"/>
      <c r="B4" s="177"/>
      <c r="C4" s="178" t="s">
        <v>24</v>
      </c>
      <c r="D4" s="179" t="s">
        <v>25</v>
      </c>
      <c r="E4" s="180" t="s">
        <v>26</v>
      </c>
      <c r="F4" s="181"/>
      <c r="G4" s="182"/>
      <c r="H4" s="183"/>
      <c r="I4" s="184"/>
      <c r="J4" s="176"/>
      <c r="K4" s="178" t="s">
        <v>24</v>
      </c>
      <c r="L4" s="180" t="s">
        <v>27</v>
      </c>
      <c r="M4" s="181"/>
      <c r="N4" s="182"/>
      <c r="O4" s="180" t="s">
        <v>28</v>
      </c>
      <c r="P4" s="181"/>
      <c r="Q4" s="182"/>
      <c r="R4" s="180" t="s">
        <v>29</v>
      </c>
      <c r="S4" s="182"/>
      <c r="T4" s="185"/>
      <c r="U4" s="184"/>
      <c r="V4" s="169"/>
      <c r="W4" s="169"/>
      <c r="X4" s="169"/>
      <c r="Y4" s="169"/>
      <c r="Z4" s="169"/>
      <c r="AA4" s="169"/>
      <c r="AB4" s="169"/>
      <c r="AC4" s="169"/>
      <c r="AD4" s="169"/>
      <c r="AE4" s="169"/>
      <c r="AF4" s="169"/>
      <c r="AG4" s="169"/>
      <c r="AH4" s="169"/>
      <c r="AI4" s="169"/>
      <c r="AJ4" s="169"/>
      <c r="AK4" s="169"/>
      <c r="AL4" s="169"/>
      <c r="AM4" s="169"/>
      <c r="AN4" s="169"/>
      <c r="AO4" s="169"/>
      <c r="AP4" s="169"/>
      <c r="AQ4" s="169"/>
    </row>
    <row r="5" spans="1:43" ht="17.25">
      <c r="A5" s="186" t="s">
        <v>30</v>
      </c>
      <c r="B5" s="187"/>
      <c r="C5" s="188"/>
      <c r="D5" s="189" t="s">
        <v>31</v>
      </c>
      <c r="E5" s="190" t="s">
        <v>32</v>
      </c>
      <c r="F5" s="190" t="s">
        <v>33</v>
      </c>
      <c r="G5" s="190" t="s">
        <v>34</v>
      </c>
      <c r="H5" s="191" t="s">
        <v>35</v>
      </c>
      <c r="I5" s="192"/>
      <c r="J5" s="193" t="s">
        <v>36</v>
      </c>
      <c r="K5" s="194"/>
      <c r="L5" s="190" t="s">
        <v>32</v>
      </c>
      <c r="M5" s="190" t="s">
        <v>33</v>
      </c>
      <c r="N5" s="190" t="s">
        <v>34</v>
      </c>
      <c r="O5" s="190" t="s">
        <v>32</v>
      </c>
      <c r="P5" s="190" t="s">
        <v>33</v>
      </c>
      <c r="Q5" s="190" t="s">
        <v>34</v>
      </c>
      <c r="R5" s="190" t="s">
        <v>32</v>
      </c>
      <c r="S5" s="190" t="s">
        <v>33</v>
      </c>
      <c r="T5" s="195" t="s">
        <v>34</v>
      </c>
      <c r="U5" s="184"/>
      <c r="V5" s="169"/>
      <c r="W5" s="169"/>
      <c r="X5" s="169"/>
      <c r="Y5" s="169"/>
      <c r="Z5" s="169"/>
      <c r="AA5" s="169"/>
      <c r="AB5" s="169"/>
      <c r="AC5" s="169"/>
      <c r="AD5" s="169"/>
      <c r="AE5" s="169"/>
      <c r="AF5" s="169"/>
      <c r="AG5" s="169"/>
      <c r="AH5" s="169"/>
      <c r="AI5" s="169"/>
      <c r="AJ5" s="169"/>
      <c r="AK5" s="169"/>
      <c r="AL5" s="169"/>
      <c r="AM5" s="169"/>
      <c r="AN5" s="169"/>
      <c r="AO5" s="169"/>
      <c r="AP5" s="169"/>
      <c r="AQ5" s="169"/>
    </row>
    <row r="6" spans="1:43" ht="17.25">
      <c r="A6" s="196"/>
      <c r="B6" s="197"/>
      <c r="C6" s="198" t="s">
        <v>195</v>
      </c>
      <c r="D6" s="199">
        <v>631200</v>
      </c>
      <c r="E6" s="199">
        <v>569200</v>
      </c>
      <c r="F6" s="199">
        <v>561600</v>
      </c>
      <c r="G6" s="199">
        <v>7600</v>
      </c>
      <c r="H6" s="200">
        <v>62000</v>
      </c>
      <c r="I6" s="184"/>
      <c r="J6" s="201"/>
      <c r="K6" s="202" t="s">
        <v>196</v>
      </c>
      <c r="L6" s="203">
        <v>569200</v>
      </c>
      <c r="M6" s="203">
        <v>561600</v>
      </c>
      <c r="N6" s="203">
        <v>7600</v>
      </c>
      <c r="O6" s="203">
        <v>562100</v>
      </c>
      <c r="P6" s="203">
        <v>556400</v>
      </c>
      <c r="Q6" s="203">
        <v>5700</v>
      </c>
      <c r="R6" s="203">
        <v>7100</v>
      </c>
      <c r="S6" s="203">
        <v>5200</v>
      </c>
      <c r="T6" s="204">
        <v>1900</v>
      </c>
      <c r="U6" s="184"/>
      <c r="V6" s="169"/>
      <c r="W6" s="169"/>
      <c r="X6" s="169"/>
      <c r="Y6" s="169"/>
      <c r="Z6" s="169"/>
      <c r="AA6" s="169"/>
      <c r="AB6" s="169"/>
      <c r="AC6" s="169"/>
      <c r="AD6" s="169"/>
      <c r="AE6" s="169"/>
      <c r="AF6" s="169"/>
      <c r="AG6" s="169"/>
      <c r="AH6" s="169"/>
      <c r="AI6" s="169"/>
      <c r="AJ6" s="169"/>
      <c r="AK6" s="169"/>
      <c r="AL6" s="169"/>
      <c r="AM6" s="169"/>
      <c r="AN6" s="169"/>
      <c r="AO6" s="169"/>
      <c r="AP6" s="169"/>
      <c r="AQ6" s="169"/>
    </row>
    <row r="7" spans="1:43" ht="17.25">
      <c r="A7" s="205" t="s">
        <v>38</v>
      </c>
      <c r="B7" s="206" t="s">
        <v>39</v>
      </c>
      <c r="C7" s="207" t="s">
        <v>197</v>
      </c>
      <c r="D7" s="199">
        <v>623500</v>
      </c>
      <c r="E7" s="199">
        <v>563600</v>
      </c>
      <c r="F7" s="199">
        <v>548900</v>
      </c>
      <c r="G7" s="199">
        <v>14700</v>
      </c>
      <c r="H7" s="208">
        <v>59900</v>
      </c>
      <c r="I7" s="184"/>
      <c r="J7" s="205" t="s">
        <v>40</v>
      </c>
      <c r="K7" s="202" t="s">
        <v>197</v>
      </c>
      <c r="L7" s="203">
        <v>563600</v>
      </c>
      <c r="M7" s="203">
        <v>548900</v>
      </c>
      <c r="N7" s="203">
        <v>14700</v>
      </c>
      <c r="O7" s="203">
        <v>548800</v>
      </c>
      <c r="P7" s="209">
        <v>543300</v>
      </c>
      <c r="Q7" s="209">
        <v>5500</v>
      </c>
      <c r="R7" s="203">
        <v>14800</v>
      </c>
      <c r="S7" s="209">
        <v>5600</v>
      </c>
      <c r="T7" s="210">
        <v>9200</v>
      </c>
      <c r="U7" s="184"/>
      <c r="V7" s="169"/>
      <c r="W7" s="169"/>
      <c r="X7" s="169"/>
      <c r="Y7" s="169"/>
      <c r="Z7" s="169"/>
      <c r="AA7" s="169"/>
      <c r="AB7" s="169"/>
      <c r="AC7" s="169"/>
      <c r="AD7" s="169"/>
      <c r="AE7" s="169"/>
      <c r="AF7" s="169"/>
      <c r="AG7" s="169"/>
      <c r="AH7" s="169"/>
      <c r="AI7" s="169"/>
      <c r="AJ7" s="169"/>
      <c r="AK7" s="169"/>
      <c r="AL7" s="169"/>
      <c r="AM7" s="169"/>
      <c r="AN7" s="169"/>
      <c r="AO7" s="169"/>
      <c r="AP7" s="169"/>
      <c r="AQ7" s="169"/>
    </row>
    <row r="8" spans="1:43" ht="17.25">
      <c r="A8" s="211"/>
      <c r="B8" s="206" t="s">
        <v>41</v>
      </c>
      <c r="C8" s="202" t="s">
        <v>42</v>
      </c>
      <c r="D8" s="212">
        <v>7700</v>
      </c>
      <c r="E8" s="212">
        <v>5600</v>
      </c>
      <c r="F8" s="213">
        <v>12700</v>
      </c>
      <c r="G8" s="212">
        <v>-7100</v>
      </c>
      <c r="H8" s="214">
        <v>2100</v>
      </c>
      <c r="I8" s="184"/>
      <c r="J8" s="205" t="s">
        <v>43</v>
      </c>
      <c r="K8" s="202" t="s">
        <v>42</v>
      </c>
      <c r="L8" s="215">
        <v>5600</v>
      </c>
      <c r="M8" s="215">
        <v>12700</v>
      </c>
      <c r="N8" s="215">
        <v>-7100</v>
      </c>
      <c r="O8" s="215">
        <v>13300</v>
      </c>
      <c r="P8" s="215">
        <v>13100</v>
      </c>
      <c r="Q8" s="215">
        <v>200</v>
      </c>
      <c r="R8" s="215">
        <v>-7700</v>
      </c>
      <c r="S8" s="215">
        <v>-400</v>
      </c>
      <c r="T8" s="216">
        <v>-7300</v>
      </c>
      <c r="U8" s="184"/>
      <c r="V8" s="169"/>
      <c r="W8" s="169"/>
      <c r="X8" s="169"/>
      <c r="Y8" s="169"/>
      <c r="Z8" s="169"/>
      <c r="AA8" s="169"/>
      <c r="AB8" s="169"/>
      <c r="AC8" s="169"/>
      <c r="AD8" s="169"/>
      <c r="AE8" s="169"/>
      <c r="AF8" s="169"/>
      <c r="AG8" s="169"/>
      <c r="AH8" s="169"/>
      <c r="AI8" s="169"/>
      <c r="AJ8" s="169"/>
      <c r="AK8" s="169"/>
      <c r="AL8" s="169"/>
      <c r="AM8" s="169"/>
      <c r="AN8" s="169"/>
      <c r="AO8" s="169"/>
      <c r="AP8" s="169"/>
      <c r="AQ8" s="169"/>
    </row>
    <row r="9" spans="1:43" ht="17.25">
      <c r="A9" s="211"/>
      <c r="B9" s="217"/>
      <c r="C9" s="202" t="s">
        <v>44</v>
      </c>
      <c r="D9" s="218">
        <v>101.23496391339215</v>
      </c>
      <c r="E9" s="218">
        <v>100.99361249112846</v>
      </c>
      <c r="F9" s="218">
        <v>102.31371834578246</v>
      </c>
      <c r="G9" s="218">
        <v>51.700680272108848</v>
      </c>
      <c r="H9" s="219">
        <v>103.50584307178632</v>
      </c>
      <c r="I9" s="184"/>
      <c r="J9" s="211"/>
      <c r="K9" s="202" t="s">
        <v>44</v>
      </c>
      <c r="L9" s="220">
        <v>100.99361249112846</v>
      </c>
      <c r="M9" s="220">
        <v>102.31371834578246</v>
      </c>
      <c r="N9" s="220">
        <v>51.700680272108848</v>
      </c>
      <c r="O9" s="220">
        <v>102.42346938775511</v>
      </c>
      <c r="P9" s="220">
        <v>102.41119087060555</v>
      </c>
      <c r="Q9" s="220">
        <v>103.63636363636364</v>
      </c>
      <c r="R9" s="220">
        <v>47.972972972972968</v>
      </c>
      <c r="S9" s="220">
        <v>92.857142857142861</v>
      </c>
      <c r="T9" s="221">
        <v>20.652173913043477</v>
      </c>
      <c r="U9" s="184"/>
      <c r="V9" s="169"/>
      <c r="W9" s="169"/>
      <c r="X9" s="169"/>
      <c r="Y9" s="169"/>
      <c r="Z9" s="169"/>
      <c r="AA9" s="169"/>
      <c r="AB9" s="169"/>
      <c r="AC9" s="169"/>
      <c r="AD9" s="169"/>
      <c r="AE9" s="169"/>
      <c r="AF9" s="169"/>
      <c r="AG9" s="169"/>
      <c r="AH9" s="169"/>
      <c r="AI9" s="169"/>
      <c r="AJ9" s="169"/>
      <c r="AK9" s="169"/>
      <c r="AL9" s="169"/>
      <c r="AM9" s="169"/>
      <c r="AN9" s="169"/>
      <c r="AO9" s="169"/>
      <c r="AP9" s="169"/>
      <c r="AQ9" s="169"/>
    </row>
    <row r="10" spans="1:43" ht="17.25">
      <c r="A10" s="211"/>
      <c r="B10" s="222"/>
      <c r="C10" s="202" t="s">
        <v>196</v>
      </c>
      <c r="D10" s="199">
        <v>4098700</v>
      </c>
      <c r="E10" s="199">
        <v>3697000</v>
      </c>
      <c r="F10" s="199">
        <v>3640100</v>
      </c>
      <c r="G10" s="199">
        <v>56900</v>
      </c>
      <c r="H10" s="200">
        <v>401700</v>
      </c>
      <c r="I10" s="223"/>
      <c r="J10" s="211"/>
      <c r="K10" s="202" t="s">
        <v>196</v>
      </c>
      <c r="L10" s="203">
        <v>3697000</v>
      </c>
      <c r="M10" s="203">
        <v>3640100</v>
      </c>
      <c r="N10" s="203">
        <v>56900</v>
      </c>
      <c r="O10" s="203">
        <v>3662300</v>
      </c>
      <c r="P10" s="203">
        <v>3615500</v>
      </c>
      <c r="Q10" s="203">
        <v>46800</v>
      </c>
      <c r="R10" s="203">
        <v>34700</v>
      </c>
      <c r="S10" s="203">
        <v>24600</v>
      </c>
      <c r="T10" s="204">
        <v>10100</v>
      </c>
      <c r="U10" s="184"/>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row>
    <row r="11" spans="1:43" ht="17.25">
      <c r="A11" s="211"/>
      <c r="B11" s="206" t="s">
        <v>45</v>
      </c>
      <c r="C11" s="202" t="s">
        <v>197</v>
      </c>
      <c r="D11" s="199">
        <v>4027800</v>
      </c>
      <c r="E11" s="199">
        <v>3640400</v>
      </c>
      <c r="F11" s="199">
        <v>3543100</v>
      </c>
      <c r="G11" s="199">
        <v>97300</v>
      </c>
      <c r="H11" s="200">
        <v>387400</v>
      </c>
      <c r="I11" s="184"/>
      <c r="J11" s="205" t="s">
        <v>46</v>
      </c>
      <c r="K11" s="202" t="s">
        <v>197</v>
      </c>
      <c r="L11" s="203">
        <v>3640400</v>
      </c>
      <c r="M11" s="203">
        <v>3543100</v>
      </c>
      <c r="N11" s="203">
        <v>97300</v>
      </c>
      <c r="O11" s="203">
        <v>3560100</v>
      </c>
      <c r="P11" s="203">
        <v>3516500</v>
      </c>
      <c r="Q11" s="203">
        <v>43600</v>
      </c>
      <c r="R11" s="203">
        <v>80300</v>
      </c>
      <c r="S11" s="203">
        <v>26600</v>
      </c>
      <c r="T11" s="204">
        <v>53700</v>
      </c>
      <c r="U11" s="184"/>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row>
    <row r="12" spans="1:43" ht="17.25">
      <c r="A12" s="205" t="s">
        <v>47</v>
      </c>
      <c r="B12" s="206" t="s">
        <v>48</v>
      </c>
      <c r="C12" s="202" t="s">
        <v>42</v>
      </c>
      <c r="D12" s="212">
        <v>70900</v>
      </c>
      <c r="E12" s="212">
        <v>56600</v>
      </c>
      <c r="F12" s="212">
        <v>97000</v>
      </c>
      <c r="G12" s="212">
        <v>-40400</v>
      </c>
      <c r="H12" s="214">
        <v>14300</v>
      </c>
      <c r="I12" s="184"/>
      <c r="J12" s="205" t="s">
        <v>49</v>
      </c>
      <c r="K12" s="202" t="s">
        <v>42</v>
      </c>
      <c r="L12" s="215">
        <v>56600</v>
      </c>
      <c r="M12" s="215">
        <v>97000</v>
      </c>
      <c r="N12" s="215">
        <v>-40400</v>
      </c>
      <c r="O12" s="215">
        <v>102200</v>
      </c>
      <c r="P12" s="215">
        <v>99000</v>
      </c>
      <c r="Q12" s="215">
        <v>3200</v>
      </c>
      <c r="R12" s="215">
        <v>-45600</v>
      </c>
      <c r="S12" s="215">
        <v>-2000</v>
      </c>
      <c r="T12" s="216">
        <v>-43600</v>
      </c>
      <c r="U12" s="184"/>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row>
    <row r="13" spans="1:43" ht="17.25">
      <c r="A13" s="224"/>
      <c r="B13" s="225"/>
      <c r="C13" s="202" t="s">
        <v>44</v>
      </c>
      <c r="D13" s="218">
        <v>101.76026615025573</v>
      </c>
      <c r="E13" s="218">
        <v>101.5547742006373</v>
      </c>
      <c r="F13" s="218">
        <v>102.7377155598205</v>
      </c>
      <c r="G13" s="218">
        <v>58.478931140801649</v>
      </c>
      <c r="H13" s="219">
        <v>103.69127516778522</v>
      </c>
      <c r="I13" s="184"/>
      <c r="J13" s="224"/>
      <c r="K13" s="202" t="s">
        <v>44</v>
      </c>
      <c r="L13" s="218">
        <v>101.5547742006373</v>
      </c>
      <c r="M13" s="218">
        <v>102.7377155598205</v>
      </c>
      <c r="N13" s="218">
        <v>58.478931140801649</v>
      </c>
      <c r="O13" s="218">
        <v>102.87070587904834</v>
      </c>
      <c r="P13" s="218">
        <v>102.81529930328452</v>
      </c>
      <c r="Q13" s="218">
        <v>107.33944954128441</v>
      </c>
      <c r="R13" s="218">
        <v>43.212951432129515</v>
      </c>
      <c r="S13" s="218">
        <v>92.481203007518801</v>
      </c>
      <c r="T13" s="219">
        <v>18.808193668528865</v>
      </c>
      <c r="U13" s="184"/>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row>
    <row r="14" spans="1:43" ht="17.25">
      <c r="A14" s="226"/>
      <c r="B14" s="227"/>
      <c r="C14" s="202" t="s">
        <v>50</v>
      </c>
      <c r="D14" s="218">
        <v>100</v>
      </c>
      <c r="E14" s="218">
        <v>90.177439797211662</v>
      </c>
      <c r="F14" s="218">
        <v>88.973384030418245</v>
      </c>
      <c r="G14" s="218">
        <v>1.2040557667934093</v>
      </c>
      <c r="H14" s="219">
        <v>9.8225602027883401</v>
      </c>
      <c r="I14" s="184"/>
      <c r="J14" s="196"/>
      <c r="K14" s="202" t="s">
        <v>50</v>
      </c>
      <c r="L14" s="218">
        <v>100</v>
      </c>
      <c r="M14" s="218">
        <v>98.664792691496842</v>
      </c>
      <c r="N14" s="218">
        <v>1.3352073085031624</v>
      </c>
      <c r="O14" s="218">
        <v>98.75263527758257</v>
      </c>
      <c r="P14" s="218">
        <v>97.751229796205195</v>
      </c>
      <c r="Q14" s="218">
        <v>1.0014054813773718</v>
      </c>
      <c r="R14" s="218">
        <v>1.247364722417428</v>
      </c>
      <c r="S14" s="218">
        <v>0.91356289529163737</v>
      </c>
      <c r="T14" s="219">
        <v>0.3338018271257906</v>
      </c>
      <c r="U14" s="184"/>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row>
    <row r="15" spans="1:43" ht="17.25">
      <c r="A15" s="228" t="s">
        <v>51</v>
      </c>
      <c r="B15" s="229"/>
      <c r="C15" s="230" t="s">
        <v>52</v>
      </c>
      <c r="D15" s="231">
        <v>100</v>
      </c>
      <c r="E15" s="231">
        <v>90.199331495352183</v>
      </c>
      <c r="F15" s="231">
        <v>88.811086442042594</v>
      </c>
      <c r="G15" s="231">
        <v>1.388245053309586</v>
      </c>
      <c r="H15" s="232">
        <v>9.800668504647815</v>
      </c>
      <c r="I15" s="184"/>
      <c r="J15" s="233" t="s">
        <v>51</v>
      </c>
      <c r="K15" s="230" t="s">
        <v>52</v>
      </c>
      <c r="L15" s="231">
        <v>100</v>
      </c>
      <c r="M15" s="231">
        <v>98.460914254801196</v>
      </c>
      <c r="N15" s="231">
        <v>1.5390857451988098</v>
      </c>
      <c r="O15" s="231">
        <v>99.061401136056247</v>
      </c>
      <c r="P15" s="231">
        <v>97.795509872869886</v>
      </c>
      <c r="Q15" s="231">
        <v>1.2658912631863675</v>
      </c>
      <c r="R15" s="231">
        <v>0.93859886394373815</v>
      </c>
      <c r="S15" s="231">
        <v>0.66540438193129559</v>
      </c>
      <c r="T15" s="232">
        <v>0.27319448201244251</v>
      </c>
      <c r="U15" s="184"/>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row>
    <row r="16" spans="1:43" ht="14.25">
      <c r="A16" s="184"/>
      <c r="B16" s="184"/>
      <c r="C16" s="184"/>
      <c r="D16" s="184"/>
      <c r="E16" s="184"/>
      <c r="F16" s="184"/>
      <c r="G16" s="184"/>
      <c r="H16" s="184"/>
      <c r="I16" s="234"/>
      <c r="J16" s="184"/>
      <c r="K16" s="235"/>
      <c r="L16" s="184"/>
      <c r="M16" s="184"/>
      <c r="N16" s="184"/>
      <c r="O16" s="184"/>
      <c r="P16" s="184"/>
      <c r="Q16" s="184"/>
      <c r="R16" s="184"/>
      <c r="S16" s="184"/>
      <c r="T16" s="184"/>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row>
    <row r="17" spans="1:43" ht="18.75">
      <c r="A17" s="171" t="s">
        <v>53</v>
      </c>
      <c r="B17" s="172"/>
      <c r="C17" s="172"/>
      <c r="D17" s="175"/>
      <c r="E17" s="172"/>
      <c r="F17" s="172"/>
      <c r="G17" s="172"/>
      <c r="H17" s="172"/>
      <c r="I17" s="172"/>
      <c r="J17" s="172"/>
      <c r="K17" s="172"/>
      <c r="L17" s="172"/>
      <c r="M17" s="172"/>
      <c r="N17" s="172"/>
      <c r="O17" s="172"/>
      <c r="P17" s="172"/>
      <c r="Q17" s="172"/>
      <c r="R17" s="172"/>
      <c r="S17" s="172"/>
      <c r="T17" s="175"/>
      <c r="U17" s="172"/>
      <c r="V17" s="172"/>
      <c r="W17" s="172"/>
      <c r="X17" s="172"/>
      <c r="Y17" s="172"/>
      <c r="Z17" s="172"/>
      <c r="AA17" s="172"/>
      <c r="AB17" s="172"/>
      <c r="AC17" s="172"/>
      <c r="AD17" s="172"/>
      <c r="AE17" s="172"/>
      <c r="AF17" s="172"/>
      <c r="AG17" s="172"/>
      <c r="AH17" s="172"/>
      <c r="AI17" s="172"/>
      <c r="AJ17" s="172"/>
      <c r="AK17" s="172"/>
      <c r="AL17" s="172"/>
      <c r="AM17" s="172"/>
      <c r="AN17" s="174" t="s">
        <v>23</v>
      </c>
      <c r="AO17" s="174"/>
      <c r="AP17" s="174"/>
      <c r="AQ17" s="174"/>
    </row>
    <row r="18" spans="1:43" ht="17.25">
      <c r="A18" s="237"/>
      <c r="B18" s="238"/>
      <c r="C18" s="239" t="s">
        <v>24</v>
      </c>
      <c r="D18" s="240"/>
      <c r="E18" s="241">
        <v>1</v>
      </c>
      <c r="F18" s="241">
        <v>2</v>
      </c>
      <c r="G18" s="242">
        <v>3</v>
      </c>
      <c r="H18" s="243">
        <v>4</v>
      </c>
      <c r="I18" s="241">
        <v>5</v>
      </c>
      <c r="J18" s="242">
        <v>6</v>
      </c>
      <c r="K18" s="241">
        <v>7</v>
      </c>
      <c r="L18" s="241">
        <v>8</v>
      </c>
      <c r="M18" s="241">
        <v>9</v>
      </c>
      <c r="N18" s="241">
        <v>10</v>
      </c>
      <c r="O18" s="241">
        <v>11</v>
      </c>
      <c r="P18" s="241">
        <v>12</v>
      </c>
      <c r="Q18" s="241">
        <v>13</v>
      </c>
      <c r="R18" s="241">
        <v>14</v>
      </c>
      <c r="S18" s="241">
        <v>15</v>
      </c>
      <c r="T18" s="241">
        <v>16</v>
      </c>
      <c r="U18" s="241">
        <v>17</v>
      </c>
      <c r="V18" s="241">
        <v>18</v>
      </c>
      <c r="W18" s="241">
        <v>19</v>
      </c>
      <c r="X18" s="241">
        <v>20</v>
      </c>
      <c r="Y18" s="241">
        <v>21</v>
      </c>
      <c r="Z18" s="243">
        <v>22</v>
      </c>
      <c r="AA18" s="241">
        <v>23</v>
      </c>
      <c r="AB18" s="243">
        <v>24</v>
      </c>
      <c r="AC18" s="241">
        <v>25</v>
      </c>
      <c r="AD18" s="244">
        <v>26</v>
      </c>
      <c r="AE18" s="245">
        <v>27</v>
      </c>
      <c r="AF18" s="244">
        <v>28</v>
      </c>
      <c r="AG18" s="245">
        <v>29</v>
      </c>
      <c r="AH18" s="244">
        <v>30</v>
      </c>
      <c r="AI18" s="245">
        <v>31</v>
      </c>
      <c r="AJ18" s="244">
        <v>32</v>
      </c>
      <c r="AK18" s="245">
        <v>33</v>
      </c>
      <c r="AL18" s="244">
        <v>34</v>
      </c>
      <c r="AM18" s="245">
        <v>35</v>
      </c>
      <c r="AN18" s="244">
        <v>36</v>
      </c>
      <c r="AO18" s="245">
        <v>37</v>
      </c>
      <c r="AP18" s="244">
        <v>38</v>
      </c>
      <c r="AQ18" s="246"/>
    </row>
    <row r="19" spans="1:43" ht="17.25">
      <c r="A19" s="186" t="s">
        <v>30</v>
      </c>
      <c r="B19" s="247"/>
      <c r="C19" s="194"/>
      <c r="D19" s="248" t="s">
        <v>32</v>
      </c>
      <c r="E19" s="249" t="s">
        <v>120</v>
      </c>
      <c r="F19" s="250" t="s">
        <v>121</v>
      </c>
      <c r="G19" s="251" t="s">
        <v>122</v>
      </c>
      <c r="H19" s="252" t="s">
        <v>123</v>
      </c>
      <c r="I19" s="250" t="s">
        <v>124</v>
      </c>
      <c r="J19" s="251" t="s">
        <v>125</v>
      </c>
      <c r="K19" s="250" t="s">
        <v>126</v>
      </c>
      <c r="L19" s="250" t="s">
        <v>127</v>
      </c>
      <c r="M19" s="202" t="s">
        <v>128</v>
      </c>
      <c r="N19" s="250" t="s">
        <v>129</v>
      </c>
      <c r="O19" s="250" t="s">
        <v>130</v>
      </c>
      <c r="P19" s="250" t="s">
        <v>131</v>
      </c>
      <c r="Q19" s="250" t="s">
        <v>132</v>
      </c>
      <c r="R19" s="250" t="s">
        <v>133</v>
      </c>
      <c r="S19" s="250" t="s">
        <v>134</v>
      </c>
      <c r="T19" s="250" t="s">
        <v>135</v>
      </c>
      <c r="U19" s="250" t="s">
        <v>136</v>
      </c>
      <c r="V19" s="250" t="s">
        <v>137</v>
      </c>
      <c r="W19" s="250" t="s">
        <v>138</v>
      </c>
      <c r="X19" s="250" t="s">
        <v>139</v>
      </c>
      <c r="Y19" s="250" t="s">
        <v>140</v>
      </c>
      <c r="Z19" s="252" t="s">
        <v>141</v>
      </c>
      <c r="AA19" s="250" t="s">
        <v>142</v>
      </c>
      <c r="AB19" s="252" t="s">
        <v>143</v>
      </c>
      <c r="AC19" s="250" t="s">
        <v>144</v>
      </c>
      <c r="AD19" s="253" t="s">
        <v>145</v>
      </c>
      <c r="AE19" s="254" t="s">
        <v>146</v>
      </c>
      <c r="AF19" s="250" t="s">
        <v>147</v>
      </c>
      <c r="AG19" s="254" t="s">
        <v>148</v>
      </c>
      <c r="AH19" s="253" t="s">
        <v>149</v>
      </c>
      <c r="AI19" s="253" t="s">
        <v>162</v>
      </c>
      <c r="AJ19" s="253" t="s">
        <v>150</v>
      </c>
      <c r="AK19" s="253" t="s">
        <v>151</v>
      </c>
      <c r="AL19" s="254" t="s">
        <v>152</v>
      </c>
      <c r="AM19" s="253" t="s">
        <v>153</v>
      </c>
      <c r="AN19" s="202" t="s">
        <v>154</v>
      </c>
      <c r="AO19" s="254" t="s">
        <v>155</v>
      </c>
      <c r="AP19" s="253" t="s">
        <v>156</v>
      </c>
      <c r="AQ19" s="255" t="s">
        <v>157</v>
      </c>
    </row>
    <row r="20" spans="1:43" ht="14.25">
      <c r="A20" s="256"/>
      <c r="B20" s="257"/>
      <c r="C20" s="258" t="s">
        <v>196</v>
      </c>
      <c r="D20" s="203">
        <v>569200</v>
      </c>
      <c r="E20" s="259">
        <v>267400</v>
      </c>
      <c r="F20" s="259">
        <v>41000</v>
      </c>
      <c r="G20" s="259">
        <v>53200</v>
      </c>
      <c r="H20" s="259">
        <v>27400</v>
      </c>
      <c r="I20" s="259">
        <v>62200</v>
      </c>
      <c r="J20" s="259">
        <v>49300</v>
      </c>
      <c r="K20" s="259">
        <v>0</v>
      </c>
      <c r="L20" s="259">
        <v>18600</v>
      </c>
      <c r="M20" s="259">
        <v>3500</v>
      </c>
      <c r="N20" s="259">
        <v>4700</v>
      </c>
      <c r="O20" s="259">
        <v>2900</v>
      </c>
      <c r="P20" s="259">
        <v>0</v>
      </c>
      <c r="Q20" s="259">
        <v>0</v>
      </c>
      <c r="R20" s="259">
        <v>4500</v>
      </c>
      <c r="S20" s="259">
        <v>3800</v>
      </c>
      <c r="T20" s="259">
        <v>6900</v>
      </c>
      <c r="U20" s="259">
        <v>0</v>
      </c>
      <c r="V20" s="259">
        <v>2000</v>
      </c>
      <c r="W20" s="259">
        <v>1300</v>
      </c>
      <c r="X20" s="259">
        <v>2600</v>
      </c>
      <c r="Y20" s="259">
        <v>4600</v>
      </c>
      <c r="Z20" s="259">
        <v>2900</v>
      </c>
      <c r="AA20" s="259">
        <v>2800</v>
      </c>
      <c r="AB20" s="259">
        <v>0</v>
      </c>
      <c r="AC20" s="259">
        <v>0</v>
      </c>
      <c r="AD20" s="259">
        <v>0</v>
      </c>
      <c r="AE20" s="259">
        <v>0</v>
      </c>
      <c r="AF20" s="259">
        <v>0</v>
      </c>
      <c r="AG20" s="259">
        <v>0</v>
      </c>
      <c r="AH20" s="259">
        <v>0</v>
      </c>
      <c r="AI20" s="259">
        <v>0</v>
      </c>
      <c r="AJ20" s="259">
        <v>0</v>
      </c>
      <c r="AK20" s="259">
        <v>0</v>
      </c>
      <c r="AL20" s="259">
        <v>0</v>
      </c>
      <c r="AM20" s="259">
        <v>0</v>
      </c>
      <c r="AN20" s="259">
        <v>0</v>
      </c>
      <c r="AO20" s="259">
        <v>0</v>
      </c>
      <c r="AP20" s="259">
        <v>0</v>
      </c>
      <c r="AQ20" s="260">
        <v>7600</v>
      </c>
    </row>
    <row r="21" spans="1:43" ht="14.25">
      <c r="A21" s="261" t="s">
        <v>38</v>
      </c>
      <c r="B21" s="262" t="s">
        <v>39</v>
      </c>
      <c r="C21" s="258" t="s">
        <v>197</v>
      </c>
      <c r="D21" s="203">
        <v>563600</v>
      </c>
      <c r="E21" s="203">
        <v>255200</v>
      </c>
      <c r="F21" s="264">
        <v>78900</v>
      </c>
      <c r="G21" s="264">
        <v>38000</v>
      </c>
      <c r="H21" s="264">
        <v>0</v>
      </c>
      <c r="I21" s="203">
        <v>66700</v>
      </c>
      <c r="J21" s="203">
        <v>51400</v>
      </c>
      <c r="K21" s="203">
        <v>0</v>
      </c>
      <c r="L21" s="203">
        <v>16700</v>
      </c>
      <c r="M21" s="203">
        <v>0</v>
      </c>
      <c r="N21" s="203">
        <v>5100</v>
      </c>
      <c r="O21" s="203">
        <v>2900</v>
      </c>
      <c r="P21" s="203">
        <v>0</v>
      </c>
      <c r="Q21" s="203">
        <v>1600</v>
      </c>
      <c r="R21" s="203">
        <v>3700</v>
      </c>
      <c r="S21" s="203">
        <v>3800</v>
      </c>
      <c r="T21" s="203">
        <v>7200</v>
      </c>
      <c r="U21" s="203">
        <v>0</v>
      </c>
      <c r="V21" s="203">
        <v>3200</v>
      </c>
      <c r="W21" s="203">
        <v>1200</v>
      </c>
      <c r="X21" s="203">
        <v>2800</v>
      </c>
      <c r="Y21" s="203">
        <v>4800</v>
      </c>
      <c r="Z21" s="203">
        <v>2700</v>
      </c>
      <c r="AA21" s="203">
        <v>3000</v>
      </c>
      <c r="AB21" s="203">
        <v>0</v>
      </c>
      <c r="AC21" s="203">
        <v>0</v>
      </c>
      <c r="AD21" s="203">
        <v>0</v>
      </c>
      <c r="AE21" s="203">
        <v>0</v>
      </c>
      <c r="AF21" s="203">
        <v>0</v>
      </c>
      <c r="AG21" s="203">
        <v>0</v>
      </c>
      <c r="AH21" s="203">
        <v>0</v>
      </c>
      <c r="AI21" s="203">
        <v>0</v>
      </c>
      <c r="AJ21" s="203">
        <v>0</v>
      </c>
      <c r="AK21" s="203">
        <v>0</v>
      </c>
      <c r="AL21" s="203">
        <v>0</v>
      </c>
      <c r="AM21" s="203">
        <v>0</v>
      </c>
      <c r="AN21" s="203">
        <v>0</v>
      </c>
      <c r="AO21" s="203">
        <v>0</v>
      </c>
      <c r="AP21" s="203">
        <v>0</v>
      </c>
      <c r="AQ21" s="204">
        <v>14700</v>
      </c>
    </row>
    <row r="22" spans="1:43" ht="14.25">
      <c r="A22" s="266"/>
      <c r="B22" s="262" t="s">
        <v>41</v>
      </c>
      <c r="C22" s="258" t="s">
        <v>42</v>
      </c>
      <c r="D22" s="215">
        <v>5600</v>
      </c>
      <c r="E22" s="215">
        <v>12200</v>
      </c>
      <c r="F22" s="215">
        <v>-37900</v>
      </c>
      <c r="G22" s="215">
        <v>15200</v>
      </c>
      <c r="H22" s="215">
        <v>27400</v>
      </c>
      <c r="I22" s="215">
        <v>-4500</v>
      </c>
      <c r="J22" s="215">
        <v>-2100</v>
      </c>
      <c r="K22" s="215">
        <v>0</v>
      </c>
      <c r="L22" s="215">
        <v>1900</v>
      </c>
      <c r="M22" s="215">
        <v>3500</v>
      </c>
      <c r="N22" s="215">
        <v>-400</v>
      </c>
      <c r="O22" s="215">
        <v>0</v>
      </c>
      <c r="P22" s="215">
        <v>0</v>
      </c>
      <c r="Q22" s="215">
        <v>-1600</v>
      </c>
      <c r="R22" s="215">
        <v>800</v>
      </c>
      <c r="S22" s="215">
        <v>0</v>
      </c>
      <c r="T22" s="215">
        <v>-300</v>
      </c>
      <c r="U22" s="215">
        <v>0</v>
      </c>
      <c r="V22" s="215">
        <v>-1200</v>
      </c>
      <c r="W22" s="215">
        <v>100</v>
      </c>
      <c r="X22" s="215">
        <v>-200</v>
      </c>
      <c r="Y22" s="215">
        <v>-200</v>
      </c>
      <c r="Z22" s="215">
        <v>200</v>
      </c>
      <c r="AA22" s="215">
        <v>-200</v>
      </c>
      <c r="AB22" s="215">
        <v>0</v>
      </c>
      <c r="AC22" s="215">
        <v>0</v>
      </c>
      <c r="AD22" s="215">
        <v>0</v>
      </c>
      <c r="AE22" s="215">
        <v>0</v>
      </c>
      <c r="AF22" s="215">
        <v>0</v>
      </c>
      <c r="AG22" s="215">
        <v>0</v>
      </c>
      <c r="AH22" s="215">
        <v>0</v>
      </c>
      <c r="AI22" s="215">
        <v>0</v>
      </c>
      <c r="AJ22" s="215">
        <v>0</v>
      </c>
      <c r="AK22" s="215">
        <v>0</v>
      </c>
      <c r="AL22" s="215">
        <v>0</v>
      </c>
      <c r="AM22" s="215">
        <v>0</v>
      </c>
      <c r="AN22" s="215">
        <v>0</v>
      </c>
      <c r="AO22" s="215">
        <v>0</v>
      </c>
      <c r="AP22" s="215">
        <v>0</v>
      </c>
      <c r="AQ22" s="267">
        <v>-7100</v>
      </c>
    </row>
    <row r="23" spans="1:43" ht="14.25">
      <c r="A23" s="266"/>
      <c r="B23" s="268"/>
      <c r="C23" s="258" t="s">
        <v>44</v>
      </c>
      <c r="D23" s="220">
        <v>100.99361249112846</v>
      </c>
      <c r="E23" s="220">
        <v>104.7805642633229</v>
      </c>
      <c r="F23" s="220">
        <v>51.964512040557665</v>
      </c>
      <c r="G23" s="220">
        <v>140</v>
      </c>
      <c r="H23" s="220" t="s">
        <v>163</v>
      </c>
      <c r="I23" s="220">
        <v>93.253373313343317</v>
      </c>
      <c r="J23" s="220">
        <v>95.91439688715954</v>
      </c>
      <c r="K23" s="220">
        <v>0</v>
      </c>
      <c r="L23" s="220">
        <v>111.37724550898203</v>
      </c>
      <c r="M23" s="269" t="s">
        <v>163</v>
      </c>
      <c r="N23" s="220">
        <v>92.156862745098039</v>
      </c>
      <c r="O23" s="220">
        <v>100</v>
      </c>
      <c r="P23" s="220">
        <v>0</v>
      </c>
      <c r="Q23" s="220">
        <v>0</v>
      </c>
      <c r="R23" s="220">
        <v>121.62162162162163</v>
      </c>
      <c r="S23" s="220">
        <v>100</v>
      </c>
      <c r="T23" s="220">
        <v>95.833333333333343</v>
      </c>
      <c r="U23" s="220">
        <v>0</v>
      </c>
      <c r="V23" s="220">
        <v>62.5</v>
      </c>
      <c r="W23" s="218">
        <v>108.33333333333333</v>
      </c>
      <c r="X23" s="218">
        <v>92.857142857142861</v>
      </c>
      <c r="Y23" s="218">
        <v>95.833333333333343</v>
      </c>
      <c r="Z23" s="218">
        <v>107.40740740740742</v>
      </c>
      <c r="AA23" s="218">
        <v>93.333333333333329</v>
      </c>
      <c r="AB23" s="218">
        <v>0</v>
      </c>
      <c r="AC23" s="218">
        <v>0</v>
      </c>
      <c r="AD23" s="218">
        <v>0</v>
      </c>
      <c r="AE23" s="218">
        <v>0</v>
      </c>
      <c r="AF23" s="218">
        <v>0</v>
      </c>
      <c r="AG23" s="218">
        <v>0</v>
      </c>
      <c r="AH23" s="218">
        <v>0</v>
      </c>
      <c r="AI23" s="218">
        <v>0</v>
      </c>
      <c r="AJ23" s="218">
        <v>0</v>
      </c>
      <c r="AK23" s="218">
        <v>0</v>
      </c>
      <c r="AL23" s="218">
        <v>0</v>
      </c>
      <c r="AM23" s="218">
        <v>0</v>
      </c>
      <c r="AN23" s="220">
        <v>0</v>
      </c>
      <c r="AO23" s="220">
        <v>0</v>
      </c>
      <c r="AP23" s="220">
        <v>0</v>
      </c>
      <c r="AQ23" s="270">
        <v>51.700680272108848</v>
      </c>
    </row>
    <row r="24" spans="1:43" ht="14.25">
      <c r="A24" s="266"/>
      <c r="B24" s="271"/>
      <c r="C24" s="258" t="s">
        <v>196</v>
      </c>
      <c r="D24" s="203">
        <v>3697000</v>
      </c>
      <c r="E24" s="203">
        <v>1645700</v>
      </c>
      <c r="F24" s="203">
        <v>258200</v>
      </c>
      <c r="G24" s="203">
        <v>350700</v>
      </c>
      <c r="H24" s="203">
        <v>143000</v>
      </c>
      <c r="I24" s="203">
        <v>433100</v>
      </c>
      <c r="J24" s="203">
        <v>327300</v>
      </c>
      <c r="K24" s="203">
        <v>39200</v>
      </c>
      <c r="L24" s="203">
        <v>102200</v>
      </c>
      <c r="M24" s="203">
        <v>15000</v>
      </c>
      <c r="N24" s="203">
        <v>43400</v>
      </c>
      <c r="O24" s="203">
        <v>21700</v>
      </c>
      <c r="P24" s="203">
        <v>13700</v>
      </c>
      <c r="Q24" s="203">
        <v>100</v>
      </c>
      <c r="R24" s="203">
        <v>28300</v>
      </c>
      <c r="S24" s="203">
        <v>29900</v>
      </c>
      <c r="T24" s="203">
        <v>48800</v>
      </c>
      <c r="U24" s="203">
        <v>31200</v>
      </c>
      <c r="V24" s="203">
        <v>13600</v>
      </c>
      <c r="W24" s="203">
        <v>8400</v>
      </c>
      <c r="X24" s="203">
        <v>17800</v>
      </c>
      <c r="Y24" s="203">
        <v>29800</v>
      </c>
      <c r="Z24" s="203">
        <v>17400</v>
      </c>
      <c r="AA24" s="203">
        <v>19800</v>
      </c>
      <c r="AB24" s="203">
        <v>100</v>
      </c>
      <c r="AC24" s="203">
        <v>0</v>
      </c>
      <c r="AD24" s="203">
        <v>0</v>
      </c>
      <c r="AE24" s="203">
        <v>100</v>
      </c>
      <c r="AF24" s="203">
        <v>100</v>
      </c>
      <c r="AG24" s="203">
        <v>100</v>
      </c>
      <c r="AH24" s="203">
        <v>0</v>
      </c>
      <c r="AI24" s="203">
        <v>200</v>
      </c>
      <c r="AJ24" s="203">
        <v>200</v>
      </c>
      <c r="AK24" s="203">
        <v>200</v>
      </c>
      <c r="AL24" s="203">
        <v>500</v>
      </c>
      <c r="AM24" s="203">
        <v>200</v>
      </c>
      <c r="AN24" s="203">
        <v>100</v>
      </c>
      <c r="AO24" s="203">
        <v>0</v>
      </c>
      <c r="AP24" s="203">
        <v>0</v>
      </c>
      <c r="AQ24" s="204">
        <v>56900</v>
      </c>
    </row>
    <row r="25" spans="1:43" ht="14.25">
      <c r="A25" s="266"/>
      <c r="B25" s="262" t="s">
        <v>45</v>
      </c>
      <c r="C25" s="258" t="s">
        <v>197</v>
      </c>
      <c r="D25" s="203">
        <v>3640400</v>
      </c>
      <c r="E25" s="272">
        <v>1599600</v>
      </c>
      <c r="F25" s="272">
        <v>478900</v>
      </c>
      <c r="G25" s="272">
        <v>231400</v>
      </c>
      <c r="H25" s="272">
        <v>0</v>
      </c>
      <c r="I25" s="272">
        <v>448700</v>
      </c>
      <c r="J25" s="272">
        <v>322400</v>
      </c>
      <c r="K25" s="272">
        <v>39900</v>
      </c>
      <c r="L25" s="272">
        <v>95300</v>
      </c>
      <c r="M25" s="272">
        <v>0</v>
      </c>
      <c r="N25" s="272">
        <v>39500</v>
      </c>
      <c r="O25" s="272">
        <v>21600</v>
      </c>
      <c r="P25" s="272">
        <v>13800</v>
      </c>
      <c r="Q25" s="272">
        <v>2400</v>
      </c>
      <c r="R25" s="272">
        <v>27800</v>
      </c>
      <c r="S25" s="272">
        <v>30500</v>
      </c>
      <c r="T25" s="272">
        <v>52200</v>
      </c>
      <c r="U25" s="272">
        <v>27800</v>
      </c>
      <c r="V25" s="272">
        <v>14900</v>
      </c>
      <c r="W25" s="272">
        <v>8000</v>
      </c>
      <c r="X25" s="272">
        <v>18300</v>
      </c>
      <c r="Y25" s="272">
        <v>30600</v>
      </c>
      <c r="Z25" s="272">
        <v>16500</v>
      </c>
      <c r="AA25" s="272">
        <v>20800</v>
      </c>
      <c r="AB25" s="272">
        <v>300</v>
      </c>
      <c r="AC25" s="272">
        <v>0</v>
      </c>
      <c r="AD25" s="272">
        <v>100</v>
      </c>
      <c r="AE25" s="272">
        <v>200</v>
      </c>
      <c r="AF25" s="272">
        <v>600</v>
      </c>
      <c r="AG25" s="272">
        <v>100</v>
      </c>
      <c r="AH25" s="272">
        <v>0</v>
      </c>
      <c r="AI25" s="272">
        <v>0</v>
      </c>
      <c r="AJ25" s="272">
        <v>100</v>
      </c>
      <c r="AK25" s="272">
        <v>300</v>
      </c>
      <c r="AL25" s="272">
        <v>100</v>
      </c>
      <c r="AM25" s="272">
        <v>100</v>
      </c>
      <c r="AN25" s="272">
        <v>100</v>
      </c>
      <c r="AO25" s="272">
        <v>100</v>
      </c>
      <c r="AP25" s="272">
        <v>100</v>
      </c>
      <c r="AQ25" s="273">
        <v>97300</v>
      </c>
    </row>
    <row r="26" spans="1:43" ht="14.25">
      <c r="A26" s="261" t="s">
        <v>47</v>
      </c>
      <c r="B26" s="262" t="s">
        <v>48</v>
      </c>
      <c r="C26" s="258" t="s">
        <v>42</v>
      </c>
      <c r="D26" s="215">
        <v>56600</v>
      </c>
      <c r="E26" s="215">
        <v>46100</v>
      </c>
      <c r="F26" s="215">
        <v>-220700</v>
      </c>
      <c r="G26" s="215">
        <v>119300</v>
      </c>
      <c r="H26" s="215">
        <v>143000</v>
      </c>
      <c r="I26" s="215">
        <v>-15600</v>
      </c>
      <c r="J26" s="215">
        <v>4900</v>
      </c>
      <c r="K26" s="215">
        <v>-700</v>
      </c>
      <c r="L26" s="215">
        <v>6900</v>
      </c>
      <c r="M26" s="215">
        <v>15000</v>
      </c>
      <c r="N26" s="215">
        <v>3900</v>
      </c>
      <c r="O26" s="215">
        <v>100</v>
      </c>
      <c r="P26" s="215">
        <v>-100</v>
      </c>
      <c r="Q26" s="215">
        <v>-2300</v>
      </c>
      <c r="R26" s="215">
        <v>500</v>
      </c>
      <c r="S26" s="215">
        <v>-600</v>
      </c>
      <c r="T26" s="215">
        <v>-3400</v>
      </c>
      <c r="U26" s="215">
        <v>3400</v>
      </c>
      <c r="V26" s="215">
        <v>-1300</v>
      </c>
      <c r="W26" s="215">
        <v>400</v>
      </c>
      <c r="X26" s="215">
        <v>-500</v>
      </c>
      <c r="Y26" s="215">
        <v>-800</v>
      </c>
      <c r="Z26" s="215">
        <v>900</v>
      </c>
      <c r="AA26" s="215">
        <v>-1000</v>
      </c>
      <c r="AB26" s="215">
        <v>-200</v>
      </c>
      <c r="AC26" s="215">
        <v>0</v>
      </c>
      <c r="AD26" s="215">
        <v>-100</v>
      </c>
      <c r="AE26" s="215">
        <v>-100</v>
      </c>
      <c r="AF26" s="215">
        <v>-500</v>
      </c>
      <c r="AG26" s="215">
        <v>0</v>
      </c>
      <c r="AH26" s="215">
        <v>0</v>
      </c>
      <c r="AI26" s="215">
        <v>0</v>
      </c>
      <c r="AJ26" s="215">
        <v>100</v>
      </c>
      <c r="AK26" s="215">
        <v>-100</v>
      </c>
      <c r="AL26" s="215">
        <v>400</v>
      </c>
      <c r="AM26" s="215">
        <v>100</v>
      </c>
      <c r="AN26" s="215">
        <v>0</v>
      </c>
      <c r="AO26" s="215">
        <v>-100</v>
      </c>
      <c r="AP26" s="215">
        <v>-100</v>
      </c>
      <c r="AQ26" s="216">
        <v>-40400</v>
      </c>
    </row>
    <row r="27" spans="1:43" ht="14.25">
      <c r="A27" s="256"/>
      <c r="B27" s="274"/>
      <c r="C27" s="258" t="s">
        <v>44</v>
      </c>
      <c r="D27" s="218">
        <v>101.5547742006373</v>
      </c>
      <c r="E27" s="218">
        <v>102.88197049262315</v>
      </c>
      <c r="F27" s="218">
        <v>53.915222384631448</v>
      </c>
      <c r="G27" s="218">
        <v>151.55574762316334</v>
      </c>
      <c r="H27" s="269" t="s">
        <v>163</v>
      </c>
      <c r="I27" s="218">
        <v>96.523289503008698</v>
      </c>
      <c r="J27" s="218">
        <v>101.51985111662532</v>
      </c>
      <c r="K27" s="218">
        <v>98.245614035087712</v>
      </c>
      <c r="L27" s="218">
        <v>107.24029380902414</v>
      </c>
      <c r="M27" s="269" t="s">
        <v>163</v>
      </c>
      <c r="N27" s="218">
        <v>109.87341772151899</v>
      </c>
      <c r="O27" s="218">
        <v>100.46296296296295</v>
      </c>
      <c r="P27" s="218">
        <v>99.275362318840578</v>
      </c>
      <c r="Q27" s="218">
        <v>4.1666666666666661</v>
      </c>
      <c r="R27" s="218">
        <v>101.79856115107914</v>
      </c>
      <c r="S27" s="218">
        <v>98.032786885245898</v>
      </c>
      <c r="T27" s="218">
        <v>93.486590038314176</v>
      </c>
      <c r="U27" s="218">
        <v>112.23021582733811</v>
      </c>
      <c r="V27" s="218">
        <v>91.275167785234899</v>
      </c>
      <c r="W27" s="218">
        <v>105</v>
      </c>
      <c r="X27" s="218">
        <v>97.267759562841533</v>
      </c>
      <c r="Y27" s="218">
        <v>97.385620915032675</v>
      </c>
      <c r="Z27" s="218">
        <v>105.45454545454544</v>
      </c>
      <c r="AA27" s="218">
        <v>95.192307692307693</v>
      </c>
      <c r="AB27" s="218">
        <v>33.333333333333329</v>
      </c>
      <c r="AC27" s="218">
        <v>0</v>
      </c>
      <c r="AD27" s="218">
        <v>0</v>
      </c>
      <c r="AE27" s="218">
        <v>50</v>
      </c>
      <c r="AF27" s="218">
        <v>16.666666666666664</v>
      </c>
      <c r="AG27" s="218">
        <v>100</v>
      </c>
      <c r="AH27" s="218">
        <v>0</v>
      </c>
      <c r="AI27" s="218">
        <v>0</v>
      </c>
      <c r="AJ27" s="218">
        <v>200</v>
      </c>
      <c r="AK27" s="218">
        <v>66.666666666666657</v>
      </c>
      <c r="AL27" s="218">
        <v>500</v>
      </c>
      <c r="AM27" s="218">
        <v>200</v>
      </c>
      <c r="AN27" s="218">
        <v>100</v>
      </c>
      <c r="AO27" s="218">
        <v>0</v>
      </c>
      <c r="AP27" s="218">
        <v>0</v>
      </c>
      <c r="AQ27" s="275">
        <v>58.478931140801649</v>
      </c>
    </row>
    <row r="28" spans="1:43" ht="14.25">
      <c r="A28" s="276"/>
      <c r="B28" s="277"/>
      <c r="C28" s="258" t="s">
        <v>50</v>
      </c>
      <c r="D28" s="218">
        <v>100</v>
      </c>
      <c r="E28" s="218">
        <v>46.978215038650738</v>
      </c>
      <c r="F28" s="218">
        <v>7.2030920590302179</v>
      </c>
      <c r="G28" s="218">
        <v>9.346451159522136</v>
      </c>
      <c r="H28" s="218">
        <v>4.8137737174982433</v>
      </c>
      <c r="I28" s="218">
        <v>10.927617709065354</v>
      </c>
      <c r="J28" s="218">
        <v>8.6612789880534091</v>
      </c>
      <c r="K28" s="218">
        <v>0</v>
      </c>
      <c r="L28" s="218">
        <v>3.2677442023893182</v>
      </c>
      <c r="M28" s="218">
        <v>0.61489810260014055</v>
      </c>
      <c r="N28" s="218">
        <v>0.825720309205903</v>
      </c>
      <c r="O28" s="218">
        <v>0.50948699929725927</v>
      </c>
      <c r="P28" s="218">
        <v>0</v>
      </c>
      <c r="Q28" s="218">
        <v>0</v>
      </c>
      <c r="R28" s="218">
        <v>0.79058327477160917</v>
      </c>
      <c r="S28" s="218">
        <v>0.66760365425158119</v>
      </c>
      <c r="T28" s="218">
        <v>1.2122276879831342</v>
      </c>
      <c r="U28" s="218">
        <v>0</v>
      </c>
      <c r="V28" s="218">
        <v>0.35137034434293746</v>
      </c>
      <c r="W28" s="218">
        <v>0.22839072382290934</v>
      </c>
      <c r="X28" s="218">
        <v>0.45678144764581868</v>
      </c>
      <c r="Y28" s="218">
        <v>0.8081517919887562</v>
      </c>
      <c r="Z28" s="218">
        <v>0.50948699929725927</v>
      </c>
      <c r="AA28" s="218">
        <v>0.49191848208011241</v>
      </c>
      <c r="AB28" s="218">
        <v>0</v>
      </c>
      <c r="AC28" s="218">
        <v>0</v>
      </c>
      <c r="AD28" s="218">
        <v>0</v>
      </c>
      <c r="AE28" s="218">
        <v>0</v>
      </c>
      <c r="AF28" s="218">
        <v>0</v>
      </c>
      <c r="AG28" s="218">
        <v>0</v>
      </c>
      <c r="AH28" s="218">
        <v>0</v>
      </c>
      <c r="AI28" s="218">
        <v>0</v>
      </c>
      <c r="AJ28" s="218">
        <v>0</v>
      </c>
      <c r="AK28" s="218">
        <v>0</v>
      </c>
      <c r="AL28" s="218">
        <v>0</v>
      </c>
      <c r="AM28" s="218">
        <v>0</v>
      </c>
      <c r="AN28" s="218">
        <v>0</v>
      </c>
      <c r="AO28" s="218">
        <v>0</v>
      </c>
      <c r="AP28" s="218">
        <v>0</v>
      </c>
      <c r="AQ28" s="219">
        <v>1.3352073085031624</v>
      </c>
    </row>
    <row r="29" spans="1:43" ht="14.25">
      <c r="A29" s="278" t="s">
        <v>51</v>
      </c>
      <c r="B29" s="279"/>
      <c r="C29" s="280" t="s">
        <v>52</v>
      </c>
      <c r="D29" s="231">
        <v>100</v>
      </c>
      <c r="E29" s="231">
        <v>44.514471192859077</v>
      </c>
      <c r="F29" s="231">
        <v>6.984041114417094</v>
      </c>
      <c r="G29" s="231">
        <v>9.4860697863132266</v>
      </c>
      <c r="H29" s="231">
        <v>3.8680010819583446</v>
      </c>
      <c r="I29" s="231">
        <v>11.714903976196917</v>
      </c>
      <c r="J29" s="231">
        <v>8.8531241547200441</v>
      </c>
      <c r="K29" s="231">
        <v>1.0603191777116581</v>
      </c>
      <c r="L29" s="231">
        <v>2.7644035704625374</v>
      </c>
      <c r="M29" s="231">
        <v>0.40573437922639982</v>
      </c>
      <c r="N29" s="231">
        <v>1.1739248038950501</v>
      </c>
      <c r="O29" s="231">
        <v>0.58696240194752503</v>
      </c>
      <c r="P29" s="231">
        <v>0.37057073302677851</v>
      </c>
      <c r="Q29" s="231">
        <v>2.7048958615093319E-3</v>
      </c>
      <c r="R29" s="231">
        <v>0.76548552880714094</v>
      </c>
      <c r="S29" s="231">
        <v>0.80876386259129029</v>
      </c>
      <c r="T29" s="231">
        <v>1.319989180416554</v>
      </c>
      <c r="U29" s="231">
        <v>0.8439275087909115</v>
      </c>
      <c r="V29" s="231">
        <v>0.36786583716526911</v>
      </c>
      <c r="W29" s="231">
        <v>0.22721125236678388</v>
      </c>
      <c r="X29" s="231">
        <v>0.48147146334866109</v>
      </c>
      <c r="Y29" s="231">
        <v>0.80605896672978095</v>
      </c>
      <c r="Z29" s="231">
        <v>0.47065187990262375</v>
      </c>
      <c r="AA29" s="231">
        <v>0.53556938057884773</v>
      </c>
      <c r="AB29" s="231">
        <v>2.7048958615093319E-3</v>
      </c>
      <c r="AC29" s="231">
        <v>0</v>
      </c>
      <c r="AD29" s="231">
        <v>0</v>
      </c>
      <c r="AE29" s="231">
        <v>2.7048958615093319E-3</v>
      </c>
      <c r="AF29" s="231">
        <v>2.7048958615093319E-3</v>
      </c>
      <c r="AG29" s="231">
        <v>2.7048958615093319E-3</v>
      </c>
      <c r="AH29" s="231">
        <v>0</v>
      </c>
      <c r="AI29" s="231">
        <v>5.4097917230186638E-3</v>
      </c>
      <c r="AJ29" s="231">
        <v>5.4097917230186638E-3</v>
      </c>
      <c r="AK29" s="231">
        <v>5.4097917230186638E-3</v>
      </c>
      <c r="AL29" s="231">
        <v>1.3524479307546659E-2</v>
      </c>
      <c r="AM29" s="231">
        <v>5.4097917230186638E-3</v>
      </c>
      <c r="AN29" s="231">
        <v>2.7048958615093319E-3</v>
      </c>
      <c r="AO29" s="231">
        <v>0</v>
      </c>
      <c r="AP29" s="231">
        <v>0</v>
      </c>
      <c r="AQ29" s="232">
        <v>1.5390857451988098</v>
      </c>
    </row>
    <row r="30" spans="1:43" ht="14.25">
      <c r="A30" s="184"/>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row>
    <row r="31" spans="1:43" ht="14.25">
      <c r="A31" s="281" t="s">
        <v>74</v>
      </c>
      <c r="B31" s="175" t="s">
        <v>73</v>
      </c>
      <c r="C31" s="282"/>
      <c r="D31" s="172"/>
      <c r="E31" s="172"/>
      <c r="F31" s="172"/>
      <c r="G31" s="172"/>
      <c r="H31" s="172"/>
      <c r="I31" s="172"/>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row>
    <row r="32" spans="1:43" ht="14.25">
      <c r="A32" s="169"/>
      <c r="B32" s="175" t="s">
        <v>158</v>
      </c>
      <c r="C32" s="282"/>
      <c r="D32" s="172"/>
      <c r="E32" s="172"/>
      <c r="F32" s="172"/>
      <c r="G32" s="172"/>
      <c r="H32" s="172"/>
      <c r="I32" s="172"/>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row>
    <row r="33" spans="1:43" ht="14.25">
      <c r="A33" s="169"/>
      <c r="B33" s="175" t="s">
        <v>159</v>
      </c>
      <c r="C33" s="282"/>
      <c r="D33" s="172"/>
      <c r="E33" s="172"/>
      <c r="F33" s="172"/>
      <c r="G33" s="172"/>
      <c r="H33" s="172"/>
      <c r="I33" s="172"/>
      <c r="J33" s="172"/>
      <c r="K33" s="172"/>
      <c r="L33" s="172"/>
      <c r="M33" s="172"/>
      <c r="N33" s="172"/>
      <c r="O33" s="172"/>
      <c r="P33" s="172"/>
      <c r="Q33" s="172"/>
      <c r="R33" s="172"/>
      <c r="S33" s="172"/>
      <c r="T33" s="172"/>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row>
    <row r="34" spans="1:43" ht="14.25">
      <c r="A34" s="169"/>
      <c r="B34" s="175" t="s">
        <v>160</v>
      </c>
      <c r="C34" s="282"/>
      <c r="D34" s="172"/>
      <c r="E34" s="172"/>
      <c r="F34" s="172"/>
      <c r="G34" s="172"/>
      <c r="H34" s="172"/>
      <c r="I34" s="172"/>
      <c r="J34" s="172"/>
      <c r="K34" s="172"/>
      <c r="L34" s="172"/>
      <c r="M34" s="172"/>
      <c r="N34" s="172"/>
      <c r="O34" s="172"/>
      <c r="P34" s="172"/>
      <c r="Q34" s="172"/>
      <c r="R34" s="172"/>
      <c r="S34" s="172"/>
      <c r="T34" s="172"/>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row>
    <row r="35" spans="1:43" ht="17.25">
      <c r="A35" s="169"/>
      <c r="B35" s="283"/>
      <c r="C35" s="282"/>
      <c r="D35" s="172"/>
      <c r="E35" s="172"/>
      <c r="F35" s="172"/>
      <c r="G35" s="172"/>
      <c r="H35" s="172"/>
      <c r="I35" s="172"/>
      <c r="J35" s="172"/>
      <c r="K35" s="172"/>
      <c r="L35" s="172"/>
      <c r="M35" s="172"/>
      <c r="N35" s="172"/>
      <c r="O35" s="172"/>
      <c r="P35" s="172"/>
      <c r="Q35" s="172"/>
      <c r="R35" s="172"/>
      <c r="S35" s="172"/>
      <c r="T35" s="172"/>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row>
  </sheetData>
  <mergeCells count="1">
    <mergeCell ref="A1:D1"/>
  </mergeCells>
  <phoneticPr fontId="2"/>
  <hyperlinks>
    <hyperlink ref="A1" location="'R3'!A1" display="令和３年度"/>
    <hyperlink ref="A1:D1" location="平成18年!A1" display="平成18年!A1"/>
  </hyperlinks>
  <pageMargins left="0.70866141732283472" right="0.70866141732283472" top="0.74803149606299213" bottom="0.74803149606299213" header="0.31496062992125984" footer="0.31496062992125984"/>
  <pageSetup paperSize="9" scale="2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vt:i4>
      </vt:variant>
    </vt:vector>
  </HeadingPairs>
  <TitlesOfParts>
    <vt:vector size="18" baseType="lpstr">
      <vt:lpstr>平成18年</vt:lpstr>
      <vt:lpstr>１月</vt:lpstr>
      <vt:lpstr>２月</vt:lpstr>
      <vt:lpstr>３月</vt:lpstr>
      <vt:lpstr>４月</vt:lpstr>
      <vt:lpstr>５月</vt:lpstr>
      <vt:lpstr>６月</vt:lpstr>
      <vt:lpstr>７月</vt:lpstr>
      <vt:lpstr>８月</vt:lpstr>
      <vt:lpstr>９月</vt:lpstr>
      <vt:lpstr>10月</vt:lpstr>
      <vt:lpstr>11月</vt:lpstr>
      <vt:lpstr>12月</vt:lpstr>
      <vt:lpstr>月別入域観光客数の推移</vt:lpstr>
      <vt:lpstr>グラフ</vt:lpstr>
      <vt:lpstr>航路別</vt:lpstr>
      <vt:lpstr>グラフ!Print_Area</vt:lpstr>
      <vt:lpstr>月別入域観光客数の推移!Print_Area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2024-01-24T04:54:52Z</dcterms:modified>
</cp:coreProperties>
</file>