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drawings/drawing12.xml" ContentType="application/vnd.openxmlformats-officedocument.drawing+xml"/>
  <Override PartName="/xl/comments12.xml" ContentType="application/vnd.openxmlformats-officedocument.spreadsheetml.comments+xml"/>
  <Override PartName="/xl/drawings/drawing13.xml" ContentType="application/vnd.openxmlformats-officedocument.drawing+xml"/>
  <Override PartName="/xl/comments13.xml" ContentType="application/vnd.openxmlformats-officedocument.spreadsheetml.comments+xml"/>
  <Override PartName="/xl/drawings/drawing14.xml" ContentType="application/vnd.openxmlformats-officedocument.drawing+xml"/>
  <Override PartName="/xl/comments14.xml" ContentType="application/vnd.openxmlformats-officedocument.spreadsheetml.comments+xml"/>
  <Override PartName="/xl/drawings/drawing15.xml" ContentType="application/vnd.openxmlformats-officedocument.drawing+xml"/>
  <Override PartName="/xl/comments15.xml" ContentType="application/vnd.openxmlformats-officedocument.spreadsheetml.comments+xml"/>
  <Override PartName="/xl/drawings/drawing16.xml" ContentType="application/vnd.openxmlformats-officedocument.drawing+xml"/>
  <Override PartName="/xl/comments16.xml" ContentType="application/vnd.openxmlformats-officedocument.spreadsheetml.comments+xml"/>
  <Override PartName="/xl/drawings/drawing17.xml" ContentType="application/vnd.openxmlformats-officedocument.drawing+xml"/>
  <Override PartName="/xl/comments17.xml" ContentType="application/vnd.openxmlformats-officedocument.spreadsheetml.comments+xml"/>
  <Override PartName="/xl/drawings/drawing18.xml" ContentType="application/vnd.openxmlformats-officedocument.drawing+xml"/>
  <Override PartName="/xl/comments18.xml" ContentType="application/vnd.openxmlformats-officedocument.spreadsheetml.comments+xml"/>
  <Override PartName="/xl/drawings/drawing19.xml" ContentType="application/vnd.openxmlformats-officedocument.drawing+xml"/>
  <Override PartName="/xl/comments19.xml" ContentType="application/vnd.openxmlformats-officedocument.spreadsheetml.comments+xml"/>
  <Override PartName="/xl/drawings/drawing20.xml" ContentType="application/vnd.openxmlformats-officedocument.drawing+xml"/>
  <Override PartName="/xl/comments20.xml" ContentType="application/vnd.openxmlformats-officedocument.spreadsheetml.comments+xml"/>
  <Override PartName="/xl/drawings/drawing21.xml" ContentType="application/vnd.openxmlformats-officedocument.drawing+xml"/>
  <Override PartName="/xl/comments21.xml" ContentType="application/vnd.openxmlformats-officedocument.spreadsheetml.comments+xml"/>
  <Override PartName="/xl/drawings/drawing22.xml" ContentType="application/vnd.openxmlformats-officedocument.drawing+xml"/>
  <Override PartName="/xl/comments22.xml" ContentType="application/vnd.openxmlformats-officedocument.spreadsheetml.comments+xml"/>
  <Override PartName="/xl/drawings/drawing23.xml" ContentType="application/vnd.openxmlformats-officedocument.drawing+xml"/>
  <Override PartName="/xl/comments23.xml" ContentType="application/vnd.openxmlformats-officedocument.spreadsheetml.comments+xml"/>
  <Override PartName="/xl/drawings/drawing24.xml" ContentType="application/vnd.openxmlformats-officedocument.drawing+xml"/>
  <Override PartName="/xl/comments24.xml" ContentType="application/vnd.openxmlformats-officedocument.spreadsheetml.comments+xml"/>
  <Override PartName="/xl/drawings/drawing25.xml" ContentType="application/vnd.openxmlformats-officedocument.drawing+xml"/>
  <Override PartName="/xl/comments25.xml" ContentType="application/vnd.openxmlformats-officedocument.spreadsheetml.comments+xml"/>
  <Override PartName="/xl/drawings/drawing26.xml" ContentType="application/vnd.openxmlformats-officedocument.drawing+xml"/>
  <Override PartName="/xl/comments26.xml" ContentType="application/vnd.openxmlformats-officedocument.spreadsheetml.comments+xml"/>
  <Override PartName="/xl/drawings/drawing27.xml" ContentType="application/vnd.openxmlformats-officedocument.drawing+xml"/>
  <Override PartName="/xl/comments27.xml" ContentType="application/vnd.openxmlformats-officedocument.spreadsheetml.comments+xml"/>
  <Override PartName="/xl/drawings/drawing28.xml" ContentType="application/vnd.openxmlformats-officedocument.drawing+xml"/>
  <Override PartName="/xl/comments28.xml" ContentType="application/vnd.openxmlformats-officedocument.spreadsheetml.comments+xml"/>
  <Override PartName="/xl/drawings/drawing29.xml" ContentType="application/vnd.openxmlformats-officedocument.drawing+xml"/>
  <Override PartName="/xl/comments29.xml" ContentType="application/vnd.openxmlformats-officedocument.spreadsheetml.comments+xml"/>
  <Override PartName="/xl/drawings/drawing30.xml" ContentType="application/vnd.openxmlformats-officedocument.drawing+xml"/>
  <Override PartName="/xl/comments30.xml" ContentType="application/vnd.openxmlformats-officedocument.spreadsheetml.comments+xml"/>
  <Override PartName="/xl/drawings/drawing31.xml" ContentType="application/vnd.openxmlformats-officedocument.drawing+xml"/>
  <Override PartName="/xl/comments31.xml" ContentType="application/vnd.openxmlformats-officedocument.spreadsheetml.comments+xml"/>
  <Override PartName="/xl/drawings/drawing32.xml" ContentType="application/vnd.openxmlformats-officedocument.drawing+xml"/>
  <Override PartName="/xl/comments32.xml" ContentType="application/vnd.openxmlformats-officedocument.spreadsheetml.comments+xml"/>
  <Override PartName="/xl/drawings/drawing33.xml" ContentType="application/vnd.openxmlformats-officedocument.drawing+xml"/>
  <Override PartName="/xl/comments3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IDOU-HDD\disk\(4) 介護指導班\01 班共通フォルダ\04 各事業ファイル\15 R4介護サービス事業所等物価高騰対策支援事業\★令和５年度\06_事業実施\HP様式掲載\"/>
    </mc:Choice>
  </mc:AlternateContent>
  <workbookProtection workbookPassword="EB51" lockStructure="1"/>
  <bookViews>
    <workbookView xWindow="10080" yWindow="3000" windowWidth="14655" windowHeight="15600" tabRatio="688" firstSheet="1" activeTab="1"/>
  </bookViews>
  <sheets>
    <sheet name="（はじめにお読みください）本申請書の使い方" sheetId="25" state="hidden" r:id="rId1"/>
    <sheet name="交付申請書" sheetId="26" r:id="rId2"/>
    <sheet name="総括表" sheetId="20" r:id="rId3"/>
    <sheet name="申請額一覧" sheetId="24" r:id="rId4"/>
    <sheet name="Vlookup" sheetId="53" state="hidden" r:id="rId5"/>
    <sheet name="プルダウン" sheetId="52" state="hidden" r:id="rId6"/>
    <sheet name="個票1" sheetId="51" r:id="rId7"/>
    <sheet name="個票2" sheetId="93" r:id="rId8"/>
    <sheet name="個票3" sheetId="94" r:id="rId9"/>
    <sheet name="個票4" sheetId="95" r:id="rId10"/>
    <sheet name="個票5" sheetId="96" r:id="rId11"/>
    <sheet name="個票6" sheetId="97" r:id="rId12"/>
    <sheet name="個票7" sheetId="98" r:id="rId13"/>
    <sheet name="個票8" sheetId="99" r:id="rId14"/>
    <sheet name="個票9" sheetId="100" r:id="rId15"/>
    <sheet name="個票10" sheetId="101" r:id="rId16"/>
    <sheet name="個票11" sheetId="102" r:id="rId17"/>
    <sheet name="個票12" sheetId="103" r:id="rId18"/>
    <sheet name="個票13" sheetId="104" r:id="rId19"/>
    <sheet name="個票14" sheetId="105" r:id="rId20"/>
    <sheet name="個票15" sheetId="106" r:id="rId21"/>
    <sheet name="個票16" sheetId="107" r:id="rId22"/>
    <sheet name="個票17" sheetId="108" r:id="rId23"/>
    <sheet name="個票18" sheetId="109" r:id="rId24"/>
    <sheet name="個票19" sheetId="110" r:id="rId25"/>
    <sheet name="個票20" sheetId="111" r:id="rId26"/>
    <sheet name="個票21" sheetId="112" r:id="rId27"/>
    <sheet name="個票22" sheetId="113" r:id="rId28"/>
    <sheet name="個票23" sheetId="114" r:id="rId29"/>
    <sheet name="個票24" sheetId="115" r:id="rId30"/>
    <sheet name="個票25" sheetId="116" r:id="rId31"/>
    <sheet name="個票26" sheetId="117" r:id="rId32"/>
    <sheet name="個票27" sheetId="118" r:id="rId33"/>
    <sheet name="個票28" sheetId="119" r:id="rId34"/>
    <sheet name="個票29" sheetId="120" r:id="rId35"/>
    <sheet name="個票30" sheetId="121" r:id="rId36"/>
  </sheets>
  <definedNames>
    <definedName name="_xlnm.Print_Area" localSheetId="6">個票1!$A$1:$AM$38</definedName>
    <definedName name="_xlnm.Print_Area" localSheetId="15">個票10!$A$1:$AM$38</definedName>
    <definedName name="_xlnm.Print_Area" localSheetId="16">個票11!$A$1:$AM$38</definedName>
    <definedName name="_xlnm.Print_Area" localSheetId="17">個票12!$A$1:$AM$38</definedName>
    <definedName name="_xlnm.Print_Area" localSheetId="18">個票13!$A$1:$AM$38</definedName>
    <definedName name="_xlnm.Print_Area" localSheetId="19">個票14!$A$1:$AM$38</definedName>
    <definedName name="_xlnm.Print_Area" localSheetId="20">個票15!$A$1:$AM$38</definedName>
    <definedName name="_xlnm.Print_Area" localSheetId="21">個票16!$A$1:$AM$38</definedName>
    <definedName name="_xlnm.Print_Area" localSheetId="22">個票17!$A$1:$AM$38</definedName>
    <definedName name="_xlnm.Print_Area" localSheetId="23">個票18!$A$1:$AM$38</definedName>
    <definedName name="_xlnm.Print_Area" localSheetId="24">個票19!$A$1:$AM$38</definedName>
    <definedName name="_xlnm.Print_Area" localSheetId="7">個票2!$A$1:$AM$38</definedName>
    <definedName name="_xlnm.Print_Area" localSheetId="25">個票20!$A$1:$AM$38</definedName>
    <definedName name="_xlnm.Print_Area" localSheetId="26">個票21!$A$1:$AM$38</definedName>
    <definedName name="_xlnm.Print_Area" localSheetId="27">個票22!$A$1:$AM$38</definedName>
    <definedName name="_xlnm.Print_Area" localSheetId="28">個票23!$A$1:$AM$38</definedName>
    <definedName name="_xlnm.Print_Area" localSheetId="29">個票24!$A$1:$AM$38</definedName>
    <definedName name="_xlnm.Print_Area" localSheetId="30">個票25!$A$1:$AM$38</definedName>
    <definedName name="_xlnm.Print_Area" localSheetId="31">個票26!$A$1:$AM$38</definedName>
    <definedName name="_xlnm.Print_Area" localSheetId="32">個票27!$A$1:$AM$38</definedName>
    <definedName name="_xlnm.Print_Area" localSheetId="33">個票28!$A$1:$AM$38</definedName>
    <definedName name="_xlnm.Print_Area" localSheetId="34">個票29!$A$1:$AM$38</definedName>
    <definedName name="_xlnm.Print_Area" localSheetId="8">個票3!$A$1:$AM$38</definedName>
    <definedName name="_xlnm.Print_Area" localSheetId="35">個票30!$A$1:$AM$38</definedName>
    <definedName name="_xlnm.Print_Area" localSheetId="9">個票4!$A$1:$AM$38</definedName>
    <definedName name="_xlnm.Print_Area" localSheetId="10">個票5!$A$1:$AM$38</definedName>
    <definedName name="_xlnm.Print_Area" localSheetId="11">個票6!$A$1:$AM$38</definedName>
    <definedName name="_xlnm.Print_Area" localSheetId="12">個票7!$A$1:$AM$38</definedName>
    <definedName name="_xlnm.Print_Area" localSheetId="13">個票8!$A$1:$AM$38</definedName>
    <definedName name="_xlnm.Print_Area" localSheetId="14">個票9!$A$1:$AM$38</definedName>
    <definedName name="_xlnm.Print_Area" localSheetId="1">交付申請書!$A$1:$Z$51</definedName>
    <definedName name="_xlnm.Print_Area" localSheetId="3">申請額一覧!$A$1:$N$61</definedName>
    <definedName name="_xlnm.Print_Area" localSheetId="2">総括表!$A$1:$AB$85</definedName>
    <definedName name="_xlnm.Print_Titles" localSheetId="3">申請額一覧!$6:$6</definedName>
    <definedName name="_xlnm.Print_Titles" localSheetId="2">総括表!$23:$23</definedName>
    <definedName name="サービス付き高齢者住宅">プルダウン!$L$2:$L$4</definedName>
    <definedName name="ユニット">プルダウン!$A$1:$N$1</definedName>
    <definedName name="介護医療院">プルダウン!$G$2:$G$4</definedName>
    <definedName name="介護療養型医療施設">プルダウン!$H$2:$H$4</definedName>
    <definedName name="介護老人福祉施設">プルダウン!$E$2:$E$5</definedName>
    <definedName name="介護老人保健施設">プルダウン!$F$2:$F$4</definedName>
    <definedName name="軽費老人ホーム">プルダウン!$M$2:$M$4</definedName>
    <definedName name="多機能型サービス事業所">プルダウン!$D$2:$D$3</definedName>
    <definedName name="短期入所系サービス事業所">プルダウン!$C$2:$C$3</definedName>
    <definedName name="通所系サービス事業所">プルダウン!$A$2:$A$5</definedName>
    <definedName name="特定施設入居者生活介護">プルダウン!$J$2:$J$5</definedName>
    <definedName name="認知症対応型共同生活介護事業所">プルダウン!$I$2:$I$2</definedName>
    <definedName name="訪問及び相談系サービス事業所">プルダウン!$B$2:$B$9</definedName>
    <definedName name="有料老人ホーム">プルダウン!$K$2:$K$4</definedName>
    <definedName name="養護老人ホーム">プルダウン!$N$2:$N$4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9" i="94" l="1"/>
  <c r="U24" i="113" l="1"/>
  <c r="U20" i="113"/>
  <c r="U26" i="115"/>
  <c r="U22" i="115"/>
  <c r="U27" i="116"/>
  <c r="U23" i="116"/>
  <c r="U19" i="116"/>
  <c r="U24" i="117"/>
  <c r="U20" i="117"/>
  <c r="U26" i="119"/>
  <c r="U22" i="119"/>
  <c r="U27" i="120"/>
  <c r="U23" i="120"/>
  <c r="U19" i="120"/>
  <c r="U24" i="121"/>
  <c r="U20" i="121"/>
  <c r="AK11" i="113"/>
  <c r="U27" i="113" s="1"/>
  <c r="AK11" i="114"/>
  <c r="U24" i="114" s="1"/>
  <c r="AK11" i="115"/>
  <c r="U25" i="115" s="1"/>
  <c r="AK11" i="116"/>
  <c r="U26" i="116" s="1"/>
  <c r="AK11" i="117"/>
  <c r="U27" i="117" s="1"/>
  <c r="AK11" i="118"/>
  <c r="U24" i="118" s="1"/>
  <c r="AK11" i="119"/>
  <c r="U25" i="119" s="1"/>
  <c r="AK11" i="120"/>
  <c r="U26" i="120" s="1"/>
  <c r="AK11" i="121"/>
  <c r="U27" i="121" s="1"/>
  <c r="AK11" i="112"/>
  <c r="U24" i="112" s="1"/>
  <c r="U25" i="103"/>
  <c r="U21" i="103"/>
  <c r="U25" i="104"/>
  <c r="U21" i="104"/>
  <c r="U27" i="107"/>
  <c r="U23" i="107"/>
  <c r="U19" i="107"/>
  <c r="U24" i="108"/>
  <c r="U20" i="108"/>
  <c r="U25" i="109"/>
  <c r="U21" i="109"/>
  <c r="AK11" i="101"/>
  <c r="U24" i="101" s="1"/>
  <c r="AK11" i="103"/>
  <c r="U19" i="103" s="1"/>
  <c r="AK11" i="104"/>
  <c r="U24" i="104" s="1"/>
  <c r="AK11" i="105"/>
  <c r="AK11" i="106"/>
  <c r="U25" i="106" s="1"/>
  <c r="AK11" i="107"/>
  <c r="U26" i="107" s="1"/>
  <c r="AK11" i="108"/>
  <c r="U27" i="108" s="1"/>
  <c r="AK11" i="109"/>
  <c r="U24" i="109" s="1"/>
  <c r="AK11" i="110"/>
  <c r="U25" i="110" s="1"/>
  <c r="AK11" i="111"/>
  <c r="AK11" i="102"/>
  <c r="U25" i="97"/>
  <c r="U21" i="97"/>
  <c r="U19" i="97"/>
  <c r="U27" i="99"/>
  <c r="U25" i="99"/>
  <c r="U23" i="99"/>
  <c r="U21" i="99"/>
  <c r="U19" i="99"/>
  <c r="U24" i="100"/>
  <c r="U20" i="100"/>
  <c r="U25" i="101"/>
  <c r="U21" i="101"/>
  <c r="AK11" i="96"/>
  <c r="U27" i="96" s="1"/>
  <c r="AK11" i="94"/>
  <c r="AK11" i="95"/>
  <c r="AK11" i="97"/>
  <c r="U24" i="97" s="1"/>
  <c r="AK11" i="98"/>
  <c r="U25" i="98" s="1"/>
  <c r="AK11" i="99"/>
  <c r="U26" i="99" s="1"/>
  <c r="AK11" i="100"/>
  <c r="U27" i="100" s="1"/>
  <c r="AK11" i="93"/>
  <c r="U25" i="93" s="1"/>
  <c r="U24" i="93" l="1"/>
  <c r="U20" i="93"/>
  <c r="U22" i="93"/>
  <c r="U26" i="93"/>
  <c r="U22" i="98"/>
  <c r="U24" i="96"/>
  <c r="U22" i="110"/>
  <c r="U26" i="106"/>
  <c r="U25" i="112"/>
  <c r="U21" i="118"/>
  <c r="U21" i="114"/>
  <c r="U25" i="114"/>
  <c r="U19" i="93"/>
  <c r="U23" i="93"/>
  <c r="U27" i="93"/>
  <c r="U22" i="101"/>
  <c r="U26" i="101"/>
  <c r="U21" i="100"/>
  <c r="U25" i="100"/>
  <c r="U20" i="99"/>
  <c r="U24" i="99"/>
  <c r="U19" i="98"/>
  <c r="U23" i="98"/>
  <c r="U27" i="98"/>
  <c r="U22" i="97"/>
  <c r="U26" i="97"/>
  <c r="U21" i="96"/>
  <c r="U25" i="96"/>
  <c r="U19" i="110"/>
  <c r="U23" i="110"/>
  <c r="U27" i="110"/>
  <c r="U22" i="109"/>
  <c r="U26" i="109"/>
  <c r="U21" i="108"/>
  <c r="U25" i="108"/>
  <c r="U20" i="107"/>
  <c r="U24" i="107"/>
  <c r="U19" i="106"/>
  <c r="U23" i="106"/>
  <c r="U27" i="106"/>
  <c r="U22" i="104"/>
  <c r="U26" i="104"/>
  <c r="U22" i="103"/>
  <c r="U26" i="103"/>
  <c r="U22" i="112"/>
  <c r="U26" i="112"/>
  <c r="U21" i="121"/>
  <c r="U25" i="121"/>
  <c r="U20" i="120"/>
  <c r="U24" i="120"/>
  <c r="U19" i="119"/>
  <c r="U23" i="119"/>
  <c r="U27" i="119"/>
  <c r="U22" i="118"/>
  <c r="U26" i="118"/>
  <c r="U21" i="117"/>
  <c r="U25" i="117"/>
  <c r="U20" i="116"/>
  <c r="U24" i="116"/>
  <c r="U19" i="115"/>
  <c r="U23" i="115"/>
  <c r="U27" i="115"/>
  <c r="U22" i="114"/>
  <c r="U26" i="114"/>
  <c r="U21" i="113"/>
  <c r="U25" i="113"/>
  <c r="U26" i="110"/>
  <c r="U25" i="118"/>
  <c r="U19" i="101"/>
  <c r="U26" i="100"/>
  <c r="U23" i="97"/>
  <c r="U27" i="97"/>
  <c r="U22" i="96"/>
  <c r="U26" i="96"/>
  <c r="U20" i="110"/>
  <c r="U24" i="110"/>
  <c r="U19" i="109"/>
  <c r="U23" i="109"/>
  <c r="U27" i="109"/>
  <c r="U22" i="108"/>
  <c r="U26" i="108"/>
  <c r="U21" i="107"/>
  <c r="U25" i="107"/>
  <c r="U20" i="106"/>
  <c r="U24" i="106"/>
  <c r="U19" i="104"/>
  <c r="U23" i="104"/>
  <c r="U27" i="104"/>
  <c r="U23" i="103"/>
  <c r="U27" i="103"/>
  <c r="U19" i="112"/>
  <c r="U23" i="112"/>
  <c r="U27" i="112"/>
  <c r="U22" i="121"/>
  <c r="U26" i="121"/>
  <c r="U21" i="120"/>
  <c r="U25" i="120"/>
  <c r="U20" i="119"/>
  <c r="U24" i="119"/>
  <c r="U19" i="118"/>
  <c r="U23" i="118"/>
  <c r="U27" i="118"/>
  <c r="U22" i="117"/>
  <c r="U26" i="117"/>
  <c r="U21" i="116"/>
  <c r="U25" i="116"/>
  <c r="U20" i="115"/>
  <c r="U24" i="115"/>
  <c r="U19" i="114"/>
  <c r="U23" i="114"/>
  <c r="U27" i="114"/>
  <c r="U22" i="113"/>
  <c r="U26" i="113"/>
  <c r="U26" i="98"/>
  <c r="U20" i="96"/>
  <c r="U22" i="106"/>
  <c r="U21" i="112"/>
  <c r="U23" i="101"/>
  <c r="U27" i="101"/>
  <c r="U22" i="100"/>
  <c r="U20" i="98"/>
  <c r="U24" i="98"/>
  <c r="U21" i="93"/>
  <c r="U20" i="101"/>
  <c r="U19" i="100"/>
  <c r="U23" i="100"/>
  <c r="U22" i="99"/>
  <c r="U21" i="98"/>
  <c r="U20" i="97"/>
  <c r="U19" i="96"/>
  <c r="U23" i="96"/>
  <c r="U21" i="110"/>
  <c r="U20" i="109"/>
  <c r="U19" i="108"/>
  <c r="U23" i="108"/>
  <c r="U22" i="107"/>
  <c r="U21" i="106"/>
  <c r="U20" i="104"/>
  <c r="U20" i="103"/>
  <c r="U24" i="103"/>
  <c r="U20" i="112"/>
  <c r="U19" i="121"/>
  <c r="U23" i="121"/>
  <c r="U22" i="120"/>
  <c r="U21" i="119"/>
  <c r="U20" i="118"/>
  <c r="U19" i="117"/>
  <c r="U23" i="117"/>
  <c r="U22" i="116"/>
  <c r="U21" i="115"/>
  <c r="U20" i="114"/>
  <c r="U19" i="113"/>
  <c r="U23" i="113"/>
  <c r="AK11" i="51"/>
  <c r="Z28" i="51"/>
  <c r="U28" i="101" l="1"/>
  <c r="AD28" i="121"/>
  <c r="Z28" i="121"/>
  <c r="Q28" i="121"/>
  <c r="AD28" i="120"/>
  <c r="Z28" i="120"/>
  <c r="Q28" i="120"/>
  <c r="AD28" i="119"/>
  <c r="Z28" i="119"/>
  <c r="Q28" i="119"/>
  <c r="AD28" i="118"/>
  <c r="Z28" i="118"/>
  <c r="Q28" i="118"/>
  <c r="AD28" i="117"/>
  <c r="Z28" i="117"/>
  <c r="Q28" i="117"/>
  <c r="AD28" i="116"/>
  <c r="Z28" i="116"/>
  <c r="Q28" i="116"/>
  <c r="AD28" i="115"/>
  <c r="Z28" i="115"/>
  <c r="Q28" i="115"/>
  <c r="AD28" i="114"/>
  <c r="Z28" i="114"/>
  <c r="Q28" i="114"/>
  <c r="AD28" i="113"/>
  <c r="Z28" i="113"/>
  <c r="Q28" i="113"/>
  <c r="AD28" i="112"/>
  <c r="Z28" i="112"/>
  <c r="Q28" i="112"/>
  <c r="AA11" i="121"/>
  <c r="L25" i="121" s="1"/>
  <c r="AA11" i="120"/>
  <c r="L25" i="120" s="1"/>
  <c r="AA11" i="119"/>
  <c r="L25" i="119" s="1"/>
  <c r="AA11" i="118"/>
  <c r="L25" i="118" s="1"/>
  <c r="AA11" i="117"/>
  <c r="L25" i="117" s="1"/>
  <c r="AA11" i="116"/>
  <c r="L26" i="116" s="1"/>
  <c r="AI26" i="116" s="1"/>
  <c r="AA11" i="115"/>
  <c r="L27" i="115" s="1"/>
  <c r="AA11" i="114"/>
  <c r="L27" i="114" s="1"/>
  <c r="AI27" i="114" s="1"/>
  <c r="AA11" i="113"/>
  <c r="L22" i="113" s="1"/>
  <c r="AA11" i="112"/>
  <c r="L27" i="112" s="1"/>
  <c r="AD28" i="111"/>
  <c r="Z28" i="111"/>
  <c r="Q28" i="111"/>
  <c r="AD28" i="110"/>
  <c r="Z28" i="110"/>
  <c r="Q28" i="110"/>
  <c r="AD28" i="109"/>
  <c r="Z28" i="109"/>
  <c r="Q28" i="109"/>
  <c r="AD28" i="108"/>
  <c r="Z28" i="108"/>
  <c r="Q28" i="108"/>
  <c r="AD28" i="107"/>
  <c r="Z28" i="107"/>
  <c r="Q28" i="107"/>
  <c r="AD28" i="106"/>
  <c r="Z28" i="106"/>
  <c r="Q28" i="106"/>
  <c r="AD28" i="105"/>
  <c r="Z28" i="105"/>
  <c r="Q28" i="105"/>
  <c r="AD28" i="104"/>
  <c r="Z28" i="104"/>
  <c r="Q28" i="104"/>
  <c r="AD28" i="103"/>
  <c r="Z28" i="103"/>
  <c r="Q28" i="103"/>
  <c r="AD28" i="102"/>
  <c r="Z28" i="102"/>
  <c r="Q28" i="102"/>
  <c r="AA11" i="111"/>
  <c r="L22" i="111" s="1"/>
  <c r="U22" i="111" s="1"/>
  <c r="AA11" i="110"/>
  <c r="L25" i="110" s="1"/>
  <c r="AA11" i="109"/>
  <c r="L25" i="109" s="1"/>
  <c r="AA11" i="108"/>
  <c r="L26" i="108" s="1"/>
  <c r="AA11" i="107"/>
  <c r="L26" i="107" s="1"/>
  <c r="AA11" i="106"/>
  <c r="L26" i="106" s="1"/>
  <c r="AA11" i="105"/>
  <c r="L25" i="105" s="1"/>
  <c r="U25" i="105" s="1"/>
  <c r="AA11" i="104"/>
  <c r="L25" i="104" s="1"/>
  <c r="AA11" i="103"/>
  <c r="L27" i="103" s="1"/>
  <c r="AA11" i="102"/>
  <c r="L27" i="102" s="1"/>
  <c r="U27" i="102" s="1"/>
  <c r="AD28" i="101"/>
  <c r="Z28" i="101"/>
  <c r="Q28" i="101"/>
  <c r="AD28" i="100"/>
  <c r="Z28" i="100"/>
  <c r="Q28" i="100"/>
  <c r="AD28" i="99"/>
  <c r="Z28" i="99"/>
  <c r="Q28" i="99"/>
  <c r="AD28" i="98"/>
  <c r="Z28" i="98"/>
  <c r="Q28" i="98"/>
  <c r="AD28" i="97"/>
  <c r="Z28" i="97"/>
  <c r="Q28" i="97"/>
  <c r="AD28" i="96"/>
  <c r="Z28" i="96"/>
  <c r="Q28" i="96"/>
  <c r="AD28" i="95"/>
  <c r="Z28" i="95"/>
  <c r="Q28" i="95"/>
  <c r="AA11" i="101"/>
  <c r="L26" i="101" s="1"/>
  <c r="AI26" i="101" s="1"/>
  <c r="AA11" i="100"/>
  <c r="L25" i="100" s="1"/>
  <c r="AA11" i="99"/>
  <c r="L26" i="99" s="1"/>
  <c r="AI26" i="99" s="1"/>
  <c r="AA11" i="98"/>
  <c r="L25" i="98" s="1"/>
  <c r="AA11" i="97"/>
  <c r="L26" i="97" s="1"/>
  <c r="AI26" i="97" s="1"/>
  <c r="AA11" i="96"/>
  <c r="L25" i="96" s="1"/>
  <c r="AA11" i="95"/>
  <c r="L26" i="95" s="1"/>
  <c r="AD28" i="94"/>
  <c r="Z28" i="94"/>
  <c r="Q28" i="94"/>
  <c r="AA11" i="94"/>
  <c r="L27" i="94" s="1"/>
  <c r="U27" i="94" s="1"/>
  <c r="AD28" i="93"/>
  <c r="Z28" i="93"/>
  <c r="Q28" i="93"/>
  <c r="AA11" i="93"/>
  <c r="L24" i="93" s="1"/>
  <c r="AD28" i="51"/>
  <c r="L24" i="95" l="1"/>
  <c r="U24" i="95" s="1"/>
  <c r="U26" i="95"/>
  <c r="AI26" i="95" s="1"/>
  <c r="L21" i="93"/>
  <c r="L27" i="93"/>
  <c r="L19" i="93"/>
  <c r="L20" i="93"/>
  <c r="AI20" i="93" s="1"/>
  <c r="L21" i="106"/>
  <c r="L20" i="107"/>
  <c r="L26" i="121"/>
  <c r="AI26" i="121" s="1"/>
  <c r="L22" i="103"/>
  <c r="L19" i="104"/>
  <c r="L26" i="117"/>
  <c r="L21" i="118"/>
  <c r="L19" i="119"/>
  <c r="L20" i="113"/>
  <c r="L23" i="115"/>
  <c r="L23" i="109"/>
  <c r="AI23" i="109" s="1"/>
  <c r="L27" i="113"/>
  <c r="L23" i="105"/>
  <c r="U23" i="105" s="1"/>
  <c r="L21" i="113"/>
  <c r="L25" i="115"/>
  <c r="AI25" i="115" s="1"/>
  <c r="L27" i="116"/>
  <c r="L19" i="117"/>
  <c r="L28" i="117" s="1"/>
  <c r="L20" i="119"/>
  <c r="L24" i="113"/>
  <c r="AI24" i="113" s="1"/>
  <c r="L20" i="117"/>
  <c r="L23" i="119"/>
  <c r="L20" i="121"/>
  <c r="L26" i="113"/>
  <c r="L22" i="115"/>
  <c r="L22" i="117"/>
  <c r="AI22" i="117" s="1"/>
  <c r="L26" i="119"/>
  <c r="L21" i="121"/>
  <c r="AI21" i="121" s="1"/>
  <c r="L25" i="112"/>
  <c r="AI25" i="112" s="1"/>
  <c r="L27" i="118"/>
  <c r="AI27" i="118" s="1"/>
  <c r="L21" i="120"/>
  <c r="L23" i="114"/>
  <c r="AI23" i="114" s="1"/>
  <c r="L21" i="116"/>
  <c r="AI21" i="116" s="1"/>
  <c r="AI22" i="113"/>
  <c r="L23" i="113"/>
  <c r="L26" i="114"/>
  <c r="AI26" i="114" s="1"/>
  <c r="L20" i="115"/>
  <c r="L24" i="116"/>
  <c r="L23" i="117"/>
  <c r="L22" i="119"/>
  <c r="AI22" i="119" s="1"/>
  <c r="L23" i="121"/>
  <c r="AI25" i="118"/>
  <c r="AI25" i="120"/>
  <c r="AI27" i="115"/>
  <c r="AI25" i="117"/>
  <c r="AI25" i="121"/>
  <c r="L19" i="112"/>
  <c r="L28" i="112" s="1"/>
  <c r="L22" i="112"/>
  <c r="AI22" i="112" s="1"/>
  <c r="L19" i="114"/>
  <c r="L28" i="114" s="1"/>
  <c r="L24" i="114"/>
  <c r="AI24" i="114" s="1"/>
  <c r="AI21" i="118"/>
  <c r="L20" i="112"/>
  <c r="AI20" i="112" s="1"/>
  <c r="L23" i="112"/>
  <c r="AI23" i="112" s="1"/>
  <c r="L26" i="112"/>
  <c r="AI26" i="112" s="1"/>
  <c r="AI21" i="113"/>
  <c r="L25" i="113"/>
  <c r="AI25" i="113" s="1"/>
  <c r="L20" i="114"/>
  <c r="AI20" i="114" s="1"/>
  <c r="L25" i="114"/>
  <c r="L21" i="115"/>
  <c r="AI21" i="115" s="1"/>
  <c r="AI23" i="115"/>
  <c r="L26" i="115"/>
  <c r="AI26" i="115" s="1"/>
  <c r="L19" i="116"/>
  <c r="L22" i="116"/>
  <c r="AI22" i="116" s="1"/>
  <c r="L21" i="117"/>
  <c r="AI21" i="117" s="1"/>
  <c r="L24" i="117"/>
  <c r="L27" i="117"/>
  <c r="AI27" i="117" s="1"/>
  <c r="L19" i="118"/>
  <c r="L28" i="118" s="1"/>
  <c r="L22" i="118"/>
  <c r="L24" i="118"/>
  <c r="AI24" i="118" s="1"/>
  <c r="L21" i="119"/>
  <c r="AI21" i="119" s="1"/>
  <c r="L24" i="119"/>
  <c r="L27" i="119"/>
  <c r="AI27" i="119" s="1"/>
  <c r="L19" i="120"/>
  <c r="L28" i="120" s="1"/>
  <c r="L22" i="120"/>
  <c r="L24" i="120"/>
  <c r="L27" i="120"/>
  <c r="AI27" i="120" s="1"/>
  <c r="L19" i="121"/>
  <c r="L24" i="121"/>
  <c r="L27" i="121"/>
  <c r="AI26" i="113"/>
  <c r="AI22" i="115"/>
  <c r="AI25" i="119"/>
  <c r="L22" i="114"/>
  <c r="L25" i="116"/>
  <c r="AI25" i="116" s="1"/>
  <c r="AI26" i="117"/>
  <c r="L23" i="118"/>
  <c r="AI23" i="118" s="1"/>
  <c r="L26" i="118"/>
  <c r="AI26" i="119"/>
  <c r="L23" i="120"/>
  <c r="AI23" i="120" s="1"/>
  <c r="L26" i="120"/>
  <c r="AI26" i="120" s="1"/>
  <c r="AI23" i="121"/>
  <c r="L21" i="112"/>
  <c r="AI21" i="112" s="1"/>
  <c r="L24" i="112"/>
  <c r="L19" i="113"/>
  <c r="L21" i="114"/>
  <c r="L19" i="115"/>
  <c r="L24" i="115"/>
  <c r="L20" i="116"/>
  <c r="AI20" i="116" s="1"/>
  <c r="L23" i="116"/>
  <c r="AI23" i="116" s="1"/>
  <c r="L20" i="118"/>
  <c r="AI20" i="118" s="1"/>
  <c r="L20" i="120"/>
  <c r="AI20" i="120" s="1"/>
  <c r="L22" i="121"/>
  <c r="AI22" i="121" s="1"/>
  <c r="L24" i="106"/>
  <c r="L24" i="108"/>
  <c r="AI24" i="108" s="1"/>
  <c r="L27" i="108"/>
  <c r="AI27" i="108" s="1"/>
  <c r="L20" i="110"/>
  <c r="AI20" i="110" s="1"/>
  <c r="AI22" i="111"/>
  <c r="L23" i="110"/>
  <c r="AI23" i="110" s="1"/>
  <c r="L23" i="111"/>
  <c r="U23" i="111" s="1"/>
  <c r="L23" i="103"/>
  <c r="L26" i="105"/>
  <c r="AI21" i="106"/>
  <c r="L22" i="107"/>
  <c r="AI22" i="107" s="1"/>
  <c r="L19" i="109"/>
  <c r="L26" i="109"/>
  <c r="AI26" i="109" s="1"/>
  <c r="L24" i="111"/>
  <c r="L25" i="103"/>
  <c r="AI25" i="103" s="1"/>
  <c r="L24" i="107"/>
  <c r="L20" i="109"/>
  <c r="L20" i="111"/>
  <c r="L26" i="111"/>
  <c r="U26" i="111" s="1"/>
  <c r="AI25" i="104"/>
  <c r="AI26" i="106"/>
  <c r="AI26" i="108"/>
  <c r="AI25" i="110"/>
  <c r="L25" i="102"/>
  <c r="L20" i="103"/>
  <c r="AI20" i="103" s="1"/>
  <c r="L22" i="104"/>
  <c r="AI22" i="104" s="1"/>
  <c r="L21" i="105"/>
  <c r="L27" i="106"/>
  <c r="AI27" i="106" s="1"/>
  <c r="L19" i="107"/>
  <c r="L28" i="107" s="1"/>
  <c r="L25" i="107"/>
  <c r="L21" i="108"/>
  <c r="AI21" i="108" s="1"/>
  <c r="L22" i="109"/>
  <c r="L21" i="111"/>
  <c r="L27" i="111"/>
  <c r="U27" i="111" s="1"/>
  <c r="AI27" i="111" s="1"/>
  <c r="AI26" i="107"/>
  <c r="AI22" i="109"/>
  <c r="L19" i="102"/>
  <c r="U19" i="102" s="1"/>
  <c r="L22" i="102"/>
  <c r="L20" i="104"/>
  <c r="L23" i="104"/>
  <c r="AI23" i="104" s="1"/>
  <c r="L25" i="106"/>
  <c r="AI25" i="106" s="1"/>
  <c r="L20" i="102"/>
  <c r="L23" i="102"/>
  <c r="U23" i="102" s="1"/>
  <c r="L26" i="102"/>
  <c r="L21" i="103"/>
  <c r="AI21" i="103" s="1"/>
  <c r="L26" i="103"/>
  <c r="AI26" i="103" s="1"/>
  <c r="L21" i="104"/>
  <c r="AI21" i="104" s="1"/>
  <c r="L24" i="104"/>
  <c r="L27" i="104"/>
  <c r="AI27" i="104" s="1"/>
  <c r="L19" i="105"/>
  <c r="U19" i="105" s="1"/>
  <c r="L22" i="105"/>
  <c r="U22" i="105" s="1"/>
  <c r="L24" i="105"/>
  <c r="L27" i="105"/>
  <c r="L19" i="106"/>
  <c r="L28" i="106" s="1"/>
  <c r="L22" i="106"/>
  <c r="AI22" i="106" s="1"/>
  <c r="L21" i="107"/>
  <c r="L27" i="107"/>
  <c r="AI27" i="107" s="1"/>
  <c r="L19" i="108"/>
  <c r="L22" i="108"/>
  <c r="AI22" i="108" s="1"/>
  <c r="L21" i="109"/>
  <c r="AI21" i="109" s="1"/>
  <c r="L24" i="109"/>
  <c r="AI24" i="109" s="1"/>
  <c r="L27" i="109"/>
  <c r="AI27" i="109" s="1"/>
  <c r="L19" i="110"/>
  <c r="L24" i="110"/>
  <c r="AI24" i="110" s="1"/>
  <c r="L27" i="110"/>
  <c r="AI27" i="110" s="1"/>
  <c r="L25" i="111"/>
  <c r="AI22" i="103"/>
  <c r="AI27" i="103"/>
  <c r="AI25" i="105"/>
  <c r="AI25" i="109"/>
  <c r="AI26" i="111"/>
  <c r="L26" i="104"/>
  <c r="AI26" i="104" s="1"/>
  <c r="L25" i="108"/>
  <c r="AI25" i="108" s="1"/>
  <c r="L21" i="110"/>
  <c r="AI21" i="110" s="1"/>
  <c r="L26" i="110"/>
  <c r="AI26" i="110" s="1"/>
  <c r="L21" i="102"/>
  <c r="L24" i="102"/>
  <c r="U24" i="102" s="1"/>
  <c r="L19" i="103"/>
  <c r="L28" i="103" s="1"/>
  <c r="L24" i="103"/>
  <c r="AI24" i="103" s="1"/>
  <c r="L20" i="105"/>
  <c r="U20" i="105" s="1"/>
  <c r="L20" i="106"/>
  <c r="L23" i="106"/>
  <c r="AI23" i="106" s="1"/>
  <c r="L23" i="107"/>
  <c r="AI23" i="107" s="1"/>
  <c r="L20" i="108"/>
  <c r="AI20" i="108" s="1"/>
  <c r="L23" i="108"/>
  <c r="L22" i="110"/>
  <c r="AI22" i="110" s="1"/>
  <c r="L19" i="111"/>
  <c r="L23" i="96"/>
  <c r="AI23" i="96" s="1"/>
  <c r="L20" i="98"/>
  <c r="L22" i="94"/>
  <c r="L26" i="96"/>
  <c r="AI26" i="96" s="1"/>
  <c r="L22" i="98"/>
  <c r="AI22" i="98" s="1"/>
  <c r="L24" i="99"/>
  <c r="L19" i="100"/>
  <c r="L28" i="100" s="1"/>
  <c r="L19" i="96"/>
  <c r="L26" i="100"/>
  <c r="L23" i="100"/>
  <c r="L27" i="95"/>
  <c r="L27" i="99"/>
  <c r="AI27" i="99" s="1"/>
  <c r="L20" i="96"/>
  <c r="AI20" i="96" s="1"/>
  <c r="L24" i="97"/>
  <c r="AI24" i="97" s="1"/>
  <c r="L23" i="98"/>
  <c r="AI23" i="98" s="1"/>
  <c r="L20" i="100"/>
  <c r="AI20" i="100" s="1"/>
  <c r="L24" i="101"/>
  <c r="AI24" i="101" s="1"/>
  <c r="L25" i="94"/>
  <c r="L21" i="97"/>
  <c r="AI21" i="97" s="1"/>
  <c r="L21" i="101"/>
  <c r="L25" i="93"/>
  <c r="AI25" i="93" s="1"/>
  <c r="L20" i="95"/>
  <c r="U20" i="95" s="1"/>
  <c r="L22" i="96"/>
  <c r="AI22" i="96" s="1"/>
  <c r="L27" i="97"/>
  <c r="AI27" i="97" s="1"/>
  <c r="L19" i="98"/>
  <c r="L28" i="98" s="1"/>
  <c r="L26" i="98"/>
  <c r="AI26" i="98" s="1"/>
  <c r="L21" i="99"/>
  <c r="AI21" i="99" s="1"/>
  <c r="L22" i="100"/>
  <c r="AI22" i="100" s="1"/>
  <c r="L27" i="101"/>
  <c r="AI25" i="96"/>
  <c r="AI25" i="98"/>
  <c r="AI25" i="100"/>
  <c r="L25" i="95"/>
  <c r="L25" i="97"/>
  <c r="AI25" i="97" s="1"/>
  <c r="L25" i="101"/>
  <c r="AI21" i="93"/>
  <c r="L23" i="93"/>
  <c r="L26" i="93"/>
  <c r="L20" i="94"/>
  <c r="U20" i="94" s="1"/>
  <c r="L23" i="94"/>
  <c r="L26" i="94"/>
  <c r="L22" i="95"/>
  <c r="L21" i="96"/>
  <c r="AI21" i="96" s="1"/>
  <c r="L24" i="96"/>
  <c r="L27" i="96"/>
  <c r="AI27" i="96" s="1"/>
  <c r="L19" i="97"/>
  <c r="L22" i="97"/>
  <c r="AI22" i="97" s="1"/>
  <c r="L21" i="98"/>
  <c r="AI21" i="98" s="1"/>
  <c r="L24" i="98"/>
  <c r="AI24" i="98" s="1"/>
  <c r="L27" i="98"/>
  <c r="AI27" i="98" s="1"/>
  <c r="L19" i="99"/>
  <c r="L28" i="99" s="1"/>
  <c r="L22" i="99"/>
  <c r="AI22" i="99" s="1"/>
  <c r="L21" i="100"/>
  <c r="AI21" i="100" s="1"/>
  <c r="L24" i="100"/>
  <c r="AI24" i="100" s="1"/>
  <c r="L27" i="100"/>
  <c r="AI27" i="100" s="1"/>
  <c r="L19" i="101"/>
  <c r="L22" i="101"/>
  <c r="AI22" i="101" s="1"/>
  <c r="L21" i="95"/>
  <c r="L25" i="99"/>
  <c r="AI25" i="99" s="1"/>
  <c r="AI26" i="100"/>
  <c r="L22" i="93"/>
  <c r="L21" i="94"/>
  <c r="L24" i="94"/>
  <c r="L19" i="95"/>
  <c r="L23" i="95"/>
  <c r="U23" i="95" s="1"/>
  <c r="L20" i="97"/>
  <c r="AI20" i="97" s="1"/>
  <c r="L23" i="97"/>
  <c r="L20" i="99"/>
  <c r="AI20" i="99" s="1"/>
  <c r="L23" i="99"/>
  <c r="L20" i="101"/>
  <c r="AI20" i="101" s="1"/>
  <c r="L23" i="101"/>
  <c r="AI20" i="121"/>
  <c r="AI24" i="121"/>
  <c r="AI24" i="120"/>
  <c r="AI20" i="119"/>
  <c r="AI24" i="119"/>
  <c r="AI23" i="119"/>
  <c r="L28" i="119"/>
  <c r="AI20" i="117"/>
  <c r="U28" i="117"/>
  <c r="AI23" i="117"/>
  <c r="AI24" i="116"/>
  <c r="AI27" i="116"/>
  <c r="AI20" i="115"/>
  <c r="AI24" i="115"/>
  <c r="AI20" i="113"/>
  <c r="AI23" i="113"/>
  <c r="AI27" i="113"/>
  <c r="L28" i="113"/>
  <c r="AI27" i="112"/>
  <c r="AI20" i="109"/>
  <c r="L28" i="109"/>
  <c r="U28" i="108"/>
  <c r="AI23" i="108"/>
  <c r="L28" i="108"/>
  <c r="AI20" i="107"/>
  <c r="AI24" i="107"/>
  <c r="AI20" i="106"/>
  <c r="AI24" i="106"/>
  <c r="U28" i="106"/>
  <c r="AI23" i="105"/>
  <c r="L28" i="104"/>
  <c r="AI24" i="102"/>
  <c r="AI27" i="102"/>
  <c r="AI27" i="101"/>
  <c r="AI23" i="100"/>
  <c r="AI24" i="99"/>
  <c r="AI23" i="99"/>
  <c r="AI20" i="98"/>
  <c r="L28" i="97"/>
  <c r="AI27" i="94"/>
  <c r="AI24" i="93"/>
  <c r="AI27" i="93"/>
  <c r="L28" i="93"/>
  <c r="N15" i="51"/>
  <c r="AA11" i="51"/>
  <c r="L19" i="51" s="1"/>
  <c r="Q28" i="51"/>
  <c r="L28" i="96" l="1"/>
  <c r="U21" i="95"/>
  <c r="AI21" i="95" s="1"/>
  <c r="L28" i="95"/>
  <c r="U19" i="95"/>
  <c r="U25" i="95"/>
  <c r="AI25" i="95" s="1"/>
  <c r="U27" i="95"/>
  <c r="AI27" i="95" s="1"/>
  <c r="U22" i="95"/>
  <c r="AI22" i="95" s="1"/>
  <c r="AI24" i="95"/>
  <c r="AI23" i="95"/>
  <c r="U21" i="94"/>
  <c r="AI21" i="94" s="1"/>
  <c r="U22" i="94"/>
  <c r="AI22" i="94" s="1"/>
  <c r="U26" i="94"/>
  <c r="AI26" i="94" s="1"/>
  <c r="U25" i="94"/>
  <c r="AI25" i="94" s="1"/>
  <c r="L28" i="94"/>
  <c r="U19" i="94"/>
  <c r="U28" i="94" s="1"/>
  <c r="U24" i="94"/>
  <c r="AI24" i="94" s="1"/>
  <c r="U23" i="94"/>
  <c r="AI23" i="94" s="1"/>
  <c r="AI20" i="105"/>
  <c r="U24" i="111"/>
  <c r="AI24" i="111" s="1"/>
  <c r="U21" i="111"/>
  <c r="U20" i="111"/>
  <c r="AI20" i="111" s="1"/>
  <c r="AI23" i="111"/>
  <c r="L28" i="111"/>
  <c r="U19" i="111"/>
  <c r="U25" i="111"/>
  <c r="AI25" i="111" s="1"/>
  <c r="U27" i="105"/>
  <c r="AI27" i="105" s="1"/>
  <c r="U24" i="105"/>
  <c r="AI24" i="105" s="1"/>
  <c r="U26" i="105"/>
  <c r="AI26" i="105" s="1"/>
  <c r="U21" i="105"/>
  <c r="AI21" i="105" s="1"/>
  <c r="L28" i="105"/>
  <c r="U20" i="102"/>
  <c r="AI20" i="102" s="1"/>
  <c r="U22" i="102"/>
  <c r="AI22" i="102" s="1"/>
  <c r="U21" i="102"/>
  <c r="AI21" i="102" s="1"/>
  <c r="U26" i="102"/>
  <c r="AI26" i="102" s="1"/>
  <c r="U25" i="102"/>
  <c r="AI25" i="102" s="1"/>
  <c r="U28" i="119"/>
  <c r="U28" i="113"/>
  <c r="U28" i="116"/>
  <c r="U28" i="121"/>
  <c r="AI24" i="112"/>
  <c r="AI19" i="114"/>
  <c r="AI28" i="114" s="1"/>
  <c r="L28" i="116"/>
  <c r="AI24" i="117"/>
  <c r="AI19" i="117"/>
  <c r="AI28" i="117" s="1"/>
  <c r="L28" i="121"/>
  <c r="AI21" i="120"/>
  <c r="AI21" i="114"/>
  <c r="AI26" i="118"/>
  <c r="AI22" i="114"/>
  <c r="L28" i="115"/>
  <c r="AI19" i="121"/>
  <c r="AI28" i="121" s="1"/>
  <c r="U28" i="112"/>
  <c r="U28" i="115"/>
  <c r="AI25" i="114"/>
  <c r="AI22" i="120"/>
  <c r="AI27" i="121"/>
  <c r="AI22" i="118"/>
  <c r="U28" i="110"/>
  <c r="U28" i="104"/>
  <c r="U28" i="109"/>
  <c r="L28" i="110"/>
  <c r="AI24" i="104"/>
  <c r="AI20" i="104"/>
  <c r="AI23" i="103"/>
  <c r="AI23" i="102"/>
  <c r="AI25" i="107"/>
  <c r="L28" i="102"/>
  <c r="U28" i="107"/>
  <c r="AI19" i="108"/>
  <c r="AI28" i="108" s="1"/>
  <c r="U28" i="103"/>
  <c r="AI22" i="105"/>
  <c r="AI19" i="104"/>
  <c r="AI28" i="104" s="1"/>
  <c r="AI19" i="110"/>
  <c r="AI28" i="110" s="1"/>
  <c r="AI21" i="107"/>
  <c r="U28" i="96"/>
  <c r="U28" i="97"/>
  <c r="U28" i="99"/>
  <c r="U28" i="100"/>
  <c r="U28" i="98"/>
  <c r="L28" i="101"/>
  <c r="AI23" i="97"/>
  <c r="AI20" i="94"/>
  <c r="AI21" i="101"/>
  <c r="AI20" i="95"/>
  <c r="AI24" i="96"/>
  <c r="AI23" i="101"/>
  <c r="AI22" i="93"/>
  <c r="AI23" i="93"/>
  <c r="AI19" i="100"/>
  <c r="AI28" i="100" s="1"/>
  <c r="AI25" i="101"/>
  <c r="AI26" i="93"/>
  <c r="AI19" i="120"/>
  <c r="AI28" i="120" s="1"/>
  <c r="U28" i="120"/>
  <c r="AI19" i="119"/>
  <c r="AI28" i="119" s="1"/>
  <c r="AI19" i="118"/>
  <c r="AI28" i="118" s="1"/>
  <c r="U28" i="118"/>
  <c r="AI19" i="116"/>
  <c r="AI28" i="116" s="1"/>
  <c r="U28" i="114"/>
  <c r="AI19" i="113"/>
  <c r="AI28" i="113" s="1"/>
  <c r="AI19" i="109"/>
  <c r="AI28" i="109" s="1"/>
  <c r="AI19" i="106"/>
  <c r="AI28" i="106" s="1"/>
  <c r="AI19" i="105"/>
  <c r="AI19" i="102"/>
  <c r="AI19" i="101"/>
  <c r="AI28" i="101" s="1"/>
  <c r="AI19" i="99"/>
  <c r="AI28" i="99" s="1"/>
  <c r="AI19" i="97"/>
  <c r="AI28" i="97" s="1"/>
  <c r="AI19" i="96"/>
  <c r="AI19" i="95"/>
  <c r="AI19" i="93"/>
  <c r="AP102" i="121"/>
  <c r="AP101" i="121"/>
  <c r="AP31" i="121"/>
  <c r="N15" i="121"/>
  <c r="AP102" i="120"/>
  <c r="AP101" i="120"/>
  <c r="AP31" i="120"/>
  <c r="N15" i="120"/>
  <c r="AP102" i="119"/>
  <c r="AP101" i="119"/>
  <c r="AP31" i="119"/>
  <c r="N15" i="119"/>
  <c r="AP102" i="118"/>
  <c r="AP101" i="118"/>
  <c r="AP31" i="118"/>
  <c r="N15" i="118"/>
  <c r="AP102" i="117"/>
  <c r="AP101" i="117"/>
  <c r="AP31" i="117"/>
  <c r="N15" i="117"/>
  <c r="AP102" i="116"/>
  <c r="AP101" i="116"/>
  <c r="AP31" i="116"/>
  <c r="N15" i="116"/>
  <c r="AP102" i="115"/>
  <c r="AP101" i="115"/>
  <c r="AP31" i="115"/>
  <c r="N15" i="115"/>
  <c r="AP102" i="114"/>
  <c r="AP101" i="114"/>
  <c r="AP31" i="114"/>
  <c r="N15" i="114"/>
  <c r="AP102" i="113"/>
  <c r="AP101" i="113"/>
  <c r="AP31" i="113"/>
  <c r="N15" i="113"/>
  <c r="AP102" i="112"/>
  <c r="AP101" i="112"/>
  <c r="AP31" i="112"/>
  <c r="N15" i="112"/>
  <c r="AP102" i="111"/>
  <c r="AP101" i="111"/>
  <c r="AP31" i="111"/>
  <c r="N15" i="111"/>
  <c r="AP102" i="110"/>
  <c r="AP101" i="110"/>
  <c r="AP31" i="110"/>
  <c r="N15" i="110"/>
  <c r="AP102" i="109"/>
  <c r="AP101" i="109"/>
  <c r="AP31" i="109"/>
  <c r="N15" i="109"/>
  <c r="AP102" i="108"/>
  <c r="AP101" i="108"/>
  <c r="AP31" i="108"/>
  <c r="N15" i="108"/>
  <c r="AP102" i="107"/>
  <c r="AP101" i="107"/>
  <c r="AP31" i="107"/>
  <c r="N15" i="107"/>
  <c r="AP102" i="106"/>
  <c r="AP101" i="106"/>
  <c r="AP31" i="106"/>
  <c r="N15" i="106"/>
  <c r="AP102" i="105"/>
  <c r="AP101" i="105"/>
  <c r="AP31" i="105"/>
  <c r="N15" i="105"/>
  <c r="AP102" i="104"/>
  <c r="AP101" i="104"/>
  <c r="AP31" i="104"/>
  <c r="N15" i="104"/>
  <c r="AP102" i="103"/>
  <c r="AP101" i="103"/>
  <c r="AP31" i="103"/>
  <c r="N15" i="103"/>
  <c r="AP102" i="102"/>
  <c r="AP101" i="102"/>
  <c r="AP31" i="102"/>
  <c r="N15" i="102"/>
  <c r="AP102" i="101"/>
  <c r="AP101" i="101"/>
  <c r="AP31" i="101"/>
  <c r="N15" i="101"/>
  <c r="AP102" i="100"/>
  <c r="AP101" i="100"/>
  <c r="AP31" i="100"/>
  <c r="N15" i="100"/>
  <c r="AP102" i="99"/>
  <c r="AP101" i="99"/>
  <c r="AP31" i="99"/>
  <c r="N15" i="99"/>
  <c r="AP102" i="98"/>
  <c r="AP101" i="98"/>
  <c r="AP31" i="98"/>
  <c r="N15" i="98"/>
  <c r="AP102" i="97"/>
  <c r="AP101" i="97"/>
  <c r="AP31" i="97"/>
  <c r="N15" i="97"/>
  <c r="AP102" i="96"/>
  <c r="AP101" i="96"/>
  <c r="AP31" i="96"/>
  <c r="N15" i="96"/>
  <c r="AP102" i="95"/>
  <c r="AP101" i="95"/>
  <c r="AP31" i="95"/>
  <c r="N15" i="95"/>
  <c r="AP102" i="94"/>
  <c r="AP101" i="94"/>
  <c r="AP31" i="94"/>
  <c r="N15" i="94"/>
  <c r="AP102" i="93"/>
  <c r="AP101" i="93"/>
  <c r="AP31" i="93"/>
  <c r="N15" i="93"/>
  <c r="AI28" i="96" l="1"/>
  <c r="X15" i="96" s="1"/>
  <c r="U28" i="95"/>
  <c r="AI28" i="95"/>
  <c r="AI28" i="93"/>
  <c r="X15" i="93" s="1"/>
  <c r="AH15" i="93" s="1"/>
  <c r="AH15" i="120"/>
  <c r="U28" i="111"/>
  <c r="AI21" i="111"/>
  <c r="U28" i="105"/>
  <c r="AI28" i="105"/>
  <c r="X15" i="105" s="1"/>
  <c r="AI28" i="102"/>
  <c r="U28" i="102"/>
  <c r="AI19" i="112"/>
  <c r="AI28" i="112" s="1"/>
  <c r="X15" i="112" s="1"/>
  <c r="AI19" i="115"/>
  <c r="AI28" i="115" s="1"/>
  <c r="X15" i="115" s="1"/>
  <c r="AH15" i="115" s="1"/>
  <c r="AI19" i="107"/>
  <c r="AI28" i="107" s="1"/>
  <c r="AI19" i="111"/>
  <c r="AI28" i="111" s="1"/>
  <c r="X15" i="111" s="1"/>
  <c r="AI19" i="103"/>
  <c r="AI28" i="103" s="1"/>
  <c r="X15" i="103" s="1"/>
  <c r="AH15" i="103" s="1"/>
  <c r="AI19" i="94"/>
  <c r="AI28" i="94" s="1"/>
  <c r="X15" i="94" s="1"/>
  <c r="AH15" i="94" s="1"/>
  <c r="U28" i="93"/>
  <c r="AI19" i="98"/>
  <c r="AI28" i="98" s="1"/>
  <c r="X15" i="98" s="1"/>
  <c r="X15" i="108"/>
  <c r="X15" i="121"/>
  <c r="X15" i="120"/>
  <c r="X15" i="119"/>
  <c r="AH15" i="119" s="1"/>
  <c r="X15" i="118"/>
  <c r="AH15" i="118" s="1"/>
  <c r="X15" i="117"/>
  <c r="X15" i="116"/>
  <c r="AH15" i="116" s="1"/>
  <c r="X15" i="114"/>
  <c r="X15" i="113"/>
  <c r="X15" i="110"/>
  <c r="X15" i="109"/>
  <c r="X15" i="107"/>
  <c r="AH15" i="107" s="1"/>
  <c r="X15" i="106"/>
  <c r="AH15" i="106" s="1"/>
  <c r="X15" i="104"/>
  <c r="AH15" i="104" s="1"/>
  <c r="X15" i="102"/>
  <c r="AH15" i="102" s="1"/>
  <c r="X15" i="101"/>
  <c r="X15" i="100"/>
  <c r="AH15" i="100" s="1"/>
  <c r="X15" i="99"/>
  <c r="AH15" i="99" s="1"/>
  <c r="X15" i="97"/>
  <c r="X15" i="95"/>
  <c r="AH15" i="95" s="1"/>
  <c r="AH15" i="112" l="1"/>
  <c r="AP105" i="112" s="1"/>
  <c r="AH15" i="111"/>
  <c r="AP105" i="111" s="1"/>
  <c r="AP105" i="103"/>
  <c r="AP105" i="119"/>
  <c r="AP105" i="99"/>
  <c r="AP105" i="104"/>
  <c r="AP105" i="116"/>
  <c r="AP105" i="120"/>
  <c r="AH15" i="114"/>
  <c r="AP105" i="114" s="1"/>
  <c r="AH15" i="110"/>
  <c r="AP105" i="110" s="1"/>
  <c r="AH15" i="98"/>
  <c r="AP105" i="98" s="1"/>
  <c r="AP105" i="107"/>
  <c r="AP105" i="118"/>
  <c r="AH15" i="108"/>
  <c r="AP105" i="108" s="1"/>
  <c r="AH15" i="96"/>
  <c r="AP105" i="96" s="1"/>
  <c r="AP105" i="102"/>
  <c r="AP105" i="95"/>
  <c r="AP105" i="100"/>
  <c r="AP105" i="106"/>
  <c r="AP105" i="94"/>
  <c r="AP105" i="115"/>
  <c r="AH15" i="121"/>
  <c r="AP105" i="121" s="1"/>
  <c r="AH15" i="117"/>
  <c r="AP105" i="117" s="1"/>
  <c r="AH15" i="113"/>
  <c r="AP105" i="113" s="1"/>
  <c r="AH15" i="109"/>
  <c r="AP105" i="109" s="1"/>
  <c r="AH15" i="105"/>
  <c r="AP105" i="105" s="1"/>
  <c r="AH15" i="101"/>
  <c r="AP105" i="101" s="1"/>
  <c r="AH15" i="97"/>
  <c r="AP105" i="97" s="1"/>
  <c r="AP105" i="93"/>
  <c r="U19" i="51" l="1"/>
  <c r="AI19" i="51" s="1"/>
  <c r="L27" i="51"/>
  <c r="U27" i="51" s="1"/>
  <c r="L23" i="51"/>
  <c r="U23" i="51" s="1"/>
  <c r="L22" i="51"/>
  <c r="U22" i="51" s="1"/>
  <c r="L26" i="51"/>
  <c r="U26" i="51" s="1"/>
  <c r="L21" i="51"/>
  <c r="U21" i="51" s="1"/>
  <c r="L24" i="51"/>
  <c r="U24" i="51" s="1"/>
  <c r="L25" i="51"/>
  <c r="U25" i="51" s="1"/>
  <c r="L20" i="51"/>
  <c r="U20" i="51" s="1"/>
  <c r="U28" i="51" l="1"/>
  <c r="L28" i="51"/>
  <c r="AI21" i="51"/>
  <c r="AI22" i="51"/>
  <c r="AI26" i="51"/>
  <c r="AI25" i="51"/>
  <c r="AI23" i="51"/>
  <c r="AI24" i="51"/>
  <c r="AI27" i="51"/>
  <c r="AP102" i="51"/>
  <c r="AP101" i="51"/>
  <c r="AP31" i="51"/>
  <c r="AI20" i="51" l="1"/>
  <c r="AI28" i="51" s="1"/>
  <c r="X15" i="51" s="1"/>
  <c r="AH15" i="51" s="1"/>
  <c r="Q16" i="26"/>
  <c r="M14" i="26"/>
  <c r="M12" i="26"/>
  <c r="AP105" i="51" l="1"/>
  <c r="C4" i="24"/>
  <c r="C3" i="24"/>
  <c r="B8" i="24" l="1"/>
  <c r="B9" i="24"/>
  <c r="B10" i="24"/>
  <c r="B11" i="24"/>
  <c r="B12" i="24"/>
  <c r="B13" i="24"/>
  <c r="B14" i="24"/>
  <c r="B15" i="24"/>
  <c r="B16" i="24"/>
  <c r="B17" i="24"/>
  <c r="B18" i="24"/>
  <c r="B19" i="24"/>
  <c r="B20" i="24"/>
  <c r="B21" i="24"/>
  <c r="B22" i="24"/>
  <c r="B23" i="24"/>
  <c r="B24"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7" i="24"/>
  <c r="O39" i="24"/>
  <c r="O24" i="24"/>
  <c r="O8" i="24"/>
  <c r="O9" i="24"/>
  <c r="O37" i="24"/>
  <c r="O52" i="24"/>
  <c r="O15" i="24"/>
  <c r="O34" i="24"/>
  <c r="O36" i="24"/>
  <c r="O32" i="24"/>
  <c r="O16" i="24"/>
  <c r="O21" i="24"/>
  <c r="O26" i="24"/>
  <c r="O38" i="24"/>
  <c r="O18" i="24"/>
  <c r="O46" i="24"/>
  <c r="O29" i="24"/>
  <c r="O44" i="24"/>
  <c r="O14" i="24"/>
  <c r="O43" i="24"/>
  <c r="O13" i="24"/>
  <c r="O40" i="24"/>
  <c r="O25" i="24"/>
  <c r="O10" i="24"/>
  <c r="O23" i="24"/>
  <c r="O22" i="24"/>
  <c r="O49" i="24"/>
  <c r="O11" i="24"/>
  <c r="O31" i="24"/>
  <c r="O28" i="24"/>
  <c r="O54" i="24"/>
  <c r="O27" i="24"/>
  <c r="O12" i="24"/>
  <c r="O41" i="24"/>
  <c r="O47" i="24"/>
  <c r="O48" i="24"/>
  <c r="O35" i="24"/>
  <c r="O51" i="24"/>
  <c r="O17" i="24"/>
  <c r="O7" i="24"/>
  <c r="O50" i="24"/>
  <c r="O55" i="24"/>
  <c r="O53" i="24"/>
  <c r="O42" i="24"/>
  <c r="O45" i="24"/>
  <c r="O19" i="24"/>
  <c r="O30" i="24"/>
  <c r="O56" i="24"/>
  <c r="O33" i="24"/>
  <c r="O20" i="24"/>
  <c r="L55" i="24" l="1"/>
  <c r="L16" i="24"/>
  <c r="L44" i="24"/>
  <c r="L38" i="24"/>
  <c r="L48" i="24"/>
  <c r="L33" i="24"/>
  <c r="L19" i="24"/>
  <c r="L41" i="24"/>
  <c r="L49" i="24"/>
  <c r="L17" i="24"/>
  <c r="L25" i="24"/>
  <c r="L13" i="24"/>
  <c r="L15" i="24"/>
  <c r="L22" i="24"/>
  <c r="L32" i="24"/>
  <c r="L30" i="24"/>
  <c r="L26" i="24"/>
  <c r="L54" i="24"/>
  <c r="L53" i="24"/>
  <c r="L28" i="24"/>
  <c r="L24" i="24"/>
  <c r="L21" i="24"/>
  <c r="L12" i="24"/>
  <c r="L29" i="24"/>
  <c r="L51" i="24"/>
  <c r="L18" i="24"/>
  <c r="L43" i="24"/>
  <c r="L52" i="24"/>
  <c r="L23" i="24"/>
  <c r="L42" i="24"/>
  <c r="L36" i="24"/>
  <c r="L50" i="24"/>
  <c r="L45" i="24"/>
  <c r="L56" i="24"/>
  <c r="L31" i="24"/>
  <c r="L39" i="24"/>
  <c r="L47" i="24"/>
  <c r="L27" i="24"/>
  <c r="L46" i="24"/>
  <c r="L35" i="24"/>
  <c r="L40" i="24"/>
  <c r="L14" i="24"/>
  <c r="L37" i="24"/>
  <c r="L20" i="24"/>
  <c r="L34" i="24"/>
  <c r="M15" i="24"/>
  <c r="M30" i="24"/>
  <c r="M17" i="24"/>
  <c r="M45" i="24"/>
  <c r="M12" i="24"/>
  <c r="M43" i="24"/>
  <c r="M42" i="24"/>
  <c r="M29" i="24"/>
  <c r="M27" i="24"/>
  <c r="M40" i="24"/>
  <c r="M24" i="24"/>
  <c r="M31" i="24"/>
  <c r="M54" i="24"/>
  <c r="M38" i="24"/>
  <c r="M22" i="24"/>
  <c r="M55" i="24"/>
  <c r="M41" i="24"/>
  <c r="M25" i="24"/>
  <c r="M19" i="24"/>
  <c r="M52" i="24"/>
  <c r="M36" i="24"/>
  <c r="M20" i="24"/>
  <c r="M51" i="24"/>
  <c r="M46" i="24"/>
  <c r="M14" i="24"/>
  <c r="M33" i="24"/>
  <c r="M39" i="24"/>
  <c r="M44" i="24"/>
  <c r="M28" i="24"/>
  <c r="M26" i="24"/>
  <c r="M49" i="24"/>
  <c r="M13" i="24"/>
  <c r="M56" i="24"/>
  <c r="M23" i="24"/>
  <c r="M50" i="24"/>
  <c r="M34" i="24"/>
  <c r="M18" i="24"/>
  <c r="M35" i="24"/>
  <c r="M37" i="24"/>
  <c r="M21" i="24"/>
  <c r="M47" i="24"/>
  <c r="M53" i="24"/>
  <c r="M48" i="24"/>
  <c r="M32" i="24"/>
  <c r="M16" i="24"/>
  <c r="J15" i="24"/>
  <c r="J30" i="24"/>
  <c r="J17" i="24"/>
  <c r="J45" i="24"/>
  <c r="J12" i="24"/>
  <c r="J43" i="24"/>
  <c r="J42" i="24"/>
  <c r="J29" i="24"/>
  <c r="J27" i="24"/>
  <c r="J40" i="24"/>
  <c r="J24" i="24"/>
  <c r="J31" i="24"/>
  <c r="J54" i="24"/>
  <c r="J38" i="24"/>
  <c r="J22" i="24"/>
  <c r="J55" i="24"/>
  <c r="J41" i="24"/>
  <c r="J25" i="24"/>
  <c r="J19" i="24"/>
  <c r="J52" i="24"/>
  <c r="J36" i="24"/>
  <c r="J20" i="24"/>
  <c r="J51" i="24"/>
  <c r="J46" i="24"/>
  <c r="J14" i="24"/>
  <c r="J33" i="24"/>
  <c r="J39" i="24"/>
  <c r="J44" i="24"/>
  <c r="J28" i="24"/>
  <c r="J26" i="24"/>
  <c r="J49" i="24"/>
  <c r="J13" i="24"/>
  <c r="J56" i="24"/>
  <c r="J23" i="24"/>
  <c r="J50" i="24"/>
  <c r="J34" i="24"/>
  <c r="J18" i="24"/>
  <c r="J35" i="24"/>
  <c r="J37" i="24"/>
  <c r="J21" i="24"/>
  <c r="J47" i="24"/>
  <c r="J53" i="24"/>
  <c r="J48" i="24"/>
  <c r="J32" i="24"/>
  <c r="J16" i="24"/>
  <c r="K15" i="24"/>
  <c r="K30" i="24"/>
  <c r="K17" i="24"/>
  <c r="K45" i="24"/>
  <c r="K12" i="24"/>
  <c r="K43" i="24"/>
  <c r="K42" i="24"/>
  <c r="K29" i="24"/>
  <c r="K27" i="24"/>
  <c r="K40" i="24"/>
  <c r="K24" i="24"/>
  <c r="K31" i="24"/>
  <c r="K54" i="24"/>
  <c r="K38" i="24"/>
  <c r="K22" i="24"/>
  <c r="K55" i="24"/>
  <c r="K41" i="24"/>
  <c r="K25" i="24"/>
  <c r="K19" i="24"/>
  <c r="K52" i="24"/>
  <c r="K36" i="24"/>
  <c r="K20" i="24"/>
  <c r="K51" i="24"/>
  <c r="K46" i="24"/>
  <c r="K14" i="24"/>
  <c r="K33" i="24"/>
  <c r="K39" i="24"/>
  <c r="K44" i="24"/>
  <c r="K28" i="24"/>
  <c r="K26" i="24"/>
  <c r="K49" i="24"/>
  <c r="K13" i="24"/>
  <c r="K56" i="24"/>
  <c r="K23" i="24"/>
  <c r="K50" i="24"/>
  <c r="K34" i="24"/>
  <c r="K18" i="24"/>
  <c r="K35" i="24"/>
  <c r="K37" i="24"/>
  <c r="K21" i="24"/>
  <c r="K47" i="24"/>
  <c r="K53" i="24"/>
  <c r="K48" i="24"/>
  <c r="K32" i="24"/>
  <c r="K16" i="24"/>
  <c r="E13" i="24"/>
  <c r="D49" i="24"/>
  <c r="H49" i="24"/>
  <c r="E49" i="24"/>
  <c r="I49" i="24"/>
  <c r="C49" i="24"/>
  <c r="G49" i="24"/>
  <c r="F49" i="24" s="1"/>
  <c r="D41" i="24"/>
  <c r="H41" i="24"/>
  <c r="E41" i="24"/>
  <c r="I41" i="24"/>
  <c r="C41" i="24"/>
  <c r="G41" i="24"/>
  <c r="F41" i="24" s="1"/>
  <c r="D33" i="24"/>
  <c r="H33" i="24"/>
  <c r="E33" i="24"/>
  <c r="I33" i="24"/>
  <c r="C33" i="24"/>
  <c r="G33" i="24"/>
  <c r="F33" i="24" s="1"/>
  <c r="D25" i="24"/>
  <c r="H25" i="24"/>
  <c r="E25" i="24"/>
  <c r="I25" i="24"/>
  <c r="C25" i="24"/>
  <c r="G25" i="24"/>
  <c r="F25" i="24" s="1"/>
  <c r="C17" i="24"/>
  <c r="E17" i="24"/>
  <c r="G17" i="24"/>
  <c r="F17" i="24" s="1"/>
  <c r="I17" i="24"/>
  <c r="D17" i="24"/>
  <c r="H17" i="24"/>
  <c r="C56" i="24"/>
  <c r="E56" i="24"/>
  <c r="G56" i="24"/>
  <c r="F56" i="24" s="1"/>
  <c r="I56" i="24"/>
  <c r="D56" i="24"/>
  <c r="H56" i="24"/>
  <c r="D48" i="24"/>
  <c r="H48" i="24"/>
  <c r="C48" i="24"/>
  <c r="G48" i="24"/>
  <c r="F48" i="24" s="1"/>
  <c r="E48" i="24"/>
  <c r="I48" i="24"/>
  <c r="D40" i="24"/>
  <c r="H40" i="24"/>
  <c r="C40" i="24"/>
  <c r="G40" i="24"/>
  <c r="F40" i="24" s="1"/>
  <c r="E40" i="24"/>
  <c r="I40" i="24"/>
  <c r="D32" i="24"/>
  <c r="H32" i="24"/>
  <c r="C32" i="24"/>
  <c r="G32" i="24"/>
  <c r="F32" i="24" s="1"/>
  <c r="E32" i="24"/>
  <c r="I32" i="24"/>
  <c r="C24" i="24"/>
  <c r="E24" i="24"/>
  <c r="G24" i="24"/>
  <c r="F24" i="24" s="1"/>
  <c r="I24" i="24"/>
  <c r="D24" i="24"/>
  <c r="H24" i="24"/>
  <c r="C16" i="24"/>
  <c r="E16" i="24"/>
  <c r="G16" i="24"/>
  <c r="F16" i="24" s="1"/>
  <c r="I16" i="24"/>
  <c r="D16" i="24"/>
  <c r="H16" i="24"/>
  <c r="C51" i="24"/>
  <c r="E51" i="24"/>
  <c r="G51" i="24"/>
  <c r="F51" i="24" s="1"/>
  <c r="I51" i="24"/>
  <c r="D51" i="24"/>
  <c r="H51" i="24"/>
  <c r="D43" i="24"/>
  <c r="H43" i="24"/>
  <c r="E43" i="24"/>
  <c r="I43" i="24"/>
  <c r="C43" i="24"/>
  <c r="G43" i="24"/>
  <c r="F43" i="24" s="1"/>
  <c r="D35" i="24"/>
  <c r="H35" i="24"/>
  <c r="E35" i="24"/>
  <c r="I35" i="24"/>
  <c r="C35" i="24"/>
  <c r="G35" i="24"/>
  <c r="F35" i="24" s="1"/>
  <c r="D27" i="24"/>
  <c r="H27" i="24"/>
  <c r="E27" i="24"/>
  <c r="I27" i="24"/>
  <c r="C27" i="24"/>
  <c r="G27" i="24"/>
  <c r="F27" i="24" s="1"/>
  <c r="C19" i="24"/>
  <c r="E19" i="24"/>
  <c r="G19" i="24"/>
  <c r="F19" i="24" s="1"/>
  <c r="I19" i="24"/>
  <c r="D19" i="24"/>
  <c r="H19" i="24"/>
  <c r="D50" i="24"/>
  <c r="C50" i="24"/>
  <c r="G50" i="24"/>
  <c r="F50" i="24" s="1"/>
  <c r="I50" i="24"/>
  <c r="E50" i="24"/>
  <c r="H50" i="24"/>
  <c r="D42" i="24"/>
  <c r="H42" i="24"/>
  <c r="C42" i="24"/>
  <c r="G42" i="24"/>
  <c r="F42" i="24" s="1"/>
  <c r="E42" i="24"/>
  <c r="I42" i="24"/>
  <c r="D34" i="24"/>
  <c r="H34" i="24"/>
  <c r="C34" i="24"/>
  <c r="G34" i="24"/>
  <c r="F34" i="24" s="1"/>
  <c r="E34" i="24"/>
  <c r="I34" i="24"/>
  <c r="D26" i="24"/>
  <c r="H26" i="24"/>
  <c r="C26" i="24"/>
  <c r="G26" i="24"/>
  <c r="F26" i="24" s="1"/>
  <c r="E26" i="24"/>
  <c r="I26" i="24"/>
  <c r="C18" i="24"/>
  <c r="E18" i="24"/>
  <c r="G18" i="24"/>
  <c r="F18" i="24" s="1"/>
  <c r="I18" i="24"/>
  <c r="D18" i="24"/>
  <c r="H18" i="24"/>
  <c r="C53" i="24"/>
  <c r="E53" i="24"/>
  <c r="G53" i="24"/>
  <c r="F53" i="24" s="1"/>
  <c r="I53" i="24"/>
  <c r="D53" i="24"/>
  <c r="H53" i="24"/>
  <c r="D45" i="24"/>
  <c r="H45" i="24"/>
  <c r="E45" i="24"/>
  <c r="I45" i="24"/>
  <c r="C45" i="24"/>
  <c r="G45" i="24"/>
  <c r="F45" i="24" s="1"/>
  <c r="D37" i="24"/>
  <c r="H37" i="24"/>
  <c r="E37" i="24"/>
  <c r="I37" i="24"/>
  <c r="C37" i="24"/>
  <c r="G37" i="24"/>
  <c r="F37" i="24" s="1"/>
  <c r="D29" i="24"/>
  <c r="H29" i="24"/>
  <c r="E29" i="24"/>
  <c r="I29" i="24"/>
  <c r="C29" i="24"/>
  <c r="G29" i="24"/>
  <c r="F29" i="24" s="1"/>
  <c r="C21" i="24"/>
  <c r="E21" i="24"/>
  <c r="G21" i="24"/>
  <c r="F21" i="24" s="1"/>
  <c r="I21" i="24"/>
  <c r="H21" i="24"/>
  <c r="D21" i="24"/>
  <c r="C13" i="24"/>
  <c r="G13" i="24"/>
  <c r="F13" i="24" s="1"/>
  <c r="I13" i="24"/>
  <c r="D13" i="24"/>
  <c r="H13" i="24"/>
  <c r="C52" i="24"/>
  <c r="E52" i="24"/>
  <c r="G52" i="24"/>
  <c r="F52" i="24" s="1"/>
  <c r="I52" i="24"/>
  <c r="D52" i="24"/>
  <c r="H52" i="24"/>
  <c r="D44" i="24"/>
  <c r="H44" i="24"/>
  <c r="C44" i="24"/>
  <c r="G44" i="24"/>
  <c r="F44" i="24" s="1"/>
  <c r="E44" i="24"/>
  <c r="I44" i="24"/>
  <c r="D36" i="24"/>
  <c r="H36" i="24"/>
  <c r="C36" i="24"/>
  <c r="G36" i="24"/>
  <c r="F36" i="24" s="1"/>
  <c r="E36" i="24"/>
  <c r="I36" i="24"/>
  <c r="D28" i="24"/>
  <c r="H28" i="24"/>
  <c r="C28" i="24"/>
  <c r="G28" i="24"/>
  <c r="F28" i="24" s="1"/>
  <c r="E28" i="24"/>
  <c r="I28" i="24"/>
  <c r="C20" i="24"/>
  <c r="E20" i="24"/>
  <c r="G20" i="24"/>
  <c r="F20" i="24" s="1"/>
  <c r="I20" i="24"/>
  <c r="D20" i="24"/>
  <c r="H20" i="24"/>
  <c r="C12" i="24"/>
  <c r="E12" i="24"/>
  <c r="G12" i="24"/>
  <c r="F12" i="24" s="1"/>
  <c r="I12" i="24"/>
  <c r="D12" i="24"/>
  <c r="H12" i="24"/>
  <c r="C55" i="24"/>
  <c r="E55" i="24"/>
  <c r="G55" i="24"/>
  <c r="F55" i="24" s="1"/>
  <c r="I55" i="24"/>
  <c r="D55" i="24"/>
  <c r="H55" i="24"/>
  <c r="D47" i="24"/>
  <c r="H47" i="24"/>
  <c r="E47" i="24"/>
  <c r="I47" i="24"/>
  <c r="C47" i="24"/>
  <c r="G47" i="24"/>
  <c r="F47" i="24" s="1"/>
  <c r="D39" i="24"/>
  <c r="H39" i="24"/>
  <c r="E39" i="24"/>
  <c r="I39" i="24"/>
  <c r="C39" i="24"/>
  <c r="G39" i="24"/>
  <c r="F39" i="24" s="1"/>
  <c r="D31" i="24"/>
  <c r="H31" i="24"/>
  <c r="E31" i="24"/>
  <c r="I31" i="24"/>
  <c r="C31" i="24"/>
  <c r="G31" i="24"/>
  <c r="F31" i="24" s="1"/>
  <c r="C23" i="24"/>
  <c r="E23" i="24"/>
  <c r="G23" i="24"/>
  <c r="F23" i="24" s="1"/>
  <c r="I23" i="24"/>
  <c r="D23" i="24"/>
  <c r="H23" i="24"/>
  <c r="C15" i="24"/>
  <c r="E15" i="24"/>
  <c r="G15" i="24"/>
  <c r="F15" i="24" s="1"/>
  <c r="I15" i="24"/>
  <c r="D15" i="24"/>
  <c r="H15" i="24"/>
  <c r="C54" i="24"/>
  <c r="E54" i="24"/>
  <c r="G54" i="24"/>
  <c r="F54" i="24" s="1"/>
  <c r="I54" i="24"/>
  <c r="D54" i="24"/>
  <c r="H54" i="24"/>
  <c r="D46" i="24"/>
  <c r="H46" i="24"/>
  <c r="C46" i="24"/>
  <c r="G46" i="24"/>
  <c r="F46" i="24" s="1"/>
  <c r="E46" i="24"/>
  <c r="I46" i="24"/>
  <c r="D38" i="24"/>
  <c r="H38" i="24"/>
  <c r="C38" i="24"/>
  <c r="G38" i="24"/>
  <c r="F38" i="24" s="1"/>
  <c r="E38" i="24"/>
  <c r="I38" i="24"/>
  <c r="D30" i="24"/>
  <c r="H30" i="24"/>
  <c r="C30" i="24"/>
  <c r="G30" i="24"/>
  <c r="F30" i="24" s="1"/>
  <c r="E30" i="24"/>
  <c r="I30" i="24"/>
  <c r="C22" i="24"/>
  <c r="E22" i="24"/>
  <c r="G22" i="24"/>
  <c r="F22" i="24" s="1"/>
  <c r="I22" i="24"/>
  <c r="D22" i="24"/>
  <c r="H22" i="24"/>
  <c r="C14" i="24"/>
  <c r="E14" i="24"/>
  <c r="G14" i="24"/>
  <c r="F14" i="24" s="1"/>
  <c r="I14" i="24"/>
  <c r="D14" i="24"/>
  <c r="H14" i="24"/>
  <c r="C5" i="24"/>
  <c r="D11" i="24"/>
  <c r="L11" i="24"/>
  <c r="H11" i="24"/>
  <c r="E11" i="24"/>
  <c r="G11" i="24"/>
  <c r="M11" i="24"/>
  <c r="K11" i="24"/>
  <c r="C11" i="24"/>
  <c r="L10" i="24"/>
  <c r="K10" i="24"/>
  <c r="D10" i="24"/>
  <c r="C10" i="24"/>
  <c r="E10" i="24"/>
  <c r="M10" i="24"/>
  <c r="H10" i="24"/>
  <c r="G10" i="24"/>
  <c r="H9" i="24"/>
  <c r="C9" i="24"/>
  <c r="L9" i="24"/>
  <c r="M9" i="24"/>
  <c r="K9" i="24"/>
  <c r="G9" i="24"/>
  <c r="D9" i="24"/>
  <c r="E9" i="24"/>
  <c r="H8" i="24"/>
  <c r="M8" i="24"/>
  <c r="C8" i="24"/>
  <c r="D8" i="24"/>
  <c r="G8" i="24"/>
  <c r="E8" i="24"/>
  <c r="L8" i="24"/>
  <c r="K8" i="24"/>
  <c r="C7" i="24"/>
  <c r="L7" i="24"/>
  <c r="D7" i="24"/>
  <c r="M7" i="24"/>
  <c r="G7" i="24"/>
  <c r="K7" i="24"/>
  <c r="H7" i="24"/>
  <c r="E7" i="24"/>
  <c r="I11" i="24" l="1"/>
  <c r="I10" i="24"/>
  <c r="I9" i="24"/>
  <c r="T25" i="20"/>
  <c r="T34" i="20"/>
  <c r="F9" i="24"/>
  <c r="F11" i="24"/>
  <c r="F10" i="24"/>
  <c r="F8" i="24"/>
  <c r="F7" i="24"/>
  <c r="X83" i="20"/>
  <c r="X82" i="20"/>
  <c r="X81" i="20"/>
  <c r="T83" i="20"/>
  <c r="T82" i="20"/>
  <c r="T81" i="20"/>
  <c r="X79" i="20"/>
  <c r="X78" i="20"/>
  <c r="X77" i="20"/>
  <c r="T79" i="20"/>
  <c r="T78" i="20"/>
  <c r="T77" i="20"/>
  <c r="X75" i="20"/>
  <c r="X74" i="20"/>
  <c r="X73" i="20"/>
  <c r="X71" i="20"/>
  <c r="X70" i="20"/>
  <c r="T75" i="20"/>
  <c r="T74" i="20"/>
  <c r="T73" i="20"/>
  <c r="T71" i="20"/>
  <c r="T70" i="20"/>
  <c r="X67" i="20"/>
  <c r="X66" i="20"/>
  <c r="X65" i="20"/>
  <c r="X64" i="20"/>
  <c r="T67" i="20"/>
  <c r="T66" i="20"/>
  <c r="T65" i="20"/>
  <c r="T64" i="20"/>
  <c r="X62" i="20"/>
  <c r="T62" i="20"/>
  <c r="X60" i="20"/>
  <c r="T60" i="20"/>
  <c r="X59" i="20"/>
  <c r="T59" i="20"/>
  <c r="X58" i="20"/>
  <c r="T58" i="20"/>
  <c r="X56" i="20"/>
  <c r="T56" i="20"/>
  <c r="X55" i="20"/>
  <c r="T55" i="20"/>
  <c r="X54" i="20"/>
  <c r="T54" i="20"/>
  <c r="X51" i="20"/>
  <c r="T51" i="20"/>
  <c r="X50" i="20"/>
  <c r="T50" i="20"/>
  <c r="X48" i="20"/>
  <c r="T48" i="20"/>
  <c r="X46" i="20"/>
  <c r="T46" i="20"/>
  <c r="X45" i="20"/>
  <c r="T45" i="20"/>
  <c r="X42" i="20"/>
  <c r="T42" i="20"/>
  <c r="X40" i="20"/>
  <c r="T40" i="20"/>
  <c r="X36" i="20"/>
  <c r="T36" i="20"/>
  <c r="X35" i="20"/>
  <c r="T35" i="20"/>
  <c r="X34" i="20"/>
  <c r="X33" i="20"/>
  <c r="T33" i="20"/>
  <c r="X32" i="20"/>
  <c r="T32" i="20"/>
  <c r="X31" i="20"/>
  <c r="T31" i="20"/>
  <c r="X30" i="20"/>
  <c r="T30" i="20"/>
  <c r="X29" i="20"/>
  <c r="T29" i="20"/>
  <c r="M16" i="26"/>
  <c r="J11" i="24"/>
  <c r="J10" i="24"/>
  <c r="J9" i="24"/>
  <c r="J8" i="24"/>
  <c r="J7" i="24"/>
  <c r="X27" i="20" l="1"/>
  <c r="X43" i="20"/>
  <c r="T43" i="20"/>
  <c r="T27" i="20" l="1"/>
  <c r="X39" i="20"/>
  <c r="T39" i="20"/>
  <c r="X69" i="20"/>
  <c r="T69" i="20"/>
  <c r="X24" i="20"/>
  <c r="T24" i="20"/>
  <c r="I8" i="24"/>
  <c r="X52" i="20"/>
  <c r="T52" i="20"/>
  <c r="X47" i="20"/>
  <c r="I7" i="24"/>
  <c r="T47" i="20"/>
  <c r="M2" i="24"/>
  <c r="X26" i="20"/>
  <c r="T26" i="20"/>
  <c r="X25" i="20"/>
  <c r="X84" i="20" l="1"/>
  <c r="X37" i="20"/>
  <c r="X28" i="20"/>
  <c r="T84" i="20"/>
  <c r="T28" i="20"/>
  <c r="T37" i="20"/>
  <c r="X20" i="20" l="1"/>
  <c r="X85" i="20"/>
  <c r="L30" i="26" s="1"/>
  <c r="T20" i="20"/>
  <c r="T85" i="20"/>
</calcChain>
</file>

<file path=xl/comments1.xml><?xml version="1.0" encoding="utf-8"?>
<comments xmlns="http://schemas.openxmlformats.org/spreadsheetml/2006/main">
  <authors>
    <author>19</author>
    <author>-</author>
    <author>大城将志</author>
  </authors>
  <commentList>
    <comment ref="N3" authorId="0" shapeId="0">
      <text>
        <r>
          <rPr>
            <sz val="9"/>
            <color indexed="81"/>
            <rFont val="ＭＳ Ｐゴシック"/>
            <family val="3"/>
            <charset val="128"/>
          </rPr>
          <t>法人の代表印と同じ印鑑を押印してください。</t>
        </r>
      </text>
    </comment>
    <comment ref="M12" authorId="1" shapeId="0">
      <text>
        <r>
          <rPr>
            <sz val="9"/>
            <color indexed="81"/>
            <rFont val="MS P ゴシック"/>
            <family val="3"/>
            <charset val="128"/>
          </rPr>
          <t xml:space="preserve">こちらの住所宛てに交付決定通知書の文書を郵送します。法人住所と送付住所が異なる場合には、送付住所を「総括表」の法人所在地の欄に記載して下さい。
</t>
        </r>
      </text>
    </comment>
    <comment ref="Y16" authorId="0" shapeId="0">
      <text>
        <r>
          <rPr>
            <b/>
            <sz val="10"/>
            <color indexed="81"/>
            <rFont val="ＭＳ Ｐゴシック"/>
            <family val="3"/>
            <charset val="128"/>
          </rPr>
          <t xml:space="preserve">法人の代表印（社判不可）を押印してください。
</t>
        </r>
        <r>
          <rPr>
            <b/>
            <u/>
            <sz val="10"/>
            <color indexed="81"/>
            <rFont val="ＭＳ Ｐゴシック"/>
            <family val="3"/>
            <charset val="128"/>
          </rPr>
          <t>正しい例</t>
        </r>
        <r>
          <rPr>
            <b/>
            <sz val="10"/>
            <color indexed="81"/>
            <rFont val="ＭＳ Ｐゴシック"/>
            <family val="3"/>
            <charset val="128"/>
          </rPr>
          <t xml:space="preserve">
株式会社○○代表取締役の印
社会福祉法人△△理事長の印
などの</t>
        </r>
        <r>
          <rPr>
            <b/>
            <u/>
            <sz val="11"/>
            <color indexed="10"/>
            <rFont val="ＭＳ Ｐゴシック"/>
            <family val="3"/>
            <charset val="128"/>
          </rPr>
          <t>登記印</t>
        </r>
        <r>
          <rPr>
            <b/>
            <sz val="10"/>
            <color indexed="81"/>
            <rFont val="ＭＳ Ｐゴシック"/>
            <family val="3"/>
            <charset val="128"/>
          </rPr>
          <t xml:space="preserve">です
</t>
        </r>
        <r>
          <rPr>
            <b/>
            <u/>
            <sz val="10"/>
            <color indexed="81"/>
            <rFont val="ＭＳ Ｐゴシック"/>
            <family val="3"/>
            <charset val="128"/>
          </rPr>
          <t>誤った例</t>
        </r>
        <r>
          <rPr>
            <b/>
            <sz val="10"/>
            <color indexed="81"/>
            <rFont val="ＭＳ Ｐゴシック"/>
            <family val="3"/>
            <charset val="128"/>
          </rPr>
          <t xml:space="preserve">
株式会社○○印
社会福祉法人之印
など登記されてない印（社判）</t>
        </r>
      </text>
    </comment>
    <comment ref="H47" authorId="2" shapeId="0">
      <text>
        <r>
          <rPr>
            <b/>
            <sz val="10"/>
            <color indexed="81"/>
            <rFont val="MS P ゴシック"/>
            <family val="3"/>
            <charset val="128"/>
          </rPr>
          <t>通帳表紙裏のカナ表記で記入してください。
例）
カ.○○○○
カ）○○○○</t>
        </r>
        <r>
          <rPr>
            <sz val="10"/>
            <color indexed="81"/>
            <rFont val="MS P ゴシック"/>
            <family val="3"/>
            <charset val="128"/>
          </rPr>
          <t xml:space="preserve">
</t>
        </r>
      </text>
    </comment>
  </commentList>
</comments>
</file>

<file path=xl/comments10.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1.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2.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3.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4.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5.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6.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7.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8.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19.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xml><?xml version="1.0" encoding="utf-8"?>
<comments xmlns="http://schemas.openxmlformats.org/spreadsheetml/2006/main">
  <authors>
    <author>老健局振興課 予算係(shinkou-yosan)</author>
  </authors>
  <commentList>
    <comment ref="B12" authorId="0" shapeId="0">
      <text>
        <r>
          <rPr>
            <b/>
            <sz val="9"/>
            <color indexed="81"/>
            <rFont val="ＭＳ Ｐゴシック"/>
            <family val="3"/>
            <charset val="128"/>
          </rPr>
          <t xml:space="preserve">・法人名を入力
・法人で各事業所分もまとめて一括申請してください
</t>
        </r>
      </text>
    </comment>
  </commentList>
</comments>
</file>

<file path=xl/comments20.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1.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2.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3.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4.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5.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6.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7.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8.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29.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3.xml><?xml version="1.0" encoding="utf-8"?>
<comments xmlns="http://schemas.openxmlformats.org/spreadsheetml/2006/main">
  <authors>
    <author>老健局振興課 予算係(shinkou-yosan)</author>
  </authors>
  <commentList>
    <comment ref="I6" authorId="0" shapeId="0">
      <text>
        <r>
          <rPr>
            <b/>
            <sz val="9"/>
            <color indexed="81"/>
            <rFont val="ＭＳ Ｐゴシック"/>
            <family val="3"/>
            <charset val="128"/>
          </rPr>
          <t>※事業所申請の場合は事業所名が転記されます。</t>
        </r>
      </text>
    </comment>
    <comment ref="O7" authorId="0" shapeId="0">
      <text>
        <r>
          <rPr>
            <b/>
            <sz val="9"/>
            <color indexed="81"/>
            <rFont val="ＭＳ Ｐゴシック"/>
            <family val="3"/>
            <charset val="128"/>
          </rPr>
          <t>各個票の誓約事項に「○」が選択されていない場合こちらのセルに、「OK」が表示されず、正しくデータが反映されません。</t>
        </r>
      </text>
    </comment>
  </commentList>
</comments>
</file>

<file path=xl/comments30.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31.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32.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33.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comments4.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E22" authorId="2" shapeId="0">
      <text>
        <r>
          <rPr>
            <b/>
            <sz val="9"/>
            <color indexed="81"/>
            <rFont val="MS P ゴシック"/>
            <family val="3"/>
            <charset val="128"/>
          </rPr>
          <t>「介護日用品（利用者負担除く）」と「その他」を選択した際には、「経緯の内容」欄に必ずその内容を記載すること。</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5.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6.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E21" authorId="2" shapeId="0">
      <text>
        <r>
          <rPr>
            <b/>
            <sz val="9"/>
            <color indexed="81"/>
            <rFont val="MS P ゴシック"/>
            <family val="3"/>
            <charset val="128"/>
          </rPr>
          <t>「介護日用品（利用者負担除く）」と「その他」を選択した際には、「経緯の内容」欄に必ずその内容を記載すること。</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7.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8.xml><?xml version="1.0" encoding="utf-8"?>
<comments xmlns="http://schemas.openxmlformats.org/spreadsheetml/2006/main">
  <authors>
    <author>19</author>
    <author>-</author>
    <author>大城将志</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AK13" authorId="2" shapeId="0">
      <text>
        <r>
          <rPr>
            <b/>
            <sz val="9"/>
            <color indexed="81"/>
            <rFont val="MS P ゴシック"/>
            <family val="3"/>
            <charset val="128"/>
          </rPr>
          <t>該当する場合のみ記入。
該当しなければ空欄。</t>
        </r>
      </text>
    </comment>
    <comment ref="O14" authorId="2" shapeId="0">
      <text/>
    </comment>
    <comment ref="E15" authorId="2" shapeId="0">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E22" authorId="2" shapeId="0">
      <text>
        <r>
          <rPr>
            <b/>
            <sz val="9"/>
            <color indexed="81"/>
            <rFont val="MS P ゴシック"/>
            <family val="3"/>
            <charset val="128"/>
          </rPr>
          <t>「介護日用品（利用者負担除く）」と「その他」を選択した際には、「経緯の内容」欄に必ずその内容を記載すること。</t>
        </r>
      </text>
    </comment>
    <comment ref="A31" authorId="3"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3" shapeId="0">
      <text>
        <r>
          <rPr>
            <b/>
            <sz val="9"/>
            <color indexed="81"/>
            <rFont val="ＭＳ Ｐゴシック"/>
            <family val="3"/>
            <charset val="128"/>
          </rPr>
          <t>「NG」の場合は誓約事項のチェック漏れです。</t>
        </r>
      </text>
    </comment>
  </commentList>
</comments>
</file>

<file path=xl/comments9.xml><?xml version="1.0" encoding="utf-8"?>
<comments xmlns="http://schemas.openxmlformats.org/spreadsheetml/2006/main">
  <authors>
    <author>19</author>
    <author>-</author>
    <author>老健局振興課 予算係(shinkou-yosan)</author>
  </authors>
  <commentList>
    <comment ref="O5" authorId="0" shapeId="0">
      <text>
        <r>
          <rPr>
            <b/>
            <u/>
            <sz val="11"/>
            <color indexed="10"/>
            <rFont val="ＭＳ Ｐゴシック"/>
            <family val="3"/>
            <charset val="128"/>
          </rPr>
          <t>先に「大項目」から選択</t>
        </r>
        <r>
          <rPr>
            <b/>
            <sz val="9"/>
            <color indexed="81"/>
            <rFont val="ＭＳ Ｐゴシック"/>
            <family val="3"/>
            <charset val="128"/>
          </rPr>
          <t>してください</t>
        </r>
      </text>
    </comment>
    <comment ref="L11" authorId="1" shapeId="0">
      <text>
        <r>
          <rPr>
            <sz val="11"/>
            <color indexed="81"/>
            <rFont val="MS P ゴシック"/>
            <family val="3"/>
            <charset val="128"/>
          </rPr>
          <t>新規で指定・許可・届出が行われた時期を選択</t>
        </r>
        <r>
          <rPr>
            <sz val="11"/>
            <color indexed="81"/>
            <rFont val="MS P ゴシック"/>
            <family val="3"/>
            <charset val="128"/>
          </rPr>
          <t>してください。</t>
        </r>
      </text>
    </comment>
    <comment ref="L17" authorId="1" shapeId="0">
      <text>
        <r>
          <rPr>
            <sz val="9"/>
            <color indexed="81"/>
            <rFont val="MS P ゴシック"/>
            <family val="3"/>
            <charset val="128"/>
          </rPr>
          <t>【令和５年度積算額の算定方法】
令和５年７月までの実績額(a)+令和５年７月までの実績額(a)/令和５年度７月までの月数×８月(令和5年8月～令和6年3月)</t>
        </r>
      </text>
    </comment>
    <comment ref="U17" authorId="1" shapeId="0">
      <text>
        <r>
          <rPr>
            <sz val="9"/>
            <color indexed="81"/>
            <rFont val="MS P ゴシック"/>
            <family val="3"/>
            <charset val="128"/>
          </rPr>
          <t>【令和３年度積算額の算定方法】
１）令和３年度月数=12月の場合：実績額
２）12月&gt;令和３年度月数&gt;0月の場合：実績額÷令和３年度月数×12月
３）令和３年度月数=0月の場合：令和４年度積算額×1,000/1,060</t>
        </r>
      </text>
    </comment>
    <comment ref="A19" authorId="0" shapeId="0">
      <text>
        <r>
          <rPr>
            <b/>
            <sz val="9"/>
            <color indexed="81"/>
            <rFont val="ＭＳ Ｐゴシック"/>
            <family val="3"/>
            <charset val="128"/>
          </rPr>
          <t>リストから選択
※電気料金、水道料金は対象外</t>
        </r>
      </text>
    </comment>
    <comment ref="A31" authorId="2" shapeId="0">
      <text>
        <r>
          <rPr>
            <b/>
            <u/>
            <sz val="11"/>
            <color indexed="81"/>
            <rFont val="ＭＳ Ｐゴシック"/>
            <family val="3"/>
            <charset val="128"/>
          </rPr>
          <t>全ての項目（左欄）で○を選択</t>
        </r>
        <r>
          <rPr>
            <b/>
            <sz val="11"/>
            <color indexed="81"/>
            <rFont val="ＭＳ Ｐゴシック"/>
            <family val="3"/>
            <charset val="128"/>
          </rPr>
          <t>しないと申請できません。</t>
        </r>
      </text>
    </comment>
    <comment ref="AP31" authorId="2" shapeId="0">
      <text>
        <r>
          <rPr>
            <b/>
            <sz val="9"/>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<sst xmlns="http://schemas.openxmlformats.org/spreadsheetml/2006/main" count="6159" uniqueCount="405">
  <si>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</si>
  <si>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</si>
  <si>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</si>
  <si>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</si>
  <si>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</si>
  <si>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</si>
  <si>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</si>
  <si>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</si>
  <si>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</si>
  <si>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</si>
  <si>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</si>
  <si>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</si>
  <si>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</si>
  <si>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</si>
  <si>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　標記について、次のとおり申請します。</t>
    <rPh sb="1" eb="3">
      <t>ヒョウキ</t>
    </rPh>
    <rPh sb="8" eb="9">
      <t>ツギ</t>
    </rPh>
    <rPh sb="13" eb="15">
      <t>シンセイ</t>
    </rPh>
    <phoneticPr fontId="3"/>
  </si>
  <si>
    <t>申請に関する担当者</t>
    <rPh sb="0" eb="2">
      <t>シンセイ</t>
    </rPh>
    <rPh sb="3" eb="4">
      <t>カン</t>
    </rPh>
    <rPh sb="6" eb="9">
      <t>タントウシャ</t>
    </rPh>
    <phoneticPr fontId="3"/>
  </si>
  <si>
    <t>申請額</t>
    <rPh sb="0" eb="3">
      <t>シンセイガク</t>
    </rPh>
    <phoneticPr fontId="3"/>
  </si>
  <si>
    <t>か所</t>
    <rPh sb="1" eb="2">
      <t>ショ</t>
    </rPh>
    <phoneticPr fontId="3"/>
  </si>
  <si>
    <t>認知症対応型通所介護事業所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</si>
  <si>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</si>
  <si>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</si>
  <si>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</si>
  <si>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</si>
  <si>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</si>
  <si>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</si>
  <si>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小規模多機能型居宅介護事業所</t>
  </si>
  <si>
    <t>看護小規模多機能型居宅介護事業所</t>
  </si>
  <si>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</si>
  <si>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</si>
  <si>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</si>
  <si>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</si>
  <si>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短期入所生活介護事業所</t>
  </si>
  <si>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</si>
  <si>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</si>
  <si>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</si>
  <si>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</si>
  <si>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介護保険事業所番号</t>
    <rPh sb="0" eb="2">
      <t>カイゴ</t>
    </rPh>
    <rPh sb="2" eb="4">
      <t>ホケン</t>
    </rPh>
    <rPh sb="4" eb="7">
      <t>ジギョウショ</t>
    </rPh>
    <rPh sb="7" eb="9">
      <t>バンゴウ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</si>
  <si>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</si>
  <si>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</si>
  <si>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</si>
  <si>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</si>
  <si>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</si>
  <si>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介護保険
事業所番号</t>
    <rPh sb="0" eb="2">
      <t>カイゴ</t>
    </rPh>
    <rPh sb="2" eb="4">
      <t>ホケン</t>
    </rPh>
    <rPh sb="5" eb="8">
      <t>ジギョウショ</t>
    </rPh>
    <rPh sb="8" eb="10">
      <t>バンゴウ</t>
    </rPh>
    <phoneticPr fontId="3"/>
  </si>
  <si>
    <t>サービス種別</t>
    <rPh sb="4" eb="6">
      <t>シュベツ</t>
    </rPh>
    <phoneticPr fontId="3"/>
  </si>
  <si>
    <t>No.</t>
    <phoneticPr fontId="3"/>
  </si>
  <si>
    <t>合計</t>
    <rPh sb="0" eb="2">
      <t>ゴウケイ</t>
    </rPh>
    <phoneticPr fontId="3"/>
  </si>
  <si>
    <t>　　令和</t>
    <rPh sb="2" eb="4">
      <t>レイワ</t>
    </rPh>
    <phoneticPr fontId="3"/>
  </si>
  <si>
    <t>各事業所の作業</t>
    <rPh sb="0" eb="1">
      <t>カク</t>
    </rPh>
    <rPh sb="1" eb="4">
      <t>ジギョウショ</t>
    </rPh>
    <rPh sb="5" eb="7">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</si>
  <si>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</si>
  <si>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</si>
  <si>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</si>
  <si>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</si>
  <si>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</si>
  <si>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</si>
  <si>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都道府県の作業</t>
    <rPh sb="0" eb="4">
      <t>トドウフケン</t>
    </rPh>
    <rPh sb="5" eb="7">
      <t>サギョウ</t>
    </rPh>
    <phoneticPr fontId="3"/>
  </si>
  <si>
    <t>通所系</t>
    <rPh sb="0" eb="2">
      <t>ツウショ</t>
    </rPh>
    <rPh sb="2" eb="3">
      <t>ケイ</t>
    </rPh>
    <phoneticPr fontId="3"/>
  </si>
  <si>
    <t>通所介護事業所（通常規模型）</t>
  </si>
  <si>
    <t>/事業所</t>
  </si>
  <si>
    <t>通所介護事業所（大規模型（Ⅰ））</t>
  </si>
  <si>
    <t>通所介護事業所（大規模型（Ⅱ））</t>
  </si>
  <si>
    <t>地域密着型通所介護事業所(療養通所介護事業所を含む)</t>
  </si>
  <si>
    <t>通所リハビリテーション事業所（通常規模型）</t>
  </si>
  <si>
    <t>通所リハビリテーション事業所（大規模型（Ⅰ））</t>
  </si>
  <si>
    <t>通所リハビリテーション事業所（大規模型（Ⅱ））</t>
  </si>
  <si>
    <t>居宅療養管理指導事業所</t>
  </si>
  <si>
    <t>令和３年度新型コロナウイルス感染症流行下における介護サービス事業所等の</t>
    <phoneticPr fontId="3"/>
  </si>
  <si>
    <t>特定施設入居者生活介護</t>
    <rPh sb="0" eb="2">
      <t>トクテイ</t>
    </rPh>
    <rPh sb="2" eb="4">
      <t>シセツ</t>
    </rPh>
    <rPh sb="4" eb="7">
      <t>ニュウキョシャ</t>
    </rPh>
    <rPh sb="7" eb="9">
      <t>セイカツ</t>
    </rPh>
    <rPh sb="9" eb="11">
      <t>カイゴ</t>
    </rPh>
    <phoneticPr fontId="3"/>
  </si>
  <si>
    <t>訪問介護事業所（訪問回数1,200回以下）</t>
    <phoneticPr fontId="3"/>
  </si>
  <si>
    <t>訪問介護事業所（訪問回数1,201回以上2,000回以下）</t>
    <phoneticPr fontId="3"/>
  </si>
  <si>
    <t>訪問介護事業所（訪問回数2,001回以上）</t>
    <phoneticPr fontId="3"/>
  </si>
  <si>
    <t>介護老人福祉施設（定員39人以下）</t>
    <phoneticPr fontId="3"/>
  </si>
  <si>
    <t>介護老人福祉施設（定員40人以上49人以下）</t>
    <phoneticPr fontId="3"/>
  </si>
  <si>
    <t>介護老人福祉施設（定員50人以上69人以下）</t>
    <phoneticPr fontId="3"/>
  </si>
  <si>
    <t>介護老人福祉施設（定員70人以上89人以下）</t>
    <phoneticPr fontId="3"/>
  </si>
  <si>
    <t>介護老人福祉施設（定員90人以上）</t>
    <phoneticPr fontId="3"/>
  </si>
  <si>
    <t>地域密着型介護老人福祉施設（定員19人以下）</t>
    <phoneticPr fontId="3"/>
  </si>
  <si>
    <t>介護老人保健施設（定員39人以下）</t>
    <phoneticPr fontId="3"/>
  </si>
  <si>
    <t>介護老人保健施設（定員40人以上49人以下）</t>
    <phoneticPr fontId="3"/>
  </si>
  <si>
    <t>介護老人保健施設（定員50人以上69人以下）</t>
    <phoneticPr fontId="3"/>
  </si>
  <si>
    <t>介護老人保健施設（定員70人以上89人以下）</t>
    <phoneticPr fontId="3"/>
  </si>
  <si>
    <t>介護老人保健施設（定員90人以上）</t>
    <phoneticPr fontId="3"/>
  </si>
  <si>
    <t>介護医療院（定員29人以下）</t>
    <phoneticPr fontId="3"/>
  </si>
  <si>
    <t>介護療養型医療施設（定員29人以下）</t>
    <phoneticPr fontId="3"/>
  </si>
  <si>
    <t>認知症対応型共同生活介護事業所（定員14人以下）</t>
    <phoneticPr fontId="3"/>
  </si>
  <si>
    <t>介護老人福祉施設</t>
    <phoneticPr fontId="3"/>
  </si>
  <si>
    <t>介護老人保健施設</t>
    <phoneticPr fontId="3"/>
  </si>
  <si>
    <t>介護医療院</t>
    <phoneticPr fontId="3"/>
  </si>
  <si>
    <t>介護療養型医療施設</t>
    <phoneticPr fontId="3"/>
  </si>
  <si>
    <t>認知症対応型共同生活介護事業所</t>
    <phoneticPr fontId="3"/>
  </si>
  <si>
    <t>合　　計</t>
    <rPh sb="0" eb="1">
      <t>ゴウ</t>
    </rPh>
    <rPh sb="3" eb="4">
      <t>ケイ</t>
    </rPh>
    <phoneticPr fontId="3"/>
  </si>
  <si>
    <t>円</t>
  </si>
  <si>
    <t>（単位:円）</t>
    <rPh sb="1" eb="3">
      <t>タンイ</t>
    </rPh>
    <rPh sb="4" eb="5">
      <t>エン</t>
    </rPh>
    <phoneticPr fontId="3"/>
  </si>
  <si>
    <t>基準単価</t>
    <phoneticPr fontId="3"/>
  </si>
  <si>
    <t>短期入所療養介護事業所（定員20人以下）</t>
    <rPh sb="18" eb="19">
      <t>カ</t>
    </rPh>
    <phoneticPr fontId="3"/>
  </si>
  <si>
    <t>短期入所療養介護事業所（定員21人以上）</t>
    <phoneticPr fontId="3"/>
  </si>
  <si>
    <t>地域密着型介護老人福祉施設（定員20人以上）</t>
    <rPh sb="20" eb="21">
      <t>ジョウ</t>
    </rPh>
    <phoneticPr fontId="3"/>
  </si>
  <si>
    <t>/施設</t>
    <rPh sb="1" eb="3">
      <t>シセツ</t>
    </rPh>
    <phoneticPr fontId="3"/>
  </si>
  <si>
    <t>介護医療院（定員30人以上39人以下）</t>
    <phoneticPr fontId="3"/>
  </si>
  <si>
    <t>介護医療院（定員40人以上49人以下）</t>
    <phoneticPr fontId="3"/>
  </si>
  <si>
    <t>介護医療院（定員50人以上69人以下）</t>
    <phoneticPr fontId="3"/>
  </si>
  <si>
    <t>介護療養型医療施設（定員30人以上39人以下）</t>
    <phoneticPr fontId="3"/>
  </si>
  <si>
    <t>介護療養型医療施設（定員40人以上49人以下）</t>
    <phoneticPr fontId="3"/>
  </si>
  <si>
    <t>介護療養型医療施設（定員50人以上69人以下）</t>
    <phoneticPr fontId="3"/>
  </si>
  <si>
    <t>認知症対応型共同生活介護事業所（定員15人以上）</t>
    <phoneticPr fontId="3"/>
  </si>
  <si>
    <t>特定施設入居者生活介護（定員19人以下）</t>
    <phoneticPr fontId="3"/>
  </si>
  <si>
    <t>特定施設入居者生活介護（定員20人以上39人以下）</t>
    <phoneticPr fontId="3"/>
  </si>
  <si>
    <t>特定施設入居者生活介護（定員40人以上59人以下）</t>
    <phoneticPr fontId="3"/>
  </si>
  <si>
    <t>特定施設入居者生活介護（定員60人以上69人以下）</t>
    <phoneticPr fontId="3"/>
  </si>
  <si>
    <t>特定施設入居者生活介護（定員70人以上89人以下）</t>
    <phoneticPr fontId="3"/>
  </si>
  <si>
    <t>特定施設入居者生活介護（定員90人以上99人以下）</t>
    <phoneticPr fontId="3"/>
  </si>
  <si>
    <t>特定施設入居者生活介護（定員100人以上）</t>
    <phoneticPr fontId="3"/>
  </si>
  <si>
    <t>地域密着型特定施設入居者生活介護（定員19人以下）</t>
    <phoneticPr fontId="3"/>
  </si>
  <si>
    <t>地域密着型特定施設入居者生活介護（定員20人以上）</t>
    <phoneticPr fontId="3"/>
  </si>
  <si>
    <t>＜積算内訳＞</t>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</si>
  <si>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</si>
  <si>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誓　約　事　項</t>
    <rPh sb="0" eb="1">
      <t>チカイ</t>
    </rPh>
    <rPh sb="2" eb="3">
      <t>ヤク</t>
    </rPh>
    <rPh sb="4" eb="5">
      <t>コト</t>
    </rPh>
    <rPh sb="6" eb="7">
      <t>コウ</t>
    </rPh>
    <phoneticPr fontId="3"/>
  </si>
  <si>
    <t>口　座　情　報</t>
    <rPh sb="0" eb="1">
      <t>クチ</t>
    </rPh>
    <rPh sb="2" eb="3">
      <t>ザ</t>
    </rPh>
    <rPh sb="4" eb="5">
      <t>ジョウ</t>
    </rPh>
    <rPh sb="6" eb="7">
      <t>ホウ</t>
    </rPh>
    <phoneticPr fontId="3"/>
  </si>
  <si>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3"/>
  </si>
  <si>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3"/>
  </si>
  <si>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3"/>
  </si>
  <si>
    <t>　サービス種別・申請金額等の申請内容に相違ない。</t>
    <phoneticPr fontId="3"/>
  </si>
  <si>
    <t>　国保連合会に登録されている口座情報を本事業の振込に使用することに同意する。</t>
    <phoneticPr fontId="3"/>
  </si>
  <si>
    <t>　国保連合会に登録されている口座は債権譲渡されていない。</t>
    <phoneticPr fontId="3"/>
  </si>
  <si>
    <r>
      <t xml:space="preserve">Excelファイル名を代表となる事業所の事業所番号に変更
光ディスク等にExcelファイルを保存して提出する場合は、光ディスク等の盤面に所要の事項（※）を記載したラベルを貼付又はフェルトペン等で記入
</t>
    </r>
    <r>
      <rPr>
        <sz val="10"/>
        <color theme="4"/>
        <rFont val="ＭＳ 明朝"/>
        <family val="1"/>
        <charset val="128"/>
      </rPr>
      <t>※盤面に記載する事項
・新型コロナ対策支援事業申請書
・代表となる事業所番号及び事業所名
・申請年月日（申請書に記載した日付）
・媒体枚数（　枚中　枚目）</t>
    </r>
    <rPh sb="112" eb="114">
      <t>シンガタ</t>
    </rPh>
    <rPh sb="117" eb="119">
      <t>タイサク</t>
    </rPh>
    <rPh sb="119" eb="121">
      <t>シエン</t>
    </rPh>
    <rPh sb="121" eb="123">
      <t>ジギョウ</t>
    </rPh>
    <rPh sb="123" eb="126">
      <t>シンセイショ</t>
    </rPh>
    <phoneticPr fontId="3"/>
  </si>
  <si>
    <t>審査結果
（都道府県記入）</t>
    <rPh sb="0" eb="2">
      <t>シンサ</t>
    </rPh>
    <rPh sb="2" eb="4">
      <t>ケッカ</t>
    </rPh>
    <rPh sb="6" eb="10">
      <t>トドウフケン</t>
    </rPh>
    <rPh sb="10" eb="12">
      <t>キニュウ</t>
    </rPh>
    <phoneticPr fontId="3"/>
  </si>
  <si>
    <t>電話番号</t>
  </si>
  <si>
    <t>住所</t>
  </si>
  <si>
    <t>サービス提供体制確保事業（介護サービス事業所・施設における感染防止対策支援事業）</t>
    <rPh sb="31" eb="33">
      <t>ボウシ</t>
    </rPh>
    <phoneticPr fontId="3"/>
  </si>
  <si>
    <t>介護医療院（定員70人以上）</t>
    <phoneticPr fontId="3"/>
  </si>
  <si>
    <t>介護療養型医療施設（定員70人以上）</t>
    <phoneticPr fontId="3"/>
  </si>
  <si>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3"/>
  </si>
  <si>
    <r>
      <t xml:space="preserve">事業者からExcelファイルを受領し、内容を審査
</t>
    </r>
    <r>
      <rPr>
        <sz val="10"/>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3"/>
  </si>
  <si>
    <r>
      <t xml:space="preserve">≪都道府県が受付・支払業務を各都道府県国保連に委託する場合≫
①　国保連にて受付する電子申請の場合
・電子請求受付システムから完成した、
　Excelファイルをアップロードする申請
②　都道府県にて受付する郵送申請の場合
・紙又は光ディスク等を郵送にて行う申請
（封筒に「新型コロナ対策支援事業申請書在中」と明記）
</t>
    </r>
    <r>
      <rPr>
        <sz val="10"/>
        <color theme="3" tint="0.39997558519241921"/>
        <rFont val="ＭＳ 明朝"/>
        <family val="1"/>
        <charset val="128"/>
      </rPr>
      <t xml:space="preserve">※他の書類（介護給付費等に関する費用等の請求等）を同封しないこと。
</t>
    </r>
    <r>
      <rPr>
        <sz val="10"/>
        <color theme="1"/>
        <rFont val="ＭＳ 明朝"/>
        <family val="1"/>
        <charset val="128"/>
      </rPr>
      <t xml:space="preserve">
≪国保連に委託しない場合≫
完成したExcelファイルを都道府県に送付。
なお、都道府県に送付する際の受付窓口は、
別途都道府県に確認すること。</t>
    </r>
    <rPh sb="42" eb="44">
      <t>デンシ</t>
    </rPh>
    <rPh sb="47" eb="49">
      <t>バアイ</t>
    </rPh>
    <rPh sb="104" eb="106">
      <t>ユウソウ</t>
    </rPh>
    <rPh sb="109" eb="111">
      <t>バアイ</t>
    </rPh>
    <phoneticPr fontId="3"/>
  </si>
  <si>
    <t xml:space="preserve">　
</t>
    <phoneticPr fontId="3"/>
  </si>
  <si>
    <t>代表となる法人名</t>
    <phoneticPr fontId="3"/>
  </si>
  <si>
    <t>（申請額一覧シート）に全事業所分が正しく反映されているか確認（151事業所以上ある場合には153行目を行ごとコピーし、154行目に右クリック→「コピーしたセルの挿入」で挿入すること。）</t>
    <rPh sb="1" eb="4">
      <t>シンセイガク</t>
    </rPh>
    <rPh sb="4" eb="6">
      <t>イチラン</t>
    </rPh>
    <rPh sb="11" eb="15">
      <t>ゼンジギョウショ</t>
    </rPh>
    <rPh sb="15" eb="16">
      <t>ブン</t>
    </rPh>
    <rPh sb="17" eb="18">
      <t>タダ</t>
    </rPh>
    <rPh sb="20" eb="22">
      <t>ハンエイ</t>
    </rPh>
    <rPh sb="28" eb="30">
      <t>カクニン</t>
    </rPh>
    <phoneticPr fontId="3"/>
  </si>
  <si>
    <t>都道府県内で必要な作業を行い、事業者に助成金を交付
※支払業務を国保連に委託する場合は、様式２（申請額一覧）の「審査結果」欄に「可」を入力の上、国保連に送付（月末までに送付があったものについて、翌月末に支払い）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Ph sb="0" eb="4">
      <t>トドウフケン</t>
    </rPh>
    <rPh sb="4" eb="5">
      <t>ナイ</t>
    </rPh>
    <rPh sb="6" eb="8">
      <t>ヒツヨウ</t>
    </rPh>
    <rPh sb="9" eb="11">
      <t>サギョウ</t>
    </rPh>
    <rPh sb="12" eb="13">
      <t>オコナ</t>
    </rPh>
    <rPh sb="15" eb="18">
      <t>ジギョウシャ</t>
    </rPh>
    <rPh sb="23" eb="25">
      <t>コウフ</t>
    </rPh>
    <phoneticPr fontId="3"/>
  </si>
  <si>
    <t>本事業は原則、国保連合会のシステムを活用した助成金の交付を予定しています。（債権譲渡がある場合等を除く）</t>
    <rPh sb="0" eb="1">
      <t>ホン</t>
    </rPh>
    <rPh sb="1" eb="3">
      <t>ジギョウ</t>
    </rPh>
    <rPh sb="4" eb="6">
      <t>ゲンソク</t>
    </rPh>
    <rPh sb="7" eb="9">
      <t>コクホ</t>
    </rPh>
    <rPh sb="9" eb="12">
      <t>レンゴウカイ</t>
    </rPh>
    <rPh sb="18" eb="20">
      <t>カツヨウ</t>
    </rPh>
    <rPh sb="26" eb="28">
      <t>コウフ</t>
    </rPh>
    <rPh sb="29" eb="31">
      <t>ヨテイ</t>
    </rPh>
    <rPh sb="38" eb="40">
      <t>サイケン</t>
    </rPh>
    <rPh sb="40" eb="42">
      <t>ジョウト</t>
    </rPh>
    <rPh sb="45" eb="47">
      <t>バアイ</t>
    </rPh>
    <rPh sb="47" eb="48">
      <t>トウ</t>
    </rPh>
    <rPh sb="49" eb="50">
      <t>ノゾ</t>
    </rPh>
    <phoneticPr fontId="3"/>
  </si>
  <si>
    <t>（様式１）</t>
    <rPh sb="1" eb="3">
      <t>ヨウシキ</t>
    </rPh>
    <phoneticPr fontId="3"/>
  </si>
  <si>
    <t>印</t>
    <rPh sb="0" eb="1">
      <t>イン</t>
    </rPh>
    <phoneticPr fontId="3"/>
  </si>
  <si>
    <t>記</t>
    <rPh sb="0" eb="1">
      <t>キ</t>
    </rPh>
    <phoneticPr fontId="3"/>
  </si>
  <si>
    <t>１．補助金申請額</t>
    <rPh sb="2" eb="5">
      <t>ホジョキン</t>
    </rPh>
    <rPh sb="5" eb="8">
      <t>シンセイガク</t>
    </rPh>
    <phoneticPr fontId="3"/>
  </si>
  <si>
    <t>￥</t>
    <phoneticPr fontId="3"/>
  </si>
  <si>
    <t>－</t>
    <phoneticPr fontId="3"/>
  </si>
  <si>
    <t>別表１　総括表</t>
    <rPh sb="0" eb="2">
      <t>ベッピョウ</t>
    </rPh>
    <rPh sb="4" eb="6">
      <t>ソウカツ</t>
    </rPh>
    <rPh sb="6" eb="7">
      <t>ヒョウ</t>
    </rPh>
    <phoneticPr fontId="3"/>
  </si>
  <si>
    <t>別表３　事業所・施設別個票</t>
    <rPh sb="0" eb="2">
      <t>ベッピョウ</t>
    </rPh>
    <rPh sb="4" eb="7">
      <t>ジギョウショ</t>
    </rPh>
    <rPh sb="8" eb="11">
      <t>シセツベツ</t>
    </rPh>
    <rPh sb="11" eb="13">
      <t>コヒョウ</t>
    </rPh>
    <phoneticPr fontId="3"/>
  </si>
  <si>
    <t>本支店
出張所等名</t>
    <rPh sb="0" eb="3">
      <t>ホンシテン</t>
    </rPh>
    <rPh sb="4" eb="7">
      <t>シュッチョウショ</t>
    </rPh>
    <rPh sb="7" eb="8">
      <t>トウ</t>
    </rPh>
    <rPh sb="8" eb="9">
      <t>メイ</t>
    </rPh>
    <phoneticPr fontId="3"/>
  </si>
  <si>
    <t>預金種目</t>
    <rPh sb="0" eb="2">
      <t>ヨキン</t>
    </rPh>
    <rPh sb="2" eb="4">
      <t>シュモク</t>
    </rPh>
    <phoneticPr fontId="3"/>
  </si>
  <si>
    <t>口座番号</t>
    <rPh sb="0" eb="2">
      <t>コウザ</t>
    </rPh>
    <rPh sb="2" eb="4">
      <t>バンゴウ</t>
    </rPh>
    <phoneticPr fontId="3"/>
  </si>
  <si>
    <t>　　普通</t>
    <rPh sb="2" eb="4">
      <t>フツウ</t>
    </rPh>
    <phoneticPr fontId="3"/>
  </si>
  <si>
    <t>　　その他</t>
    <rPh sb="4" eb="5">
      <t>タ</t>
    </rPh>
    <phoneticPr fontId="3"/>
  </si>
  <si>
    <t>　　当座</t>
    <rPh sb="2" eb="4">
      <t>トウザ</t>
    </rPh>
    <phoneticPr fontId="3"/>
  </si>
  <si>
    <t>以上</t>
    <rPh sb="0" eb="2">
      <t>イジョウ</t>
    </rPh>
    <phoneticPr fontId="3"/>
  </si>
  <si>
    <t>標記の補助金として、下記のとおり申請致します。</t>
    <rPh sb="0" eb="2">
      <t>ヒョウキ</t>
    </rPh>
    <rPh sb="3" eb="6">
      <t>ホジョキン</t>
    </rPh>
    <rPh sb="10" eb="12">
      <t>カキ</t>
    </rPh>
    <rPh sb="16" eb="18">
      <t>シンセイ</t>
    </rPh>
    <rPh sb="18" eb="19">
      <t>イタ</t>
    </rPh>
    <phoneticPr fontId="3"/>
  </si>
  <si>
    <t>２．添付書類</t>
    <rPh sb="2" eb="4">
      <t>テンプ</t>
    </rPh>
    <rPh sb="4" eb="6">
      <t>ショルイ</t>
    </rPh>
    <phoneticPr fontId="3"/>
  </si>
  <si>
    <t>その他　通帳の写し　表紙、表紙裏面の両方</t>
    <rPh sb="2" eb="3">
      <t>タ</t>
    </rPh>
    <rPh sb="4" eb="6">
      <t>ツウチョウ</t>
    </rPh>
    <rPh sb="7" eb="8">
      <t>ウツ</t>
    </rPh>
    <rPh sb="10" eb="12">
      <t>ヒョウシ</t>
    </rPh>
    <rPh sb="13" eb="15">
      <t>ヒョウシ</t>
    </rPh>
    <rPh sb="15" eb="17">
      <t>ウラメン</t>
    </rPh>
    <rPh sb="18" eb="20">
      <t>リョウホウ</t>
    </rPh>
    <phoneticPr fontId="3"/>
  </si>
  <si>
    <t>沖縄県知事</t>
    <phoneticPr fontId="3"/>
  </si>
  <si>
    <t>代表者（職・氏名）</t>
    <rPh sb="0" eb="3">
      <t>ダイヒョウシャ</t>
    </rPh>
    <rPh sb="4" eb="5">
      <t>ショク</t>
    </rPh>
    <rPh sb="6" eb="8">
      <t>シメイ</t>
    </rPh>
    <phoneticPr fontId="3"/>
  </si>
  <si>
    <t>申請者
（法人名）</t>
    <rPh sb="0" eb="3">
      <t>シンセイシャ</t>
    </rPh>
    <rPh sb="5" eb="7">
      <t>ホウジン</t>
    </rPh>
    <rPh sb="7" eb="8">
      <t>メイ</t>
    </rPh>
    <phoneticPr fontId="3"/>
  </si>
  <si>
    <t>その他</t>
    <rPh sb="2" eb="3">
      <t>タ</t>
    </rPh>
    <phoneticPr fontId="3"/>
  </si>
  <si>
    <t>パルスオキシメーター</t>
    <phoneticPr fontId="3"/>
  </si>
  <si>
    <t>パーティション</t>
    <phoneticPr fontId="3"/>
  </si>
  <si>
    <t>（別表１）総括表</t>
    <rPh sb="1" eb="3">
      <t>ベッピョウ</t>
    </rPh>
    <rPh sb="5" eb="8">
      <t>ソウカツヒョウ</t>
    </rPh>
    <phoneticPr fontId="3"/>
  </si>
  <si>
    <t>申請内容　内訳</t>
    <rPh sb="5" eb="7">
      <t>ウチワケ</t>
    </rPh>
    <phoneticPr fontId="3"/>
  </si>
  <si>
    <t>申請金額</t>
    <rPh sb="0" eb="2">
      <t>シンセイ</t>
    </rPh>
    <rPh sb="2" eb="4">
      <t>キンガク</t>
    </rPh>
    <phoneticPr fontId="3"/>
  </si>
  <si>
    <t>沖縄県知事</t>
    <rPh sb="0" eb="2">
      <t>オキナワ</t>
    </rPh>
    <rPh sb="2" eb="5">
      <t>ケンチジ</t>
    </rPh>
    <rPh sb="3" eb="5">
      <t>チジ</t>
    </rPh>
    <phoneticPr fontId="3"/>
  </si>
  <si>
    <t>（別表２）事業所・施設別申請額一覧</t>
    <rPh sb="1" eb="3">
      <t>ベッピョウ</t>
    </rPh>
    <rPh sb="5" eb="8">
      <t>ジギョウショ</t>
    </rPh>
    <rPh sb="9" eb="11">
      <t>シセツ</t>
    </rPh>
    <rPh sb="11" eb="12">
      <t>ベツ</t>
    </rPh>
    <rPh sb="12" eb="15">
      <t>シンセイガク</t>
    </rPh>
    <rPh sb="15" eb="17">
      <t>イチラン</t>
    </rPh>
    <phoneticPr fontId="3"/>
  </si>
  <si>
    <t>(別表３）事業所・施設別個票</t>
    <rPh sb="1" eb="3">
      <t>ベッピョウ</t>
    </rPh>
    <rPh sb="5" eb="8">
      <t>ジギョウショ</t>
    </rPh>
    <rPh sb="9" eb="11">
      <t>シセツ</t>
    </rPh>
    <rPh sb="11" eb="12">
      <t>ベツ</t>
    </rPh>
    <rPh sb="12" eb="14">
      <t>コヒョウ</t>
    </rPh>
    <phoneticPr fontId="3"/>
  </si>
  <si>
    <t>住所・法人名・代表者名</t>
    <rPh sb="0" eb="2">
      <t>ジュウショ</t>
    </rPh>
    <rPh sb="3" eb="5">
      <t>ホウジン</t>
    </rPh>
    <rPh sb="5" eb="6">
      <t>メイ</t>
    </rPh>
    <rPh sb="7" eb="10">
      <t>ダイヒョウシャ</t>
    </rPh>
    <rPh sb="10" eb="11">
      <t>メイ</t>
    </rPh>
    <phoneticPr fontId="3"/>
  </si>
  <si>
    <t>業種番号</t>
    <rPh sb="0" eb="2">
      <t>ギョウシュ</t>
    </rPh>
    <rPh sb="2" eb="4">
      <t>バンゴウ</t>
    </rPh>
    <phoneticPr fontId="3"/>
  </si>
  <si>
    <t>大項目</t>
    <rPh sb="0" eb="3">
      <t>ダイコウモク</t>
    </rPh>
    <phoneticPr fontId="3"/>
  </si>
  <si>
    <t>小項目</t>
    <rPh sb="0" eb="3">
      <t>ショウコウモク</t>
    </rPh>
    <phoneticPr fontId="3"/>
  </si>
  <si>
    <t>介護老人福祉施設（定員90人以上）</t>
  </si>
  <si>
    <t>介護老人保健施設（定員90人以上）</t>
  </si>
  <si>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</si>
  <si>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</si>
  <si>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5">
      <t>イリョウイン</t>
    </rPh>
    <phoneticPr fontId="3"/>
  </si>
  <si>
    <t>令和３年度新型コロナウイルス感染症流行下における介護サービス事業所等の</t>
    <rPh sb="0" eb="2">
      <t>レイワ</t>
    </rPh>
    <rPh sb="3" eb="5">
      <t>ネンド</t>
    </rPh>
    <rPh sb="5" eb="7">
      <t>シンガタ</t>
    </rPh>
    <rPh sb="14" eb="17">
      <t>カンセンショウ</t>
    </rPh>
    <rPh sb="17" eb="19">
      <t>リュウコウ</t>
    </rPh>
    <rPh sb="19" eb="20">
      <t>カ</t>
    </rPh>
    <rPh sb="24" eb="26">
      <t>カイゴ</t>
    </rPh>
    <rPh sb="30" eb="33">
      <t>ジギョウショ</t>
    </rPh>
    <rPh sb="33" eb="34">
      <t>トウ</t>
    </rPh>
    <phoneticPr fontId="3"/>
  </si>
  <si>
    <t>申請額合計</t>
    <rPh sb="0" eb="3">
      <t>シンセイガク</t>
    </rPh>
    <rPh sb="3" eb="5">
      <t>ゴウケイ</t>
    </rPh>
    <phoneticPr fontId="3"/>
  </si>
  <si>
    <t>サービス提供体制確保事業（感染防止対策支援事業）補助金申請書</t>
    <rPh sb="15" eb="17">
      <t>ボウシ</t>
    </rPh>
    <rPh sb="19" eb="21">
      <t>シエン</t>
    </rPh>
    <rPh sb="24" eb="27">
      <t>ホジョキン</t>
    </rPh>
    <rPh sb="27" eb="30">
      <t>シンセイショ</t>
    </rPh>
    <phoneticPr fontId="3"/>
  </si>
  <si>
    <t>金融機関名</t>
    <rPh sb="0" eb="2">
      <t>キンユウ</t>
    </rPh>
    <rPh sb="2" eb="5">
      <t>キカンメイ</t>
    </rPh>
    <phoneticPr fontId="3"/>
  </si>
  <si>
    <t>マスク</t>
    <phoneticPr fontId="3"/>
  </si>
  <si>
    <t>消毒液等</t>
    <rPh sb="0" eb="3">
      <t>ショウドクエキ</t>
    </rPh>
    <rPh sb="3" eb="4">
      <t>トウ</t>
    </rPh>
    <phoneticPr fontId="3"/>
  </si>
  <si>
    <t>手袋</t>
    <rPh sb="0" eb="2">
      <t>テブクロ</t>
    </rPh>
    <phoneticPr fontId="3"/>
  </si>
  <si>
    <t>ガウン、使い捨てエプロン</t>
    <rPh sb="4" eb="5">
      <t>ツカ</t>
    </rPh>
    <rPh sb="6" eb="7">
      <t>ス</t>
    </rPh>
    <phoneticPr fontId="3"/>
  </si>
  <si>
    <t>フェイスシールド</t>
    <phoneticPr fontId="3"/>
  </si>
  <si>
    <t>アイゴーグル</t>
    <phoneticPr fontId="3"/>
  </si>
  <si>
    <t>ヘアーキャップ</t>
    <phoneticPr fontId="3"/>
  </si>
  <si>
    <t>シューズカバー</t>
    <phoneticPr fontId="3"/>
  </si>
  <si>
    <t>誓約事項</t>
    <rPh sb="0" eb="2">
      <t>セイヤク</t>
    </rPh>
    <rPh sb="2" eb="4">
      <t>ジコウ</t>
    </rPh>
    <phoneticPr fontId="3"/>
  </si>
  <si>
    <t>口座名義</t>
    <rPh sb="0" eb="2">
      <t>コウザ</t>
    </rPh>
    <rPh sb="2" eb="4">
      <t>メイギ</t>
    </rPh>
    <phoneticPr fontId="3"/>
  </si>
  <si>
    <t>３．補助金の振込先</t>
    <rPh sb="2" eb="5">
      <t>ホジョキン</t>
    </rPh>
    <rPh sb="6" eb="9">
      <t>フリコミサキ</t>
    </rPh>
    <phoneticPr fontId="3"/>
  </si>
  <si>
    <t>法人名称</t>
    <rPh sb="0" eb="2">
      <t>ホウジン</t>
    </rPh>
    <rPh sb="2" eb="3">
      <t>ナ</t>
    </rPh>
    <rPh sb="3" eb="4">
      <t>ショウ</t>
    </rPh>
    <phoneticPr fontId="3"/>
  </si>
  <si>
    <t>経費</t>
    <rPh sb="0" eb="2">
      <t>ケイヒ</t>
    </rPh>
    <phoneticPr fontId="3"/>
  </si>
  <si>
    <t>通所介護事業所</t>
  </si>
  <si>
    <t>通所介護事業所</t>
    <phoneticPr fontId="3"/>
  </si>
  <si>
    <t>通所系サービス事業所</t>
    <rPh sb="0" eb="2">
      <t>ツウショ</t>
    </rPh>
    <rPh sb="2" eb="3">
      <t>ケイ</t>
    </rPh>
    <rPh sb="7" eb="10">
      <t>ジギョウショ</t>
    </rPh>
    <phoneticPr fontId="3"/>
  </si>
  <si>
    <t>短期入所系サービス事業所</t>
    <rPh sb="0" eb="2">
      <t>タンキ</t>
    </rPh>
    <rPh sb="2" eb="4">
      <t>ニュウショ</t>
    </rPh>
    <rPh sb="4" eb="5">
      <t>ケイ</t>
    </rPh>
    <rPh sb="9" eb="12">
      <t>ジギョウショ</t>
    </rPh>
    <phoneticPr fontId="3"/>
  </si>
  <si>
    <t>訪問及び相談系サービス事業所</t>
    <rPh sb="0" eb="2">
      <t>ホウモン</t>
    </rPh>
    <rPh sb="2" eb="3">
      <t>オヨ</t>
    </rPh>
    <rPh sb="4" eb="6">
      <t>ソウダン</t>
    </rPh>
    <rPh sb="6" eb="7">
      <t>ケイ</t>
    </rPh>
    <rPh sb="11" eb="14">
      <t>ジギョウショ</t>
    </rPh>
    <phoneticPr fontId="3"/>
  </si>
  <si>
    <t>訪問介護事業所</t>
  </si>
  <si>
    <t>訪問介護事業所</t>
    <phoneticPr fontId="3"/>
  </si>
  <si>
    <t>訪問入浴介護事業所</t>
    <phoneticPr fontId="3"/>
  </si>
  <si>
    <t>定期巡回・随時対応型訪問介護看護事業所</t>
    <phoneticPr fontId="3"/>
  </si>
  <si>
    <t>夜間対応型訪問介護事業所</t>
    <phoneticPr fontId="3"/>
  </si>
  <si>
    <t>福祉用具貸与（福祉用具販売）事業所</t>
  </si>
  <si>
    <t>福祉用具貸与（福祉用具販売）事業所</t>
    <phoneticPr fontId="3"/>
  </si>
  <si>
    <t>短期入所生活介護事業所（併設・単独：定員49人以下）</t>
    <rPh sb="12" eb="14">
      <t>ヘイセツ</t>
    </rPh>
    <rPh sb="15" eb="17">
      <t>タンドク</t>
    </rPh>
    <rPh sb="18" eb="20">
      <t>テイイン</t>
    </rPh>
    <rPh sb="22" eb="25">
      <t>ニンイカ</t>
    </rPh>
    <phoneticPr fontId="3"/>
  </si>
  <si>
    <t>短期入所療養介護事業所（併設・単独：定員49人以下）</t>
    <rPh sb="4" eb="6">
      <t>リョウヨウ</t>
    </rPh>
    <rPh sb="12" eb="14">
      <t>ヘイセツ</t>
    </rPh>
    <rPh sb="15" eb="17">
      <t>タンドク</t>
    </rPh>
    <rPh sb="18" eb="20">
      <t>テイイン</t>
    </rPh>
    <rPh sb="22" eb="25">
      <t>ニンイカ</t>
    </rPh>
    <phoneticPr fontId="3"/>
  </si>
  <si>
    <t>介護老人福祉施設（定員49人以下）</t>
  </si>
  <si>
    <t>介護老人福祉施設（定員49人以下）</t>
    <phoneticPr fontId="3"/>
  </si>
  <si>
    <t>地域密着型介護老人福祉施設</t>
  </si>
  <si>
    <t>地域密着型介護老人福祉施設</t>
    <phoneticPr fontId="3"/>
  </si>
  <si>
    <t>介護老人保健施設（定員49人以下）</t>
  </si>
  <si>
    <t>介護老人保健施設（定員49人以下）</t>
    <phoneticPr fontId="3"/>
  </si>
  <si>
    <t>介護医療院（定員49人以下）</t>
  </si>
  <si>
    <t>介護医療院（定員49人以下）</t>
    <phoneticPr fontId="3"/>
  </si>
  <si>
    <t>介護医療院（定員90人以上）</t>
  </si>
  <si>
    <t>介護医療院（定員90人以上）</t>
    <phoneticPr fontId="3"/>
  </si>
  <si>
    <t>介護療養型医療施設</t>
    <rPh sb="0" eb="2">
      <t>カイゴ</t>
    </rPh>
    <rPh sb="2" eb="5">
      <t>リョウヨウガタ</t>
    </rPh>
    <rPh sb="5" eb="7">
      <t>イリョウ</t>
    </rPh>
    <rPh sb="7" eb="9">
      <t>シセツ</t>
    </rPh>
    <phoneticPr fontId="3"/>
  </si>
  <si>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3"/>
  </si>
  <si>
    <t>特定施設入居者生活介護</t>
    <rPh sb="0" eb="2">
      <t>トクテイ</t>
    </rPh>
    <rPh sb="2" eb="4">
      <t>シセツ</t>
    </rPh>
    <rPh sb="4" eb="6">
      <t>ニュウキョ</t>
    </rPh>
    <rPh sb="6" eb="7">
      <t>シャ</t>
    </rPh>
    <rPh sb="7" eb="9">
      <t>セイカツ</t>
    </rPh>
    <rPh sb="9" eb="11">
      <t>カイゴ</t>
    </rPh>
    <phoneticPr fontId="3"/>
  </si>
  <si>
    <t>特定施設入居者生活介護（定員49人以下）</t>
  </si>
  <si>
    <t>特定施設入居者生活介護（定員49人以下）</t>
    <phoneticPr fontId="3"/>
  </si>
  <si>
    <t>特定施設入居者生活介護（定員90人以上）</t>
  </si>
  <si>
    <t>特定施設入居者生活介護（定員90人以上）</t>
    <phoneticPr fontId="3"/>
  </si>
  <si>
    <t>有料老人ホーム</t>
    <rPh sb="0" eb="2">
      <t>ユウリョウ</t>
    </rPh>
    <rPh sb="2" eb="4">
      <t>ロウジン</t>
    </rPh>
    <phoneticPr fontId="3"/>
  </si>
  <si>
    <t>有料老人ホーム（定員49人以下）</t>
  </si>
  <si>
    <t>有料老人ホーム（定員90人以上）</t>
  </si>
  <si>
    <t>サービス付き高齢者住宅（定員49人以下）</t>
  </si>
  <si>
    <t>サービス付き高齢者住宅（定員90人以上）</t>
  </si>
  <si>
    <t>軽費老人ホーム（定員49人以下）</t>
  </si>
  <si>
    <t>軽費老人ホーム（定員90人以上）</t>
  </si>
  <si>
    <t>養護老人ホーム（定員49人以下）</t>
  </si>
  <si>
    <t>養護老人ホーム（定員90人以上）</t>
  </si>
  <si>
    <t>認知症対応型共同生活介護事業所（定員49人以下）</t>
  </si>
  <si>
    <t>認知症対応型共同生活介護事業所（定員49人以下）</t>
    <phoneticPr fontId="3"/>
  </si>
  <si>
    <t>介護療養型医療施設（定員49人以下）</t>
  </si>
  <si>
    <t>介護療養型医療施設（定員49人以下）</t>
    <phoneticPr fontId="3"/>
  </si>
  <si>
    <t>介護療養型医療施設（定員90人以上）</t>
  </si>
  <si>
    <t>介護療養型医療施設（定員90人以上）</t>
    <phoneticPr fontId="3"/>
  </si>
  <si>
    <t>所要額</t>
    <rPh sb="0" eb="3">
      <t>ショヨウガク</t>
    </rPh>
    <phoneticPr fontId="3"/>
  </si>
  <si>
    <t>多機能型サービス事業所</t>
    <rPh sb="0" eb="3">
      <t>タキノウ</t>
    </rPh>
    <rPh sb="3" eb="4">
      <t>ガタ</t>
    </rPh>
    <rPh sb="8" eb="11">
      <t>ジギョウショ</t>
    </rPh>
    <phoneticPr fontId="3"/>
  </si>
  <si>
    <t>訪問系及び相談系</t>
    <rPh sb="0" eb="2">
      <t>ホウモン</t>
    </rPh>
    <rPh sb="2" eb="3">
      <t>ケイ</t>
    </rPh>
    <rPh sb="3" eb="4">
      <t>オヨ</t>
    </rPh>
    <rPh sb="5" eb="7">
      <t>ソウダン</t>
    </rPh>
    <rPh sb="7" eb="8">
      <t>ケイ</t>
    </rPh>
    <phoneticPr fontId="3"/>
  </si>
  <si>
    <t>サービス付き高齢者住宅</t>
    <rPh sb="4" eb="5">
      <t>ツ</t>
    </rPh>
    <rPh sb="6" eb="9">
      <t>コウレイシャ</t>
    </rPh>
    <rPh sb="9" eb="11">
      <t>ジュウタク</t>
    </rPh>
    <phoneticPr fontId="3"/>
  </si>
  <si>
    <t>軽費老人ホーム</t>
    <rPh sb="0" eb="2">
      <t>ケイヒ</t>
    </rPh>
    <rPh sb="2" eb="4">
      <t>ロウジン</t>
    </rPh>
    <phoneticPr fontId="3"/>
  </si>
  <si>
    <t>養護老人ホーム</t>
    <rPh sb="0" eb="2">
      <t>ヨウゴ</t>
    </rPh>
    <rPh sb="2" eb="4">
      <t>ロウジン</t>
    </rPh>
    <phoneticPr fontId="3"/>
  </si>
  <si>
    <t>養護老人ホーム</t>
    <rPh sb="0" eb="2">
      <t>ヨウゴ</t>
    </rPh>
    <rPh sb="2" eb="4">
      <t>ロウジン</t>
    </rPh>
    <phoneticPr fontId="3"/>
  </si>
  <si>
    <t>多機能系</t>
    <rPh sb="0" eb="3">
      <t>タキノウ</t>
    </rPh>
    <rPh sb="3" eb="4">
      <t>ケイ</t>
    </rPh>
    <phoneticPr fontId="3"/>
  </si>
  <si>
    <t>短期入所系</t>
    <rPh sb="0" eb="4">
      <t>タンキニュウショ</t>
    </rPh>
    <rPh sb="4" eb="5">
      <t>ケイ</t>
    </rPh>
    <phoneticPr fontId="3"/>
  </si>
  <si>
    <t>沖縄県介護サービス事業所等物価高騰対策支援事業補助金</t>
    <phoneticPr fontId="3"/>
  </si>
  <si>
    <t>短期入所系・多機能系・入所施設・居住系</t>
    <rPh sb="0" eb="4">
      <t>タンキニュウショ</t>
    </rPh>
    <rPh sb="4" eb="5">
      <t>ケイ</t>
    </rPh>
    <rPh sb="6" eb="9">
      <t>タキノウ</t>
    </rPh>
    <rPh sb="9" eb="10">
      <t>ケイ</t>
    </rPh>
    <rPh sb="11" eb="13">
      <t>ニュウショ</t>
    </rPh>
    <rPh sb="13" eb="15">
      <t>シセツ</t>
    </rPh>
    <rPh sb="16" eb="18">
      <t>キョジュウ</t>
    </rPh>
    <rPh sb="18" eb="19">
      <t>ケイ</t>
    </rPh>
    <phoneticPr fontId="3"/>
  </si>
  <si>
    <t>円</t>
    <rPh sb="0" eb="1">
      <t>エン</t>
    </rPh>
    <phoneticPr fontId="3"/>
  </si>
  <si>
    <t>　本事業交付要綱第１6条（暴力団の排除）に掲げるものでない。</t>
    <rPh sb="1" eb="2">
      <t>ホン</t>
    </rPh>
    <rPh sb="2" eb="4">
      <t>ジギョウ</t>
    </rPh>
    <rPh sb="4" eb="6">
      <t>コウフ</t>
    </rPh>
    <rPh sb="6" eb="8">
      <t>ヨウコウ</t>
    </rPh>
    <rPh sb="8" eb="9">
      <t>ダイ</t>
    </rPh>
    <rPh sb="11" eb="12">
      <t>ジョウ</t>
    </rPh>
    <rPh sb="13" eb="16">
      <t>ボウリョクダン</t>
    </rPh>
    <rPh sb="17" eb="19">
      <t>ハイジョ</t>
    </rPh>
    <rPh sb="21" eb="22">
      <t>カカ</t>
    </rPh>
    <phoneticPr fontId="3"/>
  </si>
  <si>
    <r>
      <t xml:space="preserve">経費の内容
</t>
    </r>
    <r>
      <rPr>
        <sz val="8"/>
        <color theme="1"/>
        <rFont val="ＭＳ Ｐ明朝"/>
        <family val="1"/>
        <charset val="128"/>
      </rPr>
      <t>（その他を選択した場合は必ず入力すること）</t>
    </r>
    <rPh sb="0" eb="2">
      <t>ケイヒ</t>
    </rPh>
    <rPh sb="3" eb="5">
      <t>ナイヨウ</t>
    </rPh>
    <rPh sb="9" eb="10">
      <t>タ</t>
    </rPh>
    <rPh sb="11" eb="13">
      <t>センタク</t>
    </rPh>
    <rPh sb="15" eb="17">
      <t>バアイ</t>
    </rPh>
    <rPh sb="18" eb="19">
      <t>カナラ</t>
    </rPh>
    <rPh sb="20" eb="22">
      <t>ニュウリョク</t>
    </rPh>
    <phoneticPr fontId="3"/>
  </si>
  <si>
    <t>燃料費（ガソリン代等）</t>
    <rPh sb="0" eb="3">
      <t>ネンリョウヒ</t>
    </rPh>
    <rPh sb="8" eb="9">
      <t>ダイ</t>
    </rPh>
    <rPh sb="9" eb="10">
      <t>トウ</t>
    </rPh>
    <phoneticPr fontId="3"/>
  </si>
  <si>
    <t>食材料費</t>
    <rPh sb="0" eb="1">
      <t>ショク</t>
    </rPh>
    <rPh sb="1" eb="4">
      <t>ザイリョウヒ</t>
    </rPh>
    <phoneticPr fontId="3"/>
  </si>
  <si>
    <r>
      <t>　以下に掲げる事業所・施設について、沖縄県が実施する</t>
    </r>
    <r>
      <rPr>
        <b/>
        <sz val="9"/>
        <rFont val="ＭＳ Ｐ明朝"/>
        <family val="1"/>
        <charset val="128"/>
      </rPr>
      <t>障害福祉サービス事業所等物価高騰対策支援事業、医療施設等物価高騰対策支援事業</t>
    </r>
    <r>
      <rPr>
        <sz val="9"/>
        <rFont val="ＭＳ Ｐ明朝"/>
        <family val="1"/>
        <charset val="128"/>
      </rPr>
      <t>の交付を受けていない。又は、以下に掲げる事業所・施設ではない。</t>
    </r>
    <rPh sb="18" eb="20">
      <t>オキナワ</t>
    </rPh>
    <rPh sb="20" eb="21">
      <t>ケン</t>
    </rPh>
    <rPh sb="22" eb="24">
      <t>ジッシ</t>
    </rPh>
    <rPh sb="26" eb="28">
      <t>ショウガイ</t>
    </rPh>
    <phoneticPr fontId="3"/>
  </si>
  <si>
    <t>別表２　事業所・施設別申請額一覧</t>
    <rPh sb="0" eb="2">
      <t>ベッピョウ</t>
    </rPh>
    <rPh sb="4" eb="7">
      <t>ジギョウショ</t>
    </rPh>
    <rPh sb="8" eb="11">
      <t>シセツベツ</t>
    </rPh>
    <rPh sb="11" eb="14">
      <t>シンセイガク</t>
    </rPh>
    <rPh sb="14" eb="16">
      <t>イチラン</t>
    </rPh>
    <phoneticPr fontId="3"/>
  </si>
  <si>
    <t>光熱費（ガス代）</t>
    <rPh sb="0" eb="3">
      <t>コウネツヒ</t>
    </rPh>
    <rPh sb="6" eb="7">
      <t>ダイ</t>
    </rPh>
    <phoneticPr fontId="3"/>
  </si>
  <si>
    <t>訪問看護事業所（保健医療機関におけるみなし指定事業所を除く）</t>
    <rPh sb="8" eb="10">
      <t>ホケン</t>
    </rPh>
    <rPh sb="10" eb="12">
      <t>イリョウ</t>
    </rPh>
    <rPh sb="12" eb="14">
      <t>キカン</t>
    </rPh>
    <rPh sb="21" eb="23">
      <t>シテイ</t>
    </rPh>
    <rPh sb="23" eb="26">
      <t>ジギョウショ</t>
    </rPh>
    <rPh sb="27" eb="28">
      <t>ノゾ</t>
    </rPh>
    <phoneticPr fontId="3"/>
  </si>
  <si>
    <t>訪問リハビリテーション事業所（保健医療機関におけるみなし指定事業所を除く）</t>
    <phoneticPr fontId="3"/>
  </si>
  <si>
    <t>通所リハビリテーション事業所（保健医療機関におけるみなし指定事業所を除く）</t>
    <phoneticPr fontId="3"/>
  </si>
  <si>
    <t>　この補助金と重複して受ける補助金等がある場合、その補助金等を控除して申請している。</t>
    <rPh sb="3" eb="5">
      <t>ホジョ</t>
    </rPh>
    <rPh sb="7" eb="9">
      <t>チョウフク</t>
    </rPh>
    <rPh sb="11" eb="12">
      <t>ウ</t>
    </rPh>
    <rPh sb="14" eb="16">
      <t>ホジョ</t>
    </rPh>
    <rPh sb="16" eb="17">
      <t>キン</t>
    </rPh>
    <rPh sb="17" eb="18">
      <t>トウ</t>
    </rPh>
    <rPh sb="21" eb="23">
      <t>バアイ</t>
    </rPh>
    <rPh sb="26" eb="29">
      <t>ホジョキン</t>
    </rPh>
    <rPh sb="29" eb="30">
      <t>トウ</t>
    </rPh>
    <rPh sb="31" eb="33">
      <t>コウジョ</t>
    </rPh>
    <rPh sb="35" eb="37">
      <t>シンセイ</t>
    </rPh>
    <phoneticPr fontId="3"/>
  </si>
  <si>
    <t>　この補助金に係る収入及び支出等に係る証拠書類を適切に整備保管（交付を受けた年度の終了から５年間保管）するとともに、検査等があった場合には速やかに必要な書面等の提出を行うなど検査に協力し、不正、怠慢その他不適切な行為をした場合、補助対象経費の全部又は一部を取り消されることを承知している。</t>
    <rPh sb="3" eb="5">
      <t>ホジョ</t>
    </rPh>
    <rPh sb="29" eb="31">
      <t>ホカン</t>
    </rPh>
    <rPh sb="58" eb="60">
      <t>ケンサ</t>
    </rPh>
    <rPh sb="60" eb="61">
      <t>トウ</t>
    </rPh>
    <rPh sb="65" eb="67">
      <t>バアイ</t>
    </rPh>
    <rPh sb="69" eb="70">
      <t>スミ</t>
    </rPh>
    <rPh sb="73" eb="75">
      <t>ヒツヨウ</t>
    </rPh>
    <rPh sb="76" eb="78">
      <t>ショメン</t>
    </rPh>
    <rPh sb="78" eb="79">
      <t>トウ</t>
    </rPh>
    <rPh sb="80" eb="82">
      <t>テイシュツ</t>
    </rPh>
    <rPh sb="83" eb="84">
      <t>オコナ</t>
    </rPh>
    <rPh sb="87" eb="89">
      <t>ケンサ</t>
    </rPh>
    <rPh sb="90" eb="92">
      <t>キョウリョク</t>
    </rPh>
    <rPh sb="94" eb="96">
      <t>フセイ</t>
    </rPh>
    <rPh sb="97" eb="99">
      <t>タイマン</t>
    </rPh>
    <rPh sb="101" eb="102">
      <t>タ</t>
    </rPh>
    <rPh sb="102" eb="105">
      <t>フテキセツ</t>
    </rPh>
    <rPh sb="106" eb="108">
      <t>コウイ</t>
    </rPh>
    <rPh sb="111" eb="113">
      <t>バアイ</t>
    </rPh>
    <rPh sb="114" eb="116">
      <t>ホジョ</t>
    </rPh>
    <rPh sb="116" eb="118">
      <t>タイショウ</t>
    </rPh>
    <rPh sb="118" eb="120">
      <t>ケイヒ</t>
    </rPh>
    <rPh sb="121" eb="123">
      <t>ゼンブ</t>
    </rPh>
    <rPh sb="123" eb="124">
      <t>マタ</t>
    </rPh>
    <rPh sb="125" eb="127">
      <t>イチブ</t>
    </rPh>
    <rPh sb="128" eb="129">
      <t>ト</t>
    </rPh>
    <rPh sb="130" eb="131">
      <t>ケ</t>
    </rPh>
    <rPh sb="137" eb="139">
      <t>ショウチ</t>
    </rPh>
    <phoneticPr fontId="3"/>
  </si>
  <si>
    <t>沖縄県介護サービス事業所等物価高騰対策支援事業補助金精算交付申請書</t>
    <rPh sb="0" eb="3">
      <t>オキナワケン</t>
    </rPh>
    <rPh sb="3" eb="5">
      <t>カイゴ</t>
    </rPh>
    <rPh sb="9" eb="12">
      <t>ジギョウショ</t>
    </rPh>
    <rPh sb="12" eb="13">
      <t>トウ</t>
    </rPh>
    <rPh sb="13" eb="15">
      <t>ブッカ</t>
    </rPh>
    <rPh sb="15" eb="17">
      <t>コウトウ</t>
    </rPh>
    <rPh sb="17" eb="19">
      <t>タイサク</t>
    </rPh>
    <rPh sb="19" eb="21">
      <t>シエン</t>
    </rPh>
    <rPh sb="21" eb="23">
      <t>ジギョウ</t>
    </rPh>
    <rPh sb="23" eb="26">
      <t>ホジョキン</t>
    </rPh>
    <rPh sb="26" eb="28">
      <t>セイサン</t>
    </rPh>
    <rPh sb="28" eb="30">
      <t>コウフ</t>
    </rPh>
    <rPh sb="30" eb="33">
      <t>シンセイショ</t>
    </rPh>
    <phoneticPr fontId="3"/>
  </si>
  <si>
    <t>・病院又は診療所である通所リハビリテーション事業所   ・病院又は診療所である訪問看護事業所
・介護療養型医療施設、療養病床を有する病院又は診療所である短期入所療養介護事業所
・病院又は診療所である訪問リハビリテーション事業所　・居宅療養管理指導事業所　</t>
    <rPh sb="3" eb="4">
      <t>マタ</t>
    </rPh>
    <rPh sb="68" eb="69">
      <t>マタ</t>
    </rPh>
    <rPh sb="91" eb="92">
      <t>マタ</t>
    </rPh>
    <phoneticPr fontId="3"/>
  </si>
  <si>
    <t>令和３年４月以前</t>
    <rPh sb="0" eb="2">
      <t>レイワ</t>
    </rPh>
    <rPh sb="3" eb="4">
      <t>ネン</t>
    </rPh>
    <rPh sb="5" eb="6">
      <t>ガツ</t>
    </rPh>
    <rPh sb="6" eb="8">
      <t>イゼン</t>
    </rPh>
    <phoneticPr fontId="3"/>
  </si>
  <si>
    <t>令和３年５月</t>
    <rPh sb="0" eb="2">
      <t>レイワ</t>
    </rPh>
    <rPh sb="3" eb="4">
      <t>ネン</t>
    </rPh>
    <rPh sb="5" eb="6">
      <t>ガツ</t>
    </rPh>
    <phoneticPr fontId="3"/>
  </si>
  <si>
    <t>令和３年６月</t>
    <rPh sb="0" eb="2">
      <t>レイワ</t>
    </rPh>
    <rPh sb="3" eb="4">
      <t>ネン</t>
    </rPh>
    <rPh sb="5" eb="6">
      <t>ガツ</t>
    </rPh>
    <phoneticPr fontId="3"/>
  </si>
  <si>
    <t>令和３年７月</t>
    <rPh sb="0" eb="2">
      <t>レイワ</t>
    </rPh>
    <rPh sb="3" eb="4">
      <t>ネン</t>
    </rPh>
    <rPh sb="5" eb="6">
      <t>ガツ</t>
    </rPh>
    <phoneticPr fontId="3"/>
  </si>
  <si>
    <t>令和３年８月</t>
    <rPh sb="0" eb="2">
      <t>レイワ</t>
    </rPh>
    <rPh sb="3" eb="4">
      <t>ネン</t>
    </rPh>
    <rPh sb="5" eb="6">
      <t>ガツ</t>
    </rPh>
    <phoneticPr fontId="3"/>
  </si>
  <si>
    <t>令和３年９月</t>
    <rPh sb="0" eb="2">
      <t>レイワ</t>
    </rPh>
    <rPh sb="3" eb="4">
      <t>ネン</t>
    </rPh>
    <rPh sb="5" eb="6">
      <t>ガツ</t>
    </rPh>
    <phoneticPr fontId="3"/>
  </si>
  <si>
    <t>令和３年１０月</t>
    <rPh sb="0" eb="2">
      <t>レイワ</t>
    </rPh>
    <rPh sb="3" eb="4">
      <t>ネン</t>
    </rPh>
    <rPh sb="6" eb="7">
      <t>ガツ</t>
    </rPh>
    <phoneticPr fontId="3"/>
  </si>
  <si>
    <t>令和３年１１月</t>
    <rPh sb="0" eb="2">
      <t>レイワ</t>
    </rPh>
    <rPh sb="3" eb="4">
      <t>ネン</t>
    </rPh>
    <rPh sb="6" eb="7">
      <t>ガツ</t>
    </rPh>
    <phoneticPr fontId="3"/>
  </si>
  <si>
    <t>令和３年１２月</t>
    <rPh sb="0" eb="2">
      <t>レイワ</t>
    </rPh>
    <rPh sb="3" eb="4">
      <t>ネン</t>
    </rPh>
    <rPh sb="6" eb="7">
      <t>ガツ</t>
    </rPh>
    <phoneticPr fontId="3"/>
  </si>
  <si>
    <t>令和４年１月</t>
    <rPh sb="0" eb="2">
      <t>レイワ</t>
    </rPh>
    <rPh sb="3" eb="4">
      <t>ネン</t>
    </rPh>
    <rPh sb="5" eb="6">
      <t>ガツ</t>
    </rPh>
    <phoneticPr fontId="3"/>
  </si>
  <si>
    <t>令和４年２月</t>
    <rPh sb="0" eb="2">
      <t>レイワ</t>
    </rPh>
    <rPh sb="3" eb="4">
      <t>ネン</t>
    </rPh>
    <rPh sb="5" eb="6">
      <t>ガツ</t>
    </rPh>
    <phoneticPr fontId="3"/>
  </si>
  <si>
    <t>令和４年３月</t>
    <rPh sb="0" eb="2">
      <t>レイワ</t>
    </rPh>
    <rPh sb="3" eb="4">
      <t>ネン</t>
    </rPh>
    <rPh sb="5" eb="6">
      <t>ガツ</t>
    </rPh>
    <phoneticPr fontId="3"/>
  </si>
  <si>
    <t>令和3年4月～令和４年3月に要した経費</t>
    <rPh sb="0" eb="2">
      <t>レイワ</t>
    </rPh>
    <rPh sb="3" eb="4">
      <t>ネン</t>
    </rPh>
    <rPh sb="5" eb="6">
      <t>ガツ</t>
    </rPh>
    <rPh sb="7" eb="9">
      <t>レイワ</t>
    </rPh>
    <rPh sb="10" eb="11">
      <t>ネン</t>
    </rPh>
    <rPh sb="12" eb="13">
      <t>ガツ</t>
    </rPh>
    <rPh sb="14" eb="15">
      <t>ヨウ</t>
    </rPh>
    <rPh sb="17" eb="19">
      <t>ケイヒ</t>
    </rPh>
    <phoneticPr fontId="3"/>
  </si>
  <si>
    <r>
      <rPr>
        <sz val="8"/>
        <color theme="1"/>
        <rFont val="ＭＳ 明朝"/>
        <family val="1"/>
        <charset val="128"/>
      </rPr>
      <t>令和3年度月数</t>
    </r>
    <r>
      <rPr>
        <sz val="6"/>
        <color theme="1"/>
        <rFont val="ＭＳ 明朝"/>
        <family val="1"/>
        <charset val="128"/>
      </rPr>
      <t xml:space="preserve">
（新規指定日～令和4年3月）</t>
    </r>
    <phoneticPr fontId="3"/>
  </si>
  <si>
    <t>（自動計算欄）（自動計算欄）</t>
    <phoneticPr fontId="3"/>
  </si>
  <si>
    <t>（入力欄）</t>
    <phoneticPr fontId="3"/>
  </si>
  <si>
    <t>（自動計算欄）</t>
    <phoneticPr fontId="3"/>
  </si>
  <si>
    <t>令和3年4月(注2)から令和4年3月までの積算額(B)</t>
    <rPh sb="0" eb="2">
      <t>レイワ</t>
    </rPh>
    <rPh sb="3" eb="4">
      <t>ネン</t>
    </rPh>
    <rPh sb="5" eb="6">
      <t>ガツ</t>
    </rPh>
    <rPh sb="7" eb="8">
      <t>チュウ</t>
    </rPh>
    <rPh sb="12" eb="14">
      <t>レイワ</t>
    </rPh>
    <rPh sb="15" eb="16">
      <t>ネン</t>
    </rPh>
    <rPh sb="17" eb="18">
      <t>ガツ</t>
    </rPh>
    <rPh sb="21" eb="23">
      <t>セキサン</t>
    </rPh>
    <rPh sb="23" eb="24">
      <t>ガク</t>
    </rPh>
    <phoneticPr fontId="3"/>
  </si>
  <si>
    <t>令和3年4月(注2)から令和4年3月までの実績額(b)</t>
    <rPh sb="0" eb="2">
      <t>レイワ</t>
    </rPh>
    <rPh sb="3" eb="4">
      <t>ネン</t>
    </rPh>
    <rPh sb="5" eb="6">
      <t>ガツ</t>
    </rPh>
    <rPh sb="7" eb="8">
      <t>チュウ</t>
    </rPh>
    <rPh sb="12" eb="14">
      <t>レイワ</t>
    </rPh>
    <rPh sb="15" eb="16">
      <t>ネン</t>
    </rPh>
    <rPh sb="17" eb="18">
      <t>ガツ</t>
    </rPh>
    <rPh sb="21" eb="24">
      <t>ジッセキガク</t>
    </rPh>
    <phoneticPr fontId="3"/>
  </si>
  <si>
    <t>-</t>
    <phoneticPr fontId="3"/>
  </si>
  <si>
    <r>
      <t xml:space="preserve">所要額
（A-B-C）
</t>
    </r>
    <r>
      <rPr>
        <sz val="8"/>
        <color theme="1"/>
        <rFont val="ＭＳ Ｐ明朝"/>
        <family val="1"/>
        <charset val="128"/>
      </rPr>
      <t>※所要額の計算がマイナスになる場合、所要額は「0」と表示されます。</t>
    </r>
    <rPh sb="0" eb="3">
      <t>ショヨウガク</t>
    </rPh>
    <rPh sb="14" eb="17">
      <t>ショヨウガク</t>
    </rPh>
    <rPh sb="18" eb="20">
      <t>ケイサン</t>
    </rPh>
    <rPh sb="28" eb="30">
      <t>バアイ</t>
    </rPh>
    <rPh sb="31" eb="34">
      <t>ショヨウガク</t>
    </rPh>
    <rPh sb="39" eb="41">
      <t>ヒョウジ</t>
    </rPh>
    <phoneticPr fontId="3"/>
  </si>
  <si>
    <t>地域密着型特定施設入居者生活介護</t>
    <rPh sb="14" eb="16">
      <t>カイゴ</t>
    </rPh>
    <phoneticPr fontId="3"/>
  </si>
  <si>
    <t>地域密着型特定施設入居者生活介護</t>
    <rPh sb="14" eb="16">
      <t>カイゴ</t>
    </rPh>
    <phoneticPr fontId="3"/>
  </si>
  <si>
    <t>訪問看護事業所（保健医療機関におけるみなし指定事業所を除く）</t>
    <phoneticPr fontId="3"/>
  </si>
  <si>
    <t>訪問リハビリテーション事業所（保健医療機関におけるみなし指定事業所を除く）</t>
    <phoneticPr fontId="3"/>
  </si>
  <si>
    <t>通所リハビリテーション事業所（保健医療機関におけるみなし指定事業所を除く）</t>
    <phoneticPr fontId="3"/>
  </si>
  <si>
    <t>新規指定・許可・届出の年月</t>
    <rPh sb="0" eb="2">
      <t>シンキ</t>
    </rPh>
    <rPh sb="2" eb="4">
      <t>シテイ</t>
    </rPh>
    <rPh sb="5" eb="7">
      <t>キョカ</t>
    </rPh>
    <rPh sb="8" eb="9">
      <t>トド</t>
    </rPh>
    <rPh sb="9" eb="10">
      <t>デ</t>
    </rPh>
    <rPh sb="11" eb="12">
      <t>ネン</t>
    </rPh>
    <rPh sb="12" eb="13">
      <t>ツキ</t>
    </rPh>
    <phoneticPr fontId="3"/>
  </si>
  <si>
    <t>令和5年４月～令和6年3月に要する経費</t>
    <rPh sb="0" eb="2">
      <t>レイワ</t>
    </rPh>
    <rPh sb="3" eb="4">
      <t>ネン</t>
    </rPh>
    <rPh sb="5" eb="6">
      <t>ガツ</t>
    </rPh>
    <rPh sb="7" eb="9">
      <t>レイワ</t>
    </rPh>
    <rPh sb="10" eb="11">
      <t>ネン</t>
    </rPh>
    <rPh sb="12" eb="13">
      <t>ガツ</t>
    </rPh>
    <rPh sb="14" eb="15">
      <t>ヨウ</t>
    </rPh>
    <rPh sb="17" eb="19">
      <t>ケイヒ</t>
    </rPh>
    <phoneticPr fontId="3"/>
  </si>
  <si>
    <t>令和5年4月(注1)から令和6年3月までの積算額(A)</t>
    <rPh sb="0" eb="2">
      <t>レイワ</t>
    </rPh>
    <rPh sb="3" eb="4">
      <t>ネン</t>
    </rPh>
    <rPh sb="5" eb="6">
      <t>ガツ</t>
    </rPh>
    <rPh sb="7" eb="8">
      <t>チュウ</t>
    </rPh>
    <rPh sb="12" eb="14">
      <t>レイワ</t>
    </rPh>
    <rPh sb="15" eb="16">
      <t>ネン</t>
    </rPh>
    <rPh sb="17" eb="18">
      <t>ガツ</t>
    </rPh>
    <rPh sb="21" eb="23">
      <t>セキサン</t>
    </rPh>
    <rPh sb="23" eb="24">
      <t>ガク</t>
    </rPh>
    <phoneticPr fontId="3"/>
  </si>
  <si>
    <t>令和５年７月１日</t>
    <rPh sb="0" eb="2">
      <t>レイワ</t>
    </rPh>
    <rPh sb="3" eb="4">
      <t>ネン</t>
    </rPh>
    <rPh sb="5" eb="6">
      <t>ガツ</t>
    </rPh>
    <rPh sb="7" eb="8">
      <t>ニチ</t>
    </rPh>
    <phoneticPr fontId="3"/>
  </si>
  <si>
    <t>令和５年４月</t>
    <rPh sb="0" eb="2">
      <t>レイワ</t>
    </rPh>
    <rPh sb="3" eb="4">
      <t>ネン</t>
    </rPh>
    <rPh sb="5" eb="6">
      <t>ガツ</t>
    </rPh>
    <phoneticPr fontId="3"/>
  </si>
  <si>
    <t>令和５年５月</t>
    <rPh sb="0" eb="2">
      <t>レイワ</t>
    </rPh>
    <rPh sb="3" eb="4">
      <t>ネン</t>
    </rPh>
    <rPh sb="5" eb="6">
      <t>ガツ</t>
    </rPh>
    <phoneticPr fontId="3"/>
  </si>
  <si>
    <t>令和５年６月</t>
    <rPh sb="0" eb="2">
      <t>レイワ</t>
    </rPh>
    <rPh sb="3" eb="4">
      <t>ネン</t>
    </rPh>
    <rPh sb="5" eb="6">
      <t>ガツ</t>
    </rPh>
    <phoneticPr fontId="3"/>
  </si>
  <si>
    <t xml:space="preserve">令和5年4月(注1)から令和5年7月までの実績額(a) </t>
    <rPh sb="0" eb="2">
      <t>レイワ</t>
    </rPh>
    <rPh sb="3" eb="4">
      <t>ネン</t>
    </rPh>
    <rPh sb="5" eb="6">
      <t>ガツ</t>
    </rPh>
    <rPh sb="7" eb="8">
      <t>チュウ</t>
    </rPh>
    <rPh sb="12" eb="14">
      <t>レイワ</t>
    </rPh>
    <rPh sb="15" eb="16">
      <t>ネン</t>
    </rPh>
    <rPh sb="17" eb="18">
      <t>ガツ</t>
    </rPh>
    <rPh sb="21" eb="24">
      <t>ジッセキガク</t>
    </rPh>
    <phoneticPr fontId="3"/>
  </si>
  <si>
    <r>
      <rPr>
        <sz val="8"/>
        <color theme="1"/>
        <rFont val="ＭＳ 明朝"/>
        <family val="1"/>
        <charset val="128"/>
      </rPr>
      <t>令和5年度月数</t>
    </r>
    <r>
      <rPr>
        <sz val="6"/>
        <color theme="1"/>
        <rFont val="ＭＳ 明朝"/>
        <family val="1"/>
        <charset val="128"/>
      </rPr>
      <t xml:space="preserve">
（新規指定日～令和7月）</t>
    </r>
    <phoneticPr fontId="3"/>
  </si>
  <si>
    <t>令和４年度中(R4.4～R5.3)</t>
    <rPh sb="0" eb="2">
      <t>レイワ</t>
    </rPh>
    <rPh sb="3" eb="5">
      <t>ネンド</t>
    </rPh>
    <rPh sb="5" eb="6">
      <t>チュウ</t>
    </rPh>
    <phoneticPr fontId="3"/>
  </si>
  <si>
    <t>R5月数</t>
    <rPh sb="2" eb="4">
      <t>ツキスウ</t>
    </rPh>
    <phoneticPr fontId="3"/>
  </si>
  <si>
    <t>R3月数</t>
    <rPh sb="2" eb="4">
      <t>ツキスウ</t>
    </rPh>
    <phoneticPr fontId="3"/>
  </si>
  <si>
    <t>注１)令和５年５月以降に新規指定等を受けた事業所等は、新規指定等の月から令和５年７月までの実績額を入力し、その実績に基づいた積算となる。
注２)令和３年５月以降に新規指定等を受けた事業所等は、新規指定等の月から令和４年３月までの実績額を入力し、その実績に基づいた積算となる。</t>
    <rPh sb="0" eb="1">
      <t>チュウ</t>
    </rPh>
    <rPh sb="3" eb="5">
      <t>レイワ</t>
    </rPh>
    <rPh sb="6" eb="7">
      <t>ネン</t>
    </rPh>
    <rPh sb="8" eb="9">
      <t>ガツ</t>
    </rPh>
    <rPh sb="9" eb="11">
      <t>イコウ</t>
    </rPh>
    <rPh sb="12" eb="14">
      <t>シンキ</t>
    </rPh>
    <rPh sb="14" eb="16">
      <t>シテイ</t>
    </rPh>
    <rPh sb="16" eb="17">
      <t>トウ</t>
    </rPh>
    <rPh sb="18" eb="19">
      <t>ウ</t>
    </rPh>
    <rPh sb="21" eb="24">
      <t>ジギョウショ</t>
    </rPh>
    <rPh sb="24" eb="25">
      <t>トウ</t>
    </rPh>
    <rPh sb="27" eb="29">
      <t>シンキ</t>
    </rPh>
    <rPh sb="29" eb="31">
      <t>シテイ</t>
    </rPh>
    <rPh sb="31" eb="32">
      <t>トウ</t>
    </rPh>
    <rPh sb="33" eb="34">
      <t>ツキ</t>
    </rPh>
    <rPh sb="36" eb="38">
      <t>レイワ</t>
    </rPh>
    <rPh sb="39" eb="40">
      <t>ネン</t>
    </rPh>
    <rPh sb="41" eb="42">
      <t>ガツ</t>
    </rPh>
    <rPh sb="45" eb="48">
      <t>ジッセキガク</t>
    </rPh>
    <rPh sb="49" eb="51">
      <t>ニュウリョク</t>
    </rPh>
    <rPh sb="55" eb="57">
      <t>ジッセキ</t>
    </rPh>
    <rPh sb="58" eb="59">
      <t>モト</t>
    </rPh>
    <rPh sb="62" eb="64">
      <t>セキサン</t>
    </rPh>
    <phoneticPr fontId="3"/>
  </si>
  <si>
    <t>介護老人福祉施設（定員50人以上89人以下）</t>
    <phoneticPr fontId="3"/>
  </si>
  <si>
    <t>介護老人保健施設（定員50人以上89人以下）</t>
    <phoneticPr fontId="3"/>
  </si>
  <si>
    <t>介護医療院（定員50人以上89人以下）</t>
    <phoneticPr fontId="3"/>
  </si>
  <si>
    <t>介護療養型医療施設（定員50人以上89人以下）</t>
    <phoneticPr fontId="3"/>
  </si>
  <si>
    <t>特定施設入居者生活介護（定員50人以上89人以下）</t>
    <phoneticPr fontId="3"/>
  </si>
  <si>
    <t>有料老人ホーム（定員50人以上89人以下）</t>
    <phoneticPr fontId="3"/>
  </si>
  <si>
    <t>サービス付き高齢者住宅（定員50人以上89人以下）</t>
    <phoneticPr fontId="3"/>
  </si>
  <si>
    <t>軽費老人ホーム（定員50人以上89人以下）</t>
    <phoneticPr fontId="3"/>
  </si>
  <si>
    <t>養護老人ホーム（定員50人以上89人以下）</t>
    <phoneticPr fontId="3"/>
  </si>
  <si>
    <t>介護日用品（利用者負担除く）</t>
    <rPh sb="0" eb="2">
      <t>カイゴ</t>
    </rPh>
    <rPh sb="2" eb="5">
      <t>ニチヨウヒン</t>
    </rPh>
    <rPh sb="6" eb="9">
      <t>リヨウシャ</t>
    </rPh>
    <rPh sb="9" eb="11">
      <t>フタン</t>
    </rPh>
    <rPh sb="11" eb="12">
      <t>ノゾ</t>
    </rPh>
    <phoneticPr fontId="3"/>
  </si>
  <si>
    <t>介護老人福祉施設（定員50人以上89人以下）</t>
    <phoneticPr fontId="3"/>
  </si>
  <si>
    <t>介護老人保健施設（定員50人以上89人以下）</t>
    <phoneticPr fontId="3"/>
  </si>
  <si>
    <t>介護医療院（定員50人以上89人以下）</t>
    <phoneticPr fontId="3"/>
  </si>
  <si>
    <t>介護療養型医療施設（定員50人以上89人以下）</t>
    <phoneticPr fontId="3"/>
  </si>
  <si>
    <t>特定施設入居者生活介護（定員50人以上89人以下）</t>
    <phoneticPr fontId="3"/>
  </si>
  <si>
    <t>有料老人ホーム（定員50人以上89人以下）</t>
    <phoneticPr fontId="3"/>
  </si>
  <si>
    <t>サービス付き高齢者住宅（定員50人以上89人以下）</t>
    <phoneticPr fontId="3"/>
  </si>
  <si>
    <t>軽費老人ホーム（定員50人以上89人以下）</t>
    <phoneticPr fontId="3"/>
  </si>
  <si>
    <t>養護老人ホーム（定員50人以上89人以下）</t>
    <phoneticPr fontId="3"/>
  </si>
  <si>
    <t>介護老人福祉施設（定員50人以上89人以下）</t>
  </si>
  <si>
    <t>介護老人保健施設（定員50人以上89人以下）</t>
  </si>
  <si>
    <t>介護医療院（定員50人以上89人以下）</t>
  </si>
  <si>
    <t>介護療養型医療施設（定員50人以上89人以下）</t>
  </si>
  <si>
    <t>特定施設入居者生活介護（定員50人以上89人以下）</t>
  </si>
  <si>
    <t>有料老人ホーム（定員50人以上89人以下）</t>
  </si>
  <si>
    <t>サービス付き高齢者住宅（定員50人以上89人以下）</t>
  </si>
  <si>
    <t>軽費老人ホーム（定員50人以上89人以下）</t>
  </si>
  <si>
    <t>養護老人ホーム（定員50人以上89人以下）</t>
  </si>
  <si>
    <t>円</t>
    <rPh sb="0" eb="1">
      <t>エン</t>
    </rPh>
    <phoneticPr fontId="3"/>
  </si>
  <si>
    <t>令和5年度申請済額</t>
    <rPh sb="0" eb="2">
      <t>レイワ</t>
    </rPh>
    <rPh sb="3" eb="5">
      <t>ネンド</t>
    </rPh>
    <rPh sb="5" eb="7">
      <t>シンセイ</t>
    </rPh>
    <rPh sb="7" eb="8">
      <t>ズ</t>
    </rPh>
    <rPh sb="8" eb="9">
      <t>ガク</t>
    </rPh>
    <phoneticPr fontId="3"/>
  </si>
  <si>
    <t>令和3年度と比較し、事業規模の縮小（利用者数の縮減等）を行った事業所</t>
    <phoneticPr fontId="3"/>
  </si>
  <si>
    <t>上記の事業規模縮小の内容</t>
    <rPh sb="0" eb="2">
      <t>ジョウキ</t>
    </rPh>
    <rPh sb="3" eb="5">
      <t>ジギョウ</t>
    </rPh>
    <rPh sb="5" eb="7">
      <t>キボ</t>
    </rPh>
    <rPh sb="7" eb="9">
      <t>シュクショウ</t>
    </rPh>
    <rPh sb="10" eb="12">
      <t>ナイヨウ</t>
    </rPh>
    <phoneticPr fontId="3"/>
  </si>
  <si>
    <t>令和5年度に他市町村等が実施する物価高騰支援の申請額又は交付額（C）　</t>
    <rPh sb="0" eb="2">
      <t>レイワ</t>
    </rPh>
    <rPh sb="3" eb="5">
      <t>ネンド</t>
    </rPh>
    <rPh sb="6" eb="7">
      <t>タ</t>
    </rPh>
    <rPh sb="7" eb="10">
      <t>シチョウソン</t>
    </rPh>
    <rPh sb="10" eb="11">
      <t>トウ</t>
    </rPh>
    <rPh sb="12" eb="14">
      <t>ジッシ</t>
    </rPh>
    <rPh sb="16" eb="18">
      <t>ブッカ</t>
    </rPh>
    <rPh sb="18" eb="20">
      <t>コウトウ</t>
    </rPh>
    <rPh sb="20" eb="22">
      <t>シエン</t>
    </rPh>
    <rPh sb="23" eb="25">
      <t>シンセイ</t>
    </rPh>
    <rPh sb="25" eb="26">
      <t>ガク</t>
    </rPh>
    <rPh sb="26" eb="27">
      <t>マタ</t>
    </rPh>
    <rPh sb="28" eb="31">
      <t>コウフガク</t>
    </rPh>
    <phoneticPr fontId="3"/>
  </si>
  <si>
    <t>介護職員等の人員不足に伴い利用者数を削減したため</t>
    <phoneticPr fontId="3"/>
  </si>
  <si>
    <t>職員一人当たりの被介護者の数を減らし、サービスの充実を図ったため</t>
    <phoneticPr fontId="3"/>
  </si>
  <si>
    <t>その他（別途、理由書（任意様式）を提出してください。）</t>
    <phoneticPr fontId="3"/>
  </si>
  <si>
    <t xml:space="preserve"> </t>
    <phoneticPr fontId="3"/>
  </si>
  <si>
    <t>申請額(d)</t>
    <rPh sb="0" eb="3">
      <t>シンセイガク</t>
    </rPh>
    <phoneticPr fontId="3"/>
  </si>
  <si>
    <t>令和5年度
申請済額(c)</t>
    <rPh sb="9" eb="10">
      <t>ガク</t>
    </rPh>
    <phoneticPr fontId="3"/>
  </si>
  <si>
    <t>あおぞら銀行</t>
    <rPh sb="4" eb="6">
      <t>ギンコウ</t>
    </rPh>
    <phoneticPr fontId="3"/>
  </si>
  <si>
    <t>美ら海支店</t>
    <phoneticPr fontId="3"/>
  </si>
  <si>
    <t>１２３４５６７</t>
    <phoneticPr fontId="3"/>
  </si>
  <si>
    <t>シヤ）オキナワケンチヨウ</t>
    <phoneticPr fontId="3"/>
  </si>
  <si>
    <t>シャカイウクシホウジン　オキナワケンチョウ</t>
  </si>
  <si>
    <t>社会福祉法人　沖縄県庁</t>
    <rPh sb="0" eb="6">
      <t>シャカイフクシホウジン</t>
    </rPh>
    <rPh sb="7" eb="9">
      <t>オキナワ</t>
    </rPh>
    <rPh sb="9" eb="11">
      <t>ケンチョウ</t>
    </rPh>
    <phoneticPr fontId="3"/>
  </si>
  <si>
    <t>0803</t>
    <phoneticPr fontId="3"/>
  </si>
  <si>
    <t>那覇市泉崎１－２－２</t>
    <phoneticPr fontId="3"/>
  </si>
  <si>
    <t>098-866-0001</t>
  </si>
  <si>
    <t>代表理事</t>
    <rPh sb="0" eb="2">
      <t>ダイヒョウ</t>
    </rPh>
    <rPh sb="2" eb="4">
      <t>リジ</t>
    </rPh>
    <phoneticPr fontId="3"/>
  </si>
  <si>
    <t>総務課</t>
    <rPh sb="0" eb="3">
      <t>ソウムカ</t>
    </rPh>
    <phoneticPr fontId="3"/>
  </si>
  <si>
    <t>12345@gmail.com</t>
  </si>
  <si>
    <t>沖縄　一郎</t>
    <rPh sb="0" eb="2">
      <t>オキナワ</t>
    </rPh>
    <rPh sb="3" eb="5">
      <t>イチロウ</t>
    </rPh>
    <phoneticPr fontId="3"/>
  </si>
  <si>
    <t>那覇　二郎</t>
    <rPh sb="0" eb="2">
      <t>ナハ</t>
    </rPh>
    <rPh sb="3" eb="5">
      <t>ジロウ</t>
    </rPh>
    <phoneticPr fontId="3"/>
  </si>
  <si>
    <t>オキナワケンカイゴサービスジギョウショ</t>
  </si>
  <si>
    <t>沖縄県介護サービス事業所</t>
    <rPh sb="0" eb="3">
      <t>オキナワケン</t>
    </rPh>
    <rPh sb="3" eb="5">
      <t>カイゴ</t>
    </rPh>
    <rPh sb="9" eb="12">
      <t>ジギョウショ</t>
    </rPh>
    <phoneticPr fontId="3"/>
  </si>
  <si>
    <t>4700000001</t>
  </si>
  <si>
    <t>903</t>
    <phoneticPr fontId="3"/>
  </si>
  <si>
    <t>那覇市首里石嶺町○－△－□</t>
    <rPh sb="0" eb="3">
      <t>ナハシ</t>
    </rPh>
    <rPh sb="3" eb="5">
      <t>シュリ</t>
    </rPh>
    <rPh sb="5" eb="8">
      <t>イシミネチョウ</t>
    </rPh>
    <phoneticPr fontId="3"/>
  </si>
  <si>
    <t>098-866-2000</t>
  </si>
  <si>
    <t>事務用品</t>
    <rPh sb="0" eb="2">
      <t>ジム</t>
    </rPh>
    <rPh sb="2" eb="4">
      <t>ヨウヒン</t>
    </rPh>
    <phoneticPr fontId="3"/>
  </si>
  <si>
    <t>おむつ、パッド等</t>
    <rPh sb="7" eb="8">
      <t>トウ</t>
    </rPh>
    <phoneticPr fontId="3"/>
  </si>
  <si>
    <t>○</t>
  </si>
  <si>
    <t>ユウリョウロウジンホームオキナワケン</t>
  </si>
  <si>
    <t>有料老人ホームおきなわけん</t>
    <rPh sb="0" eb="2">
      <t>ユウリョウ</t>
    </rPh>
    <rPh sb="2" eb="4">
      <t>ロウジン</t>
    </rPh>
    <phoneticPr fontId="3"/>
  </si>
  <si>
    <t>900</t>
  </si>
  <si>
    <t>900</t>
    <phoneticPr fontId="3"/>
  </si>
  <si>
    <t>0001</t>
    <phoneticPr fontId="3"/>
  </si>
  <si>
    <t>沖縄市山里△－×－○</t>
    <rPh sb="0" eb="3">
      <t>オキナワシ</t>
    </rPh>
    <rPh sb="3" eb="5">
      <t>ヤマザト</t>
    </rPh>
    <phoneticPr fontId="3"/>
  </si>
  <si>
    <t>098-888-1234</t>
  </si>
  <si>
    <t>98765@gmail.com</t>
  </si>
  <si>
    <t>沖縄　二郎</t>
    <rPh sb="0" eb="2">
      <t>オキナワ</t>
    </rPh>
    <rPh sb="3" eb="5">
      <t>ジロウ</t>
    </rPh>
    <phoneticPr fontId="3"/>
  </si>
  <si>
    <t>ホウモンカイゴジギョウショオキナワケン</t>
  </si>
  <si>
    <t>訪問介護事業所おきなわ県</t>
    <rPh sb="0" eb="2">
      <t>ホウモン</t>
    </rPh>
    <rPh sb="2" eb="4">
      <t>カイゴ</t>
    </rPh>
    <rPh sb="4" eb="7">
      <t>ジギョウショ</t>
    </rPh>
    <rPh sb="11" eb="12">
      <t>ケン</t>
    </rPh>
    <phoneticPr fontId="3"/>
  </si>
  <si>
    <t>4700000003</t>
  </si>
  <si>
    <t>901</t>
  </si>
  <si>
    <t>1234</t>
  </si>
  <si>
    <t>宜野湾市愛知○－△－×</t>
    <rPh sb="0" eb="4">
      <t>ギノワンシ</t>
    </rPh>
    <rPh sb="4" eb="6">
      <t>アイチ</t>
    </rPh>
    <phoneticPr fontId="3"/>
  </si>
  <si>
    <t>098-556-1334</t>
  </si>
  <si>
    <t>ppppp@yahoo.co.jp</t>
  </si>
  <si>
    <t>沖縄　三郎</t>
    <rPh sb="0" eb="2">
      <t>オキナワ</t>
    </rPh>
    <rPh sb="3" eb="5">
      <t>サブロウ</t>
    </rPh>
    <phoneticPr fontId="3"/>
  </si>
  <si>
    <t>ホウモンカンゴジギョウショケアスポット</t>
  </si>
  <si>
    <t>訪問看護事業所　ケアスポット</t>
    <rPh sb="0" eb="2">
      <t>ホウモン</t>
    </rPh>
    <rPh sb="2" eb="4">
      <t>カンゴ</t>
    </rPh>
    <rPh sb="4" eb="7">
      <t>ジギョウショ</t>
    </rPh>
    <phoneticPr fontId="3"/>
  </si>
  <si>
    <t>訪問看護事業所（保健医療機関におけるみなし指定事業所を除く）</t>
  </si>
  <si>
    <t>4700000004</t>
  </si>
  <si>
    <t>0002</t>
  </si>
  <si>
    <t>糸満市阿波根○○○番地</t>
    <rPh sb="0" eb="3">
      <t>イトマンシ</t>
    </rPh>
    <rPh sb="3" eb="6">
      <t>アハゴン</t>
    </rPh>
    <rPh sb="9" eb="11">
      <t>バンチ</t>
    </rPh>
    <phoneticPr fontId="3"/>
  </si>
  <si>
    <t>098-888-4444</t>
  </si>
  <si>
    <t>kankangogo@yahoo.co.jp</t>
  </si>
  <si>
    <t>沖縄　看五郎</t>
    <rPh sb="0" eb="2">
      <t>オキナワ</t>
    </rPh>
    <rPh sb="3" eb="4">
      <t>カン</t>
    </rPh>
    <rPh sb="4" eb="6">
      <t>ゴロウ</t>
    </rPh>
    <phoneticPr fontId="3"/>
  </si>
  <si>
    <t>カイゴロウジンフクシシセツ　オアシス</t>
  </si>
  <si>
    <t>介護老人福祉施設　オアシス</t>
    <rPh sb="0" eb="4">
      <t>カイゴロウジン</t>
    </rPh>
    <rPh sb="4" eb="6">
      <t>フクシ</t>
    </rPh>
    <rPh sb="6" eb="8">
      <t>シセツ</t>
    </rPh>
    <phoneticPr fontId="3"/>
  </si>
  <si>
    <t>4700000005</t>
  </si>
  <si>
    <t>904</t>
  </si>
  <si>
    <t>5555</t>
  </si>
  <si>
    <t>与那原町東浜○○－△△</t>
    <rPh sb="0" eb="4">
      <t>ヨナバルチョウ</t>
    </rPh>
    <rPh sb="4" eb="6">
      <t>アガリハマ</t>
    </rPh>
    <phoneticPr fontId="3"/>
  </si>
  <si>
    <t>098－888－555</t>
  </si>
  <si>
    <t>oasis.land@gmail.com</t>
  </si>
  <si>
    <t>沖縄　六郎</t>
    <rPh sb="0" eb="2">
      <t>オキナワ</t>
    </rPh>
    <rPh sb="3" eb="5">
      <t>ロクロウ</t>
    </rPh>
    <phoneticPr fontId="3"/>
  </si>
  <si>
    <t>おむつ、洗剤等</t>
    <rPh sb="4" eb="6">
      <t>センザイ</t>
    </rPh>
    <rPh sb="6" eb="7">
      <t>トウ</t>
    </rPh>
    <phoneticPr fontId="3"/>
  </si>
  <si>
    <t>介護職員等の人員不足に伴い利用者数を削減したため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</si>
</sst>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0_ "/>
    <numFmt numFmtId="177" formatCode="#,##0_ ;[Red]\-#,##0\ "/>
    <numFmt numFmtId="178" formatCode="#,##0;\-#,##0;&quot;&quot;"/>
    <numFmt numFmtId="179" formatCode="#,##0_);[Red]\(#,##0\)"/>
  </numFmts>
  <fonts count="53">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Ｐ明朝"/>
      <family val="1"/>
      <charset val="128"/>
    </font>
    <font>
      <sz val="8"/>
      <color theme="1"/>
      <name val="ＭＳ Ｐ明朝"/>
      <family val="1"/>
      <charset val="128"/>
    </font>
    <font>
      <sz val="9"/>
      <color theme="1"/>
      <name val="ＭＳ Ｐ明朝"/>
      <family val="1"/>
      <charset val="128"/>
    </font>
    <font>
      <sz val="11"/>
      <color theme="1"/>
      <name val="ＭＳ Ｐ明朝"/>
      <family val="1"/>
      <charset val="128"/>
    </font>
    <font>
      <sz val="10"/>
      <color theme="1"/>
      <name val="ＭＳ 明朝"/>
      <family val="1"/>
      <charset val="128"/>
    </font>
    <font>
      <sz val="9"/>
      <color theme="1"/>
      <name val="ＭＳ 明朝"/>
      <family val="1"/>
      <charset val="128"/>
    </font>
    <font>
      <sz val="6"/>
      <color theme="1"/>
      <name val="ＭＳ Ｐ明朝"/>
      <family val="1"/>
      <charset val="128"/>
    </font>
    <font>
      <b/>
      <sz val="10"/>
      <color theme="1"/>
      <name val="ＭＳ Ｐ明朝"/>
      <family val="1"/>
      <charset val="128"/>
    </font>
    <font>
      <sz val="8"/>
      <color theme="1"/>
      <name val="ＭＳ 明朝"/>
      <family val="1"/>
      <charset val="128"/>
    </font>
    <font>
      <sz val="11"/>
      <color theme="1"/>
      <name val="ＭＳ 明朝"/>
      <family val="1"/>
      <charset val="128"/>
    </font>
    <font>
      <sz val="10"/>
      <color rgb="FFFF0000"/>
      <name val="ＭＳ 明朝"/>
      <family val="1"/>
      <charset val="128"/>
    </font>
    <font>
      <sz val="9"/>
      <color rgb="FFFF0000"/>
      <name val="ＭＳ 明朝"/>
      <family val="1"/>
      <charset val="128"/>
    </font>
    <font>
      <sz val="8"/>
      <color rgb="FFFF0000"/>
      <name val="ＭＳ 明朝"/>
      <family val="1"/>
      <charset val="128"/>
    </font>
    <font>
      <sz val="9"/>
      <name val="ＭＳ Ｐ明朝"/>
      <family val="1"/>
      <charset val="128"/>
    </font>
    <font>
      <sz val="10"/>
      <name val="ＭＳ Ｐ明朝"/>
      <family val="1"/>
      <charset val="128"/>
    </font>
    <font>
      <sz val="6"/>
      <name val="ＭＳ Ｐ明朝"/>
      <family val="1"/>
      <charset val="128"/>
    </font>
    <font>
      <b/>
      <sz val="10"/>
      <name val="ＭＳ Ｐ明朝"/>
      <family val="1"/>
      <charset val="128"/>
    </font>
    <font>
      <b/>
      <sz val="12"/>
      <color theme="1"/>
      <name val="ＭＳ 明朝"/>
      <family val="1"/>
      <charset val="128"/>
    </font>
    <font>
      <sz val="10"/>
      <name val="ＭＳ 明朝"/>
      <family val="1"/>
      <charset val="128"/>
    </font>
    <font>
      <sz val="9"/>
      <name val="ＭＳ 明朝"/>
      <family val="1"/>
      <charset val="128"/>
    </font>
    <font>
      <sz val="10"/>
      <color theme="4"/>
      <name val="ＭＳ 明朝"/>
      <family val="1"/>
      <charset val="128"/>
    </font>
    <font>
      <sz val="10"/>
      <color theme="3" tint="0.39997558519241921"/>
      <name val="ＭＳ 明朝"/>
      <family val="1"/>
      <charset val="128"/>
    </font>
    <font>
      <b/>
      <sz val="9"/>
      <color indexed="81"/>
      <name val="ＭＳ Ｐゴシック"/>
      <family val="3"/>
      <charset val="128"/>
    </font>
    <font>
      <sz val="14"/>
      <color rgb="FFFF0000"/>
      <name val="ＭＳ Ｐ明朝"/>
      <family val="1"/>
      <charset val="128"/>
    </font>
    <font>
      <b/>
      <sz val="16"/>
      <color rgb="FFFF0000"/>
      <name val="ＭＳ ゴシック"/>
      <family val="3"/>
      <charset val="128"/>
    </font>
    <font>
      <b/>
      <sz val="14"/>
      <color rgb="FFFF0000"/>
      <name val="ＭＳ ゴシック"/>
      <family val="3"/>
      <charset val="128"/>
    </font>
    <font>
      <sz val="11"/>
      <name val="ＭＳ Ｐ明朝"/>
      <family val="1"/>
      <charset val="128"/>
    </font>
    <font>
      <sz val="10"/>
      <color theme="1"/>
      <name val="ＭＳ Ｐゴシック"/>
      <family val="3"/>
      <charset val="128"/>
    </font>
    <font>
      <sz val="20"/>
      <name val="ＭＳ Ｐゴシック"/>
      <family val="3"/>
      <charset val="128"/>
    </font>
    <font>
      <sz val="14"/>
      <name val="ＭＳ Ｐ明朝"/>
      <family val="1"/>
      <charset val="128"/>
    </font>
    <font>
      <b/>
      <sz val="11"/>
      <color indexed="81"/>
      <name val="ＭＳ Ｐゴシック"/>
      <family val="3"/>
      <charset val="128"/>
    </font>
    <font>
      <u/>
      <sz val="11"/>
      <color theme="10"/>
      <name val="ＭＳ Ｐゴシック"/>
      <family val="3"/>
      <charset val="128"/>
    </font>
    <font>
      <b/>
      <sz val="14"/>
      <color theme="1"/>
      <name val="ＭＳ Ｐ明朝"/>
      <family val="1"/>
      <charset val="128"/>
    </font>
    <font>
      <b/>
      <u/>
      <sz val="10"/>
      <color indexed="81"/>
      <name val="ＭＳ Ｐゴシック"/>
      <family val="3"/>
      <charset val="128"/>
    </font>
    <font>
      <b/>
      <u/>
      <sz val="11"/>
      <color indexed="10"/>
      <name val="ＭＳ Ｐゴシック"/>
      <family val="3"/>
      <charset val="128"/>
    </font>
    <font>
      <b/>
      <u/>
      <sz val="11"/>
      <color indexed="81"/>
      <name val="ＭＳ Ｐゴシック"/>
      <family val="3"/>
      <charset val="128"/>
    </font>
    <font>
      <b/>
      <sz val="10"/>
      <color indexed="81"/>
      <name val="ＭＳ Ｐゴシック"/>
      <family val="3"/>
      <charset val="128"/>
    </font>
    <font>
      <sz val="9"/>
      <color indexed="81"/>
      <name val="ＭＳ Ｐゴシック"/>
      <family val="3"/>
      <charset val="128"/>
    </font>
    <font>
      <b/>
      <sz val="9"/>
      <name val="ＭＳ Ｐ明朝"/>
      <family val="1"/>
      <charset val="128"/>
    </font>
    <font>
      <sz val="6"/>
      <color theme="1"/>
      <name val="ＭＳ 明朝"/>
      <family val="1"/>
      <charset val="128"/>
    </font>
    <font>
      <sz val="9"/>
      <color indexed="81"/>
      <name val="MS P ゴシック"/>
      <family val="3"/>
      <charset val="128"/>
    </font>
    <font>
      <sz val="9"/>
      <color theme="1"/>
      <name val="ＭＳ Ｐゴシック"/>
      <family val="3"/>
      <charset val="128"/>
    </font>
    <font>
      <sz val="11"/>
      <color indexed="81"/>
      <name val="MS P ゴシック"/>
      <family val="3"/>
      <charset val="128"/>
    </font>
    <font>
      <b/>
      <sz val="10"/>
      <color indexed="81"/>
      <name val="MS P ゴシック"/>
      <family val="3"/>
      <charset val="128"/>
    </font>
    <font>
      <sz val="10"/>
      <color indexed="81"/>
      <name val="MS P ゴシック"/>
      <family val="3"/>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s>
  <borders count="9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style="medium">
        <color indexed="64"/>
      </right>
      <top/>
      <bottom/>
      <diagonal/>
    </border>
    <border>
      <left/>
      <right style="hair">
        <color indexed="64"/>
      </right>
      <top/>
      <bottom/>
      <diagonal/>
    </border>
    <border>
      <left/>
      <right style="hair">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38"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75">
    <xf numFmtId="0" fontId="0" fillId="0" borderId="0" xfId="0">
      <alignment vertical="center"/>
    </xf>
    <xf numFmtId="0" fontId="12" fillId="0" borderId="0" xfId="0" applyFont="1">
      <alignment vertical="center"/>
    </xf>
    <xf numFmtId="0" fontId="11" fillId="0" borderId="0" xfId="0" applyFont="1">
      <alignment vertical="center"/>
    </xf>
    <xf numFmtId="0" fontId="11" fillId="0" borderId="0" xfId="0" applyFont="1" applyAlignment="1">
      <alignment horizontal="center" vertical="center"/>
    </xf>
    <xf numFmtId="0" fontId="11" fillId="0" borderId="0" xfId="0" applyFont="1" applyAlignment="1">
      <alignment horizontal="right" vertical="center"/>
    </xf>
    <xf numFmtId="0" fontId="11" fillId="0" borderId="13" xfId="0" applyFont="1" applyBorder="1">
      <alignment vertical="center"/>
    </xf>
    <xf numFmtId="0" fontId="11" fillId="0" borderId="77" xfId="0" applyFont="1" applyBorder="1">
      <alignment vertical="center"/>
    </xf>
    <xf numFmtId="0" fontId="11" fillId="0" borderId="0" xfId="0" applyFont="1" applyAlignment="1">
      <alignment horizontal="center" vertical="center" textRotation="255"/>
    </xf>
    <xf numFmtId="0" fontId="15" fillId="0" borderId="0" xfId="0" applyFont="1">
      <alignment vertical="center"/>
    </xf>
    <xf numFmtId="0" fontId="11" fillId="0" borderId="31" xfId="0" applyFont="1" applyBorder="1" applyAlignment="1">
      <alignment horizontal="center" vertical="center" textRotation="255"/>
    </xf>
    <xf numFmtId="0" fontId="11" fillId="0" borderId="23" xfId="0" applyFont="1" applyBorder="1">
      <alignment vertical="center"/>
    </xf>
    <xf numFmtId="0" fontId="11" fillId="0" borderId="24" xfId="0" applyFont="1" applyBorder="1">
      <alignment vertical="center"/>
    </xf>
    <xf numFmtId="0" fontId="11" fillId="0" borderId="35" xfId="0" applyFont="1" applyBorder="1" applyAlignment="1">
      <alignment horizontal="center" vertical="center" textRotation="255"/>
    </xf>
    <xf numFmtId="0" fontId="11" fillId="0" borderId="17" xfId="0" applyFont="1" applyBorder="1">
      <alignment vertical="center"/>
    </xf>
    <xf numFmtId="0" fontId="11" fillId="0" borderId="18" xfId="0" applyFont="1" applyBorder="1">
      <alignment vertical="center"/>
    </xf>
    <xf numFmtId="176" fontId="12" fillId="0" borderId="42" xfId="0" applyNumberFormat="1" applyFont="1" applyBorder="1">
      <alignment vertical="center"/>
    </xf>
    <xf numFmtId="176" fontId="12" fillId="0" borderId="0" xfId="0" applyNumberFormat="1" applyFont="1">
      <alignment vertical="center"/>
    </xf>
    <xf numFmtId="0" fontId="15" fillId="0" borderId="33" xfId="0" applyFont="1" applyBorder="1">
      <alignment vertical="center"/>
    </xf>
    <xf numFmtId="0" fontId="12" fillId="0" borderId="42" xfId="0" applyFont="1" applyBorder="1">
      <alignment vertical="center"/>
    </xf>
    <xf numFmtId="0" fontId="11" fillId="0" borderId="20" xfId="0" applyFont="1" applyBorder="1">
      <alignment vertical="center"/>
    </xf>
    <xf numFmtId="176" fontId="12" fillId="0" borderId="50" xfId="0" applyNumberFormat="1" applyFont="1" applyBorder="1">
      <alignment vertical="center"/>
    </xf>
    <xf numFmtId="0" fontId="25" fillId="0" borderId="16" xfId="0" applyFont="1" applyBorder="1">
      <alignment vertical="center"/>
    </xf>
    <xf numFmtId="0" fontId="25" fillId="0" borderId="17" xfId="0" applyFont="1" applyBorder="1">
      <alignment vertical="center"/>
    </xf>
    <xf numFmtId="176" fontId="26" fillId="0" borderId="42" xfId="0" applyNumberFormat="1" applyFont="1" applyBorder="1">
      <alignment vertical="center"/>
    </xf>
    <xf numFmtId="176" fontId="18" fillId="0" borderId="0" xfId="0" applyNumberFormat="1" applyFont="1">
      <alignment vertical="center"/>
    </xf>
    <xf numFmtId="0" fontId="18" fillId="0" borderId="0" xfId="0" applyFont="1">
      <alignment vertical="center"/>
    </xf>
    <xf numFmtId="0" fontId="25" fillId="0" borderId="32" xfId="0" applyFont="1" applyBorder="1" applyAlignment="1">
      <alignment horizontal="center" vertical="center"/>
    </xf>
    <xf numFmtId="0" fontId="25" fillId="0" borderId="34" xfId="0" applyFont="1" applyBorder="1">
      <alignment vertical="center"/>
    </xf>
    <xf numFmtId="0" fontId="25" fillId="0" borderId="23" xfId="0" applyFont="1" applyBorder="1">
      <alignment vertical="center"/>
    </xf>
    <xf numFmtId="0" fontId="17" fillId="0" borderId="0" xfId="0" applyFont="1">
      <alignment vertical="center"/>
    </xf>
    <xf numFmtId="0" fontId="18" fillId="0" borderId="0" xfId="0" applyFont="1" applyAlignment="1">
      <alignment horizontal="center" vertical="center"/>
    </xf>
    <xf numFmtId="176" fontId="17" fillId="0" borderId="0" xfId="0" applyNumberFormat="1" applyFont="1">
      <alignment vertical="center"/>
    </xf>
    <xf numFmtId="0" fontId="25" fillId="0" borderId="0" xfId="0" applyFont="1">
      <alignment vertical="center"/>
    </xf>
    <xf numFmtId="0" fontId="25" fillId="0" borderId="20" xfId="0" applyFont="1" applyBorder="1">
      <alignment vertical="center"/>
    </xf>
    <xf numFmtId="0" fontId="25" fillId="0" borderId="22" xfId="0" applyFont="1" applyBorder="1">
      <alignment vertical="center"/>
    </xf>
    <xf numFmtId="0" fontId="12" fillId="0" borderId="0" xfId="0" applyFont="1" applyAlignment="1">
      <alignment horizontal="center" vertical="center"/>
    </xf>
    <xf numFmtId="176" fontId="11" fillId="0" borderId="0" xfId="0" applyNumberFormat="1" applyFont="1">
      <alignment vertical="center"/>
    </xf>
    <xf numFmtId="0" fontId="25" fillId="0" borderId="35" xfId="0" applyFont="1" applyBorder="1" applyAlignment="1">
      <alignment horizontal="center" vertical="center"/>
    </xf>
    <xf numFmtId="0" fontId="25" fillId="0" borderId="30" xfId="0" applyFont="1" applyBorder="1">
      <alignment vertical="center"/>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1" fillId="0" borderId="79" xfId="0" applyFont="1" applyBorder="1" applyAlignment="1">
      <alignment horizontal="center" vertical="center"/>
    </xf>
    <xf numFmtId="176" fontId="18" fillId="0" borderId="43" xfId="0" applyNumberFormat="1" applyFont="1" applyBorder="1">
      <alignment vertical="center"/>
    </xf>
    <xf numFmtId="0" fontId="25" fillId="0" borderId="33" xfId="0" applyFont="1" applyBorder="1">
      <alignment vertical="center"/>
    </xf>
    <xf numFmtId="0" fontId="25" fillId="0" borderId="38" xfId="0" applyFont="1" applyBorder="1">
      <alignment vertical="center"/>
    </xf>
    <xf numFmtId="0" fontId="25" fillId="0" borderId="31" xfId="0" applyFont="1" applyBorder="1" applyAlignment="1">
      <alignment horizontal="center" vertical="center"/>
    </xf>
    <xf numFmtId="0" fontId="25" fillId="0" borderId="19" xfId="0" applyFont="1" applyBorder="1">
      <alignment vertical="center"/>
    </xf>
    <xf numFmtId="0" fontId="25" fillId="0" borderId="16" xfId="0" applyFont="1" applyBorder="1" applyAlignment="1">
      <alignment horizontal="center" vertical="center"/>
    </xf>
    <xf numFmtId="176" fontId="12" fillId="0" borderId="45" xfId="0" applyNumberFormat="1" applyFont="1" applyBorder="1">
      <alignment vertical="center"/>
    </xf>
    <xf numFmtId="0" fontId="19" fillId="0" borderId="0" xfId="0" applyFont="1" applyAlignment="1">
      <alignment horizontal="left" vertical="center"/>
    </xf>
    <xf numFmtId="0" fontId="19" fillId="0" borderId="0" xfId="0" applyFont="1">
      <alignment vertical="center"/>
    </xf>
    <xf numFmtId="0" fontId="10" fillId="0" borderId="0" xfId="0" applyFont="1">
      <alignment vertical="center"/>
    </xf>
    <xf numFmtId="0" fontId="10" fillId="0" borderId="0" xfId="0" applyFont="1" applyAlignment="1">
      <alignment horizontal="right" vertical="center"/>
    </xf>
    <xf numFmtId="0" fontId="14" fillId="0" borderId="0" xfId="0" applyFont="1" applyAlignment="1">
      <alignment horizontal="left" vertical="center"/>
    </xf>
    <xf numFmtId="0" fontId="10" fillId="3" borderId="25" xfId="0" applyFont="1" applyFill="1" applyBorder="1" applyAlignment="1">
      <alignment horizontal="center" vertical="center" shrinkToFit="1"/>
    </xf>
    <xf numFmtId="0" fontId="7" fillId="3" borderId="1" xfId="0" applyFont="1" applyFill="1" applyBorder="1" applyAlignment="1">
      <alignment horizontal="center" vertical="center"/>
    </xf>
    <xf numFmtId="0" fontId="7" fillId="3" borderId="25" xfId="0" applyFont="1" applyFill="1" applyBorder="1" applyAlignment="1">
      <alignment horizontal="center" vertical="center" wrapText="1"/>
    </xf>
    <xf numFmtId="0" fontId="7" fillId="3" borderId="25"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26" xfId="0" applyFont="1" applyFill="1" applyBorder="1" applyAlignment="1">
      <alignment horizontal="center" vertical="center" wrapText="1"/>
    </xf>
    <xf numFmtId="178" fontId="10" fillId="0" borderId="25" xfId="0" applyNumberFormat="1" applyFont="1" applyBorder="1" applyAlignment="1">
      <alignment horizontal="center" vertical="center" shrinkToFit="1"/>
    </xf>
    <xf numFmtId="178" fontId="10" fillId="0" borderId="1" xfId="0" applyNumberFormat="1" applyFont="1" applyBorder="1" applyAlignment="1">
      <alignment horizontal="center" vertical="center" shrinkToFit="1"/>
    </xf>
    <xf numFmtId="178" fontId="10" fillId="0" borderId="1" xfId="0" applyNumberFormat="1" applyFont="1" applyBorder="1" applyAlignment="1">
      <alignment horizontal="left" vertical="center" shrinkToFit="1"/>
    </xf>
    <xf numFmtId="178" fontId="10" fillId="0" borderId="25" xfId="4" applyNumberFormat="1" applyFont="1" applyBorder="1" applyAlignment="1" applyProtection="1">
      <alignment horizontal="right" vertical="center" shrinkToFit="1"/>
    </xf>
    <xf numFmtId="178" fontId="10" fillId="0" borderId="27" xfId="4" applyNumberFormat="1" applyFont="1" applyBorder="1" applyAlignment="1" applyProtection="1">
      <alignment horizontal="right" vertical="center" shrinkToFit="1"/>
    </xf>
    <xf numFmtId="0" fontId="16" fillId="0" borderId="0" xfId="0" applyFont="1">
      <alignment vertical="center"/>
    </xf>
    <xf numFmtId="0" fontId="16" fillId="0" borderId="0" xfId="0" applyFont="1" applyAlignment="1">
      <alignment horizontal="left" vertical="top"/>
    </xf>
    <xf numFmtId="0" fontId="5" fillId="0" borderId="0" xfId="0" applyFont="1">
      <alignment vertical="center"/>
    </xf>
    <xf numFmtId="0" fontId="6" fillId="0" borderId="0" xfId="0" applyFont="1" applyAlignment="1">
      <alignment horizontal="left" vertical="top"/>
    </xf>
    <xf numFmtId="0" fontId="24" fillId="0" borderId="0" xfId="0" applyFont="1">
      <alignment vertical="center"/>
    </xf>
    <xf numFmtId="0" fontId="16" fillId="0" borderId="25" xfId="0" applyFont="1" applyBorder="1" applyAlignment="1">
      <alignment horizontal="center" vertical="center" shrinkToFit="1"/>
    </xf>
    <xf numFmtId="49" fontId="6" fillId="0" borderId="25" xfId="0" applyNumberFormat="1" applyFont="1" applyBorder="1" applyAlignment="1">
      <alignment horizontal="center" vertical="top"/>
    </xf>
    <xf numFmtId="0" fontId="6" fillId="0" borderId="25" xfId="0" applyFont="1" applyBorder="1" applyAlignment="1">
      <alignment horizontal="center" vertical="top"/>
    </xf>
    <xf numFmtId="0" fontId="16" fillId="0" borderId="25" xfId="0" applyFont="1" applyBorder="1" applyAlignment="1">
      <alignment horizontal="center" vertical="center"/>
    </xf>
    <xf numFmtId="49" fontId="11" fillId="0" borderId="25" xfId="0" applyNumberFormat="1" applyFont="1" applyBorder="1" applyAlignment="1">
      <alignment horizontal="left" vertical="center" wrapText="1"/>
    </xf>
    <xf numFmtId="0" fontId="11" fillId="0" borderId="25" xfId="0" applyFont="1" applyBorder="1" applyAlignment="1">
      <alignment horizontal="left" vertical="center" wrapText="1"/>
    </xf>
    <xf numFmtId="49" fontId="11" fillId="0" borderId="14" xfId="0" applyNumberFormat="1" applyFont="1" applyBorder="1" applyAlignment="1">
      <alignment vertical="center" wrapText="1"/>
    </xf>
    <xf numFmtId="0" fontId="11" fillId="0" borderId="14" xfId="0" applyFont="1" applyBorder="1" applyAlignment="1">
      <alignment horizontal="left" vertical="center" wrapText="1"/>
    </xf>
    <xf numFmtId="0" fontId="11" fillId="0" borderId="14" xfId="0" applyFont="1" applyBorder="1" applyAlignment="1">
      <alignment vertical="center" wrapText="1"/>
    </xf>
    <xf numFmtId="0" fontId="17" fillId="0" borderId="25" xfId="0" applyFont="1" applyBorder="1" applyAlignment="1">
      <alignment horizontal="left" vertical="center" wrapText="1"/>
    </xf>
    <xf numFmtId="0" fontId="10" fillId="0" borderId="0" xfId="0" applyFont="1" applyAlignment="1">
      <alignment horizontal="center" vertical="center"/>
    </xf>
    <xf numFmtId="0" fontId="9" fillId="3" borderId="25" xfId="0" applyFont="1" applyFill="1" applyBorder="1" applyAlignment="1">
      <alignment horizontal="center" vertical="center" wrapText="1"/>
    </xf>
    <xf numFmtId="178" fontId="10" fillId="0" borderId="26" xfId="4" applyNumberFormat="1" applyFont="1" applyFill="1" applyBorder="1" applyAlignment="1" applyProtection="1">
      <alignment horizontal="center" vertical="center" shrinkToFit="1"/>
      <protection locked="0"/>
    </xf>
    <xf numFmtId="0" fontId="33" fillId="0" borderId="0" xfId="0" applyFont="1">
      <alignment vertical="center"/>
    </xf>
    <xf numFmtId="0" fontId="33" fillId="0" borderId="0" xfId="0" applyFont="1" applyAlignment="1">
      <alignment vertical="center" wrapText="1"/>
    </xf>
    <xf numFmtId="0" fontId="0" fillId="0" borderId="0" xfId="0" applyAlignment="1">
      <alignment vertical="top"/>
    </xf>
    <xf numFmtId="38" fontId="11" fillId="0" borderId="0" xfId="4" applyFont="1" applyBorder="1" applyAlignment="1" applyProtection="1">
      <alignment horizontal="right" vertical="center"/>
    </xf>
    <xf numFmtId="0" fontId="10" fillId="0" borderId="0" xfId="0" applyFont="1" applyAlignment="1">
      <alignment horizontal="left" vertical="center"/>
    </xf>
    <xf numFmtId="0" fontId="10" fillId="0" borderId="0" xfId="0" applyFont="1" applyAlignment="1">
      <alignment horizontal="left"/>
    </xf>
    <xf numFmtId="0" fontId="0" fillId="0" borderId="25" xfId="0" applyBorder="1" applyAlignment="1">
      <alignment vertical="center" shrinkToFit="1"/>
    </xf>
    <xf numFmtId="0" fontId="0" fillId="0" borderId="0" xfId="0" applyAlignment="1">
      <alignment vertical="center" shrinkToFit="1"/>
    </xf>
    <xf numFmtId="178" fontId="10" fillId="0" borderId="1" xfId="0" applyNumberFormat="1" applyFont="1" applyBorder="1" applyAlignment="1">
      <alignment vertical="center" shrinkToFit="1"/>
    </xf>
    <xf numFmtId="0" fontId="10" fillId="0" borderId="46" xfId="0" applyFont="1" applyBorder="1" applyAlignment="1">
      <alignment horizontal="center" vertical="center"/>
    </xf>
    <xf numFmtId="0" fontId="9" fillId="0" borderId="0" xfId="0" applyFont="1">
      <alignment vertical="center"/>
    </xf>
    <xf numFmtId="0" fontId="11" fillId="0" borderId="68" xfId="0" applyFont="1" applyBorder="1" applyAlignment="1">
      <alignment horizontal="center" vertical="center"/>
    </xf>
    <xf numFmtId="0" fontId="11" fillId="0" borderId="68" xfId="0" applyFont="1" applyBorder="1">
      <alignment vertical="center"/>
    </xf>
    <xf numFmtId="0" fontId="11" fillId="0" borderId="69" xfId="0" applyFont="1" applyBorder="1">
      <alignment vertical="center"/>
    </xf>
    <xf numFmtId="0" fontId="7" fillId="0" borderId="0" xfId="0" applyFont="1">
      <alignment vertical="center"/>
    </xf>
    <xf numFmtId="0" fontId="7" fillId="0" borderId="0" xfId="0" applyFont="1" applyAlignment="1">
      <alignment horizontal="center" vertical="center"/>
    </xf>
    <xf numFmtId="0" fontId="11" fillId="0" borderId="8" xfId="0" applyFont="1" applyBorder="1" applyAlignment="1">
      <alignment horizontal="center" vertical="center"/>
    </xf>
    <xf numFmtId="0" fontId="11" fillId="0" borderId="8" xfId="0" applyFont="1" applyBorder="1">
      <alignment vertical="center"/>
    </xf>
    <xf numFmtId="0" fontId="11" fillId="0" borderId="12" xfId="0" applyFont="1" applyBorder="1">
      <alignment vertical="center"/>
    </xf>
    <xf numFmtId="0" fontId="11" fillId="0" borderId="5" xfId="0" applyFont="1" applyBorder="1">
      <alignment vertical="center"/>
    </xf>
    <xf numFmtId="0" fontId="11" fillId="0" borderId="2" xfId="0" applyFont="1" applyBorder="1">
      <alignment vertical="center"/>
    </xf>
    <xf numFmtId="0" fontId="11" fillId="0" borderId="3" xfId="0" applyFont="1" applyBorder="1">
      <alignment vertical="center"/>
    </xf>
    <xf numFmtId="0" fontId="11" fillId="0" borderId="1" xfId="0" applyFont="1" applyBorder="1">
      <alignment vertical="center"/>
    </xf>
    <xf numFmtId="0" fontId="7" fillId="0" borderId="0" xfId="0" applyFont="1" applyAlignment="1">
      <alignment horizontal="left" vertical="center"/>
    </xf>
    <xf numFmtId="49" fontId="9" fillId="0" borderId="0" xfId="0" applyNumberFormat="1" applyFont="1" applyAlignment="1">
      <alignment horizontal="center" vertical="center" wrapText="1"/>
    </xf>
    <xf numFmtId="38" fontId="10" fillId="0" borderId="0" xfId="4" applyFont="1" applyFill="1" applyBorder="1" applyAlignment="1" applyProtection="1">
      <alignment horizontal="right" vertical="center" shrinkToFit="1"/>
    </xf>
    <xf numFmtId="0" fontId="9" fillId="0" borderId="72" xfId="0" applyFont="1" applyBorder="1" applyAlignment="1">
      <alignment vertical="center" wrapText="1"/>
    </xf>
    <xf numFmtId="0" fontId="7" fillId="0" borderId="0" xfId="0" applyFont="1" applyAlignment="1">
      <alignment vertical="center" wrapText="1"/>
    </xf>
    <xf numFmtId="0" fontId="21" fillId="4" borderId="54" xfId="0" applyFont="1" applyFill="1" applyBorder="1" applyAlignment="1">
      <alignment horizontal="center" vertical="center"/>
    </xf>
    <xf numFmtId="0" fontId="21" fillId="0" borderId="0" xfId="0" applyFont="1" applyAlignment="1">
      <alignment horizontal="center" vertical="center"/>
    </xf>
    <xf numFmtId="0" fontId="9" fillId="0" borderId="0" xfId="0" applyFont="1" applyAlignment="1">
      <alignment horizontal="left" vertical="center"/>
    </xf>
    <xf numFmtId="0" fontId="21" fillId="4" borderId="0" xfId="0" applyFont="1" applyFill="1" applyAlignment="1">
      <alignment horizontal="center" vertical="center"/>
    </xf>
    <xf numFmtId="0" fontId="32" fillId="0" borderId="0" xfId="0" applyFont="1" applyAlignment="1">
      <alignment horizontal="center" vertical="center"/>
    </xf>
    <xf numFmtId="0" fontId="32" fillId="0" borderId="0" xfId="0" applyFont="1">
      <alignment vertical="center"/>
    </xf>
    <xf numFmtId="0" fontId="30" fillId="0" borderId="0" xfId="0" applyFont="1">
      <alignment vertical="center"/>
    </xf>
    <xf numFmtId="0" fontId="8" fillId="0" borderId="0" xfId="0" applyFont="1">
      <alignment vertical="center"/>
    </xf>
    <xf numFmtId="0" fontId="8" fillId="0" borderId="0" xfId="0" applyFont="1" applyAlignment="1">
      <alignment horizontal="center" vertical="center"/>
    </xf>
    <xf numFmtId="0" fontId="8" fillId="0" borderId="79" xfId="0" applyFont="1" applyBorder="1">
      <alignment vertical="center"/>
    </xf>
    <xf numFmtId="38" fontId="8" fillId="0" borderId="0" xfId="0" applyNumberFormat="1" applyFont="1">
      <alignment vertical="center"/>
    </xf>
    <xf numFmtId="176" fontId="8" fillId="0" borderId="0" xfId="0" applyNumberFormat="1" applyFont="1">
      <alignment vertical="center"/>
    </xf>
    <xf numFmtId="0" fontId="8" fillId="0" borderId="8" xfId="0" applyFont="1" applyBorder="1">
      <alignment vertical="center"/>
    </xf>
    <xf numFmtId="38" fontId="8" fillId="0" borderId="8" xfId="0" applyNumberFormat="1" applyFont="1" applyBorder="1">
      <alignment vertical="center"/>
    </xf>
    <xf numFmtId="0" fontId="31" fillId="0" borderId="54" xfId="0" applyFont="1" applyBorder="1" applyAlignment="1">
      <alignment horizontal="center" vertical="center"/>
    </xf>
    <xf numFmtId="0" fontId="21" fillId="4" borderId="27" xfId="0" applyFont="1" applyFill="1" applyBorder="1" applyAlignment="1" applyProtection="1">
      <alignment horizontal="center" vertical="center"/>
      <protection locked="0"/>
    </xf>
    <xf numFmtId="0" fontId="21" fillId="4" borderId="78" xfId="0" applyFont="1" applyFill="1" applyBorder="1" applyAlignment="1" applyProtection="1">
      <alignment horizontal="center" vertical="center"/>
      <protection locked="0"/>
    </xf>
    <xf numFmtId="0" fontId="21" fillId="4" borderId="84" xfId="0" applyFont="1" applyFill="1" applyBorder="1" applyAlignment="1" applyProtection="1">
      <alignment horizontal="center" vertical="center"/>
      <protection locked="0"/>
    </xf>
    <xf numFmtId="0" fontId="21" fillId="4" borderId="85" xfId="0" applyFont="1" applyFill="1" applyBorder="1" applyAlignment="1" applyProtection="1">
      <alignment horizontal="center" vertical="center"/>
      <protection locked="0"/>
    </xf>
    <xf numFmtId="0" fontId="34" fillId="0" borderId="0" xfId="0" applyFont="1" applyAlignment="1">
      <alignment horizontal="center" vertical="center"/>
    </xf>
    <xf numFmtId="49" fontId="33" fillId="0" borderId="0" xfId="0" applyNumberFormat="1" applyFont="1" applyProtection="1">
      <alignment vertical="center"/>
      <protection locked="0"/>
    </xf>
    <xf numFmtId="0" fontId="33" fillId="0" borderId="0" xfId="0" applyFont="1" applyProtection="1">
      <alignment vertical="center"/>
      <protection locked="0"/>
    </xf>
    <xf numFmtId="0" fontId="34" fillId="0" borderId="0" xfId="0" applyFont="1">
      <alignment vertical="center"/>
    </xf>
    <xf numFmtId="0" fontId="11" fillId="0" borderId="2" xfId="0" applyFont="1" applyBorder="1" applyAlignment="1">
      <alignment horizontal="center" vertical="center"/>
    </xf>
    <xf numFmtId="0" fontId="26" fillId="0" borderId="16" xfId="0" applyFont="1" applyBorder="1">
      <alignment vertical="center"/>
    </xf>
    <xf numFmtId="0" fontId="26" fillId="0" borderId="17" xfId="0" applyFont="1" applyBorder="1">
      <alignment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38" fontId="26" fillId="0" borderId="16" xfId="4" applyFont="1" applyBorder="1" applyAlignment="1" applyProtection="1">
      <alignment vertical="center"/>
    </xf>
    <xf numFmtId="38" fontId="26" fillId="0" borderId="17" xfId="4" applyFont="1" applyBorder="1" applyAlignment="1" applyProtection="1">
      <alignment vertical="center"/>
    </xf>
    <xf numFmtId="0" fontId="12" fillId="0" borderId="59" xfId="0"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11" fillId="0" borderId="1" xfId="0" applyFont="1" applyBorder="1" applyAlignment="1" applyProtection="1">
      <alignment vertical="center" shrinkToFit="1"/>
      <protection locked="0"/>
    </xf>
    <xf numFmtId="0" fontId="11" fillId="0" borderId="59" xfId="0" applyFont="1" applyBorder="1" applyAlignment="1" applyProtection="1">
      <alignment vertical="center" shrinkToFit="1"/>
      <protection locked="0"/>
    </xf>
    <xf numFmtId="0" fontId="25" fillId="0" borderId="36" xfId="0" applyFont="1" applyBorder="1" applyAlignment="1">
      <alignment horizontal="center" vertical="center"/>
    </xf>
    <xf numFmtId="0" fontId="12" fillId="0" borderId="88" xfId="0" applyFont="1" applyBorder="1">
      <alignment vertical="center"/>
    </xf>
    <xf numFmtId="0" fontId="12" fillId="0" borderId="68" xfId="0" applyFont="1" applyBorder="1">
      <alignment vertical="center"/>
    </xf>
    <xf numFmtId="0" fontId="12" fillId="0" borderId="68" xfId="0" applyFont="1" applyBorder="1" applyAlignment="1">
      <alignment horizontal="center" vertical="center"/>
    </xf>
    <xf numFmtId="0" fontId="12" fillId="0" borderId="69" xfId="0" applyFont="1" applyBorder="1" applyAlignment="1">
      <alignment horizontal="center" vertical="center"/>
    </xf>
    <xf numFmtId="38" fontId="12" fillId="0" borderId="88" xfId="4" applyFont="1" applyBorder="1" applyAlignment="1" applyProtection="1">
      <alignment vertical="center"/>
    </xf>
    <xf numFmtId="38" fontId="12" fillId="0" borderId="68" xfId="4" applyFont="1" applyBorder="1" applyAlignment="1" applyProtection="1">
      <alignment vertical="center"/>
    </xf>
    <xf numFmtId="176" fontId="12" fillId="0" borderId="71" xfId="0" applyNumberFormat="1" applyFont="1" applyBorder="1">
      <alignment vertical="center"/>
    </xf>
    <xf numFmtId="0" fontId="11" fillId="0" borderId="86" xfId="0" applyFont="1" applyBorder="1" applyAlignment="1">
      <alignment horizontal="center" vertical="center"/>
    </xf>
    <xf numFmtId="0" fontId="25" fillId="0" borderId="16" xfId="0" applyFont="1" applyBorder="1" applyAlignment="1">
      <alignment horizontal="left" vertical="center"/>
    </xf>
    <xf numFmtId="0" fontId="11" fillId="0" borderId="68" xfId="0" applyFont="1" applyBorder="1" applyAlignment="1">
      <alignment horizontal="left"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xf>
    <xf numFmtId="176" fontId="12" fillId="0" borderId="3" xfId="0" applyNumberFormat="1" applyFont="1" applyBorder="1" applyAlignment="1">
      <alignment vertical="center" shrinkToFit="1"/>
    </xf>
    <xf numFmtId="0" fontId="12" fillId="0" borderId="6" xfId="0" applyFont="1" applyBorder="1">
      <alignment vertical="center"/>
    </xf>
    <xf numFmtId="0" fontId="0" fillId="0" borderId="25" xfId="0" applyBorder="1">
      <alignment vertical="center"/>
    </xf>
    <xf numFmtId="0" fontId="15" fillId="0" borderId="17" xfId="0" applyFont="1" applyBorder="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0" fontId="12" fillId="0" borderId="16" xfId="0" applyFont="1" applyBorder="1">
      <alignment vertical="center"/>
    </xf>
    <xf numFmtId="0" fontId="12" fillId="0" borderId="17" xfId="0" applyFont="1" applyBorder="1">
      <alignment vertical="center"/>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lignment vertical="center"/>
    </xf>
    <xf numFmtId="0" fontId="0" fillId="0" borderId="0" xfId="0" applyAlignment="1">
      <alignment horizontal="left" vertical="center"/>
    </xf>
    <xf numFmtId="49" fontId="0" fillId="0" borderId="0" xfId="0" applyNumberFormat="1">
      <alignment vertical="center"/>
    </xf>
    <xf numFmtId="49" fontId="0" fillId="0" borderId="0" xfId="0" applyNumberFormat="1" applyAlignment="1">
      <alignment horizontal="left" vertical="center"/>
    </xf>
    <xf numFmtId="0" fontId="11" fillId="0" borderId="13" xfId="0" applyFont="1" applyBorder="1" applyAlignment="1">
      <alignment horizontal="center" vertical="center"/>
    </xf>
    <xf numFmtId="6" fontId="39" fillId="0" borderId="54" xfId="8" applyFont="1" applyFill="1" applyBorder="1" applyAlignment="1" applyProtection="1">
      <alignment horizontal="right" vertical="center" shrinkToFit="1"/>
    </xf>
    <xf numFmtId="176" fontId="12" fillId="0" borderId="43" xfId="0" applyNumberFormat="1" applyFont="1" applyBorder="1">
      <alignment vertical="center"/>
    </xf>
    <xf numFmtId="176" fontId="12" fillId="0" borderId="6" xfId="0" applyNumberFormat="1" applyFont="1" applyBorder="1" applyAlignment="1">
      <alignment vertical="center" shrinkToFit="1"/>
    </xf>
    <xf numFmtId="178" fontId="10" fillId="0" borderId="2" xfId="4" applyNumberFormat="1" applyFont="1" applyBorder="1" applyAlignment="1" applyProtection="1">
      <alignment horizontal="right" vertical="center" shrinkToFit="1"/>
    </xf>
    <xf numFmtId="0" fontId="7" fillId="3" borderId="94" xfId="0" applyFont="1" applyFill="1" applyBorder="1" applyAlignment="1">
      <alignment horizontal="center" vertical="center" wrapText="1"/>
    </xf>
    <xf numFmtId="0" fontId="34" fillId="0" borderId="0" xfId="0" applyFont="1" applyAlignment="1">
      <alignment horizontal="center" vertical="center"/>
    </xf>
    <xf numFmtId="0" fontId="33" fillId="0" borderId="0" xfId="0" applyFont="1" applyAlignment="1">
      <alignment horizontal="center" vertical="center"/>
    </xf>
    <xf numFmtId="0" fontId="21" fillId="0" borderId="0" xfId="0" applyFont="1" applyAlignment="1">
      <alignment horizontal="left" vertical="center" wrapText="1" shrinkToFit="1"/>
    </xf>
    <xf numFmtId="0" fontId="21" fillId="0" borderId="0" xfId="0" applyFont="1" applyAlignment="1">
      <alignment horizontal="left" vertical="center" shrinkToFit="1"/>
    </xf>
    <xf numFmtId="0" fontId="7" fillId="0" borderId="0" xfId="0" applyFont="1" applyAlignment="1">
      <alignment horizontal="left" vertical="center" wrapText="1" shrinkToFit="1"/>
    </xf>
    <xf numFmtId="0" fontId="7" fillId="0" borderId="0" xfId="0" applyFont="1" applyAlignment="1">
      <alignment horizontal="left" vertical="center" shrinkToFit="1"/>
    </xf>
    <xf numFmtId="0" fontId="33" fillId="0" borderId="0" xfId="0" applyFont="1" applyAlignment="1">
      <alignment horizontal="left" vertical="center" shrinkToFit="1"/>
    </xf>
    <xf numFmtId="0" fontId="11" fillId="0" borderId="0" xfId="0" applyFont="1" applyAlignment="1">
      <alignment horizontal="center" vertical="center"/>
    </xf>
    <xf numFmtId="0" fontId="11" fillId="4" borderId="0" xfId="0" applyFont="1" applyFill="1" applyAlignment="1" applyProtection="1">
      <alignment horizontal="center" vertical="center"/>
      <protection locked="0"/>
    </xf>
    <xf numFmtId="0" fontId="25" fillId="0" borderId="0" xfId="0" applyFont="1" applyAlignment="1">
      <alignment horizontal="center" vertical="center"/>
    </xf>
    <xf numFmtId="38" fontId="35" fillId="0" borderId="8" xfId="0" applyNumberFormat="1" applyFont="1" applyBorder="1" applyAlignment="1">
      <alignment horizontal="center" vertical="center"/>
    </xf>
    <xf numFmtId="0" fontId="35" fillId="0" borderId="8" xfId="0" applyFont="1" applyBorder="1" applyAlignment="1">
      <alignment horizontal="center" vertical="center"/>
    </xf>
    <xf numFmtId="0" fontId="33" fillId="0" borderId="4" xfId="0" applyFont="1" applyBorder="1" applyAlignment="1">
      <alignment horizontal="center" vertical="center" wrapText="1"/>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33" fillId="0" borderId="8" xfId="0" applyFont="1" applyBorder="1" applyAlignment="1">
      <alignment horizontal="center" vertical="center"/>
    </xf>
    <xf numFmtId="0" fontId="33" fillId="0" borderId="12" xfId="0" applyFont="1" applyBorder="1" applyAlignment="1">
      <alignment horizontal="center" vertical="center"/>
    </xf>
    <xf numFmtId="0" fontId="33" fillId="4" borderId="4" xfId="0" applyFont="1" applyFill="1" applyBorder="1" applyAlignment="1" applyProtection="1">
      <alignment horizontal="center" vertical="center" shrinkToFit="1"/>
      <protection locked="0"/>
    </xf>
    <xf numFmtId="0" fontId="33" fillId="4" borderId="5" xfId="0" applyFont="1" applyFill="1" applyBorder="1" applyAlignment="1" applyProtection="1">
      <alignment horizontal="center" vertical="center" shrinkToFit="1"/>
      <protection locked="0"/>
    </xf>
    <xf numFmtId="0" fontId="33" fillId="4" borderId="6" xfId="0" applyFont="1" applyFill="1" applyBorder="1" applyAlignment="1" applyProtection="1">
      <alignment horizontal="center" vertical="center" shrinkToFit="1"/>
      <protection locked="0"/>
    </xf>
    <xf numFmtId="0" fontId="33" fillId="4" borderId="9" xfId="0" applyFont="1" applyFill="1" applyBorder="1" applyAlignment="1" applyProtection="1">
      <alignment horizontal="center" vertical="center" shrinkToFit="1"/>
      <protection locked="0"/>
    </xf>
    <xf numFmtId="0" fontId="33" fillId="4" borderId="0" xfId="0" applyFont="1" applyFill="1" applyAlignment="1" applyProtection="1">
      <alignment horizontal="center" vertical="center" shrinkToFit="1"/>
      <protection locked="0"/>
    </xf>
    <xf numFmtId="0" fontId="33" fillId="4" borderId="10" xfId="0" applyFont="1" applyFill="1" applyBorder="1" applyAlignment="1" applyProtection="1">
      <alignment horizontal="center" vertical="center" shrinkToFit="1"/>
      <protection locked="0"/>
    </xf>
    <xf numFmtId="0" fontId="33" fillId="4" borderId="11" xfId="0" applyFont="1" applyFill="1" applyBorder="1" applyAlignment="1" applyProtection="1">
      <alignment horizontal="center" vertical="center" shrinkToFit="1"/>
      <protection locked="0"/>
    </xf>
    <xf numFmtId="0" fontId="33" fillId="4" borderId="8" xfId="0" applyFont="1" applyFill="1" applyBorder="1" applyAlignment="1" applyProtection="1">
      <alignment horizontal="center" vertical="center" shrinkToFit="1"/>
      <protection locked="0"/>
    </xf>
    <xf numFmtId="0" fontId="33" fillId="4" borderId="12" xfId="0" applyFont="1" applyFill="1" applyBorder="1" applyAlignment="1" applyProtection="1">
      <alignment horizontal="center" vertical="center" shrinkToFit="1"/>
      <protection locked="0"/>
    </xf>
    <xf numFmtId="0" fontId="33" fillId="4" borderId="4" xfId="0" applyFont="1" applyFill="1" applyBorder="1" applyAlignment="1" applyProtection="1">
      <alignment horizontal="left" vertical="center"/>
      <protection locked="0"/>
    </xf>
    <xf numFmtId="0" fontId="33" fillId="4" borderId="5" xfId="0" applyFont="1" applyFill="1" applyBorder="1" applyAlignment="1" applyProtection="1">
      <alignment horizontal="left" vertical="center"/>
      <protection locked="0"/>
    </xf>
    <xf numFmtId="0" fontId="33" fillId="4" borderId="6" xfId="0" applyFont="1" applyFill="1" applyBorder="1" applyAlignment="1" applyProtection="1">
      <alignment horizontal="left" vertical="center"/>
      <protection locked="0"/>
    </xf>
    <xf numFmtId="0" fontId="33" fillId="4" borderId="11" xfId="0" applyFont="1" applyFill="1" applyBorder="1" applyAlignment="1" applyProtection="1">
      <alignment horizontal="left" vertical="center"/>
      <protection locked="0"/>
    </xf>
    <xf numFmtId="0" fontId="33" fillId="4" borderId="8" xfId="0" applyFont="1" applyFill="1" applyBorder="1" applyAlignment="1" applyProtection="1">
      <alignment horizontal="left" vertical="center"/>
      <protection locked="0"/>
    </xf>
    <xf numFmtId="0" fontId="33" fillId="4" borderId="12" xfId="0" applyFont="1" applyFill="1" applyBorder="1" applyAlignment="1" applyProtection="1">
      <alignment horizontal="left" vertical="center"/>
      <protection locked="0"/>
    </xf>
    <xf numFmtId="0" fontId="33" fillId="0" borderId="4" xfId="0" applyFont="1" applyBorder="1" applyAlignment="1">
      <alignment horizontal="center" vertical="center"/>
    </xf>
    <xf numFmtId="49" fontId="36" fillId="4" borderId="4" xfId="0" applyNumberFormat="1" applyFont="1" applyFill="1" applyBorder="1" applyAlignment="1" applyProtection="1">
      <alignment horizontal="center" vertical="center" shrinkToFit="1"/>
      <protection locked="0"/>
    </xf>
    <xf numFmtId="49" fontId="36" fillId="4" borderId="5" xfId="0" applyNumberFormat="1" applyFont="1" applyFill="1" applyBorder="1" applyAlignment="1" applyProtection="1">
      <alignment horizontal="center" vertical="center" shrinkToFit="1"/>
      <protection locked="0"/>
    </xf>
    <xf numFmtId="49" fontId="36" fillId="4" borderId="6" xfId="0" applyNumberFormat="1" applyFont="1" applyFill="1" applyBorder="1" applyAlignment="1" applyProtection="1">
      <alignment horizontal="center" vertical="center" shrinkToFit="1"/>
      <protection locked="0"/>
    </xf>
    <xf numFmtId="49" fontId="36" fillId="4" borderId="11" xfId="0" applyNumberFormat="1" applyFont="1" applyFill="1" applyBorder="1" applyAlignment="1" applyProtection="1">
      <alignment horizontal="center" vertical="center" shrinkToFit="1"/>
      <protection locked="0"/>
    </xf>
    <xf numFmtId="49" fontId="36" fillId="4" borderId="8" xfId="0" applyNumberFormat="1" applyFont="1" applyFill="1" applyBorder="1" applyAlignment="1" applyProtection="1">
      <alignment horizontal="center" vertical="center" shrinkToFit="1"/>
      <protection locked="0"/>
    </xf>
    <xf numFmtId="49" fontId="36" fillId="4" borderId="12" xfId="0" applyNumberFormat="1" applyFont="1" applyFill="1" applyBorder="1" applyAlignment="1" applyProtection="1">
      <alignment horizontal="center" vertical="center" shrinkToFit="1"/>
      <protection locked="0"/>
    </xf>
    <xf numFmtId="176" fontId="11" fillId="0" borderId="0" xfId="0" applyNumberFormat="1" applyFont="1">
      <alignment vertical="center"/>
    </xf>
    <xf numFmtId="38" fontId="12" fillId="0" borderId="16" xfId="4" applyFont="1" applyBorder="1" applyAlignment="1" applyProtection="1">
      <alignment vertical="center"/>
    </xf>
    <xf numFmtId="38" fontId="12" fillId="0" borderId="17" xfId="4" applyFont="1" applyBorder="1" applyAlignment="1" applyProtection="1">
      <alignment vertical="center"/>
    </xf>
    <xf numFmtId="176" fontId="17" fillId="0" borderId="0" xfId="0" applyNumberFormat="1" applyFont="1">
      <alignment vertical="center"/>
    </xf>
    <xf numFmtId="0" fontId="11" fillId="0" borderId="0" xfId="0" applyFont="1">
      <alignment vertical="center"/>
    </xf>
    <xf numFmtId="0" fontId="18" fillId="0" borderId="0" xfId="0" applyFont="1" applyAlignment="1">
      <alignment horizontal="center" vertical="center"/>
    </xf>
    <xf numFmtId="38" fontId="18" fillId="0" borderId="22" xfId="4" applyFont="1" applyBorder="1" applyAlignment="1" applyProtection="1">
      <alignment vertical="center"/>
    </xf>
    <xf numFmtId="38" fontId="18" fillId="0" borderId="23" xfId="4" applyFont="1" applyBorder="1" applyAlignment="1" applyProtection="1">
      <alignment vertical="center"/>
    </xf>
    <xf numFmtId="38" fontId="12" fillId="0" borderId="22" xfId="4" applyFont="1" applyBorder="1" applyAlignment="1" applyProtection="1">
      <alignment vertical="center"/>
    </xf>
    <xf numFmtId="38" fontId="12" fillId="0" borderId="23" xfId="4" applyFont="1" applyBorder="1" applyAlignment="1" applyProtection="1">
      <alignment vertical="center"/>
    </xf>
    <xf numFmtId="0" fontId="15" fillId="0" borderId="0" xfId="0" applyFont="1" applyAlignment="1">
      <alignment horizontal="center" vertical="center"/>
    </xf>
    <xf numFmtId="0" fontId="12" fillId="0" borderId="4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0" xfId="0" applyFont="1" applyAlignment="1">
      <alignment horizontal="center" vertical="center"/>
    </xf>
    <xf numFmtId="0" fontId="12" fillId="0" borderId="16" xfId="0" applyFont="1" applyBorder="1">
      <alignment vertical="center"/>
    </xf>
    <xf numFmtId="0" fontId="12" fillId="0" borderId="17" xfId="0" applyFont="1" applyBorder="1">
      <alignment vertical="center"/>
    </xf>
    <xf numFmtId="0" fontId="11" fillId="4" borderId="0" xfId="0" applyFont="1" applyFill="1" applyAlignment="1">
      <alignment horizontal="center" vertical="center"/>
    </xf>
    <xf numFmtId="0" fontId="11" fillId="2" borderId="0" xfId="0" applyFont="1" applyFill="1" applyAlignment="1">
      <alignment horizontal="center" vertical="center"/>
    </xf>
    <xf numFmtId="0" fontId="11" fillId="4" borderId="7" xfId="0" applyFont="1" applyFill="1" applyBorder="1" applyAlignment="1" applyProtection="1">
      <alignment horizontal="left" vertical="center"/>
      <protection locked="0"/>
    </xf>
    <xf numFmtId="0" fontId="11" fillId="4" borderId="76" xfId="0" applyFont="1" applyFill="1" applyBorder="1" applyAlignment="1" applyProtection="1">
      <alignment horizontal="left" vertical="center"/>
      <protection locked="0"/>
    </xf>
    <xf numFmtId="0" fontId="11" fillId="4" borderId="68" xfId="0" applyFont="1" applyFill="1" applyBorder="1" applyAlignment="1" applyProtection="1">
      <alignment horizontal="left" vertical="center"/>
      <protection locked="0"/>
    </xf>
    <xf numFmtId="0" fontId="11" fillId="4" borderId="71" xfId="0" applyFont="1" applyFill="1" applyBorder="1" applyAlignment="1" applyProtection="1">
      <alignment horizontal="left" vertical="center"/>
      <protection locked="0"/>
    </xf>
    <xf numFmtId="0" fontId="11" fillId="4" borderId="37" xfId="0" applyFont="1" applyFill="1" applyBorder="1" applyAlignment="1" applyProtection="1">
      <alignment horizontal="left" vertical="center" wrapText="1"/>
      <protection locked="0"/>
    </xf>
    <xf numFmtId="0" fontId="11" fillId="4" borderId="7" xfId="0" applyFont="1" applyFill="1" applyBorder="1" applyAlignment="1" applyProtection="1">
      <alignment horizontal="left" vertical="center" wrapText="1"/>
      <protection locked="0"/>
    </xf>
    <xf numFmtId="0" fontId="11" fillId="4" borderId="76" xfId="0" applyFont="1" applyFill="1" applyBorder="1" applyAlignment="1" applyProtection="1">
      <alignment horizontal="left" vertical="center" wrapText="1"/>
      <protection locked="0"/>
    </xf>
    <xf numFmtId="0" fontId="11" fillId="4" borderId="61" xfId="0" applyFont="1" applyFill="1" applyBorder="1" applyAlignment="1" applyProtection="1">
      <alignment horizontal="left" vertical="center"/>
      <protection locked="0"/>
    </xf>
    <xf numFmtId="0" fontId="11" fillId="4" borderId="65" xfId="0" applyFont="1" applyFill="1" applyBorder="1" applyAlignment="1" applyProtection="1">
      <alignment horizontal="left" vertical="center"/>
      <protection locked="0"/>
    </xf>
    <xf numFmtId="0" fontId="11" fillId="4" borderId="2"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49" fontId="11" fillId="4" borderId="2" xfId="0" applyNumberFormat="1" applyFont="1" applyFill="1" applyBorder="1" applyAlignment="1" applyProtection="1">
      <alignment horizontal="left" vertical="center"/>
      <protection locked="0"/>
    </xf>
    <xf numFmtId="49" fontId="11" fillId="4" borderId="3" xfId="0" applyNumberFormat="1" applyFont="1" applyFill="1" applyBorder="1" applyAlignment="1" applyProtection="1">
      <alignment horizontal="left" vertical="center"/>
      <protection locked="0"/>
    </xf>
    <xf numFmtId="0" fontId="11" fillId="4" borderId="61" xfId="0" applyFont="1" applyFill="1" applyBorder="1" applyAlignment="1" applyProtection="1">
      <alignment horizontal="left" vertical="center" shrinkToFit="1"/>
      <protection locked="0"/>
    </xf>
    <xf numFmtId="0" fontId="11" fillId="4" borderId="62" xfId="0" applyFont="1" applyFill="1" applyBorder="1" applyAlignment="1" applyProtection="1">
      <alignment horizontal="left" vertical="center" shrinkToFit="1"/>
      <protection locked="0"/>
    </xf>
    <xf numFmtId="0" fontId="11" fillId="4" borderId="59" xfId="0" applyFont="1" applyFill="1" applyBorder="1" applyAlignment="1" applyProtection="1">
      <alignment horizontal="left" vertical="center" shrinkToFit="1"/>
      <protection locked="0"/>
    </xf>
    <xf numFmtId="0" fontId="38" fillId="4" borderId="2" xfId="7" applyFill="1" applyBorder="1" applyAlignment="1" applyProtection="1">
      <alignment horizontal="left" vertical="center" shrinkToFit="1"/>
      <protection locked="0"/>
    </xf>
    <xf numFmtId="0" fontId="11" fillId="0" borderId="60" xfId="0" applyFont="1" applyBorder="1" applyAlignment="1">
      <alignment horizontal="center" vertical="center"/>
    </xf>
    <xf numFmtId="0" fontId="11" fillId="0" borderId="61"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5" fillId="0" borderId="0" xfId="0" applyFont="1" applyAlignment="1">
      <alignment horizontal="center" vertical="center" shrinkToFit="1"/>
    </xf>
    <xf numFmtId="0" fontId="11" fillId="0" borderId="41" xfId="0" applyFont="1" applyBorder="1" applyAlignment="1">
      <alignment horizontal="center" vertical="center" textRotation="255"/>
    </xf>
    <xf numFmtId="0" fontId="12" fillId="0" borderId="17" xfId="0" applyFont="1" applyBorder="1" applyAlignment="1">
      <alignment horizontal="center" vertical="center"/>
    </xf>
    <xf numFmtId="0" fontId="12" fillId="0" borderId="18" xfId="0" applyFont="1" applyBorder="1" applyAlignment="1">
      <alignment horizontal="center" vertical="center"/>
    </xf>
    <xf numFmtId="38" fontId="12" fillId="0" borderId="49" xfId="4" applyFont="1" applyBorder="1" applyAlignment="1" applyProtection="1">
      <alignment vertical="center"/>
    </xf>
    <xf numFmtId="38" fontId="12" fillId="0" borderId="47" xfId="4" applyFont="1" applyBorder="1" applyAlignment="1" applyProtection="1">
      <alignment vertical="center"/>
    </xf>
    <xf numFmtId="0" fontId="12" fillId="0" borderId="49" xfId="0" applyFont="1" applyBorder="1">
      <alignment vertical="center"/>
    </xf>
    <xf numFmtId="0" fontId="12" fillId="0" borderId="47" xfId="0" applyFont="1" applyBorder="1">
      <alignment vertical="center"/>
    </xf>
    <xf numFmtId="0" fontId="12" fillId="0" borderId="47" xfId="0" applyFont="1" applyBorder="1" applyAlignment="1">
      <alignment horizontal="center" vertical="center"/>
    </xf>
    <xf numFmtId="0" fontId="12" fillId="0" borderId="48" xfId="0" applyFont="1" applyBorder="1" applyAlignment="1">
      <alignment horizontal="center" vertical="center"/>
    </xf>
    <xf numFmtId="0" fontId="12" fillId="0" borderId="22" xfId="0" applyFont="1" applyBorder="1">
      <alignment vertical="center"/>
    </xf>
    <xf numFmtId="0" fontId="12" fillId="0" borderId="23" xfId="0" applyFont="1" applyBorder="1">
      <alignmen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8" fillId="0" borderId="22" xfId="0" applyFont="1" applyBorder="1">
      <alignment vertical="center"/>
    </xf>
    <xf numFmtId="0" fontId="18" fillId="0" borderId="23" xfId="0" applyFont="1" applyBorder="1">
      <alignment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xf numFmtId="0" fontId="17" fillId="0" borderId="0" xfId="0" applyFont="1">
      <alignment vertical="center"/>
    </xf>
    <xf numFmtId="0" fontId="11" fillId="0" borderId="68" xfId="0" applyFont="1" applyBorder="1" applyAlignment="1">
      <alignment horizontal="center" vertical="center"/>
    </xf>
    <xf numFmtId="0" fontId="11" fillId="0" borderId="7" xfId="0" applyFont="1" applyBorder="1" applyAlignment="1">
      <alignment horizontal="center" vertical="center"/>
    </xf>
    <xf numFmtId="0" fontId="11" fillId="4" borderId="13" xfId="0" applyFont="1" applyFill="1" applyBorder="1" applyAlignment="1" applyProtection="1">
      <alignment horizontal="left" vertical="center"/>
      <protection locked="0"/>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24" fillId="0" borderId="49" xfId="0" applyFont="1" applyBorder="1" applyAlignment="1">
      <alignment horizontal="right" vertical="center"/>
    </xf>
    <xf numFmtId="0" fontId="24" fillId="0" borderId="47" xfId="0" applyFont="1" applyBorder="1" applyAlignment="1">
      <alignment horizontal="right" vertical="center"/>
    </xf>
    <xf numFmtId="0" fontId="11" fillId="0" borderId="64" xfId="0" applyFont="1" applyBorder="1" applyAlignment="1">
      <alignment horizontal="center" vertical="center" textRotation="255"/>
    </xf>
    <xf numFmtId="0" fontId="11" fillId="0" borderId="78" xfId="0" applyFont="1" applyBorder="1" applyAlignment="1">
      <alignment horizontal="center" vertical="center" textRotation="255"/>
    </xf>
    <xf numFmtId="0" fontId="11" fillId="0" borderId="29" xfId="0" applyFont="1" applyBorder="1" applyAlignment="1">
      <alignment horizontal="center" vertical="center" textRotation="255"/>
    </xf>
    <xf numFmtId="0" fontId="15" fillId="0" borderId="49" xfId="0" applyFont="1" applyBorder="1" applyAlignment="1">
      <alignment horizontal="center" vertical="center" shrinkToFit="1"/>
    </xf>
    <xf numFmtId="0" fontId="15" fillId="0" borderId="47" xfId="0" applyFont="1" applyBorder="1" applyAlignment="1">
      <alignment horizontal="center" vertical="center" shrinkToFit="1"/>
    </xf>
    <xf numFmtId="0" fontId="15" fillId="0" borderId="48" xfId="0" applyFont="1" applyBorder="1" applyAlignment="1">
      <alignment horizontal="center" vertical="center" shrinkToFit="1"/>
    </xf>
    <xf numFmtId="0" fontId="11" fillId="0" borderId="86" xfId="0" applyFont="1" applyBorder="1" applyAlignment="1">
      <alignment horizontal="center" vertical="center" textRotation="255"/>
    </xf>
    <xf numFmtId="0" fontId="11" fillId="0" borderId="5" xfId="0" applyFont="1" applyBorder="1" applyAlignment="1">
      <alignment horizontal="center" vertical="center"/>
    </xf>
    <xf numFmtId="0" fontId="11" fillId="0" borderId="39" xfId="0" applyFont="1" applyBorder="1" applyAlignment="1">
      <alignment horizontal="center" vertical="center"/>
    </xf>
    <xf numFmtId="0" fontId="11" fillId="0" borderId="8" xfId="0" applyFont="1" applyBorder="1" applyAlignment="1">
      <alignment horizontal="center" vertical="center"/>
    </xf>
    <xf numFmtId="0" fontId="11" fillId="0" borderId="40" xfId="0" applyFont="1" applyBorder="1" applyAlignment="1">
      <alignment horizontal="center" vertical="center"/>
    </xf>
    <xf numFmtId="0" fontId="11" fillId="0" borderId="3" xfId="0" applyFont="1" applyBorder="1" applyAlignment="1">
      <alignment horizontal="center" vertical="center"/>
    </xf>
    <xf numFmtId="0" fontId="11" fillId="0" borderId="65" xfId="0" applyFont="1" applyBorder="1" applyAlignment="1">
      <alignment horizontal="center" vertical="center"/>
    </xf>
    <xf numFmtId="0" fontId="12" fillId="0" borderId="19" xfId="0" applyFont="1" applyBorder="1">
      <alignment vertical="center"/>
    </xf>
    <xf numFmtId="0" fontId="12" fillId="0" borderId="20" xfId="0" applyFont="1" applyBorder="1">
      <alignment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38" fontId="12" fillId="0" borderId="19" xfId="4" applyFont="1" applyBorder="1" applyAlignment="1" applyProtection="1">
      <alignment vertical="center"/>
    </xf>
    <xf numFmtId="38" fontId="12" fillId="0" borderId="20" xfId="4" applyFont="1" applyBorder="1" applyAlignment="1" applyProtection="1">
      <alignment vertical="center"/>
    </xf>
    <xf numFmtId="38" fontId="24" fillId="0" borderId="49" xfId="4" applyFont="1" applyBorder="1" applyAlignment="1" applyProtection="1">
      <alignment horizontal="right" vertical="center" shrinkToFit="1"/>
    </xf>
    <xf numFmtId="38" fontId="24" fillId="0" borderId="47" xfId="4" applyFont="1" applyBorder="1" applyAlignment="1" applyProtection="1">
      <alignment horizontal="right" vertical="center" shrinkToFit="1"/>
    </xf>
    <xf numFmtId="0" fontId="11" fillId="0" borderId="49" xfId="0" applyFont="1" applyBorder="1" applyAlignment="1">
      <alignment horizontal="right" vertical="center"/>
    </xf>
    <xf numFmtId="0" fontId="11" fillId="0" borderId="47" xfId="0" applyFont="1" applyBorder="1" applyAlignment="1">
      <alignment horizontal="right" vertical="center"/>
    </xf>
    <xf numFmtId="38" fontId="11" fillId="0" borderId="49" xfId="4" applyFont="1" applyBorder="1" applyAlignment="1" applyProtection="1">
      <alignment horizontal="right" vertical="center"/>
    </xf>
    <xf numFmtId="38" fontId="11" fillId="0" borderId="47" xfId="4" applyFont="1" applyBorder="1" applyAlignment="1" applyProtection="1">
      <alignment horizontal="right" vertical="center"/>
    </xf>
    <xf numFmtId="0" fontId="11" fillId="0" borderId="51" xfId="0" applyFont="1" applyBorder="1" applyAlignment="1">
      <alignment horizontal="center" vertical="center"/>
    </xf>
    <xf numFmtId="0" fontId="11" fillId="0" borderId="44" xfId="0" applyFont="1" applyBorder="1" applyAlignment="1">
      <alignment horizontal="center" vertical="center"/>
    </xf>
    <xf numFmtId="0" fontId="11" fillId="0" borderId="52" xfId="0" applyFont="1" applyBorder="1" applyAlignment="1">
      <alignment horizontal="center" vertical="center"/>
    </xf>
    <xf numFmtId="0" fontId="11" fillId="0" borderId="87" xfId="0" applyFont="1" applyBorder="1" applyAlignment="1">
      <alignment horizontal="center" vertical="center" textRotation="255"/>
    </xf>
    <xf numFmtId="0" fontId="10" fillId="0" borderId="0" xfId="0" applyFont="1" applyAlignment="1">
      <alignment horizontal="left" vertical="center"/>
    </xf>
    <xf numFmtId="179" fontId="11" fillId="0" borderId="4" xfId="0" applyNumberFormat="1" applyFont="1" applyBorder="1" applyAlignment="1">
      <alignment horizontal="center" vertical="center" shrinkToFit="1"/>
    </xf>
    <xf numFmtId="179" fontId="11" fillId="0" borderId="5" xfId="0" applyNumberFormat="1" applyFont="1" applyBorder="1" applyAlignment="1">
      <alignment horizontal="center" vertical="center" shrinkToFit="1"/>
    </xf>
    <xf numFmtId="0" fontId="11" fillId="0" borderId="5" xfId="0" applyFont="1" applyBorder="1">
      <alignment vertical="center"/>
    </xf>
    <xf numFmtId="0" fontId="11" fillId="0" borderId="6" xfId="0" applyFont="1" applyBorder="1">
      <alignment vertical="center"/>
    </xf>
    <xf numFmtId="0" fontId="11" fillId="0" borderId="8" xfId="0" applyFont="1" applyBorder="1">
      <alignment vertical="center"/>
    </xf>
    <xf numFmtId="0" fontId="11" fillId="0" borderId="12" xfId="0" applyFont="1" applyBorder="1">
      <alignment vertical="center"/>
    </xf>
    <xf numFmtId="49" fontId="11" fillId="4" borderId="5" xfId="0" applyNumberFormat="1" applyFont="1" applyFill="1" applyBorder="1" applyAlignment="1" applyProtection="1">
      <alignment horizontal="left" vertical="center" shrinkToFit="1"/>
      <protection locked="0"/>
    </xf>
    <xf numFmtId="0" fontId="11" fillId="0" borderId="75" xfId="0" applyFont="1" applyBorder="1" applyAlignment="1">
      <alignment horizontal="left" vertical="center"/>
    </xf>
    <xf numFmtId="0" fontId="11" fillId="0" borderId="61" xfId="0" applyFont="1" applyBorder="1" applyAlignment="1">
      <alignment horizontal="left" vertical="center"/>
    </xf>
    <xf numFmtId="177" fontId="9" fillId="0" borderId="25" xfId="4" applyNumberFormat="1" applyFont="1" applyFill="1" applyBorder="1" applyAlignment="1" applyProtection="1">
      <alignment horizontal="right" vertical="center" shrinkToFit="1"/>
    </xf>
    <xf numFmtId="176" fontId="9" fillId="4" borderId="25" xfId="0" applyNumberFormat="1" applyFont="1" applyFill="1" applyBorder="1" applyAlignment="1" applyProtection="1">
      <alignment horizontal="right" vertical="center" shrinkToFit="1"/>
      <protection locked="0"/>
    </xf>
    <xf numFmtId="176" fontId="9" fillId="0" borderId="25" xfId="0" applyNumberFormat="1" applyFont="1" applyBorder="1" applyAlignment="1">
      <alignment horizontal="right" vertical="center" shrinkToFi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4"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7" fillId="0" borderId="6"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0" xfId="0" applyFont="1" applyBorder="1" applyAlignment="1">
      <alignment horizontal="center" vertical="center" wrapText="1" shrinkToFit="1"/>
    </xf>
    <xf numFmtId="0" fontId="7" fillId="0" borderId="11" xfId="0" applyFont="1" applyBorder="1" applyAlignment="1">
      <alignment horizontal="center" vertical="center" wrapText="1" shrinkToFit="1"/>
    </xf>
    <xf numFmtId="0" fontId="7" fillId="0" borderId="8"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9" fillId="0" borderId="1" xfId="0" applyFont="1" applyBorder="1" applyAlignment="1">
      <alignment horizontal="center" vertical="top" wrapText="1" shrinkToFit="1"/>
    </xf>
    <xf numFmtId="0" fontId="9" fillId="0" borderId="2" xfId="0" applyFont="1" applyBorder="1" applyAlignment="1">
      <alignment horizontal="center" vertical="top" wrapText="1" shrinkToFit="1"/>
    </xf>
    <xf numFmtId="0" fontId="9" fillId="0" borderId="3" xfId="0" applyFont="1" applyBorder="1" applyAlignment="1">
      <alignment horizontal="center" vertical="top" wrapText="1" shrinkToFit="1"/>
    </xf>
    <xf numFmtId="0" fontId="9" fillId="0" borderId="1" xfId="0" applyFont="1" applyBorder="1" applyAlignment="1">
      <alignment horizontal="center" vertical="top" wrapText="1"/>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48" fillId="4" borderId="1" xfId="0" applyFont="1" applyFill="1" applyBorder="1" applyAlignment="1" applyProtection="1">
      <alignment horizontal="center" vertical="center" shrinkToFit="1"/>
      <protection locked="0"/>
    </xf>
    <xf numFmtId="0" fontId="48" fillId="4" borderId="2" xfId="0" applyFont="1" applyFill="1" applyBorder="1" applyAlignment="1" applyProtection="1">
      <alignment horizontal="center" vertical="center" shrinkToFit="1"/>
      <protection locked="0"/>
    </xf>
    <xf numFmtId="0" fontId="48" fillId="4" borderId="3" xfId="0" applyFont="1" applyFill="1" applyBorder="1" applyAlignment="1" applyProtection="1">
      <alignment horizontal="center" vertical="center" shrinkToFit="1"/>
      <protection locked="0"/>
    </xf>
    <xf numFmtId="0" fontId="48" fillId="4" borderId="1" xfId="0" applyFont="1" applyFill="1" applyBorder="1" applyAlignment="1" applyProtection="1">
      <alignment horizontal="center" vertical="center" wrapText="1" shrinkToFit="1"/>
      <protection locked="0"/>
    </xf>
    <xf numFmtId="0" fontId="48" fillId="4" borderId="2" xfId="0" applyFont="1" applyFill="1" applyBorder="1" applyAlignment="1" applyProtection="1">
      <alignment horizontal="center" vertical="center" wrapText="1" shrinkToFit="1"/>
      <protection locked="0"/>
    </xf>
    <xf numFmtId="0" fontId="48" fillId="4" borderId="3" xfId="0" applyFont="1" applyFill="1" applyBorder="1" applyAlignment="1" applyProtection="1">
      <alignment horizontal="center" vertical="center" wrapText="1" shrinkToFit="1"/>
      <protection locked="0"/>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25" xfId="0" applyFont="1" applyBorder="1" applyAlignment="1">
      <alignment horizontal="center"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5" xfId="0" applyFont="1" applyBorder="1" applyAlignment="1">
      <alignment horizontal="center" vertical="top" wrapText="1" shrinkToFi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9" fillId="0" borderId="25" xfId="0" applyFont="1" applyBorder="1" applyAlignment="1">
      <alignment horizontal="center" vertical="center" wrapText="1"/>
    </xf>
    <xf numFmtId="49" fontId="8" fillId="0" borderId="0" xfId="0" applyNumberFormat="1" applyFont="1" applyAlignment="1">
      <alignment horizontal="left" vertical="top" wrapText="1"/>
    </xf>
    <xf numFmtId="0" fontId="20" fillId="0" borderId="61" xfId="0" applyFont="1" applyBorder="1" applyAlignment="1">
      <alignment horizontal="left" vertical="center"/>
    </xf>
    <xf numFmtId="0" fontId="20" fillId="0" borderId="80" xfId="0" applyFont="1" applyBorder="1" applyAlignment="1">
      <alignment horizontal="left" vertical="center"/>
    </xf>
    <xf numFmtId="0" fontId="20" fillId="0" borderId="65" xfId="0" applyFont="1" applyBorder="1" applyAlignment="1">
      <alignment horizontal="left" vertical="center"/>
    </xf>
    <xf numFmtId="0" fontId="22" fillId="2" borderId="66" xfId="0" applyFont="1" applyFill="1" applyBorder="1" applyAlignment="1">
      <alignment horizontal="left" vertical="center" wrapText="1"/>
    </xf>
    <xf numFmtId="0" fontId="22" fillId="2" borderId="67" xfId="0" applyFont="1" applyFill="1" applyBorder="1" applyAlignment="1">
      <alignment horizontal="left" vertical="center" wrapText="1"/>
    </xf>
    <xf numFmtId="0" fontId="9" fillId="0" borderId="74" xfId="0" applyFont="1" applyBorder="1" applyAlignment="1">
      <alignment horizontal="left" vertical="center"/>
    </xf>
    <xf numFmtId="0" fontId="9" fillId="0" borderId="2" xfId="0" applyFont="1" applyBorder="1" applyAlignment="1">
      <alignment horizontal="left" vertical="center"/>
    </xf>
    <xf numFmtId="0" fontId="9" fillId="0" borderId="59" xfId="0" applyFont="1" applyBorder="1" applyAlignment="1">
      <alignment horizontal="left" vertical="center"/>
    </xf>
    <xf numFmtId="0" fontId="9" fillId="0" borderId="74" xfId="0" applyFont="1" applyBorder="1" applyAlignment="1">
      <alignment horizontal="left" vertical="center" wrapText="1"/>
    </xf>
    <xf numFmtId="0" fontId="9" fillId="0" borderId="2" xfId="0" applyFont="1" applyBorder="1" applyAlignment="1">
      <alignment horizontal="left" vertical="center" wrapText="1"/>
    </xf>
    <xf numFmtId="0" fontId="9" fillId="0" borderId="59" xfId="0" applyFont="1" applyBorder="1" applyAlignment="1">
      <alignment horizontal="left" vertical="center" wrapText="1"/>
    </xf>
    <xf numFmtId="0" fontId="9" fillId="0" borderId="73" xfId="0" applyFont="1" applyBorder="1" applyAlignment="1">
      <alignment horizontal="left" vertical="center"/>
    </xf>
    <xf numFmtId="0" fontId="9" fillId="0" borderId="5" xfId="0" applyFont="1" applyBorder="1" applyAlignment="1">
      <alignment horizontal="left" vertical="center"/>
    </xf>
    <xf numFmtId="0" fontId="9" fillId="0" borderId="57" xfId="0" applyFont="1" applyBorder="1" applyAlignment="1">
      <alignment horizontal="left" vertical="center"/>
    </xf>
    <xf numFmtId="0" fontId="9" fillId="0" borderId="75" xfId="0" applyFont="1" applyBorder="1" applyAlignment="1">
      <alignment horizontal="left" vertical="center"/>
    </xf>
    <xf numFmtId="0" fontId="9" fillId="0" borderId="61" xfId="0" applyFont="1" applyBorder="1" applyAlignment="1">
      <alignment horizontal="left" vertical="center"/>
    </xf>
    <xf numFmtId="0" fontId="9" fillId="0" borderId="62" xfId="0" applyFont="1" applyBorder="1" applyAlignment="1">
      <alignment horizontal="left" vertical="center"/>
    </xf>
    <xf numFmtId="0" fontId="23" fillId="4" borderId="63" xfId="0" applyFont="1" applyFill="1" applyBorder="1" applyAlignment="1">
      <alignment horizontal="center" vertical="center"/>
    </xf>
    <xf numFmtId="0" fontId="23" fillId="4" borderId="47" xfId="0" applyFont="1" applyFill="1" applyBorder="1" applyAlignment="1">
      <alignment horizontal="center" vertical="center"/>
    </xf>
    <xf numFmtId="0" fontId="23" fillId="4" borderId="50" xfId="0" applyFont="1" applyFill="1" applyBorder="1" applyAlignment="1">
      <alignment horizontal="center" vertical="center"/>
    </xf>
    <xf numFmtId="0" fontId="20" fillId="0" borderId="8" xfId="0" applyFont="1" applyBorder="1" applyAlignment="1">
      <alignment horizontal="left" vertical="center" shrinkToFit="1"/>
    </xf>
    <xf numFmtId="0" fontId="20" fillId="0" borderId="12" xfId="0" applyFont="1" applyBorder="1" applyAlignment="1">
      <alignment horizontal="left" vertical="center" shrinkToFit="1"/>
    </xf>
    <xf numFmtId="0" fontId="22" fillId="2" borderId="15" xfId="0" applyFont="1" applyFill="1" applyBorder="1" applyAlignment="1">
      <alignment horizontal="left" vertical="center" wrapText="1"/>
    </xf>
    <xf numFmtId="0" fontId="22" fillId="2" borderId="53" xfId="0" applyFont="1" applyFill="1" applyBorder="1" applyAlignment="1">
      <alignment horizontal="left" vertical="center" wrapText="1"/>
    </xf>
    <xf numFmtId="0" fontId="21" fillId="4" borderId="64" xfId="0" applyFont="1" applyFill="1" applyBorder="1" applyAlignment="1" applyProtection="1">
      <alignment horizontal="center" vertical="center"/>
      <protection locked="0"/>
    </xf>
    <xf numFmtId="0" fontId="21" fillId="4" borderId="83" xfId="0" applyFont="1" applyFill="1" applyBorder="1" applyAlignment="1" applyProtection="1">
      <alignment horizontal="center" vertical="center"/>
      <protection locked="0"/>
    </xf>
    <xf numFmtId="0" fontId="20" fillId="0" borderId="63" xfId="0" applyFont="1" applyBorder="1" applyAlignment="1">
      <alignment horizontal="left" vertical="center" wrapText="1"/>
    </xf>
    <xf numFmtId="0" fontId="20" fillId="0" borderId="81" xfId="0" applyFont="1" applyBorder="1" applyAlignment="1">
      <alignment horizontal="left" vertical="center" wrapText="1"/>
    </xf>
    <xf numFmtId="0" fontId="20" fillId="0" borderId="82" xfId="0" applyFont="1" applyBorder="1" applyAlignment="1">
      <alignment horizontal="left" vertical="center" wrapText="1"/>
    </xf>
    <xf numFmtId="0" fontId="8" fillId="0" borderId="8" xfId="0" applyFont="1" applyBorder="1" applyAlignment="1">
      <alignment horizontal="left" vertical="center" wrapText="1"/>
    </xf>
    <xf numFmtId="0" fontId="8" fillId="0" borderId="58" xfId="0" applyFont="1" applyBorder="1" applyAlignment="1">
      <alignment horizontal="left" vertical="center" wrapText="1"/>
    </xf>
    <xf numFmtId="49" fontId="9" fillId="0" borderId="1" xfId="0" applyNumberFormat="1" applyFont="1" applyBorder="1" applyAlignment="1">
      <alignment horizontal="center" vertical="center" wrapText="1"/>
    </xf>
    <xf numFmtId="49" fontId="9" fillId="0" borderId="2" xfId="0" applyNumberFormat="1" applyFont="1" applyBorder="1" applyAlignment="1">
      <alignment horizontal="center" vertical="center" wrapText="1"/>
    </xf>
    <xf numFmtId="49" fontId="9" fillId="0" borderId="91" xfId="0" applyNumberFormat="1" applyFont="1" applyBorder="1" applyAlignment="1">
      <alignment horizontal="center" vertical="center" wrapText="1"/>
    </xf>
    <xf numFmtId="0" fontId="8" fillId="0" borderId="0" xfId="0" applyFont="1" applyAlignment="1">
      <alignment horizontal="center" vertical="center"/>
    </xf>
    <xf numFmtId="0" fontId="11" fillId="0" borderId="5" xfId="0" applyFont="1" applyBorder="1" applyAlignment="1">
      <alignment horizontal="left" vertical="center"/>
    </xf>
    <xf numFmtId="0" fontId="11" fillId="0" borderId="6" xfId="0" applyFont="1" applyBorder="1" applyAlignment="1">
      <alignment horizontal="left" vertical="center"/>
    </xf>
    <xf numFmtId="0" fontId="11" fillId="0" borderId="8" xfId="0" applyFont="1" applyBorder="1" applyAlignment="1">
      <alignment horizontal="left" vertical="center"/>
    </xf>
    <xf numFmtId="0" fontId="11" fillId="0" borderId="12" xfId="0" applyFont="1" applyBorder="1" applyAlignment="1">
      <alignment horizontal="left" vertical="center"/>
    </xf>
    <xf numFmtId="0" fontId="11" fillId="0" borderId="25" xfId="0" applyFont="1" applyBorder="1" applyAlignment="1">
      <alignment horizontal="center" vertical="center" shrinkToFit="1"/>
    </xf>
    <xf numFmtId="0" fontId="8" fillId="0" borderId="0" xfId="0" applyFont="1" applyAlignment="1">
      <alignment horizontal="center" vertical="center" wrapText="1"/>
    </xf>
    <xf numFmtId="0" fontId="11" fillId="4" borderId="1" xfId="0" applyFont="1" applyFill="1" applyBorder="1" applyAlignment="1" applyProtection="1">
      <alignment horizontal="left" vertical="center" shrinkToFit="1"/>
      <protection locked="0"/>
    </xf>
    <xf numFmtId="0" fontId="11" fillId="4" borderId="68" xfId="0" applyFont="1" applyFill="1" applyBorder="1" applyAlignment="1" applyProtection="1">
      <alignment horizontal="left" vertical="center" shrinkToFit="1"/>
      <protection locked="0"/>
    </xf>
    <xf numFmtId="0" fontId="11" fillId="4" borderId="69" xfId="0" applyFont="1" applyFill="1" applyBorder="1" applyAlignment="1" applyProtection="1">
      <alignment horizontal="left" vertical="center" shrinkToFit="1"/>
      <protection locked="0"/>
    </xf>
    <xf numFmtId="0" fontId="15" fillId="0" borderId="70" xfId="0" applyFont="1" applyBorder="1" applyAlignment="1">
      <alignment horizontal="center"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11" fillId="4" borderId="11" xfId="0" applyFont="1" applyFill="1" applyBorder="1" applyAlignment="1" applyProtection="1">
      <alignment horizontal="left" vertical="center" shrinkToFit="1"/>
      <protection locked="0"/>
    </xf>
    <xf numFmtId="0" fontId="11" fillId="4" borderId="8" xfId="0" applyFont="1" applyFill="1" applyBorder="1" applyAlignment="1" applyProtection="1">
      <alignment horizontal="left" vertical="center" shrinkToFit="1"/>
      <protection locked="0"/>
    </xf>
    <xf numFmtId="0" fontId="11" fillId="4" borderId="12" xfId="0" applyFont="1" applyFill="1" applyBorder="1" applyAlignment="1" applyProtection="1">
      <alignment horizontal="left" vertical="center" shrinkToFit="1"/>
      <protection locked="0"/>
    </xf>
    <xf numFmtId="49" fontId="11" fillId="4" borderId="11" xfId="0" applyNumberFormat="1" applyFont="1" applyFill="1" applyBorder="1" applyAlignment="1" applyProtection="1">
      <alignment horizontal="center" vertical="center" shrinkToFit="1"/>
      <protection locked="0"/>
    </xf>
    <xf numFmtId="49" fontId="11" fillId="4" borderId="8" xfId="0" applyNumberFormat="1" applyFont="1" applyFill="1" applyBorder="1" applyAlignment="1" applyProtection="1">
      <alignment horizontal="center" vertical="center" shrinkToFit="1"/>
      <protection locked="0"/>
    </xf>
    <xf numFmtId="49" fontId="11" fillId="4" borderId="58" xfId="0" applyNumberFormat="1" applyFont="1" applyFill="1" applyBorder="1" applyAlignment="1" applyProtection="1">
      <alignment horizontal="center" vertical="center" shrinkToFit="1"/>
      <protection locked="0"/>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2" fillId="4" borderId="1" xfId="0" applyFont="1" applyFill="1" applyBorder="1" applyAlignment="1" applyProtection="1">
      <alignment horizontal="left" vertical="center" shrinkToFit="1"/>
      <protection locked="0"/>
    </xf>
    <xf numFmtId="0" fontId="12" fillId="4" borderId="2" xfId="0" applyFont="1" applyFill="1" applyBorder="1" applyAlignment="1" applyProtection="1">
      <alignment horizontal="left" vertical="center" shrinkToFit="1"/>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38" fontId="11" fillId="4" borderId="2" xfId="4" applyFont="1" applyFill="1" applyBorder="1" applyAlignment="1" applyProtection="1">
      <alignment horizontal="right" vertical="center" wrapText="1"/>
      <protection locked="0"/>
    </xf>
    <xf numFmtId="0" fontId="6" fillId="4" borderId="25" xfId="0" applyFont="1" applyFill="1" applyBorder="1" applyAlignment="1" applyProtection="1">
      <alignment horizontal="center" vertical="center"/>
      <protection locked="0"/>
    </xf>
    <xf numFmtId="0" fontId="7" fillId="0" borderId="25" xfId="0" applyFont="1" applyBorder="1">
      <alignment vertical="center"/>
    </xf>
    <xf numFmtId="0" fontId="7" fillId="0" borderId="25" xfId="0" applyFont="1" applyBorder="1" applyAlignment="1">
      <alignment horizontal="left" vertical="center" indent="1"/>
    </xf>
    <xf numFmtId="0" fontId="11" fillId="4" borderId="25" xfId="0" applyFont="1" applyFill="1" applyBorder="1" applyAlignment="1" applyProtection="1">
      <alignment vertical="center" shrinkToFit="1"/>
      <protection locked="0"/>
    </xf>
    <xf numFmtId="0" fontId="13" fillId="0" borderId="5" xfId="0" applyFont="1" applyBorder="1" applyAlignment="1">
      <alignment horizontal="left" vertical="top" wrapText="1"/>
    </xf>
    <xf numFmtId="0" fontId="13" fillId="0" borderId="57" xfId="0" applyFont="1" applyBorder="1" applyAlignment="1">
      <alignment horizontal="left" vertical="top" wrapText="1"/>
    </xf>
    <xf numFmtId="0" fontId="7" fillId="0" borderId="0" xfId="0" applyFont="1" applyAlignment="1">
      <alignment horizontal="center" vertical="center"/>
    </xf>
    <xf numFmtId="0" fontId="11" fillId="4" borderId="58" xfId="0" applyFont="1" applyFill="1" applyBorder="1" applyAlignment="1" applyProtection="1">
      <alignment horizontal="left" vertical="center" shrinkToFit="1"/>
      <protection locked="0"/>
    </xf>
    <xf numFmtId="0" fontId="11" fillId="4" borderId="4" xfId="0" applyFont="1" applyFill="1" applyBorder="1" applyAlignment="1" applyProtection="1">
      <alignment vertical="center" shrinkToFit="1"/>
      <protection locked="0"/>
    </xf>
    <xf numFmtId="0" fontId="11" fillId="4" borderId="5" xfId="0" applyFont="1" applyFill="1" applyBorder="1" applyAlignment="1" applyProtection="1">
      <alignment vertical="center" shrinkToFit="1"/>
      <protection locked="0"/>
    </xf>
    <xf numFmtId="0" fontId="11" fillId="4" borderId="57" xfId="0" applyFont="1" applyFill="1" applyBorder="1" applyAlignment="1" applyProtection="1">
      <alignment vertical="center" shrinkToFit="1"/>
      <protection locked="0"/>
    </xf>
    <xf numFmtId="49" fontId="11" fillId="4" borderId="1" xfId="0" applyNumberFormat="1" applyFont="1" applyFill="1" applyBorder="1" applyAlignment="1" applyProtection="1">
      <alignment horizontal="center" vertical="center" shrinkToFit="1"/>
      <protection locked="0"/>
    </xf>
    <xf numFmtId="49" fontId="11" fillId="4" borderId="2" xfId="0" applyNumberFormat="1" applyFont="1" applyFill="1" applyBorder="1" applyAlignment="1" applyProtection="1">
      <alignment horizontal="center" vertical="center" shrinkToFit="1"/>
      <protection locked="0"/>
    </xf>
    <xf numFmtId="49" fontId="11" fillId="4" borderId="59" xfId="0" applyNumberFormat="1" applyFont="1" applyFill="1" applyBorder="1" applyAlignment="1" applyProtection="1">
      <alignment horizontal="center" vertical="center" shrinkToFit="1"/>
      <protection locked="0"/>
    </xf>
    <xf numFmtId="0" fontId="11" fillId="0" borderId="66" xfId="0" applyFont="1" applyBorder="1" applyAlignment="1">
      <alignment horizontal="center" vertical="center" shrinkToFit="1"/>
    </xf>
    <xf numFmtId="0" fontId="46" fillId="0" borderId="65" xfId="0" applyFont="1" applyBorder="1" applyAlignment="1">
      <alignment horizontal="center" vertical="center" wrapText="1" shrinkToFit="1"/>
    </xf>
    <xf numFmtId="0" fontId="46" fillId="0" borderId="66" xfId="0" applyFont="1" applyBorder="1" applyAlignment="1">
      <alignment horizontal="center" vertical="center" shrinkToFit="1"/>
    </xf>
    <xf numFmtId="0" fontId="46" fillId="0" borderId="66" xfId="0" applyFont="1" applyBorder="1" applyAlignment="1">
      <alignment horizontal="center" vertical="center" wrapText="1" shrinkToFit="1"/>
    </xf>
    <xf numFmtId="0" fontId="11" fillId="4" borderId="60" xfId="0" applyFont="1" applyFill="1" applyBorder="1" applyAlignment="1" applyProtection="1">
      <alignment horizontal="center" vertical="center" shrinkToFit="1"/>
      <protection locked="0"/>
    </xf>
    <xf numFmtId="0" fontId="11" fillId="4" borderId="61" xfId="0" applyFont="1" applyFill="1" applyBorder="1" applyAlignment="1" applyProtection="1">
      <alignment horizontal="center" vertical="center" shrinkToFit="1"/>
      <protection locked="0"/>
    </xf>
    <xf numFmtId="0" fontId="11" fillId="4" borderId="65" xfId="0" applyFont="1" applyFill="1" applyBorder="1" applyAlignment="1" applyProtection="1">
      <alignment horizontal="center" vertical="center" shrinkToFit="1"/>
      <protection locked="0"/>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176" fontId="11" fillId="0" borderId="4" xfId="0" applyNumberFormat="1" applyFont="1" applyBorder="1" applyAlignment="1">
      <alignment horizontal="right" vertical="center" shrinkToFit="1"/>
    </xf>
    <xf numFmtId="176" fontId="11" fillId="0" borderId="5" xfId="0" applyNumberFormat="1" applyFont="1" applyBorder="1" applyAlignment="1">
      <alignment horizontal="right" vertical="center" shrinkToFit="1"/>
    </xf>
    <xf numFmtId="179" fontId="11" fillId="0" borderId="4" xfId="0" applyNumberFormat="1" applyFont="1" applyBorder="1" applyAlignment="1">
      <alignment horizontal="right" vertical="center"/>
    </xf>
    <xf numFmtId="179" fontId="11" fillId="0" borderId="5" xfId="0" applyNumberFormat="1" applyFont="1" applyBorder="1" applyAlignment="1">
      <alignment horizontal="right" vertical="center"/>
    </xf>
    <xf numFmtId="176" fontId="11" fillId="0" borderId="1" xfId="0" applyNumberFormat="1" applyFont="1" applyBorder="1" applyAlignment="1">
      <alignment horizontal="right" vertical="center" shrinkToFit="1"/>
    </xf>
    <xf numFmtId="176" fontId="11" fillId="0" borderId="2" xfId="0" applyNumberFormat="1" applyFont="1" applyBorder="1" applyAlignment="1">
      <alignment horizontal="right" vertical="center" shrinkToFit="1"/>
    </xf>
    <xf numFmtId="0" fontId="12" fillId="0" borderId="1" xfId="0" applyFont="1" applyBorder="1" applyAlignment="1">
      <alignment horizontal="center" vertical="center"/>
    </xf>
    <xf numFmtId="0" fontId="12" fillId="0" borderId="2" xfId="0" applyFont="1" applyBorder="1" applyAlignment="1">
      <alignment horizontal="center" vertical="center"/>
    </xf>
    <xf numFmtId="179" fontId="11" fillId="0" borderId="1" xfId="0" applyNumberFormat="1" applyFont="1" applyBorder="1" applyAlignment="1">
      <alignment horizontal="right" vertical="center"/>
    </xf>
    <xf numFmtId="179" fontId="11" fillId="0" borderId="2" xfId="0" applyNumberFormat="1" applyFont="1" applyBorder="1" applyAlignment="1">
      <alignment horizontal="right" vertical="center"/>
    </xf>
    <xf numFmtId="0" fontId="11" fillId="4" borderId="92" xfId="0" applyFont="1" applyFill="1" applyBorder="1" applyAlignment="1" applyProtection="1">
      <alignment horizontal="left" vertical="center" shrinkToFit="1"/>
      <protection locked="0"/>
    </xf>
    <xf numFmtId="0" fontId="11" fillId="4" borderId="7" xfId="0" applyFont="1" applyFill="1" applyBorder="1" applyAlignment="1" applyProtection="1">
      <alignment horizontal="left" vertical="center" shrinkToFit="1"/>
      <protection locked="0"/>
    </xf>
    <xf numFmtId="0" fontId="11" fillId="4" borderId="93" xfId="0" applyFont="1" applyFill="1" applyBorder="1" applyAlignment="1" applyProtection="1">
      <alignment horizontal="left" vertical="center" shrinkToFit="1"/>
      <protection locked="0"/>
    </xf>
    <xf numFmtId="49" fontId="11" fillId="4" borderId="13" xfId="0" quotePrefix="1" applyNumberFormat="1" applyFont="1" applyFill="1" applyBorder="1" applyAlignment="1" applyProtection="1">
      <alignment horizontal="left" vertical="center"/>
      <protection locked="0"/>
    </xf>
    <xf numFmtId="49" fontId="11" fillId="4" borderId="13" xfId="0" applyNumberFormat="1" applyFont="1" applyFill="1" applyBorder="1" applyAlignment="1" applyProtection="1">
      <alignment horizontal="left" vertical="center"/>
      <protection locked="0"/>
    </xf>
  </cellXfs>
  <cellStyles count="9">
    <cellStyle name="パーセント 2" xfId="2"/>
    <cellStyle name="ハイパーリンク" xfId="7" builtinId="8"/>
    <cellStyle name="桁区切り" xfId="4" builtinId="6"/>
    <cellStyle name="桁区切り 2" xfId="1"/>
    <cellStyle name="桁区切り 3" xfId="6"/>
    <cellStyle name="通貨" xfId="8" builtinId="7"/>
    <cellStyle name="標準" xfId="0" builtinId="0"/>
    <cellStyle name="標準 2" xfId="3"/>
    <cellStyle name="標準 3" xfId="5"/>
  </cellStyles>
  <dxfs count="100">
    <dxf>
      <font>
        <b/>
        <i val="0"/>
        <color rgb="FFFF0000"/>
      </font>
      <numFmt numFmtId="0" formatCode="General"/>
    </dxf>
    <dxf>
      <font>
        <b/>
        <i val="0"/>
        <color rgb="FFFF0000"/>
      </font>
    </dxf>
    <dxf>
      <font>
        <b/>
        <i val="0"/>
        <color rgb="FFFF0000"/>
      </font>
    </dxf>
    <dxf>
      <font>
        <b/>
        <i val="0"/>
        <color rgb="FFFF0000"/>
      </font>
      <numFmt numFmtId="0" formatCode="General"/>
    </dxf>
    <dxf>
      <font>
        <b/>
        <i val="0"/>
        <color rgb="FFFF0000"/>
      </font>
    </dxf>
    <dxf>
      <font>
        <b/>
        <i val="0"/>
        <color rgb="FFFF0000"/>
      </font>
    </dxf>
    <dxf>
      <font>
        <b/>
        <i val="0"/>
        <color rgb="FFFF0000"/>
      </font>
      <numFmt numFmtId="0" formatCode="General"/>
    </dxf>
    <dxf>
      <font>
        <b/>
        <i val="0"/>
        <color rgb="FFFF0000"/>
      </font>
    </dxf>
    <dxf>
      <font>
        <b/>
        <i val="0"/>
        <color rgb="FFFF0000"/>
      </font>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ill>
        <patternFill>
          <bgColor theme="0" tint="-0.34998626667073579"/>
        </patternFill>
      </fill>
    </dxf>
    <dxf>
      <font>
        <b/>
        <i val="0"/>
        <color rgb="FFFF0000"/>
      </font>
      <numFmt numFmtId="0" formatCode="General"/>
    </dxf>
    <dxf>
      <font>
        <b/>
        <i val="0"/>
        <color rgb="FFFF0000"/>
      </font>
      <numFmt numFmtId="0" formatCode="General"/>
    </dxf>
    <dxf>
      <font>
        <color theme="0"/>
      </font>
    </dxf>
  </dxfs>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171450</xdr:colOff>
          <xdr:row>42</xdr:row>
          <xdr:rowOff>38100</xdr:rowOff>
        </xdr:from>
        <xdr:to>
          <xdr:col>10</xdr:col>
          <xdr:colOff>200025</xdr:colOff>
          <xdr:row>43</xdr:row>
          <xdr:rowOff>104775</xdr:rowOff>
        </xdr:to>
        <xdr:sp macro="" textlink="">
          <xdr:nvSpPr>
            <xdr:cNvPr id="32769" name="Check Box 1" hidden="1">
              <a:extLst>
                <a:ext uri="{63B3BB69-23CF-44E3-9099-C40C66FF867C}">
                  <a14:compatExt spid="_x0000_s32769"/>
                </a:ext>
                <a:ext uri="{FF2B5EF4-FFF2-40B4-BE49-F238E27FC236}">
                  <a16:creationId xmlns:a16="http://schemas.microsoft.com/office/drawing/2014/main" id="{00000000-0008-0000-01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42</xdr:row>
          <xdr:rowOff>47625</xdr:rowOff>
        </xdr:from>
        <xdr:to>
          <xdr:col>16</xdr:col>
          <xdr:colOff>190500</xdr:colOff>
          <xdr:row>43</xdr:row>
          <xdr:rowOff>123825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1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42</xdr:row>
          <xdr:rowOff>57150</xdr:rowOff>
        </xdr:from>
        <xdr:to>
          <xdr:col>23</xdr:col>
          <xdr:colOff>57150</xdr:colOff>
          <xdr:row>43</xdr:row>
          <xdr:rowOff>133350</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1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7205</xdr:colOff>
      <xdr:row>0</xdr:row>
      <xdr:rowOff>52294</xdr:rowOff>
    </xdr:from>
    <xdr:to>
      <xdr:col>14</xdr:col>
      <xdr:colOff>229988</xdr:colOff>
      <xdr:row>5</xdr:row>
      <xdr:rowOff>160291</xdr:rowOff>
    </xdr:to>
    <xdr:sp macro="" textlink="">
      <xdr:nvSpPr>
        <xdr:cNvPr id="2" name="楕円 1">
          <a:extLst>
            <a:ext uri="{FF2B5EF4-FFF2-40B4-BE49-F238E27FC236}">
              <a16:creationId xmlns:a16="http://schemas.microsoft.com/office/drawing/2014/main" id="{00000000-0008-0000-0100-000002000000}"/>
            </a:ext>
          </a:extLst>
        </xdr:cNvPr>
        <xdr:cNvSpPr/>
      </xdr:nvSpPr>
      <xdr:spPr>
        <a:xfrm>
          <a:off x="2554676" y="52294"/>
          <a:ext cx="917547" cy="929762"/>
        </a:xfrm>
        <a:prstGeom prst="ellipse">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捨　印</a:t>
          </a:r>
        </a:p>
      </xdr:txBody>
    </xdr:sp>
    <xdr:clientData/>
  </xdr:twoCellAnchor>
  <xdr:oneCellAnchor>
    <xdr:from>
      <xdr:col>13</xdr:col>
      <xdr:colOff>0</xdr:colOff>
      <xdr:row>8</xdr:row>
      <xdr:rowOff>38100</xdr:rowOff>
    </xdr:from>
    <xdr:ext cx="2676525" cy="275717"/>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3343275" y="140970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oneCellAnchor>
    <xdr:from>
      <xdr:col>10</xdr:col>
      <xdr:colOff>28576</xdr:colOff>
      <xdr:row>36</xdr:row>
      <xdr:rowOff>66674</xdr:rowOff>
    </xdr:from>
    <xdr:ext cx="3895724" cy="342901"/>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2600326" y="6934199"/>
          <a:ext cx="3895724" cy="342901"/>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b="1"/>
            <a:t>添付する通帳の写しと相違のないように記載して下さい。</a:t>
          </a:r>
        </a:p>
      </xdr:txBody>
    </xdr:sp>
    <xdr:clientData/>
  </xdr:oneCellAnchor>
  <xdr:oneCellAnchor>
    <xdr:from>
      <xdr:col>8</xdr:col>
      <xdr:colOff>228601</xdr:colOff>
      <xdr:row>49</xdr:row>
      <xdr:rowOff>76199</xdr:rowOff>
    </xdr:from>
    <xdr:ext cx="2914649" cy="342901"/>
    <xdr:sp macro="" textlink="">
      <xdr:nvSpPr>
        <xdr:cNvPr id="9" name="正方形/長方形 8">
          <a:extLst>
            <a:ext uri="{FF2B5EF4-FFF2-40B4-BE49-F238E27FC236}">
              <a16:creationId xmlns:a16="http://schemas.microsoft.com/office/drawing/2014/main" id="{00000000-0008-0000-0100-000008000000}"/>
            </a:ext>
          </a:extLst>
        </xdr:cNvPr>
        <xdr:cNvSpPr/>
      </xdr:nvSpPr>
      <xdr:spPr>
        <a:xfrm>
          <a:off x="2286001" y="9172574"/>
          <a:ext cx="2914649" cy="342901"/>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noAutofit/>
        </a:bodyPr>
        <a:lstStyle/>
        <a:p>
          <a:pPr algn="l"/>
          <a:r>
            <a:rPr kumimoji="1" lang="ja-JP" altLang="en-US" sz="1100" b="1"/>
            <a:t>通帳表紙裏のカナ表記で記入してください。</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1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2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3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4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5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224116</xdr:colOff>
      <xdr:row>0</xdr:row>
      <xdr:rowOff>78441</xdr:rowOff>
    </xdr:from>
    <xdr:ext cx="5334001" cy="291353"/>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997322" y="78441"/>
          <a:ext cx="5334001" cy="291353"/>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ctr"/>
          <a:r>
            <a:rPr kumimoji="1" lang="ja-JP" altLang="en-US" sz="1100" b="1"/>
            <a:t>黄色の色つきセルを全て入力して下さい。黄色セル以外の欄は自動転記されます。</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6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7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8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9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A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B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C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D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E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1F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4</xdr:col>
      <xdr:colOff>98817</xdr:colOff>
      <xdr:row>1</xdr:row>
      <xdr:rowOff>223093</xdr:rowOff>
    </xdr:from>
    <xdr:ext cx="3538001" cy="618368"/>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423908" y="534820"/>
          <a:ext cx="3538001" cy="618368"/>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ctr">
          <a:noAutofit/>
        </a:bodyPr>
        <a:lstStyle/>
        <a:p>
          <a:pPr algn="ctr"/>
          <a:r>
            <a:rPr kumimoji="1" lang="ja-JP" altLang="en-US" sz="1100" b="1"/>
            <a:t>本様式は、記入した個票から自動転記されます。</a:t>
          </a:r>
        </a:p>
      </xdr:txBody>
    </xdr:sp>
    <xdr:clientData/>
  </xdr:oneCellAnchor>
</xdr:wsDr>
</file>

<file path=xl/drawings/drawing30.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20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1.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21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2.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22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33.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23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47625</xdr:colOff>
      <xdr:row>0</xdr:row>
      <xdr:rowOff>28575</xdr:rowOff>
    </xdr:from>
    <xdr:ext cx="5495925" cy="275717"/>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504950" y="28575"/>
          <a:ext cx="54959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黄色の色つきセルを全て入力して下さい。</a:t>
          </a:r>
          <a:r>
            <a:rPr kumimoji="1" lang="ja-JP" altLang="ja-JP" sz="1100" b="1">
              <a:solidFill>
                <a:schemeClr val="dk1"/>
              </a:solidFill>
              <a:effectLst/>
              <a:latin typeface="+mn-lt"/>
              <a:ea typeface="+mn-ea"/>
              <a:cs typeface="+mn-cs"/>
            </a:rPr>
            <a:t>黄色セル以外の欄は自動転記されます。</a:t>
          </a:r>
          <a:endParaRPr lang="ja-JP" altLang="ja-JP">
            <a:effectLst/>
          </a:endParaRPr>
        </a:p>
      </xdr:txBody>
    </xdr:sp>
    <xdr:clientData/>
  </xdr:oneCellAnchor>
  <xdr:oneCellAnchor>
    <xdr:from>
      <xdr:col>14</xdr:col>
      <xdr:colOff>0</xdr:colOff>
      <xdr:row>4</xdr:row>
      <xdr:rowOff>0</xdr:rowOff>
    </xdr:from>
    <xdr:ext cx="3924300" cy="533400"/>
    <xdr:sp macro="" textlink="">
      <xdr:nvSpPr>
        <xdr:cNvPr id="4" name="正方形/長方形 3"/>
        <xdr:cNvSpPr/>
      </xdr:nvSpPr>
      <xdr:spPr>
        <a:xfrm>
          <a:off x="3000375" y="762000"/>
          <a:ext cx="3924300" cy="53340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oneCellAnchor>
    <xdr:from>
      <xdr:col>10</xdr:col>
      <xdr:colOff>114300</xdr:colOff>
      <xdr:row>10</xdr:row>
      <xdr:rowOff>0</xdr:rowOff>
    </xdr:from>
    <xdr:ext cx="1466850" cy="264560"/>
    <xdr:sp macro="" textlink="">
      <xdr:nvSpPr>
        <xdr:cNvPr id="5" name="正方形/長方形 4"/>
        <xdr:cNvSpPr/>
      </xdr:nvSpPr>
      <xdr:spPr>
        <a:xfrm>
          <a:off x="2428875" y="2305050"/>
          <a:ext cx="1466850" cy="26456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twoCellAnchor>
    <xdr:from>
      <xdr:col>0</xdr:col>
      <xdr:colOff>0</xdr:colOff>
      <xdr:row>21</xdr:row>
      <xdr:rowOff>0</xdr:rowOff>
    </xdr:from>
    <xdr:to>
      <xdr:col>11</xdr:col>
      <xdr:colOff>38099</xdr:colOff>
      <xdr:row>23</xdr:row>
      <xdr:rowOff>57150</xdr:rowOff>
    </xdr:to>
    <xdr:sp macro="" textlink="">
      <xdr:nvSpPr>
        <xdr:cNvPr id="6" name="正方形/長方形 5"/>
        <xdr:cNvSpPr/>
      </xdr:nvSpPr>
      <xdr:spPr>
        <a:xfrm>
          <a:off x="0" y="6086475"/>
          <a:ext cx="2524124" cy="6667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30</xdr:row>
      <xdr:rowOff>247650</xdr:rowOff>
    </xdr:from>
    <xdr:to>
      <xdr:col>1</xdr:col>
      <xdr:colOff>9525</xdr:colOff>
      <xdr:row>37</xdr:row>
      <xdr:rowOff>57150</xdr:rowOff>
    </xdr:to>
    <xdr:sp macro="" textlink="">
      <xdr:nvSpPr>
        <xdr:cNvPr id="7" name="正方形/長方形 6"/>
        <xdr:cNvSpPr/>
      </xdr:nvSpPr>
      <xdr:spPr>
        <a:xfrm>
          <a:off x="0" y="8905875"/>
          <a:ext cx="447675" cy="24193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oneCellAnchor>
    <xdr:from>
      <xdr:col>5</xdr:col>
      <xdr:colOff>47625</xdr:colOff>
      <xdr:row>0</xdr:row>
      <xdr:rowOff>28575</xdr:rowOff>
    </xdr:from>
    <xdr:ext cx="5495925" cy="275717"/>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504950" y="28575"/>
          <a:ext cx="54959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黄色の色つきセルを全て入力して下さい。</a:t>
          </a:r>
          <a:r>
            <a:rPr kumimoji="1" lang="ja-JP" altLang="ja-JP" sz="1100" b="1">
              <a:solidFill>
                <a:schemeClr val="dk1"/>
              </a:solidFill>
              <a:effectLst/>
              <a:latin typeface="+mn-lt"/>
              <a:ea typeface="+mn-ea"/>
              <a:cs typeface="+mn-cs"/>
            </a:rPr>
            <a:t>黄色セル以外の欄は自動転記されます。</a:t>
          </a:r>
          <a:endParaRPr lang="ja-JP" altLang="ja-JP">
            <a:effectLst/>
          </a:endParaRPr>
        </a:p>
      </xdr:txBody>
    </xdr:sp>
    <xdr:clientData/>
  </xdr:oneCellAnchor>
  <xdr:oneCellAnchor>
    <xdr:from>
      <xdr:col>14</xdr:col>
      <xdr:colOff>0</xdr:colOff>
      <xdr:row>4</xdr:row>
      <xdr:rowOff>0</xdr:rowOff>
    </xdr:from>
    <xdr:ext cx="3924300" cy="533400"/>
    <xdr:sp macro="" textlink="">
      <xdr:nvSpPr>
        <xdr:cNvPr id="4" name="正方形/長方形 3"/>
        <xdr:cNvSpPr/>
      </xdr:nvSpPr>
      <xdr:spPr>
        <a:xfrm>
          <a:off x="3000375" y="762000"/>
          <a:ext cx="3924300" cy="53340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oneCellAnchor>
    <xdr:from>
      <xdr:col>10</xdr:col>
      <xdr:colOff>114300</xdr:colOff>
      <xdr:row>10</xdr:row>
      <xdr:rowOff>0</xdr:rowOff>
    </xdr:from>
    <xdr:ext cx="1466850" cy="264560"/>
    <xdr:sp macro="" textlink="">
      <xdr:nvSpPr>
        <xdr:cNvPr id="5" name="正方形/長方形 4"/>
        <xdr:cNvSpPr/>
      </xdr:nvSpPr>
      <xdr:spPr>
        <a:xfrm>
          <a:off x="2428875" y="2305050"/>
          <a:ext cx="1466850" cy="26456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twoCellAnchor>
    <xdr:from>
      <xdr:col>0</xdr:col>
      <xdr:colOff>0</xdr:colOff>
      <xdr:row>30</xdr:row>
      <xdr:rowOff>247650</xdr:rowOff>
    </xdr:from>
    <xdr:to>
      <xdr:col>1</xdr:col>
      <xdr:colOff>9525</xdr:colOff>
      <xdr:row>37</xdr:row>
      <xdr:rowOff>57150</xdr:rowOff>
    </xdr:to>
    <xdr:sp macro="" textlink="">
      <xdr:nvSpPr>
        <xdr:cNvPr id="6" name="正方形/長方形 5"/>
        <xdr:cNvSpPr/>
      </xdr:nvSpPr>
      <xdr:spPr>
        <a:xfrm>
          <a:off x="0" y="8905875"/>
          <a:ext cx="447675" cy="24193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8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oneCellAnchor>
    <xdr:from>
      <xdr:col>5</xdr:col>
      <xdr:colOff>47625</xdr:colOff>
      <xdr:row>0</xdr:row>
      <xdr:rowOff>28575</xdr:rowOff>
    </xdr:from>
    <xdr:ext cx="5495925" cy="275717"/>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504950" y="28575"/>
          <a:ext cx="54959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黄色の色つきセルを全て入力して下さい。</a:t>
          </a:r>
          <a:r>
            <a:rPr kumimoji="1" lang="ja-JP" altLang="ja-JP" sz="1100" b="1">
              <a:solidFill>
                <a:schemeClr val="dk1"/>
              </a:solidFill>
              <a:effectLst/>
              <a:latin typeface="+mn-lt"/>
              <a:ea typeface="+mn-ea"/>
              <a:cs typeface="+mn-cs"/>
            </a:rPr>
            <a:t>黄色セル以外の欄は自動転記されます。</a:t>
          </a:r>
          <a:endParaRPr lang="ja-JP" altLang="ja-JP">
            <a:effectLst/>
          </a:endParaRPr>
        </a:p>
      </xdr:txBody>
    </xdr:sp>
    <xdr:clientData/>
  </xdr:oneCellAnchor>
  <xdr:oneCellAnchor>
    <xdr:from>
      <xdr:col>14</xdr:col>
      <xdr:colOff>0</xdr:colOff>
      <xdr:row>4</xdr:row>
      <xdr:rowOff>0</xdr:rowOff>
    </xdr:from>
    <xdr:ext cx="3924300" cy="533400"/>
    <xdr:sp macro="" textlink="">
      <xdr:nvSpPr>
        <xdr:cNvPr id="4" name="正方形/長方形 3"/>
        <xdr:cNvSpPr/>
      </xdr:nvSpPr>
      <xdr:spPr>
        <a:xfrm>
          <a:off x="3000375" y="762000"/>
          <a:ext cx="3924300" cy="53340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oneCellAnchor>
    <xdr:from>
      <xdr:col>10</xdr:col>
      <xdr:colOff>114300</xdr:colOff>
      <xdr:row>10</xdr:row>
      <xdr:rowOff>0</xdr:rowOff>
    </xdr:from>
    <xdr:ext cx="1466850" cy="264560"/>
    <xdr:sp macro="" textlink="">
      <xdr:nvSpPr>
        <xdr:cNvPr id="5" name="正方形/長方形 4"/>
        <xdr:cNvSpPr/>
      </xdr:nvSpPr>
      <xdr:spPr>
        <a:xfrm>
          <a:off x="2428875" y="2305050"/>
          <a:ext cx="1466850" cy="26456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twoCellAnchor>
    <xdr:from>
      <xdr:col>0</xdr:col>
      <xdr:colOff>0</xdr:colOff>
      <xdr:row>30</xdr:row>
      <xdr:rowOff>247650</xdr:rowOff>
    </xdr:from>
    <xdr:to>
      <xdr:col>1</xdr:col>
      <xdr:colOff>9525</xdr:colOff>
      <xdr:row>37</xdr:row>
      <xdr:rowOff>57150</xdr:rowOff>
    </xdr:to>
    <xdr:sp macro="" textlink="">
      <xdr:nvSpPr>
        <xdr:cNvPr id="6" name="正方形/長方形 5"/>
        <xdr:cNvSpPr/>
      </xdr:nvSpPr>
      <xdr:spPr>
        <a:xfrm>
          <a:off x="0" y="8905875"/>
          <a:ext cx="447675" cy="24193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19</xdr:row>
      <xdr:rowOff>295275</xdr:rowOff>
    </xdr:from>
    <xdr:to>
      <xdr:col>11</xdr:col>
      <xdr:colOff>38099</xdr:colOff>
      <xdr:row>21</xdr:row>
      <xdr:rowOff>9525</xdr:rowOff>
    </xdr:to>
    <xdr:sp macro="" textlink="">
      <xdr:nvSpPr>
        <xdr:cNvPr id="7" name="正方形/長方形 6"/>
        <xdr:cNvSpPr/>
      </xdr:nvSpPr>
      <xdr:spPr>
        <a:xfrm flipV="1">
          <a:off x="0" y="5772150"/>
          <a:ext cx="2524124" cy="3238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9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oneCellAnchor>
    <xdr:from>
      <xdr:col>5</xdr:col>
      <xdr:colOff>47625</xdr:colOff>
      <xdr:row>0</xdr:row>
      <xdr:rowOff>38100</xdr:rowOff>
    </xdr:from>
    <xdr:ext cx="5495925" cy="275717"/>
    <xdr:sp macro="" textlink="">
      <xdr:nvSpPr>
        <xdr:cNvPr id="5" name="正方形/長方形 4">
          <a:extLst>
            <a:ext uri="{FF2B5EF4-FFF2-40B4-BE49-F238E27FC236}">
              <a16:creationId xmlns:a16="http://schemas.microsoft.com/office/drawing/2014/main" id="{00000000-0008-0000-0600-000003000000}"/>
            </a:ext>
          </a:extLst>
        </xdr:cNvPr>
        <xdr:cNvSpPr/>
      </xdr:nvSpPr>
      <xdr:spPr>
        <a:xfrm>
          <a:off x="1504950" y="38100"/>
          <a:ext cx="54959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黄色の色つきセルを全て入力して下さい。</a:t>
          </a:r>
          <a:r>
            <a:rPr kumimoji="1" lang="ja-JP" altLang="ja-JP" sz="1100" b="1">
              <a:solidFill>
                <a:schemeClr val="dk1"/>
              </a:solidFill>
              <a:effectLst/>
              <a:latin typeface="+mn-lt"/>
              <a:ea typeface="+mn-ea"/>
              <a:cs typeface="+mn-cs"/>
            </a:rPr>
            <a:t>黄色セル以外の欄は自動転記されます。</a:t>
          </a:r>
          <a:endParaRPr lang="ja-JP" altLang="ja-JP">
            <a:effectLst/>
          </a:endParaRPr>
        </a:p>
      </xdr:txBody>
    </xdr:sp>
    <xdr:clientData/>
  </xdr:oneCellAnchor>
  <xdr:oneCellAnchor>
    <xdr:from>
      <xdr:col>14</xdr:col>
      <xdr:colOff>0</xdr:colOff>
      <xdr:row>4</xdr:row>
      <xdr:rowOff>9525</xdr:rowOff>
    </xdr:from>
    <xdr:ext cx="3924300" cy="533400"/>
    <xdr:sp macro="" textlink="">
      <xdr:nvSpPr>
        <xdr:cNvPr id="6" name="正方形/長方形 5"/>
        <xdr:cNvSpPr/>
      </xdr:nvSpPr>
      <xdr:spPr>
        <a:xfrm>
          <a:off x="3000375" y="771525"/>
          <a:ext cx="3924300" cy="53340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oneCellAnchor>
    <xdr:from>
      <xdr:col>10</xdr:col>
      <xdr:colOff>114300</xdr:colOff>
      <xdr:row>10</xdr:row>
      <xdr:rowOff>9525</xdr:rowOff>
    </xdr:from>
    <xdr:ext cx="1466850" cy="264560"/>
    <xdr:sp macro="" textlink="">
      <xdr:nvSpPr>
        <xdr:cNvPr id="7" name="正方形/長方形 6"/>
        <xdr:cNvSpPr/>
      </xdr:nvSpPr>
      <xdr:spPr>
        <a:xfrm>
          <a:off x="2428875" y="2314575"/>
          <a:ext cx="1466850" cy="26456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twoCellAnchor>
    <xdr:from>
      <xdr:col>0</xdr:col>
      <xdr:colOff>0</xdr:colOff>
      <xdr:row>30</xdr:row>
      <xdr:rowOff>257175</xdr:rowOff>
    </xdr:from>
    <xdr:to>
      <xdr:col>1</xdr:col>
      <xdr:colOff>9525</xdr:colOff>
      <xdr:row>37</xdr:row>
      <xdr:rowOff>66675</xdr:rowOff>
    </xdr:to>
    <xdr:sp macro="" textlink="">
      <xdr:nvSpPr>
        <xdr:cNvPr id="8" name="正方形/長方形 7"/>
        <xdr:cNvSpPr/>
      </xdr:nvSpPr>
      <xdr:spPr>
        <a:xfrm>
          <a:off x="0" y="8915400"/>
          <a:ext cx="447675" cy="24193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A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oneCellAnchor>
    <xdr:from>
      <xdr:col>5</xdr:col>
      <xdr:colOff>57150</xdr:colOff>
      <xdr:row>0</xdr:row>
      <xdr:rowOff>38100</xdr:rowOff>
    </xdr:from>
    <xdr:ext cx="5495925" cy="275717"/>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514475" y="38100"/>
          <a:ext cx="54959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t>黄色の色つきセルを全て入力して下さい。</a:t>
          </a:r>
          <a:r>
            <a:rPr kumimoji="1" lang="ja-JP" altLang="ja-JP" sz="1100" b="1">
              <a:solidFill>
                <a:schemeClr val="dk1"/>
              </a:solidFill>
              <a:effectLst/>
              <a:latin typeface="+mn-lt"/>
              <a:ea typeface="+mn-ea"/>
              <a:cs typeface="+mn-cs"/>
            </a:rPr>
            <a:t>黄色セル以外の欄は自動転記されます。</a:t>
          </a:r>
          <a:endParaRPr lang="ja-JP" altLang="ja-JP">
            <a:effectLst/>
          </a:endParaRPr>
        </a:p>
      </xdr:txBody>
    </xdr:sp>
    <xdr:clientData/>
  </xdr:oneCellAnchor>
  <xdr:oneCellAnchor>
    <xdr:from>
      <xdr:col>14</xdr:col>
      <xdr:colOff>9525</xdr:colOff>
      <xdr:row>4</xdr:row>
      <xdr:rowOff>9525</xdr:rowOff>
    </xdr:from>
    <xdr:ext cx="3924300" cy="533400"/>
    <xdr:sp macro="" textlink="">
      <xdr:nvSpPr>
        <xdr:cNvPr id="4" name="正方形/長方形 3"/>
        <xdr:cNvSpPr/>
      </xdr:nvSpPr>
      <xdr:spPr>
        <a:xfrm>
          <a:off x="3009900" y="771525"/>
          <a:ext cx="3924300" cy="53340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oneCellAnchor>
    <xdr:from>
      <xdr:col>10</xdr:col>
      <xdr:colOff>123825</xdr:colOff>
      <xdr:row>10</xdr:row>
      <xdr:rowOff>9525</xdr:rowOff>
    </xdr:from>
    <xdr:ext cx="1466850" cy="264560"/>
    <xdr:sp macro="" textlink="">
      <xdr:nvSpPr>
        <xdr:cNvPr id="5" name="正方形/長方形 4"/>
        <xdr:cNvSpPr/>
      </xdr:nvSpPr>
      <xdr:spPr>
        <a:xfrm>
          <a:off x="2438400" y="2314575"/>
          <a:ext cx="1466850" cy="26456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ctr">
          <a:spAutoFit/>
        </a:bodyPr>
        <a:lstStyle/>
        <a:p>
          <a:pPr algn="ctr"/>
          <a:endParaRPr kumimoji="1" lang="ja-JP" altLang="en-US" sz="1100" b="1"/>
        </a:p>
      </xdr:txBody>
    </xdr:sp>
    <xdr:clientData/>
  </xdr:oneCellAnchor>
  <xdr:twoCellAnchor>
    <xdr:from>
      <xdr:col>0</xdr:col>
      <xdr:colOff>9525</xdr:colOff>
      <xdr:row>30</xdr:row>
      <xdr:rowOff>257175</xdr:rowOff>
    </xdr:from>
    <xdr:to>
      <xdr:col>1</xdr:col>
      <xdr:colOff>19050</xdr:colOff>
      <xdr:row>37</xdr:row>
      <xdr:rowOff>66675</xdr:rowOff>
    </xdr:to>
    <xdr:sp macro="" textlink="">
      <xdr:nvSpPr>
        <xdr:cNvPr id="6" name="正方形/長方形 5"/>
        <xdr:cNvSpPr/>
      </xdr:nvSpPr>
      <xdr:spPr>
        <a:xfrm>
          <a:off x="9525" y="8915400"/>
          <a:ext cx="447675" cy="24193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0</xdr:colOff>
      <xdr:row>20</xdr:row>
      <xdr:rowOff>285750</xdr:rowOff>
    </xdr:from>
    <xdr:to>
      <xdr:col>11</xdr:col>
      <xdr:colOff>38099</xdr:colOff>
      <xdr:row>22</xdr:row>
      <xdr:rowOff>0</xdr:rowOff>
    </xdr:to>
    <xdr:sp macro="" textlink="">
      <xdr:nvSpPr>
        <xdr:cNvPr id="7" name="正方形/長方形 6"/>
        <xdr:cNvSpPr/>
      </xdr:nvSpPr>
      <xdr:spPr>
        <a:xfrm flipV="1">
          <a:off x="0" y="6067425"/>
          <a:ext cx="2524124" cy="32385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39</xdr:col>
      <xdr:colOff>152400</xdr:colOff>
      <xdr:row>0</xdr:row>
      <xdr:rowOff>133350</xdr:rowOff>
    </xdr:from>
    <xdr:ext cx="2676525" cy="275717"/>
    <xdr:sp macro="" textlink="">
      <xdr:nvSpPr>
        <xdr:cNvPr id="2" name="正方形/長方形 1">
          <a:extLst>
            <a:ext uri="{FF2B5EF4-FFF2-40B4-BE49-F238E27FC236}">
              <a16:creationId xmlns:a16="http://schemas.microsoft.com/office/drawing/2014/main" id="{00000000-0008-0000-0B00-000002000000}"/>
            </a:ext>
          </a:extLst>
        </xdr:cNvPr>
        <xdr:cNvSpPr/>
      </xdr:nvSpPr>
      <xdr:spPr>
        <a:xfrm>
          <a:off x="7448550" y="133350"/>
          <a:ext cx="2676525" cy="275717"/>
        </a:xfrm>
        <a:prstGeom prst="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spAutoFit/>
        </a:bodyPr>
        <a:lstStyle/>
        <a:p>
          <a:pPr algn="l"/>
          <a:r>
            <a:rPr kumimoji="1" lang="ja-JP" altLang="en-US" sz="1100" b="1"/>
            <a:t>黄色の色つきセルを全て入力して下さい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0.bin"/><Relationship Id="rId4" Type="http://schemas.openxmlformats.org/officeDocument/2006/relationships/comments" Target="../comments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1.bin"/><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2.bin"/><Relationship Id="rId4" Type="http://schemas.openxmlformats.org/officeDocument/2006/relationships/comments" Target="../comments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3.bin"/><Relationship Id="rId4" Type="http://schemas.openxmlformats.org/officeDocument/2006/relationships/comments" Target="../comments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4.bin"/><Relationship Id="rId4" Type="http://schemas.openxmlformats.org/officeDocument/2006/relationships/comments" Target="../comments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5.bin"/><Relationship Id="rId4" Type="http://schemas.openxmlformats.org/officeDocument/2006/relationships/comments" Target="../comments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6.bin"/><Relationship Id="rId4" Type="http://schemas.openxmlformats.org/officeDocument/2006/relationships/comments" Target="../comments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17.bin"/><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5.xml"/><Relationship Id="rId1" Type="http://schemas.openxmlformats.org/officeDocument/2006/relationships/printerSettings" Target="../printerSettings/printerSettings18.bin"/><Relationship Id="rId4" Type="http://schemas.openxmlformats.org/officeDocument/2006/relationships/comments" Target="../comments15.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6.xml"/><Relationship Id="rId1" Type="http://schemas.openxmlformats.org/officeDocument/2006/relationships/printerSettings" Target="../printerSettings/printerSettings19.bin"/><Relationship Id="rId4" Type="http://schemas.openxmlformats.org/officeDocument/2006/relationships/comments" Target="../comments16.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7.xml"/><Relationship Id="rId1" Type="http://schemas.openxmlformats.org/officeDocument/2006/relationships/printerSettings" Target="../printerSettings/printerSettings20.bin"/><Relationship Id="rId4" Type="http://schemas.openxmlformats.org/officeDocument/2006/relationships/comments" Target="../comments1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8.xml"/><Relationship Id="rId1" Type="http://schemas.openxmlformats.org/officeDocument/2006/relationships/printerSettings" Target="../printerSettings/printerSettings21.bin"/><Relationship Id="rId4" Type="http://schemas.openxmlformats.org/officeDocument/2006/relationships/comments" Target="../comments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9.xml"/><Relationship Id="rId1" Type="http://schemas.openxmlformats.org/officeDocument/2006/relationships/printerSettings" Target="../printerSettings/printerSettings22.bin"/><Relationship Id="rId4" Type="http://schemas.openxmlformats.org/officeDocument/2006/relationships/comments" Target="../comments19.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20.xml"/><Relationship Id="rId1" Type="http://schemas.openxmlformats.org/officeDocument/2006/relationships/printerSettings" Target="../printerSettings/printerSettings23.bin"/><Relationship Id="rId4" Type="http://schemas.openxmlformats.org/officeDocument/2006/relationships/comments" Target="../comments20.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1.xml"/><Relationship Id="rId1" Type="http://schemas.openxmlformats.org/officeDocument/2006/relationships/printerSettings" Target="../printerSettings/printerSettings24.bin"/><Relationship Id="rId4" Type="http://schemas.openxmlformats.org/officeDocument/2006/relationships/comments" Target="../comments21.xml"/></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22.vml"/><Relationship Id="rId2" Type="http://schemas.openxmlformats.org/officeDocument/2006/relationships/drawing" Target="../drawings/drawing22.xml"/><Relationship Id="rId1" Type="http://schemas.openxmlformats.org/officeDocument/2006/relationships/printerSettings" Target="../printerSettings/printerSettings25.bin"/><Relationship Id="rId4" Type="http://schemas.openxmlformats.org/officeDocument/2006/relationships/comments" Target="../comments22.xml"/></Relationships>
</file>

<file path=xl/worksheets/_rels/sheet26.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drawing" Target="../drawings/drawing23.xml"/><Relationship Id="rId1" Type="http://schemas.openxmlformats.org/officeDocument/2006/relationships/printerSettings" Target="../printerSettings/printerSettings26.bin"/><Relationship Id="rId4" Type="http://schemas.openxmlformats.org/officeDocument/2006/relationships/comments" Target="../comments23.xml"/></Relationships>
</file>

<file path=xl/worksheets/_rels/sheet27.xml.rels><?xml version="1.0" encoding="UTF-8" standalone="yes"?>
<Relationships xmlns="http://schemas.openxmlformats.org/package/2006/relationships"><Relationship Id="rId3" Type="http://schemas.openxmlformats.org/officeDocument/2006/relationships/vmlDrawing" Target="../drawings/vmlDrawing24.vml"/><Relationship Id="rId2" Type="http://schemas.openxmlformats.org/officeDocument/2006/relationships/drawing" Target="../drawings/drawing24.xml"/><Relationship Id="rId1" Type="http://schemas.openxmlformats.org/officeDocument/2006/relationships/printerSettings" Target="../printerSettings/printerSettings27.bin"/><Relationship Id="rId4" Type="http://schemas.openxmlformats.org/officeDocument/2006/relationships/comments" Target="../comments24.xml"/></Relationships>
</file>

<file path=xl/worksheets/_rels/sheet28.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drawing" Target="../drawings/drawing25.xml"/><Relationship Id="rId1" Type="http://schemas.openxmlformats.org/officeDocument/2006/relationships/printerSettings" Target="../printerSettings/printerSettings28.bin"/><Relationship Id="rId4" Type="http://schemas.openxmlformats.org/officeDocument/2006/relationships/comments" Target="../comments25.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26.vml"/><Relationship Id="rId2" Type="http://schemas.openxmlformats.org/officeDocument/2006/relationships/drawing" Target="../drawings/drawing26.xml"/><Relationship Id="rId1" Type="http://schemas.openxmlformats.org/officeDocument/2006/relationships/printerSettings" Target="../printerSettings/printerSettings29.bin"/><Relationship Id="rId4" Type="http://schemas.openxmlformats.org/officeDocument/2006/relationships/comments" Target="../comments2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0.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drawing" Target="../drawings/drawing27.xml"/><Relationship Id="rId1" Type="http://schemas.openxmlformats.org/officeDocument/2006/relationships/printerSettings" Target="../printerSettings/printerSettings30.bin"/><Relationship Id="rId4" Type="http://schemas.openxmlformats.org/officeDocument/2006/relationships/comments" Target="../comments27.xml"/></Relationships>
</file>

<file path=xl/worksheets/_rels/sheet31.xml.rels><?xml version="1.0" encoding="UTF-8" standalone="yes"?>
<Relationships xmlns="http://schemas.openxmlformats.org/package/2006/relationships"><Relationship Id="rId3" Type="http://schemas.openxmlformats.org/officeDocument/2006/relationships/vmlDrawing" Target="../drawings/vmlDrawing28.vml"/><Relationship Id="rId2" Type="http://schemas.openxmlformats.org/officeDocument/2006/relationships/drawing" Target="../drawings/drawing28.xml"/><Relationship Id="rId1" Type="http://schemas.openxmlformats.org/officeDocument/2006/relationships/printerSettings" Target="../printerSettings/printerSettings31.bin"/><Relationship Id="rId4" Type="http://schemas.openxmlformats.org/officeDocument/2006/relationships/comments" Target="../comments28.xml"/></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drawing" Target="../drawings/drawing29.xml"/><Relationship Id="rId1" Type="http://schemas.openxmlformats.org/officeDocument/2006/relationships/printerSettings" Target="../printerSettings/printerSettings32.bin"/><Relationship Id="rId4" Type="http://schemas.openxmlformats.org/officeDocument/2006/relationships/comments" Target="../comments29.xml"/></Relationships>
</file>

<file path=xl/worksheets/_rels/sheet33.xml.rels><?xml version="1.0" encoding="UTF-8" standalone="yes"?>
<Relationships xmlns="http://schemas.openxmlformats.org/package/2006/relationships"><Relationship Id="rId3" Type="http://schemas.openxmlformats.org/officeDocument/2006/relationships/vmlDrawing" Target="../drawings/vmlDrawing30.vml"/><Relationship Id="rId2" Type="http://schemas.openxmlformats.org/officeDocument/2006/relationships/drawing" Target="../drawings/drawing30.xml"/><Relationship Id="rId1" Type="http://schemas.openxmlformats.org/officeDocument/2006/relationships/printerSettings" Target="../printerSettings/printerSettings33.bin"/><Relationship Id="rId4" Type="http://schemas.openxmlformats.org/officeDocument/2006/relationships/comments" Target="../comments30.xml"/></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31.vml"/><Relationship Id="rId2" Type="http://schemas.openxmlformats.org/officeDocument/2006/relationships/drawing" Target="../drawings/drawing31.xml"/><Relationship Id="rId1" Type="http://schemas.openxmlformats.org/officeDocument/2006/relationships/printerSettings" Target="../printerSettings/printerSettings34.bin"/><Relationship Id="rId4" Type="http://schemas.openxmlformats.org/officeDocument/2006/relationships/comments" Target="../comments31.xml"/></Relationships>
</file>

<file path=xl/worksheets/_rels/sheet35.xml.rels><?xml version="1.0" encoding="UTF-8" standalone="yes"?>
<Relationships xmlns="http://schemas.openxmlformats.org/package/2006/relationships"><Relationship Id="rId3" Type="http://schemas.openxmlformats.org/officeDocument/2006/relationships/vmlDrawing" Target="../drawings/vmlDrawing32.vml"/><Relationship Id="rId2" Type="http://schemas.openxmlformats.org/officeDocument/2006/relationships/drawing" Target="../drawings/drawing32.xml"/><Relationship Id="rId1" Type="http://schemas.openxmlformats.org/officeDocument/2006/relationships/printerSettings" Target="../printerSettings/printerSettings35.bin"/><Relationship Id="rId4" Type="http://schemas.openxmlformats.org/officeDocument/2006/relationships/comments" Target="../comments32.xml"/></Relationships>
</file>

<file path=xl/worksheets/_rels/sheet36.xml.rels><?xml version="1.0" encoding="UTF-8" standalone="yes"?>
<Relationships xmlns="http://schemas.openxmlformats.org/package/2006/relationships"><Relationship Id="rId3" Type="http://schemas.openxmlformats.org/officeDocument/2006/relationships/vmlDrawing" Target="../drawings/vmlDrawing33.vml"/><Relationship Id="rId2" Type="http://schemas.openxmlformats.org/officeDocument/2006/relationships/drawing" Target="../drawings/drawing33.xml"/><Relationship Id="rId1" Type="http://schemas.openxmlformats.org/officeDocument/2006/relationships/printerSettings" Target="../printerSettings/printerSettings36.bin"/><Relationship Id="rId4" Type="http://schemas.openxmlformats.org/officeDocument/2006/relationships/comments" Target="../comments3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9.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2:E20"/>
  <sheetViews>
    <sheetView showGridLines="0" view="pageBreakPreview" topLeftCell="A16" zoomScaleNormal="100" zoomScaleSheetLayoutView="100" workbookViewId="0">
      <selection activeCell="C7" sqref="C7"/>
    </sheetView>
  </sheetViews>
  <sheetFormatPr defaultColWidth="9" defaultRowHeight="13.5"/>
  <cols>
    <col min="1" max="1" width="1.625" style="65" customWidth="1"/>
    <col min="2" max="2" width="5.5" style="65" customWidth="1"/>
    <col min="3" max="3" width="34" style="66" customWidth="1"/>
    <col min="4" max="5" width="37.75" style="66" customWidth="1"/>
    <col min="6" max="6" width="4.25" style="65" customWidth="1"/>
    <col min="7" max="16384" width="9" style="65"/>
  </cols>
  <sheetData>
    <row r="2" spans="2:5" ht="17.25">
      <c r="B2" s="67" t="s">
        <v>53</v>
      </c>
      <c r="D2" s="68"/>
    </row>
    <row r="3" spans="2:5" ht="17.25">
      <c r="B3" s="67"/>
      <c r="D3" s="68"/>
    </row>
    <row r="4" spans="2:5" ht="14.25">
      <c r="B4" s="69" t="s">
        <v>65</v>
      </c>
      <c r="D4" s="68"/>
    </row>
    <row r="5" spans="2:5" ht="14.25">
      <c r="B5" s="69" t="s">
        <v>127</v>
      </c>
      <c r="D5" s="68"/>
    </row>
    <row r="6" spans="2:5" ht="14.25">
      <c r="C6" s="68"/>
      <c r="D6" s="68"/>
    </row>
    <row r="7" spans="2:5" ht="14.25">
      <c r="B7" s="70" t="s">
        <v>48</v>
      </c>
      <c r="C7" s="71" t="s">
        <v>54</v>
      </c>
      <c r="D7" s="72" t="s">
        <v>50</v>
      </c>
      <c r="E7" s="72" t="s">
        <v>47</v>
      </c>
    </row>
    <row r="8" spans="2:5" ht="42" customHeight="1">
      <c r="B8" s="73">
        <v>1</v>
      </c>
      <c r="C8" s="74" t="s">
        <v>49</v>
      </c>
      <c r="D8" s="75"/>
      <c r="E8" s="75"/>
    </row>
    <row r="9" spans="2:5" ht="36" customHeight="1">
      <c r="B9" s="73">
        <v>2</v>
      </c>
      <c r="C9" s="74"/>
      <c r="D9" s="75" t="s">
        <v>117</v>
      </c>
      <c r="E9" s="75"/>
    </row>
    <row r="10" spans="2:5" ht="48" customHeight="1">
      <c r="B10" s="73">
        <v>3</v>
      </c>
      <c r="C10" s="74"/>
      <c r="D10" s="75"/>
      <c r="E10" s="75" t="s">
        <v>118</v>
      </c>
    </row>
    <row r="11" spans="2:5" ht="44.25" customHeight="1">
      <c r="B11" s="73">
        <v>4</v>
      </c>
      <c r="C11" s="74"/>
      <c r="D11" s="75" t="s">
        <v>130</v>
      </c>
      <c r="E11" s="75"/>
    </row>
    <row r="12" spans="2:5" ht="34.5" customHeight="1">
      <c r="B12" s="73">
        <v>5</v>
      </c>
      <c r="C12" s="74"/>
      <c r="D12" s="75" t="s">
        <v>51</v>
      </c>
      <c r="E12" s="75"/>
    </row>
    <row r="13" spans="2:5" ht="34.5" customHeight="1">
      <c r="B13" s="73">
        <v>6</v>
      </c>
      <c r="C13" s="74"/>
      <c r="D13" s="75" t="s">
        <v>52</v>
      </c>
      <c r="E13" s="75"/>
    </row>
    <row r="14" spans="2:5" ht="70.5" customHeight="1">
      <c r="B14" s="73">
        <v>7</v>
      </c>
      <c r="C14" s="76"/>
      <c r="D14" s="77" t="s">
        <v>135</v>
      </c>
      <c r="E14" s="78"/>
    </row>
    <row r="15" spans="2:5" ht="61.5" customHeight="1">
      <c r="B15" s="73">
        <v>8</v>
      </c>
      <c r="C15" s="74"/>
      <c r="D15" s="75" t="s">
        <v>119</v>
      </c>
      <c r="E15" s="75"/>
    </row>
    <row r="16" spans="2:5" ht="141" customHeight="1">
      <c r="B16" s="73">
        <v>9</v>
      </c>
      <c r="C16" s="74"/>
      <c r="D16" s="75" t="s">
        <v>123</v>
      </c>
      <c r="E16" s="75"/>
    </row>
    <row r="17" spans="2:5" ht="221.25" customHeight="1">
      <c r="B17" s="73">
        <v>10</v>
      </c>
      <c r="C17" s="74"/>
      <c r="D17" s="75" t="s">
        <v>132</v>
      </c>
      <c r="E17" s="79"/>
    </row>
    <row r="18" spans="2:5" ht="60">
      <c r="B18" s="73">
        <v>11</v>
      </c>
      <c r="C18" s="74" t="s">
        <v>131</v>
      </c>
      <c r="D18" s="75"/>
      <c r="E18" s="75"/>
    </row>
    <row r="19" spans="2:5" ht="120">
      <c r="B19" s="73">
        <v>12</v>
      </c>
      <c r="C19" s="74" t="s">
        <v>136</v>
      </c>
      <c r="D19" s="75"/>
      <c r="E19" s="75"/>
    </row>
    <row r="20" spans="2:5" ht="54" customHeight="1"/>
  </sheetData>
  <sheetProtection password="F248" sheet="1" objects="1" scenarios="1"/>
  <phoneticPr fontId="3"/>
  <pageMargins left="0.25" right="0.25" top="0.75" bottom="0.75" header="0.3" footer="0.3"/>
  <pageSetup paperSize="9" scale="86" fitToHeight="0"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Q13" sqref="AQ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t="s">
        <v>385</v>
      </c>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t="s">
        <v>386</v>
      </c>
      <c r="M4" s="422"/>
      <c r="N4" s="422"/>
      <c r="O4" s="422"/>
      <c r="P4" s="422"/>
      <c r="Q4" s="422"/>
      <c r="R4" s="422"/>
      <c r="S4" s="422"/>
      <c r="T4" s="422"/>
      <c r="U4" s="422"/>
      <c r="V4" s="422"/>
      <c r="W4" s="422"/>
      <c r="X4" s="422"/>
      <c r="Y4" s="422"/>
      <c r="Z4" s="422"/>
      <c r="AA4" s="422"/>
      <c r="AB4" s="422"/>
      <c r="AC4" s="422"/>
      <c r="AD4" s="422"/>
      <c r="AE4" s="422"/>
      <c r="AF4" s="423"/>
      <c r="AG4" s="424" t="s">
        <v>388</v>
      </c>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t="s">
        <v>198</v>
      </c>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t="s">
        <v>387</v>
      </c>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t="s">
        <v>369</v>
      </c>
      <c r="R7" s="323"/>
      <c r="S7" s="102" t="s">
        <v>7</v>
      </c>
      <c r="T7" s="323" t="s">
        <v>389</v>
      </c>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t="s">
        <v>390</v>
      </c>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t="s">
        <v>391</v>
      </c>
      <c r="Q9" s="448"/>
      <c r="R9" s="448"/>
      <c r="S9" s="448"/>
      <c r="T9" s="448"/>
      <c r="U9" s="448"/>
      <c r="V9" s="448"/>
      <c r="W9" s="448"/>
      <c r="X9" s="448"/>
      <c r="Y9" s="448"/>
      <c r="Z9" s="105" t="s">
        <v>34</v>
      </c>
      <c r="AA9" s="103"/>
      <c r="AB9" s="103"/>
      <c r="AC9" s="447" t="s">
        <v>392</v>
      </c>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t="s">
        <v>393</v>
      </c>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t="s">
        <v>301</v>
      </c>
      <c r="M11" s="455"/>
      <c r="N11" s="455"/>
      <c r="O11" s="455"/>
      <c r="P11" s="455"/>
      <c r="Q11" s="455"/>
      <c r="R11" s="455"/>
      <c r="S11" s="456"/>
      <c r="T11" s="453" t="s">
        <v>300</v>
      </c>
      <c r="U11" s="452"/>
      <c r="V11" s="452"/>
      <c r="W11" s="452"/>
      <c r="X11" s="452"/>
      <c r="Y11" s="452"/>
      <c r="Z11" s="452"/>
      <c r="AA11" s="450">
        <f>IFERROR(VLOOKUP($L11,Vlookup!$G$1:$I$17,3,0),0)</f>
        <v>4</v>
      </c>
      <c r="AB11" s="450"/>
      <c r="AC11" s="450"/>
      <c r="AD11" s="451" t="s">
        <v>279</v>
      </c>
      <c r="AE11" s="452"/>
      <c r="AF11" s="452"/>
      <c r="AG11" s="452"/>
      <c r="AH11" s="452"/>
      <c r="AI11" s="452"/>
      <c r="AJ11" s="452"/>
      <c r="AK11" s="450">
        <f>IF($L$11&lt;&gt;"",IFERROR(VLOOKUP($L11,Vlookup!$G$1:$I$17,2,0),0),"")</f>
        <v>0</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v>14000</v>
      </c>
      <c r="F15" s="435"/>
      <c r="G15" s="435"/>
      <c r="H15" s="435"/>
      <c r="I15" s="158" t="s">
        <v>251</v>
      </c>
      <c r="J15" s="457" t="s">
        <v>39</v>
      </c>
      <c r="K15" s="458"/>
      <c r="L15" s="458"/>
      <c r="M15" s="459"/>
      <c r="N15" s="464">
        <f>IFERROR(VLOOKUP(O6,Vlookup!$B$1:$C$46,2,0),0)</f>
        <v>75000</v>
      </c>
      <c r="O15" s="465"/>
      <c r="P15" s="465"/>
      <c r="Q15" s="465"/>
      <c r="R15" s="465"/>
      <c r="S15" s="158" t="s">
        <v>251</v>
      </c>
      <c r="T15" s="466" t="s">
        <v>240</v>
      </c>
      <c r="U15" s="467"/>
      <c r="V15" s="467"/>
      <c r="W15" s="467"/>
      <c r="X15" s="468">
        <f>ROUNDDOWN($AI$28/1000,0)*1000</f>
        <v>31000</v>
      </c>
      <c r="Y15" s="469"/>
      <c r="Z15" s="469"/>
      <c r="AA15" s="469"/>
      <c r="AB15" s="469"/>
      <c r="AC15" s="158" t="s">
        <v>251</v>
      </c>
      <c r="AD15" s="466" t="s">
        <v>16</v>
      </c>
      <c r="AE15" s="467"/>
      <c r="AF15" s="467"/>
      <c r="AG15" s="467"/>
      <c r="AH15" s="317">
        <f>IF(AND(N15-E15&gt;0,X15-E15&gt;0),MIN(N15-E15,X15-E15),0)</f>
        <v>17000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t="s">
        <v>254</v>
      </c>
      <c r="B19" s="354"/>
      <c r="C19" s="354"/>
      <c r="D19" s="355"/>
      <c r="E19" s="356"/>
      <c r="F19" s="357"/>
      <c r="G19" s="357"/>
      <c r="H19" s="357"/>
      <c r="I19" s="357"/>
      <c r="J19" s="357"/>
      <c r="K19" s="358"/>
      <c r="L19" s="326">
        <f t="shared" ref="L19:L27" si="0">Q19+(Q19/AA$11)*8</f>
        <v>562962</v>
      </c>
      <c r="M19" s="326"/>
      <c r="N19" s="326"/>
      <c r="O19" s="326"/>
      <c r="P19" s="326"/>
      <c r="Q19" s="327">
        <v>187654</v>
      </c>
      <c r="R19" s="327"/>
      <c r="S19" s="327"/>
      <c r="T19" s="327"/>
      <c r="U19" s="328">
        <f>IF($AK$13&lt;&gt;"",L19*1000/1060,IF($AK$11=12,Z19,IF(AND($AK$11&lt;&gt;0,$AK$11&lt;12),Z19/$AK$11*12,IF($AK$11=0,L19*1000/1060,0))))</f>
        <v>531096.22641509434</v>
      </c>
      <c r="V19" s="328"/>
      <c r="W19" s="328"/>
      <c r="X19" s="328"/>
      <c r="Y19" s="328"/>
      <c r="Z19" s="327"/>
      <c r="AA19" s="327"/>
      <c r="AB19" s="327"/>
      <c r="AC19" s="327"/>
      <c r="AD19" s="327"/>
      <c r="AE19" s="327"/>
      <c r="AF19" s="327"/>
      <c r="AG19" s="327"/>
      <c r="AH19" s="327"/>
      <c r="AI19" s="328">
        <f t="shared" ref="AI19:AI27" si="1">IF(L19-U19-AD19&lt;0,0,L19-U19-AD19)</f>
        <v>31865.773584905663</v>
      </c>
      <c r="AJ19" s="328"/>
      <c r="AK19" s="328"/>
      <c r="AL19" s="328"/>
      <c r="AM19" s="328"/>
    </row>
    <row r="20" spans="1:42" ht="24" customHeight="1">
      <c r="A20" s="353"/>
      <c r="B20" s="354"/>
      <c r="C20" s="354"/>
      <c r="D20" s="355"/>
      <c r="E20" s="356"/>
      <c r="F20" s="357"/>
      <c r="G20" s="357"/>
      <c r="H20" s="357"/>
      <c r="I20" s="357"/>
      <c r="J20" s="357"/>
      <c r="K20" s="358"/>
      <c r="L20" s="326">
        <f t="shared" si="0"/>
        <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f t="shared" si="1"/>
        <v>0</v>
      </c>
      <c r="AJ20" s="328"/>
      <c r="AK20" s="328"/>
      <c r="AL20" s="328"/>
      <c r="AM20" s="328"/>
    </row>
    <row r="21" spans="1:42" ht="24" customHeight="1">
      <c r="A21" s="353"/>
      <c r="B21" s="354"/>
      <c r="C21" s="354"/>
      <c r="D21" s="355"/>
      <c r="E21" s="356"/>
      <c r="F21" s="357"/>
      <c r="G21" s="357"/>
      <c r="H21" s="357"/>
      <c r="I21" s="357"/>
      <c r="J21" s="357"/>
      <c r="K21" s="358"/>
      <c r="L21" s="326">
        <f t="shared" si="0"/>
        <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f t="shared" si="1"/>
        <v>0</v>
      </c>
      <c r="AJ21" s="328"/>
      <c r="AK21" s="328"/>
      <c r="AL21" s="328"/>
      <c r="AM21" s="328"/>
    </row>
    <row r="22" spans="1:42" ht="24" customHeight="1">
      <c r="A22" s="353"/>
      <c r="B22" s="354"/>
      <c r="C22" s="354"/>
      <c r="D22" s="355"/>
      <c r="E22" s="356"/>
      <c r="F22" s="357"/>
      <c r="G22" s="357"/>
      <c r="H22" s="357"/>
      <c r="I22" s="357"/>
      <c r="J22" s="357"/>
      <c r="K22" s="358"/>
      <c r="L22" s="326">
        <f t="shared" si="0"/>
        <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f t="shared" si="1"/>
        <v>0</v>
      </c>
      <c r="AJ22" s="328"/>
      <c r="AK22" s="328"/>
      <c r="AL22" s="328"/>
      <c r="AM22" s="328"/>
    </row>
    <row r="23" spans="1:42" ht="24" customHeight="1">
      <c r="A23" s="353"/>
      <c r="B23" s="354"/>
      <c r="C23" s="354"/>
      <c r="D23" s="355"/>
      <c r="E23" s="356"/>
      <c r="F23" s="357"/>
      <c r="G23" s="357"/>
      <c r="H23" s="357"/>
      <c r="I23" s="357"/>
      <c r="J23" s="357"/>
      <c r="K23" s="358"/>
      <c r="L23" s="326">
        <f t="shared" si="0"/>
        <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f t="shared" si="1"/>
        <v>0</v>
      </c>
      <c r="AJ23" s="328"/>
      <c r="AK23" s="328"/>
      <c r="AL23" s="328"/>
      <c r="AM23" s="328"/>
    </row>
    <row r="24" spans="1:42" ht="24" customHeight="1">
      <c r="A24" s="353"/>
      <c r="B24" s="354"/>
      <c r="C24" s="354"/>
      <c r="D24" s="355"/>
      <c r="E24" s="356"/>
      <c r="F24" s="357"/>
      <c r="G24" s="357"/>
      <c r="H24" s="357"/>
      <c r="I24" s="357"/>
      <c r="J24" s="357"/>
      <c r="K24" s="358"/>
      <c r="L24" s="326">
        <f t="shared" si="0"/>
        <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f t="shared" si="1"/>
        <v>0</v>
      </c>
      <c r="AJ24" s="328"/>
      <c r="AK24" s="328"/>
      <c r="AL24" s="328"/>
      <c r="AM24" s="328"/>
    </row>
    <row r="25" spans="1:42" ht="24" customHeight="1">
      <c r="A25" s="353"/>
      <c r="B25" s="354"/>
      <c r="C25" s="354"/>
      <c r="D25" s="355"/>
      <c r="E25" s="356"/>
      <c r="F25" s="357"/>
      <c r="G25" s="357"/>
      <c r="H25" s="357"/>
      <c r="I25" s="357"/>
      <c r="J25" s="357"/>
      <c r="K25" s="358"/>
      <c r="L25" s="326">
        <f t="shared" si="0"/>
        <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f t="shared" si="1"/>
        <v>0</v>
      </c>
      <c r="AJ25" s="328"/>
      <c r="AK25" s="328"/>
      <c r="AL25" s="328"/>
      <c r="AM25" s="328"/>
    </row>
    <row r="26" spans="1:42" ht="24" customHeight="1">
      <c r="A26" s="353"/>
      <c r="B26" s="354"/>
      <c r="C26" s="354"/>
      <c r="D26" s="355"/>
      <c r="E26" s="356"/>
      <c r="F26" s="357"/>
      <c r="G26" s="357"/>
      <c r="H26" s="357"/>
      <c r="I26" s="357"/>
      <c r="J26" s="357"/>
      <c r="K26" s="358"/>
      <c r="L26" s="326">
        <f t="shared" si="0"/>
        <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f t="shared" si="1"/>
        <v>0</v>
      </c>
      <c r="AJ26" s="328"/>
      <c r="AK26" s="328"/>
      <c r="AL26" s="328"/>
      <c r="AM26" s="328"/>
    </row>
    <row r="27" spans="1:42" ht="24" customHeight="1">
      <c r="A27" s="353"/>
      <c r="B27" s="354"/>
      <c r="C27" s="354"/>
      <c r="D27" s="355"/>
      <c r="E27" s="356"/>
      <c r="F27" s="357"/>
      <c r="G27" s="357"/>
      <c r="H27" s="357"/>
      <c r="I27" s="357"/>
      <c r="J27" s="357"/>
      <c r="K27" s="358"/>
      <c r="L27" s="326">
        <f t="shared" si="0"/>
        <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f t="shared" si="1"/>
        <v>0</v>
      </c>
      <c r="AJ27" s="328"/>
      <c r="AK27" s="328"/>
      <c r="AL27" s="328"/>
      <c r="AM27" s="328"/>
    </row>
    <row r="28" spans="1:42" ht="22.5" customHeight="1">
      <c r="A28" s="405" t="s">
        <v>45</v>
      </c>
      <c r="B28" s="406"/>
      <c r="C28" s="406"/>
      <c r="D28" s="406"/>
      <c r="E28" s="407"/>
      <c r="F28" s="407"/>
      <c r="G28" s="407"/>
      <c r="H28" s="407"/>
      <c r="I28" s="407"/>
      <c r="J28" s="407"/>
      <c r="K28" s="407"/>
      <c r="L28" s="328">
        <f>SUM(L19:P27)</f>
        <v>562962</v>
      </c>
      <c r="M28" s="328"/>
      <c r="N28" s="328"/>
      <c r="O28" s="328"/>
      <c r="P28" s="328"/>
      <c r="Q28" s="328">
        <f>SUM(Q19:T27)</f>
        <v>187654</v>
      </c>
      <c r="R28" s="328"/>
      <c r="S28" s="328"/>
      <c r="T28" s="328"/>
      <c r="U28" s="328">
        <f>SUM(U19:Y27)</f>
        <v>531096.22641509434</v>
      </c>
      <c r="V28" s="328"/>
      <c r="W28" s="328"/>
      <c r="X28" s="328"/>
      <c r="Y28" s="328"/>
      <c r="Z28" s="328">
        <f>SUM(Z19:AC27)</f>
        <v>0</v>
      </c>
      <c r="AA28" s="328"/>
      <c r="AB28" s="328"/>
      <c r="AC28" s="328"/>
      <c r="AD28" s="328">
        <f>SUM(AD19:AH27)</f>
        <v>0</v>
      </c>
      <c r="AE28" s="328"/>
      <c r="AF28" s="328"/>
      <c r="AG28" s="328"/>
      <c r="AH28" s="328"/>
      <c r="AI28" s="328">
        <f>SUM(AI19:AM27)</f>
        <v>31865.773584905663</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OK</v>
      </c>
    </row>
    <row r="32" spans="1:42" s="97" customFormat="1" ht="29.25" customHeight="1">
      <c r="A32" s="398" t="s">
        <v>366</v>
      </c>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t="s">
        <v>366</v>
      </c>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t="s">
        <v>366</v>
      </c>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t="s">
        <v>366</v>
      </c>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t="s">
        <v>366</v>
      </c>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str">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都道府県へ直接申請</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89" priority="2" operator="containsText" text="その他">
      <formula>NOT(ISERROR(SEARCH("その他",A19)))</formula>
    </cfRule>
  </conditionalFormatting>
  <conditionalFormatting sqref="E19:E27">
    <cfRule type="containsText" dxfId="88" priority="11" operator="containsText" text="その他">
      <formula>NOT(ISERROR(SEARCH("その他",E19)))</formula>
    </cfRule>
  </conditionalFormatting>
  <conditionalFormatting sqref="Z19:AC28">
    <cfRule type="expression" dxfId="87"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5" sqref="L5:N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t="s">
        <v>394</v>
      </c>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t="s">
        <v>395</v>
      </c>
      <c r="M4" s="422"/>
      <c r="N4" s="422"/>
      <c r="O4" s="422"/>
      <c r="P4" s="422"/>
      <c r="Q4" s="422"/>
      <c r="R4" s="422"/>
      <c r="S4" s="422"/>
      <c r="T4" s="422"/>
      <c r="U4" s="422"/>
      <c r="V4" s="422"/>
      <c r="W4" s="422"/>
      <c r="X4" s="422"/>
      <c r="Y4" s="422"/>
      <c r="Z4" s="422"/>
      <c r="AA4" s="422"/>
      <c r="AB4" s="422"/>
      <c r="AC4" s="422"/>
      <c r="AD4" s="422"/>
      <c r="AE4" s="422"/>
      <c r="AF4" s="423"/>
      <c r="AG4" s="424" t="s">
        <v>396</v>
      </c>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t="s">
        <v>174</v>
      </c>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t="s">
        <v>172</v>
      </c>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t="s">
        <v>397</v>
      </c>
      <c r="R7" s="323"/>
      <c r="S7" s="102" t="s">
        <v>7</v>
      </c>
      <c r="T7" s="323" t="s">
        <v>398</v>
      </c>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t="s">
        <v>399</v>
      </c>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t="s">
        <v>400</v>
      </c>
      <c r="Q9" s="448"/>
      <c r="R9" s="448"/>
      <c r="S9" s="448"/>
      <c r="T9" s="448"/>
      <c r="U9" s="448"/>
      <c r="V9" s="448"/>
      <c r="W9" s="448"/>
      <c r="X9" s="448"/>
      <c r="Y9" s="448"/>
      <c r="Z9" s="105" t="s">
        <v>34</v>
      </c>
      <c r="AA9" s="103"/>
      <c r="AB9" s="103"/>
      <c r="AC9" s="447" t="s">
        <v>401</v>
      </c>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t="s">
        <v>402</v>
      </c>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t="s">
        <v>266</v>
      </c>
      <c r="M11" s="455"/>
      <c r="N11" s="455"/>
      <c r="O11" s="455"/>
      <c r="P11" s="455"/>
      <c r="Q11" s="455"/>
      <c r="R11" s="455"/>
      <c r="S11" s="456"/>
      <c r="T11" s="453" t="s">
        <v>300</v>
      </c>
      <c r="U11" s="452"/>
      <c r="V11" s="452"/>
      <c r="W11" s="452"/>
      <c r="X11" s="452"/>
      <c r="Y11" s="452"/>
      <c r="Z11" s="452"/>
      <c r="AA11" s="450">
        <f>IFERROR(VLOOKUP($L11,Vlookup!$G$1:$I$17,3,0),0)</f>
        <v>4</v>
      </c>
      <c r="AB11" s="450"/>
      <c r="AC11" s="450"/>
      <c r="AD11" s="451" t="s">
        <v>279</v>
      </c>
      <c r="AE11" s="452"/>
      <c r="AF11" s="452"/>
      <c r="AG11" s="452"/>
      <c r="AH11" s="452"/>
      <c r="AI11" s="452"/>
      <c r="AJ11" s="452"/>
      <c r="AK11" s="450">
        <f>IF($L$11&lt;&gt;"",IFERROR(VLOOKUP($L11,Vlookup!$G$1:$I$17,2,0),0),"")</f>
        <v>12</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v>1400000</v>
      </c>
      <c r="F15" s="435"/>
      <c r="G15" s="435"/>
      <c r="H15" s="435"/>
      <c r="I15" s="158" t="s">
        <v>251</v>
      </c>
      <c r="J15" s="457" t="s">
        <v>39</v>
      </c>
      <c r="K15" s="458"/>
      <c r="L15" s="458"/>
      <c r="M15" s="459"/>
      <c r="N15" s="464">
        <f>IFERROR(VLOOKUP(O6,Vlookup!$B$1:$C$46,2,0),0)</f>
        <v>3200000</v>
      </c>
      <c r="O15" s="465"/>
      <c r="P15" s="465"/>
      <c r="Q15" s="465"/>
      <c r="R15" s="465"/>
      <c r="S15" s="158" t="s">
        <v>251</v>
      </c>
      <c r="T15" s="466" t="s">
        <v>240</v>
      </c>
      <c r="U15" s="467"/>
      <c r="V15" s="467"/>
      <c r="W15" s="467"/>
      <c r="X15" s="468">
        <f>ROUNDDOWN($AI$28/1000,0)*1000</f>
        <v>1805000</v>
      </c>
      <c r="Y15" s="469"/>
      <c r="Z15" s="469"/>
      <c r="AA15" s="469"/>
      <c r="AB15" s="469"/>
      <c r="AC15" s="158" t="s">
        <v>251</v>
      </c>
      <c r="AD15" s="466" t="s">
        <v>16</v>
      </c>
      <c r="AE15" s="467"/>
      <c r="AF15" s="467"/>
      <c r="AG15" s="467"/>
      <c r="AH15" s="317">
        <f>IF(AND(N15-E15&gt;0,X15-E15&gt;0),MIN(N15-E15,X15-E15),0)</f>
        <v>405000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t="s">
        <v>258</v>
      </c>
      <c r="B19" s="354"/>
      <c r="C19" s="354"/>
      <c r="D19" s="355"/>
      <c r="E19" s="356"/>
      <c r="F19" s="357"/>
      <c r="G19" s="357"/>
      <c r="H19" s="357"/>
      <c r="I19" s="357"/>
      <c r="J19" s="357"/>
      <c r="K19" s="358"/>
      <c r="L19" s="326">
        <f t="shared" ref="L19:L27" si="0">Q19+(Q19/AA$11)*8</f>
        <v>10884732</v>
      </c>
      <c r="M19" s="326"/>
      <c r="N19" s="326"/>
      <c r="O19" s="326"/>
      <c r="P19" s="326"/>
      <c r="Q19" s="327">
        <v>3628244</v>
      </c>
      <c r="R19" s="327"/>
      <c r="S19" s="327"/>
      <c r="T19" s="327"/>
      <c r="U19" s="328">
        <f>IF($AK$13&lt;&gt;"",L19*1000/1060,IF($AK$11=12,Z19,IF(AND($AK$11&lt;&gt;0,$AK$11&lt;12),Z19/$AK$11*12,IF($AK$11=0,L19*1000/1060,0))))</f>
        <v>10719222</v>
      </c>
      <c r="V19" s="328"/>
      <c r="W19" s="328"/>
      <c r="X19" s="328"/>
      <c r="Y19" s="328"/>
      <c r="Z19" s="327">
        <v>10719222</v>
      </c>
      <c r="AA19" s="327"/>
      <c r="AB19" s="327"/>
      <c r="AC19" s="327"/>
      <c r="AD19" s="327"/>
      <c r="AE19" s="327"/>
      <c r="AF19" s="327"/>
      <c r="AG19" s="327"/>
      <c r="AH19" s="327"/>
      <c r="AI19" s="328">
        <f t="shared" ref="AI19:AI27" si="1">IF(L19-U19-AD19&lt;0,0,L19-U19-AD19)</f>
        <v>165510</v>
      </c>
      <c r="AJ19" s="328"/>
      <c r="AK19" s="328"/>
      <c r="AL19" s="328"/>
      <c r="AM19" s="328"/>
    </row>
    <row r="20" spans="1:42" ht="24" customHeight="1">
      <c r="A20" s="353" t="s">
        <v>254</v>
      </c>
      <c r="B20" s="354"/>
      <c r="C20" s="354"/>
      <c r="D20" s="355"/>
      <c r="E20" s="356"/>
      <c r="F20" s="357"/>
      <c r="G20" s="357"/>
      <c r="H20" s="357"/>
      <c r="I20" s="357"/>
      <c r="J20" s="357"/>
      <c r="K20" s="358"/>
      <c r="L20" s="326">
        <f t="shared" si="0"/>
        <v>4526856</v>
      </c>
      <c r="M20" s="326"/>
      <c r="N20" s="326"/>
      <c r="O20" s="326"/>
      <c r="P20" s="326"/>
      <c r="Q20" s="327">
        <v>1508952</v>
      </c>
      <c r="R20" s="327"/>
      <c r="S20" s="327"/>
      <c r="T20" s="327"/>
      <c r="U20" s="328">
        <f t="shared" ref="U20:U27" si="2">IF($AK$13&lt;&gt;"",L20*1000/1060,IF($AK$11=12,Z20,IF(AND($AK$11&lt;&gt;0,$AK$11&lt;12),Z20/$AK$11*12,IF($AK$11=0,L20*1000/1060,0))))</f>
        <v>3524045</v>
      </c>
      <c r="V20" s="328"/>
      <c r="W20" s="328"/>
      <c r="X20" s="328"/>
      <c r="Y20" s="328"/>
      <c r="Z20" s="327">
        <v>3524045</v>
      </c>
      <c r="AA20" s="327"/>
      <c r="AB20" s="327"/>
      <c r="AC20" s="327"/>
      <c r="AD20" s="327"/>
      <c r="AE20" s="327"/>
      <c r="AF20" s="327"/>
      <c r="AG20" s="327"/>
      <c r="AH20" s="327"/>
      <c r="AI20" s="328">
        <f t="shared" si="1"/>
        <v>1002811</v>
      </c>
      <c r="AJ20" s="328"/>
      <c r="AK20" s="328"/>
      <c r="AL20" s="328"/>
      <c r="AM20" s="328"/>
    </row>
    <row r="21" spans="1:42" ht="24" customHeight="1">
      <c r="A21" s="353" t="s">
        <v>255</v>
      </c>
      <c r="B21" s="354"/>
      <c r="C21" s="354"/>
      <c r="D21" s="355"/>
      <c r="E21" s="356"/>
      <c r="F21" s="357"/>
      <c r="G21" s="357"/>
      <c r="H21" s="357"/>
      <c r="I21" s="357"/>
      <c r="J21" s="357"/>
      <c r="K21" s="358"/>
      <c r="L21" s="326">
        <f t="shared" si="0"/>
        <v>8015166</v>
      </c>
      <c r="M21" s="326"/>
      <c r="N21" s="326"/>
      <c r="O21" s="326"/>
      <c r="P21" s="326"/>
      <c r="Q21" s="327">
        <v>2671722</v>
      </c>
      <c r="R21" s="327"/>
      <c r="S21" s="327"/>
      <c r="T21" s="327"/>
      <c r="U21" s="328">
        <f t="shared" si="2"/>
        <v>27023172</v>
      </c>
      <c r="V21" s="328"/>
      <c r="W21" s="328"/>
      <c r="X21" s="328"/>
      <c r="Y21" s="328"/>
      <c r="Z21" s="327">
        <v>27023172</v>
      </c>
      <c r="AA21" s="327"/>
      <c r="AB21" s="327"/>
      <c r="AC21" s="327"/>
      <c r="AD21" s="327"/>
      <c r="AE21" s="327"/>
      <c r="AF21" s="327"/>
      <c r="AG21" s="327"/>
      <c r="AH21" s="327"/>
      <c r="AI21" s="328">
        <f t="shared" si="1"/>
        <v>0</v>
      </c>
      <c r="AJ21" s="328"/>
      <c r="AK21" s="328"/>
      <c r="AL21" s="328"/>
      <c r="AM21" s="328"/>
    </row>
    <row r="22" spans="1:42" ht="24" customHeight="1">
      <c r="A22" s="353" t="s">
        <v>314</v>
      </c>
      <c r="B22" s="354"/>
      <c r="C22" s="354"/>
      <c r="D22" s="355"/>
      <c r="E22" s="356" t="s">
        <v>403</v>
      </c>
      <c r="F22" s="357"/>
      <c r="G22" s="357"/>
      <c r="H22" s="357"/>
      <c r="I22" s="357"/>
      <c r="J22" s="357"/>
      <c r="K22" s="358"/>
      <c r="L22" s="326">
        <f t="shared" si="0"/>
        <v>5374644</v>
      </c>
      <c r="M22" s="326"/>
      <c r="N22" s="326"/>
      <c r="O22" s="326"/>
      <c r="P22" s="326"/>
      <c r="Q22" s="327">
        <v>1791548</v>
      </c>
      <c r="R22" s="327"/>
      <c r="S22" s="327"/>
      <c r="T22" s="327"/>
      <c r="U22" s="328">
        <f t="shared" si="2"/>
        <v>4737869</v>
      </c>
      <c r="V22" s="328"/>
      <c r="W22" s="328"/>
      <c r="X22" s="328"/>
      <c r="Y22" s="328"/>
      <c r="Z22" s="327">
        <v>4737869</v>
      </c>
      <c r="AA22" s="327"/>
      <c r="AB22" s="327"/>
      <c r="AC22" s="327"/>
      <c r="AD22" s="327"/>
      <c r="AE22" s="327"/>
      <c r="AF22" s="327"/>
      <c r="AG22" s="327"/>
      <c r="AH22" s="327"/>
      <c r="AI22" s="328">
        <f t="shared" si="1"/>
        <v>636775</v>
      </c>
      <c r="AJ22" s="328"/>
      <c r="AK22" s="328"/>
      <c r="AL22" s="328"/>
      <c r="AM22" s="328"/>
    </row>
    <row r="23" spans="1:42" ht="24" customHeight="1">
      <c r="A23" s="353"/>
      <c r="B23" s="354"/>
      <c r="C23" s="354"/>
      <c r="D23" s="355"/>
      <c r="E23" s="356"/>
      <c r="F23" s="357"/>
      <c r="G23" s="357"/>
      <c r="H23" s="357"/>
      <c r="I23" s="357"/>
      <c r="J23" s="357"/>
      <c r="K23" s="358"/>
      <c r="L23" s="326">
        <f t="shared" si="0"/>
        <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f t="shared" si="1"/>
        <v>0</v>
      </c>
      <c r="AJ23" s="328"/>
      <c r="AK23" s="328"/>
      <c r="AL23" s="328"/>
      <c r="AM23" s="328"/>
    </row>
    <row r="24" spans="1:42" ht="24" customHeight="1">
      <c r="A24" s="353"/>
      <c r="B24" s="354"/>
      <c r="C24" s="354"/>
      <c r="D24" s="355"/>
      <c r="E24" s="356"/>
      <c r="F24" s="357"/>
      <c r="G24" s="357"/>
      <c r="H24" s="357"/>
      <c r="I24" s="357"/>
      <c r="J24" s="357"/>
      <c r="K24" s="358"/>
      <c r="L24" s="326">
        <f t="shared" si="0"/>
        <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f t="shared" si="1"/>
        <v>0</v>
      </c>
      <c r="AJ24" s="328"/>
      <c r="AK24" s="328"/>
      <c r="AL24" s="328"/>
      <c r="AM24" s="328"/>
    </row>
    <row r="25" spans="1:42" ht="24" customHeight="1">
      <c r="A25" s="353"/>
      <c r="B25" s="354"/>
      <c r="C25" s="354"/>
      <c r="D25" s="355"/>
      <c r="E25" s="356"/>
      <c r="F25" s="357"/>
      <c r="G25" s="357"/>
      <c r="H25" s="357"/>
      <c r="I25" s="357"/>
      <c r="J25" s="357"/>
      <c r="K25" s="358"/>
      <c r="L25" s="326">
        <f t="shared" si="0"/>
        <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f t="shared" si="1"/>
        <v>0</v>
      </c>
      <c r="AJ25" s="328"/>
      <c r="AK25" s="328"/>
      <c r="AL25" s="328"/>
      <c r="AM25" s="328"/>
    </row>
    <row r="26" spans="1:42" ht="24" customHeight="1">
      <c r="A26" s="353"/>
      <c r="B26" s="354"/>
      <c r="C26" s="354"/>
      <c r="D26" s="355"/>
      <c r="E26" s="356"/>
      <c r="F26" s="357"/>
      <c r="G26" s="357"/>
      <c r="H26" s="357"/>
      <c r="I26" s="357"/>
      <c r="J26" s="357"/>
      <c r="K26" s="358"/>
      <c r="L26" s="326">
        <f t="shared" si="0"/>
        <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f t="shared" si="1"/>
        <v>0</v>
      </c>
      <c r="AJ26" s="328"/>
      <c r="AK26" s="328"/>
      <c r="AL26" s="328"/>
      <c r="AM26" s="328"/>
    </row>
    <row r="27" spans="1:42" ht="24" customHeight="1">
      <c r="A27" s="353"/>
      <c r="B27" s="354"/>
      <c r="C27" s="354"/>
      <c r="D27" s="355"/>
      <c r="E27" s="356"/>
      <c r="F27" s="357"/>
      <c r="G27" s="357"/>
      <c r="H27" s="357"/>
      <c r="I27" s="357"/>
      <c r="J27" s="357"/>
      <c r="K27" s="358"/>
      <c r="L27" s="326">
        <f t="shared" si="0"/>
        <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f t="shared" si="1"/>
        <v>0</v>
      </c>
      <c r="AJ27" s="328"/>
      <c r="AK27" s="328"/>
      <c r="AL27" s="328"/>
      <c r="AM27" s="328"/>
    </row>
    <row r="28" spans="1:42" ht="22.5" customHeight="1">
      <c r="A28" s="405" t="s">
        <v>45</v>
      </c>
      <c r="B28" s="406"/>
      <c r="C28" s="406"/>
      <c r="D28" s="406"/>
      <c r="E28" s="407"/>
      <c r="F28" s="407"/>
      <c r="G28" s="407"/>
      <c r="H28" s="407"/>
      <c r="I28" s="407"/>
      <c r="J28" s="407"/>
      <c r="K28" s="407"/>
      <c r="L28" s="328">
        <f>SUM(L19:P27)</f>
        <v>28801398</v>
      </c>
      <c r="M28" s="328"/>
      <c r="N28" s="328"/>
      <c r="O28" s="328"/>
      <c r="P28" s="328"/>
      <c r="Q28" s="328">
        <f>SUM(Q19:T27)</f>
        <v>9600466</v>
      </c>
      <c r="R28" s="328"/>
      <c r="S28" s="328"/>
      <c r="T28" s="328"/>
      <c r="U28" s="328">
        <f>SUM(U19:Y27)</f>
        <v>46004308</v>
      </c>
      <c r="V28" s="328"/>
      <c r="W28" s="328"/>
      <c r="X28" s="328"/>
      <c r="Y28" s="328"/>
      <c r="Z28" s="328">
        <f>SUM(Z19:AC27)</f>
        <v>46004308</v>
      </c>
      <c r="AA28" s="328"/>
      <c r="AB28" s="328"/>
      <c r="AC28" s="328"/>
      <c r="AD28" s="328">
        <f>SUM(AD19:AH27)</f>
        <v>0</v>
      </c>
      <c r="AE28" s="328"/>
      <c r="AF28" s="328"/>
      <c r="AG28" s="328"/>
      <c r="AH28" s="328"/>
      <c r="AI28" s="328">
        <f>SUM(AI19:AM27)</f>
        <v>1805096</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OK</v>
      </c>
    </row>
    <row r="32" spans="1:42" s="97" customFormat="1" ht="29.25" customHeight="1">
      <c r="A32" s="398" t="s">
        <v>366</v>
      </c>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t="s">
        <v>366</v>
      </c>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t="s">
        <v>366</v>
      </c>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t="s">
        <v>366</v>
      </c>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t="s">
        <v>366</v>
      </c>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str">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都道府県へ直接申請</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86" priority="5" operator="containsText" text="その他">
      <formula>NOT(ISERROR(SEARCH("その他",A19)))</formula>
    </cfRule>
  </conditionalFormatting>
  <conditionalFormatting sqref="E19:E21 E23:E27">
    <cfRule type="containsText" dxfId="85" priority="11" operator="containsText" text="その他">
      <formula>NOT(ISERROR(SEARCH("その他",E19)))</formula>
    </cfRule>
  </conditionalFormatting>
  <conditionalFormatting sqref="Z19:AC28">
    <cfRule type="expression" dxfId="84" priority="4">
      <formula>OR($AK$11=0,$AK$13&lt;&gt;"")</formula>
    </cfRule>
  </conditionalFormatting>
  <conditionalFormatting sqref="E22">
    <cfRule type="containsText" dxfId="2" priority="2" operator="containsText" text="その他">
      <formula>NOT(ISERROR(SEARCH("その他",E22)))</formula>
    </cfRule>
    <cfRule type="containsText" dxfId="1" priority="3" operator="containsText" text="その他">
      <formula>NOT(ISERROR(SEARCH("その他",E22)))</formula>
    </cfRule>
  </conditionalFormatting>
  <conditionalFormatting sqref="E22">
    <cfRule type="containsText" dxfId="0" priority="1" operator="containsText" text="その他">
      <formula>NOT(ISERROR(SEARCH("その他",E22)))</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83" priority="2" operator="containsText" text="その他">
      <formula>NOT(ISERROR(SEARCH("その他",A19)))</formula>
    </cfRule>
  </conditionalFormatting>
  <conditionalFormatting sqref="E19:E27">
    <cfRule type="containsText" dxfId="82" priority="8" operator="containsText" text="その他">
      <formula>NOT(ISERROR(SEARCH("その他",E19)))</formula>
    </cfRule>
  </conditionalFormatting>
  <conditionalFormatting sqref="Z19:AC28">
    <cfRule type="expression" dxfId="81"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80" priority="2" operator="containsText" text="その他">
      <formula>NOT(ISERROR(SEARCH("その他",A19)))</formula>
    </cfRule>
  </conditionalFormatting>
  <conditionalFormatting sqref="E19:E27">
    <cfRule type="containsText" dxfId="79" priority="8" operator="containsText" text="その他">
      <formula>NOT(ISERROR(SEARCH("その他",E19)))</formula>
    </cfRule>
  </conditionalFormatting>
  <conditionalFormatting sqref="Z19:AC28">
    <cfRule type="expression" dxfId="78"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77" priority="2" operator="containsText" text="その他">
      <formula>NOT(ISERROR(SEARCH("その他",A19)))</formula>
    </cfRule>
  </conditionalFormatting>
  <conditionalFormatting sqref="E19:E27">
    <cfRule type="containsText" dxfId="76" priority="8" operator="containsText" text="その他">
      <formula>NOT(ISERROR(SEARCH("その他",E19)))</formula>
    </cfRule>
  </conditionalFormatting>
  <conditionalFormatting sqref="Z19:AC28">
    <cfRule type="expression" dxfId="75"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74" priority="2" operator="containsText" text="その他">
      <formula>NOT(ISERROR(SEARCH("その他",A19)))</formula>
    </cfRule>
  </conditionalFormatting>
  <conditionalFormatting sqref="E19:E27">
    <cfRule type="containsText" dxfId="73" priority="8" operator="containsText" text="その他">
      <formula>NOT(ISERROR(SEARCH("その他",E19)))</formula>
    </cfRule>
  </conditionalFormatting>
  <conditionalFormatting sqref="Z19:AC28">
    <cfRule type="expression" dxfId="72"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2.25"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71" priority="2" operator="containsText" text="その他">
      <formula>NOT(ISERROR(SEARCH("その他",A19)))</formula>
    </cfRule>
  </conditionalFormatting>
  <conditionalFormatting sqref="E19:E27">
    <cfRule type="containsText" dxfId="70" priority="8" operator="containsText" text="その他">
      <formula>NOT(ISERROR(SEARCH("その他",E19)))</formula>
    </cfRule>
  </conditionalFormatting>
  <conditionalFormatting sqref="Z19:AC28">
    <cfRule type="expression" dxfId="69"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70"/>
      <c r="M4" s="471"/>
      <c r="N4" s="471"/>
      <c r="O4" s="471"/>
      <c r="P4" s="471"/>
      <c r="Q4" s="471"/>
      <c r="R4" s="471"/>
      <c r="S4" s="471"/>
      <c r="T4" s="471"/>
      <c r="U4" s="471"/>
      <c r="V4" s="471"/>
      <c r="W4" s="471"/>
      <c r="X4" s="471"/>
      <c r="Y4" s="471"/>
      <c r="Z4" s="471"/>
      <c r="AA4" s="471"/>
      <c r="AB4" s="471"/>
      <c r="AC4" s="471"/>
      <c r="AD4" s="471"/>
      <c r="AE4" s="471"/>
      <c r="AF4" s="472"/>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68" priority="2" operator="containsText" text="その他">
      <formula>NOT(ISERROR(SEARCH("その他",A19)))</formula>
    </cfRule>
  </conditionalFormatting>
  <conditionalFormatting sqref="E19:E27">
    <cfRule type="containsText" dxfId="67" priority="8" operator="containsText" text="その他">
      <formula>NOT(ISERROR(SEARCH("その他",E19)))</formula>
    </cfRule>
  </conditionalFormatting>
  <conditionalFormatting sqref="Z19:AC28">
    <cfRule type="expression" dxfId="66"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65" priority="2" operator="containsText" text="その他">
      <formula>NOT(ISERROR(SEARCH("その他",A19)))</formula>
    </cfRule>
  </conditionalFormatting>
  <conditionalFormatting sqref="E19:E27">
    <cfRule type="containsText" dxfId="64" priority="8" operator="containsText" text="その他">
      <formula>NOT(ISERROR(SEARCH("その他",E19)))</formula>
    </cfRule>
  </conditionalFormatting>
  <conditionalFormatting sqref="Z19:AC28">
    <cfRule type="expression" dxfId="63"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62" priority="2" operator="containsText" text="その他">
      <formula>NOT(ISERROR(SEARCH("その他",A19)))</formula>
    </cfRule>
  </conditionalFormatting>
  <conditionalFormatting sqref="E19:E27">
    <cfRule type="containsText" dxfId="61" priority="8" operator="containsText" text="その他">
      <formula>NOT(ISERROR(SEARCH("その他",E19)))</formula>
    </cfRule>
  </conditionalFormatting>
  <conditionalFormatting sqref="Z19:AC28">
    <cfRule type="expression" dxfId="60"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51"/>
  <sheetViews>
    <sheetView tabSelected="1" view="pageBreakPreview" zoomScaleNormal="100" zoomScaleSheetLayoutView="100" workbookViewId="0">
      <selection activeCell="H50" sqref="H50"/>
    </sheetView>
  </sheetViews>
  <sheetFormatPr defaultColWidth="3" defaultRowHeight="13.5"/>
  <cols>
    <col min="1" max="28" width="3.375" customWidth="1"/>
  </cols>
  <sheetData>
    <row r="1" spans="1:37">
      <c r="A1" s="1" t="s">
        <v>138</v>
      </c>
    </row>
    <row r="3" spans="1:37"/>
    <row r="5" spans="1:37">
      <c r="B5" s="2"/>
      <c r="C5" s="3"/>
      <c r="D5" s="3"/>
      <c r="E5" s="2"/>
      <c r="F5" s="2"/>
      <c r="G5" s="2"/>
      <c r="H5" s="2"/>
      <c r="I5" s="2"/>
      <c r="J5" s="2"/>
      <c r="K5" s="2"/>
      <c r="L5" s="2"/>
      <c r="M5" s="2"/>
      <c r="N5" s="2"/>
      <c r="O5" s="2"/>
      <c r="P5" s="2"/>
      <c r="Q5" s="2"/>
      <c r="R5" s="2"/>
      <c r="S5" s="2"/>
      <c r="T5" s="2"/>
      <c r="U5" s="2"/>
      <c r="V5" s="2"/>
      <c r="W5" s="2"/>
      <c r="X5" s="2"/>
      <c r="Y5" s="2"/>
      <c r="Z5" s="2"/>
      <c r="AA5" s="2"/>
      <c r="AB5" s="2"/>
      <c r="AK5" s="84"/>
    </row>
    <row r="6" spans="1:37">
      <c r="A6" s="1"/>
      <c r="B6" s="2"/>
      <c r="C6" s="3"/>
      <c r="D6" s="3"/>
      <c r="E6" s="2"/>
      <c r="F6" s="2"/>
      <c r="G6" s="2"/>
      <c r="H6" s="2"/>
      <c r="I6" s="2"/>
      <c r="J6" s="2"/>
      <c r="K6" s="2"/>
      <c r="L6" s="2"/>
      <c r="M6" s="2"/>
      <c r="N6" s="2"/>
      <c r="O6" s="2"/>
      <c r="AA6" s="2"/>
      <c r="AB6" s="2"/>
      <c r="AK6" s="84"/>
    </row>
    <row r="7" spans="1:37">
      <c r="A7" s="1"/>
      <c r="B7" s="2"/>
      <c r="C7" s="3"/>
      <c r="D7" s="3"/>
      <c r="E7" s="2"/>
      <c r="F7" s="2"/>
      <c r="G7" s="2"/>
      <c r="H7" s="2"/>
      <c r="I7" s="2"/>
      <c r="J7" s="2"/>
      <c r="K7" s="2"/>
      <c r="L7" s="2"/>
      <c r="M7" s="2"/>
      <c r="N7" s="2"/>
      <c r="O7" s="2"/>
      <c r="Q7" s="4" t="s">
        <v>46</v>
      </c>
      <c r="R7" s="186">
        <v>5</v>
      </c>
      <c r="S7" s="186"/>
      <c r="T7" s="3" t="s">
        <v>4</v>
      </c>
      <c r="U7" s="187">
        <v>12</v>
      </c>
      <c r="V7" s="187"/>
      <c r="W7" s="3" t="s">
        <v>3</v>
      </c>
      <c r="X7" s="187">
        <v>20</v>
      </c>
      <c r="Y7" s="187"/>
      <c r="Z7" s="3" t="s">
        <v>2</v>
      </c>
      <c r="AB7" s="2"/>
    </row>
    <row r="8" spans="1:37">
      <c r="Q8" s="2"/>
    </row>
    <row r="10" spans="1:37">
      <c r="B10" s="2"/>
      <c r="C10" s="3"/>
      <c r="D10" s="3" t="s">
        <v>156</v>
      </c>
      <c r="E10" s="2"/>
      <c r="F10" s="2"/>
      <c r="G10" s="2"/>
      <c r="H10" s="2" t="s">
        <v>1</v>
      </c>
      <c r="J10" s="3"/>
      <c r="K10" s="3"/>
      <c r="L10" s="3"/>
      <c r="M10" s="3"/>
      <c r="N10" s="3"/>
      <c r="O10" s="3"/>
      <c r="P10" s="3"/>
      <c r="Q10" s="3"/>
      <c r="R10" s="3"/>
      <c r="S10" s="3"/>
      <c r="T10" s="3"/>
      <c r="U10" s="3"/>
      <c r="V10" s="3"/>
      <c r="W10" s="3"/>
      <c r="X10" s="3"/>
      <c r="Y10" s="3"/>
      <c r="Z10" s="3"/>
      <c r="AA10" s="3"/>
      <c r="AB10" s="3"/>
    </row>
    <row r="11" spans="1:37">
      <c r="A11" s="2"/>
      <c r="B11" s="2"/>
      <c r="C11" s="3"/>
      <c r="D11" s="3"/>
      <c r="E11" s="2"/>
      <c r="F11" s="2"/>
      <c r="G11" s="2"/>
      <c r="H11" s="2"/>
      <c r="I11" s="2"/>
      <c r="J11" s="2"/>
      <c r="K11" s="2"/>
      <c r="L11" s="2"/>
      <c r="M11" s="2"/>
      <c r="N11" s="2"/>
      <c r="O11" s="2"/>
      <c r="P11" s="2"/>
    </row>
    <row r="12" spans="1:37">
      <c r="I12" s="183" t="s">
        <v>33</v>
      </c>
      <c r="J12" s="184"/>
      <c r="K12" s="184"/>
      <c r="L12" s="184"/>
      <c r="M12" s="183" t="str">
        <f>IF(総括表!E14="","",総括表!E14)</f>
        <v>那覇市泉崎１－２－２</v>
      </c>
      <c r="N12" s="183"/>
      <c r="O12" s="183"/>
      <c r="P12" s="183"/>
      <c r="Q12" s="183"/>
      <c r="R12" s="183"/>
      <c r="S12" s="183"/>
      <c r="T12" s="183"/>
      <c r="U12" s="183"/>
      <c r="V12" s="183"/>
      <c r="W12" s="183"/>
      <c r="X12" s="183"/>
      <c r="Y12" s="183"/>
      <c r="AB12" s="2"/>
    </row>
    <row r="13" spans="1:37">
      <c r="A13" s="2"/>
      <c r="B13" s="2"/>
      <c r="C13" s="3"/>
      <c r="D13" s="3"/>
      <c r="E13" s="2"/>
      <c r="F13" s="2"/>
      <c r="G13" s="2"/>
      <c r="H13" s="2"/>
      <c r="I13" s="184"/>
      <c r="J13" s="184"/>
      <c r="K13" s="184"/>
      <c r="L13" s="184"/>
      <c r="M13" s="183"/>
      <c r="N13" s="183"/>
      <c r="O13" s="183"/>
      <c r="P13" s="183"/>
      <c r="Q13" s="183"/>
      <c r="R13" s="183"/>
      <c r="S13" s="183"/>
      <c r="T13" s="183"/>
      <c r="U13" s="183"/>
      <c r="V13" s="183"/>
      <c r="W13" s="183"/>
      <c r="X13" s="183"/>
      <c r="Y13" s="183"/>
      <c r="AB13" s="2"/>
    </row>
    <row r="14" spans="1:37" ht="13.5" customHeight="1">
      <c r="A14" s="2"/>
      <c r="B14" s="2"/>
      <c r="C14" s="3"/>
      <c r="D14" s="3"/>
      <c r="E14" s="2"/>
      <c r="F14" s="2"/>
      <c r="G14" s="2"/>
      <c r="H14" s="2"/>
      <c r="I14" s="181" t="s">
        <v>158</v>
      </c>
      <c r="J14" s="182"/>
      <c r="K14" s="182"/>
      <c r="L14" s="182"/>
      <c r="M14" s="185" t="str">
        <f>IF(総括表!E12="","",総括表!E12)</f>
        <v>社会福祉法人　沖縄県庁</v>
      </c>
      <c r="N14" s="185"/>
      <c r="O14" s="185"/>
      <c r="P14" s="185"/>
      <c r="Q14" s="185"/>
      <c r="R14" s="185"/>
      <c r="S14" s="185"/>
      <c r="T14" s="185"/>
      <c r="U14" s="185"/>
      <c r="V14" s="185"/>
      <c r="W14" s="185"/>
      <c r="X14" s="185"/>
      <c r="Y14" s="185"/>
    </row>
    <row r="15" spans="1:37">
      <c r="I15" s="182"/>
      <c r="J15" s="182"/>
      <c r="K15" s="182"/>
      <c r="L15" s="182"/>
      <c r="M15" s="185"/>
      <c r="N15" s="185"/>
      <c r="O15" s="185"/>
      <c r="P15" s="185"/>
      <c r="Q15" s="185"/>
      <c r="R15" s="185"/>
      <c r="S15" s="185"/>
      <c r="T15" s="185"/>
      <c r="U15" s="185"/>
      <c r="V15" s="185"/>
      <c r="W15" s="185"/>
      <c r="X15" s="185"/>
      <c r="Y15" s="185"/>
    </row>
    <row r="16" spans="1:37" ht="13.5" customHeight="1">
      <c r="I16" s="182" t="s">
        <v>157</v>
      </c>
      <c r="J16" s="182"/>
      <c r="K16" s="182"/>
      <c r="L16" s="182"/>
      <c r="M16" s="185" t="str">
        <f>IF(総括表!M16="","",総括表!M16)</f>
        <v>代表理事</v>
      </c>
      <c r="N16" s="185"/>
      <c r="O16" s="185"/>
      <c r="P16" s="185"/>
      <c r="Q16" s="185" t="str">
        <f>IF(総括表!U16="","",総括表!U16)</f>
        <v>沖縄　一郎</v>
      </c>
      <c r="R16" s="185"/>
      <c r="S16" s="185"/>
      <c r="T16" s="185"/>
      <c r="U16" s="185"/>
      <c r="V16" s="185"/>
      <c r="W16" s="185"/>
      <c r="X16" s="185"/>
      <c r="Y16" s="180" t="s">
        <v>139</v>
      </c>
    </row>
    <row r="17" spans="1:34" ht="14.25" customHeight="1">
      <c r="I17" s="182"/>
      <c r="J17" s="182"/>
      <c r="K17" s="182"/>
      <c r="L17" s="182"/>
      <c r="M17" s="185"/>
      <c r="N17" s="185"/>
      <c r="O17" s="185"/>
      <c r="P17" s="185"/>
      <c r="Q17" s="185"/>
      <c r="R17" s="185"/>
      <c r="S17" s="185"/>
      <c r="T17" s="185"/>
      <c r="U17" s="185"/>
      <c r="V17" s="185"/>
      <c r="W17" s="185"/>
      <c r="X17" s="185"/>
      <c r="Y17" s="180"/>
    </row>
    <row r="19" spans="1:34">
      <c r="A19" s="179"/>
      <c r="B19" s="179"/>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row>
    <row r="20" spans="1:34">
      <c r="A20" s="179" t="s">
        <v>264</v>
      </c>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row>
    <row r="21" spans="1:34">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row>
    <row r="22" spans="1:34">
      <c r="A22" s="188" t="s">
        <v>153</v>
      </c>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33"/>
      <c r="AB22" s="133"/>
      <c r="AH22" s="85"/>
    </row>
    <row r="23" spans="1:34">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30"/>
      <c r="AB23" s="130"/>
      <c r="AH23" s="85"/>
    </row>
    <row r="25" spans="1:34">
      <c r="A25" s="32"/>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2"/>
      <c r="AB25" s="32"/>
    </row>
    <row r="26" spans="1:34">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2"/>
      <c r="AB26" s="32"/>
    </row>
    <row r="28" spans="1:34">
      <c r="N28" t="s">
        <v>140</v>
      </c>
    </row>
    <row r="29" spans="1:34" ht="18" customHeight="1"/>
    <row r="30" spans="1:34" ht="24">
      <c r="E30" s="83" t="s">
        <v>141</v>
      </c>
      <c r="F30" s="83"/>
      <c r="G30" s="83"/>
      <c r="H30" s="83"/>
      <c r="I30" s="83"/>
      <c r="J30" s="83"/>
      <c r="K30" s="83" t="s">
        <v>142</v>
      </c>
      <c r="L30" s="189">
        <f ca="1">IF(総括表!X85=0,"",総括表!X85)</f>
        <v>674000</v>
      </c>
      <c r="M30" s="190"/>
      <c r="N30" s="190"/>
      <c r="O30" s="190"/>
      <c r="P30" s="190"/>
      <c r="Q30" s="190"/>
      <c r="R30" s="190"/>
      <c r="S30" s="190"/>
      <c r="T30" s="190"/>
      <c r="U30" t="s">
        <v>143</v>
      </c>
    </row>
    <row r="31" spans="1:34">
      <c r="E31" s="83"/>
      <c r="F31" s="83"/>
      <c r="G31" s="83"/>
      <c r="H31" s="83"/>
      <c r="I31" s="83"/>
      <c r="J31" s="83"/>
      <c r="K31" s="83"/>
      <c r="L31" s="83"/>
      <c r="M31" s="83"/>
      <c r="N31" s="83"/>
      <c r="O31" s="83"/>
      <c r="P31" s="83"/>
      <c r="Q31" s="83"/>
      <c r="R31" s="83"/>
      <c r="S31" s="83"/>
      <c r="T31" s="83"/>
    </row>
    <row r="32" spans="1:34" ht="23.25" customHeight="1">
      <c r="E32" s="83" t="s">
        <v>154</v>
      </c>
      <c r="F32" s="83"/>
      <c r="G32" s="83"/>
      <c r="H32" s="83"/>
      <c r="J32" s="83" t="s">
        <v>144</v>
      </c>
      <c r="K32" s="83"/>
      <c r="L32" s="83"/>
      <c r="M32" s="83"/>
      <c r="N32" s="83"/>
      <c r="O32" s="83"/>
      <c r="P32" s="83"/>
      <c r="Q32" s="83"/>
      <c r="R32" s="83"/>
      <c r="S32" s="83"/>
      <c r="T32" s="83"/>
    </row>
    <row r="33" spans="2:27" ht="23.25" customHeight="1">
      <c r="E33" s="83"/>
      <c r="F33" s="83"/>
      <c r="G33" s="83"/>
      <c r="H33" s="83"/>
      <c r="J33" s="83" t="s">
        <v>257</v>
      </c>
      <c r="K33" s="83"/>
      <c r="L33" s="83"/>
      <c r="M33" s="83"/>
      <c r="N33" s="83"/>
      <c r="O33" s="83"/>
      <c r="P33" s="83"/>
      <c r="Q33" s="83"/>
      <c r="R33" s="83"/>
      <c r="S33" s="83"/>
      <c r="T33" s="83"/>
    </row>
    <row r="34" spans="2:27" ht="23.25" customHeight="1">
      <c r="E34" s="83"/>
      <c r="F34" s="83"/>
      <c r="G34" s="83"/>
      <c r="H34" s="83"/>
      <c r="J34" s="83" t="s">
        <v>145</v>
      </c>
      <c r="K34" s="83"/>
      <c r="L34" s="83"/>
      <c r="M34" s="83"/>
      <c r="N34" s="83"/>
      <c r="O34" s="83"/>
      <c r="P34" s="83"/>
      <c r="Q34" s="83"/>
      <c r="R34" s="83"/>
      <c r="S34" s="83"/>
      <c r="T34" s="83"/>
    </row>
    <row r="35" spans="2:27" ht="23.25" customHeight="1">
      <c r="E35" s="83"/>
      <c r="F35" s="83"/>
      <c r="G35" s="83"/>
      <c r="H35" s="83"/>
      <c r="J35" s="83" t="s">
        <v>155</v>
      </c>
      <c r="K35" s="83"/>
      <c r="L35" s="83"/>
      <c r="M35" s="83"/>
      <c r="N35" s="83"/>
      <c r="O35" s="83"/>
      <c r="P35" s="83"/>
      <c r="Q35" s="83"/>
      <c r="R35" s="83"/>
      <c r="S35" s="83"/>
      <c r="T35" s="83"/>
    </row>
    <row r="36" spans="2:27">
      <c r="E36" s="83"/>
      <c r="F36" s="83"/>
      <c r="G36" s="83"/>
      <c r="H36" s="83"/>
      <c r="I36" s="83"/>
      <c r="J36" s="83"/>
      <c r="K36" s="83"/>
      <c r="L36" s="83"/>
      <c r="M36" s="83"/>
      <c r="N36" s="83"/>
      <c r="O36" s="83"/>
      <c r="P36" s="83"/>
      <c r="Q36" s="83"/>
      <c r="R36" s="83"/>
      <c r="S36" s="83"/>
      <c r="T36" s="83"/>
    </row>
    <row r="37" spans="2:27">
      <c r="E37" s="83" t="s">
        <v>191</v>
      </c>
      <c r="F37" s="83"/>
      <c r="G37" s="83"/>
      <c r="H37" s="83"/>
      <c r="I37" s="83"/>
      <c r="J37" s="83"/>
      <c r="K37" s="83"/>
      <c r="L37" s="83"/>
      <c r="M37" s="83"/>
      <c r="N37" s="83"/>
      <c r="O37" s="83"/>
      <c r="P37" s="83"/>
      <c r="Q37" s="83"/>
      <c r="R37" s="83"/>
      <c r="S37" s="83"/>
      <c r="T37" s="83"/>
    </row>
    <row r="39" spans="2:27">
      <c r="D39" s="83"/>
      <c r="E39" s="83"/>
      <c r="F39" s="83"/>
      <c r="G39" s="83"/>
      <c r="H39" s="83"/>
      <c r="I39" s="131"/>
      <c r="J39" s="131"/>
      <c r="K39" s="131"/>
      <c r="L39" s="131"/>
      <c r="M39" s="131"/>
      <c r="N39" s="131"/>
      <c r="O39" s="131"/>
      <c r="P39" s="131"/>
      <c r="Q39" s="83"/>
      <c r="R39" s="83"/>
      <c r="S39" s="83"/>
      <c r="T39" s="83"/>
      <c r="U39" s="132"/>
      <c r="V39" s="132"/>
      <c r="W39" s="132"/>
      <c r="X39" s="132"/>
      <c r="Y39" s="132"/>
      <c r="Z39" s="132"/>
      <c r="AA39" s="132"/>
    </row>
    <row r="40" spans="2:27">
      <c r="B40" s="214" t="s">
        <v>180</v>
      </c>
      <c r="C40" s="192"/>
      <c r="D40" s="192"/>
      <c r="E40" s="192"/>
      <c r="F40" s="193"/>
      <c r="G40" s="199" t="s">
        <v>344</v>
      </c>
      <c r="H40" s="200"/>
      <c r="I40" s="200"/>
      <c r="J40" s="200"/>
      <c r="K40" s="200"/>
      <c r="L40" s="200"/>
      <c r="M40" s="200"/>
      <c r="N40" s="200"/>
      <c r="O40" s="191" t="s">
        <v>146</v>
      </c>
      <c r="P40" s="192"/>
      <c r="Q40" s="192"/>
      <c r="R40" s="193"/>
      <c r="S40" s="199" t="s">
        <v>345</v>
      </c>
      <c r="T40" s="200"/>
      <c r="U40" s="200"/>
      <c r="V40" s="200"/>
      <c r="W40" s="200"/>
      <c r="X40" s="200"/>
      <c r="Y40" s="201"/>
    </row>
    <row r="41" spans="2:27">
      <c r="B41" s="194"/>
      <c r="C41" s="180"/>
      <c r="D41" s="180"/>
      <c r="E41" s="180"/>
      <c r="F41" s="195"/>
      <c r="G41" s="202"/>
      <c r="H41" s="203"/>
      <c r="I41" s="203"/>
      <c r="J41" s="203"/>
      <c r="K41" s="203"/>
      <c r="L41" s="203"/>
      <c r="M41" s="203"/>
      <c r="N41" s="203"/>
      <c r="O41" s="194"/>
      <c r="P41" s="180"/>
      <c r="Q41" s="180"/>
      <c r="R41" s="195"/>
      <c r="S41" s="202"/>
      <c r="T41" s="203"/>
      <c r="U41" s="203"/>
      <c r="V41" s="203"/>
      <c r="W41" s="203"/>
      <c r="X41" s="203"/>
      <c r="Y41" s="204"/>
    </row>
    <row r="42" spans="2:27">
      <c r="B42" s="194"/>
      <c r="C42" s="180"/>
      <c r="D42" s="180"/>
      <c r="E42" s="180"/>
      <c r="F42" s="195"/>
      <c r="G42" s="205"/>
      <c r="H42" s="206"/>
      <c r="I42" s="206"/>
      <c r="J42" s="206"/>
      <c r="K42" s="206"/>
      <c r="L42" s="206"/>
      <c r="M42" s="206"/>
      <c r="N42" s="206"/>
      <c r="O42" s="194"/>
      <c r="P42" s="180"/>
      <c r="Q42" s="180"/>
      <c r="R42" s="195"/>
      <c r="S42" s="205"/>
      <c r="T42" s="206"/>
      <c r="U42" s="206"/>
      <c r="V42" s="206"/>
      <c r="W42" s="206"/>
      <c r="X42" s="206"/>
      <c r="Y42" s="207"/>
    </row>
    <row r="43" spans="2:27">
      <c r="B43" s="214" t="s">
        <v>147</v>
      </c>
      <c r="C43" s="192"/>
      <c r="D43" s="192"/>
      <c r="E43" s="192"/>
      <c r="F43" s="192"/>
      <c r="G43" s="193"/>
      <c r="H43" s="208" t="s">
        <v>149</v>
      </c>
      <c r="I43" s="209"/>
      <c r="J43" s="209"/>
      <c r="K43" s="209"/>
      <c r="L43" s="209"/>
      <c r="M43" s="210"/>
      <c r="N43" s="208" t="s">
        <v>151</v>
      </c>
      <c r="O43" s="209"/>
      <c r="P43" s="209"/>
      <c r="Q43" s="209"/>
      <c r="R43" s="209"/>
      <c r="S43" s="210"/>
      <c r="T43" s="208" t="s">
        <v>150</v>
      </c>
      <c r="U43" s="209"/>
      <c r="V43" s="209"/>
      <c r="W43" s="209"/>
      <c r="X43" s="209"/>
      <c r="Y43" s="210"/>
    </row>
    <row r="44" spans="2:27">
      <c r="B44" s="196"/>
      <c r="C44" s="197"/>
      <c r="D44" s="197"/>
      <c r="E44" s="197"/>
      <c r="F44" s="197"/>
      <c r="G44" s="198"/>
      <c r="H44" s="211"/>
      <c r="I44" s="212"/>
      <c r="J44" s="212"/>
      <c r="K44" s="212"/>
      <c r="L44" s="212"/>
      <c r="M44" s="213"/>
      <c r="N44" s="211"/>
      <c r="O44" s="212"/>
      <c r="P44" s="212"/>
      <c r="Q44" s="212"/>
      <c r="R44" s="212"/>
      <c r="S44" s="213"/>
      <c r="T44" s="211"/>
      <c r="U44" s="212"/>
      <c r="V44" s="212"/>
      <c r="W44" s="212"/>
      <c r="X44" s="212"/>
      <c r="Y44" s="213"/>
    </row>
    <row r="45" spans="2:27">
      <c r="B45" s="214" t="s">
        <v>148</v>
      </c>
      <c r="C45" s="192"/>
      <c r="D45" s="192"/>
      <c r="E45" s="192"/>
      <c r="F45" s="192"/>
      <c r="G45" s="193"/>
      <c r="H45" s="215" t="s">
        <v>346</v>
      </c>
      <c r="I45" s="216"/>
      <c r="J45" s="216"/>
      <c r="K45" s="216"/>
      <c r="L45" s="216"/>
      <c r="M45" s="216"/>
      <c r="N45" s="216"/>
      <c r="O45" s="216"/>
      <c r="P45" s="216"/>
      <c r="Q45" s="216"/>
      <c r="R45" s="216"/>
      <c r="S45" s="216"/>
      <c r="T45" s="216"/>
      <c r="U45" s="216"/>
      <c r="V45" s="216"/>
      <c r="W45" s="216"/>
      <c r="X45" s="216"/>
      <c r="Y45" s="217"/>
    </row>
    <row r="46" spans="2:27">
      <c r="B46" s="196"/>
      <c r="C46" s="197"/>
      <c r="D46" s="197"/>
      <c r="E46" s="197"/>
      <c r="F46" s="197"/>
      <c r="G46" s="198"/>
      <c r="H46" s="218"/>
      <c r="I46" s="219"/>
      <c r="J46" s="219"/>
      <c r="K46" s="219"/>
      <c r="L46" s="219"/>
      <c r="M46" s="219"/>
      <c r="N46" s="219"/>
      <c r="O46" s="219"/>
      <c r="P46" s="219"/>
      <c r="Q46" s="219"/>
      <c r="R46" s="219"/>
      <c r="S46" s="219"/>
      <c r="T46" s="219"/>
      <c r="U46" s="219"/>
      <c r="V46" s="219"/>
      <c r="W46" s="219"/>
      <c r="X46" s="219"/>
      <c r="Y46" s="220"/>
    </row>
    <row r="47" spans="2:27" ht="13.5" customHeight="1">
      <c r="B47" s="191" t="s">
        <v>190</v>
      </c>
      <c r="C47" s="192"/>
      <c r="D47" s="192"/>
      <c r="E47" s="192"/>
      <c r="F47" s="192"/>
      <c r="G47" s="193"/>
      <c r="H47" s="199" t="s">
        <v>347</v>
      </c>
      <c r="I47" s="200"/>
      <c r="J47" s="200"/>
      <c r="K47" s="200"/>
      <c r="L47" s="200"/>
      <c r="M47" s="200"/>
      <c r="N47" s="200"/>
      <c r="O47" s="200"/>
      <c r="P47" s="200"/>
      <c r="Q47" s="200"/>
      <c r="R47" s="200"/>
      <c r="S47" s="200"/>
      <c r="T47" s="200"/>
      <c r="U47" s="200"/>
      <c r="V47" s="200"/>
      <c r="W47" s="200"/>
      <c r="X47" s="200"/>
      <c r="Y47" s="201"/>
    </row>
    <row r="48" spans="2:27">
      <c r="B48" s="194"/>
      <c r="C48" s="180"/>
      <c r="D48" s="180"/>
      <c r="E48" s="180"/>
      <c r="F48" s="180"/>
      <c r="G48" s="195"/>
      <c r="H48" s="202"/>
      <c r="I48" s="203"/>
      <c r="J48" s="203"/>
      <c r="K48" s="203"/>
      <c r="L48" s="203"/>
      <c r="M48" s="203"/>
      <c r="N48" s="203"/>
      <c r="O48" s="203"/>
      <c r="P48" s="203"/>
      <c r="Q48" s="203"/>
      <c r="R48" s="203"/>
      <c r="S48" s="203"/>
      <c r="T48" s="203"/>
      <c r="U48" s="203"/>
      <c r="V48" s="203"/>
      <c r="W48" s="203"/>
      <c r="X48" s="203"/>
      <c r="Y48" s="204"/>
    </row>
    <row r="49" spans="2:25">
      <c r="B49" s="196"/>
      <c r="C49" s="197"/>
      <c r="D49" s="197"/>
      <c r="E49" s="197"/>
      <c r="F49" s="197"/>
      <c r="G49" s="198"/>
      <c r="H49" s="205"/>
      <c r="I49" s="206"/>
      <c r="J49" s="206"/>
      <c r="K49" s="206"/>
      <c r="L49" s="206"/>
      <c r="M49" s="206"/>
      <c r="N49" s="206"/>
      <c r="O49" s="206"/>
      <c r="P49" s="206"/>
      <c r="Q49" s="206"/>
      <c r="R49" s="206"/>
      <c r="S49" s="206"/>
      <c r="T49" s="206"/>
      <c r="U49" s="206"/>
      <c r="V49" s="206"/>
      <c r="W49" s="206"/>
      <c r="X49" s="206"/>
      <c r="Y49" s="207"/>
    </row>
    <row r="51" spans="2:25">
      <c r="W51" t="s">
        <v>152</v>
      </c>
    </row>
  </sheetData>
  <sheetProtection password="EB51" sheet="1" objects="1" scenarios="1"/>
  <mergeCells count="27">
    <mergeCell ref="A22:Z23"/>
    <mergeCell ref="L30:T30"/>
    <mergeCell ref="B47:G49"/>
    <mergeCell ref="H47:Y49"/>
    <mergeCell ref="T43:Y44"/>
    <mergeCell ref="B45:G46"/>
    <mergeCell ref="H45:Y46"/>
    <mergeCell ref="G40:N42"/>
    <mergeCell ref="S40:Y42"/>
    <mergeCell ref="B40:F42"/>
    <mergeCell ref="O40:R42"/>
    <mergeCell ref="B43:G44"/>
    <mergeCell ref="H43:M44"/>
    <mergeCell ref="N43:S44"/>
    <mergeCell ref="I12:L13"/>
    <mergeCell ref="M16:P17"/>
    <mergeCell ref="Q16:X17"/>
    <mergeCell ref="R7:S7"/>
    <mergeCell ref="U7:V7"/>
    <mergeCell ref="X7:Y7"/>
    <mergeCell ref="M12:Y13"/>
    <mergeCell ref="M14:Y15"/>
    <mergeCell ref="A19:Z19"/>
    <mergeCell ref="A20:Z20"/>
    <mergeCell ref="Y16:Y17"/>
    <mergeCell ref="I14:L15"/>
    <mergeCell ref="I16:L17"/>
  </mergeCells>
  <phoneticPr fontId="3"/>
  <dataValidations count="2">
    <dataValidation imeMode="disabled" allowBlank="1" showInputMessage="1" showErrorMessage="1" sqref="R7:S7 U7:V7 X7:Y7"/>
    <dataValidation imeMode="fullAlpha" allowBlank="1" showInputMessage="1" showErrorMessage="1" sqref="H45:Y46 I39:P39 U39:AA39"/>
  </dataValidations>
  <pageMargins left="0.7" right="0.7" top="0.75" bottom="0.75" header="0.3" footer="0.3"/>
  <pageSetup paperSize="9" orientation="portrait" r:id="rId1"/>
  <colBreaks count="1" manualBreakCount="1">
    <brk id="2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9</xdr:col>
                    <xdr:colOff>171450</xdr:colOff>
                    <xdr:row>42</xdr:row>
                    <xdr:rowOff>38100</xdr:rowOff>
                  </from>
                  <to>
                    <xdr:col>10</xdr:col>
                    <xdr:colOff>200025</xdr:colOff>
                    <xdr:row>43</xdr:row>
                    <xdr:rowOff>104775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15</xdr:col>
                    <xdr:colOff>142875</xdr:colOff>
                    <xdr:row>42</xdr:row>
                    <xdr:rowOff>47625</xdr:rowOff>
                  </from>
                  <to>
                    <xdr:col>16</xdr:col>
                    <xdr:colOff>190500</xdr:colOff>
                    <xdr:row>43</xdr:row>
                    <xdr:rowOff>123825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22</xdr:col>
                    <xdr:colOff>0</xdr:colOff>
                    <xdr:row>42</xdr:row>
                    <xdr:rowOff>57150</xdr:rowOff>
                  </from>
                  <to>
                    <xdr:col>23</xdr:col>
                    <xdr:colOff>57150</xdr:colOff>
                    <xdr:row>43</xdr:row>
                    <xdr:rowOff>133350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9" priority="2" operator="containsText" text="その他">
      <formula>NOT(ISERROR(SEARCH("その他",A19)))</formula>
    </cfRule>
  </conditionalFormatting>
  <conditionalFormatting sqref="E19:E27">
    <cfRule type="containsText" dxfId="58" priority="8" operator="containsText" text="その他">
      <formula>NOT(ISERROR(SEARCH("その他",E19)))</formula>
    </cfRule>
  </conditionalFormatting>
  <conditionalFormatting sqref="Z19:AC28">
    <cfRule type="expression" dxfId="57"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6" priority="2" operator="containsText" text="その他">
      <formula>NOT(ISERROR(SEARCH("その他",A19)))</formula>
    </cfRule>
  </conditionalFormatting>
  <conditionalFormatting sqref="E19:E27">
    <cfRule type="containsText" dxfId="55" priority="8" operator="containsText" text="その他">
      <formula>NOT(ISERROR(SEARCH("その他",E19)))</formula>
    </cfRule>
  </conditionalFormatting>
  <conditionalFormatting sqref="Z19:AC28">
    <cfRule type="expression" dxfId="54"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3" priority="2" operator="containsText" text="その他">
      <formula>NOT(ISERROR(SEARCH("その他",A19)))</formula>
    </cfRule>
  </conditionalFormatting>
  <conditionalFormatting sqref="E19:E27">
    <cfRule type="containsText" dxfId="52" priority="8" operator="containsText" text="その他">
      <formula>NOT(ISERROR(SEARCH("その他",E19)))</formula>
    </cfRule>
  </conditionalFormatting>
  <conditionalFormatting sqref="Z19:AC28">
    <cfRule type="expression" dxfId="51"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50" priority="2" operator="containsText" text="その他">
      <formula>NOT(ISERROR(SEARCH("その他",A19)))</formula>
    </cfRule>
  </conditionalFormatting>
  <conditionalFormatting sqref="E19:E27">
    <cfRule type="containsText" dxfId="49" priority="8" operator="containsText" text="その他">
      <formula>NOT(ISERROR(SEARCH("その他",E19)))</formula>
    </cfRule>
  </conditionalFormatting>
  <conditionalFormatting sqref="Z19:AC28">
    <cfRule type="expression" dxfId="48"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47" priority="2" operator="containsText" text="その他">
      <formula>NOT(ISERROR(SEARCH("その他",A19)))</formula>
    </cfRule>
  </conditionalFormatting>
  <conditionalFormatting sqref="E19:E27">
    <cfRule type="containsText" dxfId="46" priority="8" operator="containsText" text="その他">
      <formula>NOT(ISERROR(SEARCH("その他",E19)))</formula>
    </cfRule>
  </conditionalFormatting>
  <conditionalFormatting sqref="Z19:AC28">
    <cfRule type="expression" dxfId="45"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44" priority="2" operator="containsText" text="その他">
      <formula>NOT(ISERROR(SEARCH("その他",A19)))</formula>
    </cfRule>
  </conditionalFormatting>
  <conditionalFormatting sqref="E19:E27">
    <cfRule type="containsText" dxfId="43" priority="8" operator="containsText" text="その他">
      <formula>NOT(ISERROR(SEARCH("その他",E19)))</formula>
    </cfRule>
  </conditionalFormatting>
  <conditionalFormatting sqref="Z19:AC28">
    <cfRule type="expression" dxfId="42"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1" width="2.25" style="51"/>
    <col min="62" max="62" width="2.25" style="51" customWidth="1"/>
    <col min="63" max="63" width="2.25" style="51" hidden="1" customWidth="1"/>
    <col min="64" max="64" width="2.25" style="51" customWidth="1"/>
    <col min="65"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41" priority="2" operator="containsText" text="その他">
      <formula>NOT(ISERROR(SEARCH("その他",A19)))</formula>
    </cfRule>
  </conditionalFormatting>
  <conditionalFormatting sqref="E19:E27">
    <cfRule type="containsText" dxfId="40" priority="8" operator="containsText" text="その他">
      <formula>NOT(ISERROR(SEARCH("その他",E19)))</formula>
    </cfRule>
  </conditionalFormatting>
  <conditionalFormatting sqref="Z19:AC28">
    <cfRule type="expression" dxfId="39"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38" priority="2" operator="containsText" text="その他">
      <formula>NOT(ISERROR(SEARCH("その他",A19)))</formula>
    </cfRule>
  </conditionalFormatting>
  <conditionalFormatting sqref="E19:E27">
    <cfRule type="containsText" dxfId="37" priority="5" operator="containsText" text="その他">
      <formula>NOT(ISERROR(SEARCH("その他",E19)))</formula>
    </cfRule>
  </conditionalFormatting>
  <conditionalFormatting sqref="Z19:AC28">
    <cfRule type="expression" dxfId="36"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35" priority="2" operator="containsText" text="その他">
      <formula>NOT(ISERROR(SEARCH("その他",A19)))</formula>
    </cfRule>
  </conditionalFormatting>
  <conditionalFormatting sqref="E19:E27">
    <cfRule type="containsText" dxfId="34" priority="5" operator="containsText" text="その他">
      <formula>NOT(ISERROR(SEARCH("その他",E19)))</formula>
    </cfRule>
  </conditionalFormatting>
  <conditionalFormatting sqref="AP19">
    <cfRule type="expression" dxfId="33"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32" priority="2" operator="containsText" text="その他">
      <formula>NOT(ISERROR(SEARCH("その他",A19)))</formula>
    </cfRule>
  </conditionalFormatting>
  <conditionalFormatting sqref="E19:E27">
    <cfRule type="containsText" dxfId="31" priority="5" operator="containsText" text="その他">
      <formula>NOT(ISERROR(SEARCH("その他",E19)))</formula>
    </cfRule>
  </conditionalFormatting>
  <conditionalFormatting sqref="Z19:AC28">
    <cfRule type="expression" dxfId="30"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L89"/>
  <sheetViews>
    <sheetView showGridLines="0" view="pageBreakPreview" zoomScale="85" zoomScaleNormal="120" zoomScaleSheetLayoutView="85" zoomScalePageLayoutView="130" workbookViewId="0">
      <selection activeCell="T19" sqref="T19"/>
    </sheetView>
  </sheetViews>
  <sheetFormatPr defaultColWidth="2.25" defaultRowHeight="12"/>
  <cols>
    <col min="1" max="14" width="3.375" style="2" customWidth="1"/>
    <col min="15" max="17" width="2.375" style="2" customWidth="1"/>
    <col min="18" max="19" width="3.375" style="2" customWidth="1"/>
    <col min="20" max="20" width="2.25" style="2"/>
    <col min="21" max="28" width="2.75" style="2" customWidth="1"/>
    <col min="29" max="16384" width="2.25" style="2"/>
  </cols>
  <sheetData>
    <row r="1" spans="1:38" ht="13.5" customHeight="1">
      <c r="A1" s="1" t="s">
        <v>162</v>
      </c>
      <c r="C1" s="3"/>
      <c r="D1" s="3"/>
    </row>
    <row r="2" spans="1:38" ht="8.25" customHeight="1">
      <c r="A2" s="1"/>
      <c r="C2" s="3"/>
      <c r="D2" s="3"/>
    </row>
    <row r="3" spans="1:38" ht="18" hidden="1" customHeight="1">
      <c r="A3" s="186" t="s">
        <v>177</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row>
    <row r="4" spans="1:38" ht="18" hidden="1" customHeight="1">
      <c r="A4" s="186" t="s">
        <v>179</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row>
    <row r="5" spans="1:38" ht="8.25" hidden="1"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row>
    <row r="6" spans="1:38" hidden="1">
      <c r="C6" s="3"/>
      <c r="D6" s="3"/>
      <c r="S6" s="4" t="s">
        <v>46</v>
      </c>
      <c r="T6" s="238">
        <v>4</v>
      </c>
      <c r="U6" s="238"/>
      <c r="V6" s="3" t="s">
        <v>4</v>
      </c>
      <c r="W6" s="237"/>
      <c r="X6" s="237"/>
      <c r="Y6" s="3" t="s">
        <v>3</v>
      </c>
      <c r="Z6" s="237"/>
      <c r="AA6" s="237"/>
      <c r="AB6" s="3" t="s">
        <v>2</v>
      </c>
    </row>
    <row r="7" spans="1:38" ht="18" hidden="1" customHeight="1">
      <c r="A7" s="186" t="s">
        <v>165</v>
      </c>
      <c r="B7" s="186"/>
      <c r="C7" s="186"/>
      <c r="D7" s="186"/>
      <c r="E7" s="186"/>
      <c r="F7" s="186"/>
      <c r="G7" s="186"/>
      <c r="I7" s="2" t="s">
        <v>1</v>
      </c>
    </row>
    <row r="8" spans="1:38" ht="8.25" hidden="1" customHeight="1">
      <c r="C8" s="3"/>
      <c r="D8" s="3"/>
    </row>
    <row r="9" spans="1:38" hidden="1">
      <c r="A9" s="2" t="s">
        <v>14</v>
      </c>
      <c r="C9" s="3"/>
      <c r="D9" s="3"/>
    </row>
    <row r="10" spans="1:38" ht="11.25" customHeight="1" thickBot="1">
      <c r="C10" s="3"/>
      <c r="D10" s="3"/>
    </row>
    <row r="11" spans="1:38" ht="13.5" customHeight="1">
      <c r="A11" s="287" t="s">
        <v>32</v>
      </c>
      <c r="B11" s="279" t="s">
        <v>5</v>
      </c>
      <c r="C11" s="279"/>
      <c r="D11" s="279"/>
      <c r="E11" s="241" t="s">
        <v>348</v>
      </c>
      <c r="F11" s="241"/>
      <c r="G11" s="241"/>
      <c r="H11" s="241"/>
      <c r="I11" s="241"/>
      <c r="J11" s="241"/>
      <c r="K11" s="241"/>
      <c r="L11" s="241"/>
      <c r="M11" s="241"/>
      <c r="N11" s="241"/>
      <c r="O11" s="241"/>
      <c r="P11" s="241"/>
      <c r="Q11" s="241"/>
      <c r="R11" s="241"/>
      <c r="S11" s="241"/>
      <c r="T11" s="241"/>
      <c r="U11" s="241"/>
      <c r="V11" s="241"/>
      <c r="W11" s="241"/>
      <c r="X11" s="241"/>
      <c r="Y11" s="241"/>
      <c r="Z11" s="241"/>
      <c r="AA11" s="241"/>
      <c r="AB11" s="242"/>
    </row>
    <row r="12" spans="1:38" ht="32.25" customHeight="1">
      <c r="A12" s="288"/>
      <c r="B12" s="280" t="s">
        <v>192</v>
      </c>
      <c r="C12" s="280"/>
      <c r="D12" s="280"/>
      <c r="E12" s="239" t="s">
        <v>349</v>
      </c>
      <c r="F12" s="239"/>
      <c r="G12" s="239"/>
      <c r="H12" s="239"/>
      <c r="I12" s="239"/>
      <c r="J12" s="239"/>
      <c r="K12" s="239"/>
      <c r="L12" s="239"/>
      <c r="M12" s="239"/>
      <c r="N12" s="239"/>
      <c r="O12" s="239"/>
      <c r="P12" s="239"/>
      <c r="Q12" s="239"/>
      <c r="R12" s="239"/>
      <c r="S12" s="239"/>
      <c r="T12" s="239"/>
      <c r="U12" s="239"/>
      <c r="V12" s="239"/>
      <c r="W12" s="239"/>
      <c r="X12" s="239"/>
      <c r="Y12" s="239"/>
      <c r="Z12" s="239"/>
      <c r="AA12" s="239"/>
      <c r="AB12" s="240"/>
    </row>
    <row r="13" spans="1:38" ht="13.5" customHeight="1">
      <c r="A13" s="288"/>
      <c r="B13" s="294" t="s">
        <v>33</v>
      </c>
      <c r="C13" s="294"/>
      <c r="D13" s="295"/>
      <c r="E13" s="5" t="s">
        <v>6</v>
      </c>
      <c r="F13" s="5"/>
      <c r="G13" s="5"/>
      <c r="H13" s="281">
        <v>903</v>
      </c>
      <c r="I13" s="281"/>
      <c r="J13" s="173" t="s">
        <v>285</v>
      </c>
      <c r="K13" s="473" t="s">
        <v>350</v>
      </c>
      <c r="L13" s="474"/>
      <c r="M13" s="474"/>
      <c r="N13" s="5" t="s">
        <v>8</v>
      </c>
      <c r="O13" s="5"/>
      <c r="P13" s="5"/>
      <c r="Q13" s="5"/>
      <c r="R13" s="5"/>
      <c r="S13" s="5"/>
      <c r="T13" s="5"/>
      <c r="U13" s="5"/>
      <c r="V13" s="5"/>
      <c r="W13" s="5"/>
      <c r="X13" s="5"/>
      <c r="Y13" s="5"/>
      <c r="Z13" s="5"/>
      <c r="AA13" s="5"/>
      <c r="AB13" s="6"/>
    </row>
    <row r="14" spans="1:38" ht="33" customHeight="1">
      <c r="A14" s="288"/>
      <c r="B14" s="296"/>
      <c r="C14" s="296"/>
      <c r="D14" s="297"/>
      <c r="E14" s="243" t="s">
        <v>351</v>
      </c>
      <c r="F14" s="244"/>
      <c r="G14" s="244"/>
      <c r="H14" s="244"/>
      <c r="I14" s="244"/>
      <c r="J14" s="244"/>
      <c r="K14" s="244"/>
      <c r="L14" s="244"/>
      <c r="M14" s="244"/>
      <c r="N14" s="244"/>
      <c r="O14" s="244"/>
      <c r="P14" s="244"/>
      <c r="Q14" s="244"/>
      <c r="R14" s="244"/>
      <c r="S14" s="244"/>
      <c r="T14" s="244"/>
      <c r="U14" s="244"/>
      <c r="V14" s="244"/>
      <c r="W14" s="244"/>
      <c r="X14" s="244"/>
      <c r="Y14" s="244"/>
      <c r="Z14" s="244"/>
      <c r="AA14" s="244"/>
      <c r="AB14" s="245"/>
    </row>
    <row r="15" spans="1:38" ht="26.25" customHeight="1">
      <c r="A15" s="288"/>
      <c r="B15" s="259" t="s">
        <v>9</v>
      </c>
      <c r="C15" s="259"/>
      <c r="D15" s="259"/>
      <c r="E15" s="259"/>
      <c r="F15" s="259"/>
      <c r="G15" s="259"/>
      <c r="H15" s="259"/>
      <c r="I15" s="298"/>
      <c r="J15" s="258" t="s">
        <v>10</v>
      </c>
      <c r="K15" s="259"/>
      <c r="L15" s="259"/>
      <c r="M15" s="250" t="s">
        <v>352</v>
      </c>
      <c r="N15" s="250"/>
      <c r="O15" s="250"/>
      <c r="P15" s="250"/>
      <c r="Q15" s="251"/>
      <c r="R15" s="258" t="s">
        <v>34</v>
      </c>
      <c r="S15" s="259"/>
      <c r="T15" s="259"/>
      <c r="U15" s="255" t="s">
        <v>355</v>
      </c>
      <c r="V15" s="248"/>
      <c r="W15" s="248"/>
      <c r="X15" s="248"/>
      <c r="Y15" s="248"/>
      <c r="Z15" s="248"/>
      <c r="AA15" s="248"/>
      <c r="AB15" s="254"/>
    </row>
    <row r="16" spans="1:38" ht="26.25" customHeight="1">
      <c r="A16" s="288"/>
      <c r="B16" s="259" t="s">
        <v>11</v>
      </c>
      <c r="C16" s="259"/>
      <c r="D16" s="259"/>
      <c r="E16" s="259"/>
      <c r="F16" s="259"/>
      <c r="G16" s="259"/>
      <c r="H16" s="259"/>
      <c r="I16" s="298"/>
      <c r="J16" s="258" t="s">
        <v>12</v>
      </c>
      <c r="K16" s="259"/>
      <c r="L16" s="259"/>
      <c r="M16" s="248" t="s">
        <v>353</v>
      </c>
      <c r="N16" s="248"/>
      <c r="O16" s="248"/>
      <c r="P16" s="248"/>
      <c r="Q16" s="249"/>
      <c r="R16" s="258" t="s">
        <v>13</v>
      </c>
      <c r="S16" s="259"/>
      <c r="T16" s="259"/>
      <c r="U16" s="248" t="s">
        <v>356</v>
      </c>
      <c r="V16" s="248"/>
      <c r="W16" s="248"/>
      <c r="X16" s="248"/>
      <c r="Y16" s="248"/>
      <c r="Z16" s="248"/>
      <c r="AA16" s="248"/>
      <c r="AB16" s="254"/>
    </row>
    <row r="17" spans="1:38" ht="26.25" customHeight="1" thickBot="1">
      <c r="A17" s="289"/>
      <c r="B17" s="257" t="s">
        <v>15</v>
      </c>
      <c r="C17" s="257"/>
      <c r="D17" s="257"/>
      <c r="E17" s="257"/>
      <c r="F17" s="257"/>
      <c r="G17" s="257"/>
      <c r="H17" s="257"/>
      <c r="I17" s="299"/>
      <c r="J17" s="256" t="s">
        <v>12</v>
      </c>
      <c r="K17" s="257"/>
      <c r="L17" s="257"/>
      <c r="M17" s="246" t="s">
        <v>354</v>
      </c>
      <c r="N17" s="246"/>
      <c r="O17" s="246"/>
      <c r="P17" s="246"/>
      <c r="Q17" s="247"/>
      <c r="R17" s="256" t="s">
        <v>13</v>
      </c>
      <c r="S17" s="257"/>
      <c r="T17" s="257"/>
      <c r="U17" s="252" t="s">
        <v>357</v>
      </c>
      <c r="V17" s="252"/>
      <c r="W17" s="252"/>
      <c r="X17" s="252"/>
      <c r="Y17" s="252"/>
      <c r="Z17" s="252"/>
      <c r="AA17" s="252"/>
      <c r="AB17" s="253"/>
    </row>
    <row r="18" spans="1:38" ht="18.75" customHeight="1">
      <c r="A18" s="7"/>
      <c r="C18" s="3"/>
      <c r="D18" s="3"/>
    </row>
    <row r="19" spans="1:38" ht="18.75" customHeight="1" thickBot="1">
      <c r="A19" s="2" t="s">
        <v>164</v>
      </c>
      <c r="C19" s="3"/>
      <c r="D19" s="3"/>
    </row>
    <row r="20" spans="1:38" ht="29.25" customHeight="1" thickBot="1">
      <c r="A20" s="282" t="s">
        <v>89</v>
      </c>
      <c r="B20" s="283"/>
      <c r="C20" s="283"/>
      <c r="D20" s="283"/>
      <c r="E20" s="283"/>
      <c r="F20" s="283"/>
      <c r="G20" s="283"/>
      <c r="H20" s="283"/>
      <c r="I20" s="283"/>
      <c r="J20" s="283"/>
      <c r="K20" s="283"/>
      <c r="L20" s="283"/>
      <c r="M20" s="283"/>
      <c r="N20" s="283"/>
      <c r="O20" s="283"/>
      <c r="P20" s="283"/>
      <c r="Q20" s="283"/>
      <c r="R20" s="283"/>
      <c r="S20" s="284"/>
      <c r="T20" s="285">
        <f ca="1">SUM(T28,T37,T84)</f>
        <v>5</v>
      </c>
      <c r="U20" s="286"/>
      <c r="V20" s="268" t="s">
        <v>17</v>
      </c>
      <c r="W20" s="269"/>
      <c r="X20" s="306">
        <f ca="1">SUM(X28,X37,X84)</f>
        <v>674000</v>
      </c>
      <c r="Y20" s="307"/>
      <c r="Z20" s="307"/>
      <c r="AA20" s="307"/>
      <c r="AB20" s="20" t="s">
        <v>90</v>
      </c>
    </row>
    <row r="21" spans="1:38" ht="15" customHeight="1">
      <c r="A21" s="3"/>
      <c r="B21" s="3"/>
      <c r="C21" s="3"/>
      <c r="D21" s="3"/>
      <c r="E21" s="3"/>
      <c r="F21" s="3"/>
      <c r="G21" s="3"/>
      <c r="H21" s="3"/>
      <c r="I21" s="3"/>
      <c r="J21" s="3"/>
      <c r="K21" s="3"/>
      <c r="L21" s="3"/>
      <c r="M21" s="3"/>
      <c r="N21" s="3"/>
      <c r="O21" s="3"/>
      <c r="P21" s="3"/>
      <c r="Q21" s="3"/>
      <c r="R21" s="3"/>
      <c r="S21" s="3"/>
      <c r="T21" s="4"/>
      <c r="U21" s="4"/>
      <c r="V21" s="35"/>
      <c r="W21" s="35"/>
      <c r="X21" s="86"/>
      <c r="Y21" s="86"/>
      <c r="Z21" s="86"/>
      <c r="AA21" s="86"/>
      <c r="AB21" s="16"/>
    </row>
    <row r="22" spans="1:38" ht="18" customHeight="1" thickBot="1">
      <c r="A22" s="2" t="s">
        <v>163</v>
      </c>
      <c r="G22" s="8"/>
    </row>
    <row r="23" spans="1:38" ht="21.75" customHeight="1" thickBot="1">
      <c r="A23" s="282" t="s">
        <v>249</v>
      </c>
      <c r="B23" s="283"/>
      <c r="C23" s="283"/>
      <c r="D23" s="283"/>
      <c r="E23" s="283"/>
      <c r="F23" s="283"/>
      <c r="G23" s="283"/>
      <c r="H23" s="283"/>
      <c r="I23" s="283"/>
      <c r="J23" s="283"/>
      <c r="K23" s="283"/>
      <c r="L23" s="283"/>
      <c r="M23" s="283"/>
      <c r="N23" s="283"/>
      <c r="O23" s="283"/>
      <c r="P23" s="283"/>
      <c r="Q23" s="283"/>
      <c r="R23" s="283"/>
      <c r="S23" s="284"/>
      <c r="T23" s="290" t="s">
        <v>35</v>
      </c>
      <c r="U23" s="291"/>
      <c r="V23" s="291"/>
      <c r="W23" s="292"/>
      <c r="X23" s="232" t="s">
        <v>16</v>
      </c>
      <c r="Y23" s="232"/>
      <c r="Z23" s="232"/>
      <c r="AA23" s="232"/>
      <c r="AB23" s="233"/>
      <c r="AC23" s="260"/>
      <c r="AD23" s="260"/>
      <c r="AE23" s="260"/>
      <c r="AF23" s="260"/>
      <c r="AG23" s="231"/>
      <c r="AH23" s="231"/>
      <c r="AI23" s="231"/>
      <c r="AJ23" s="231"/>
      <c r="AK23" s="231"/>
      <c r="AL23" s="231"/>
    </row>
    <row r="24" spans="1:38" ht="17.25" customHeight="1">
      <c r="A24" s="293" t="s">
        <v>55</v>
      </c>
      <c r="B24" s="9">
        <v>1</v>
      </c>
      <c r="C24" s="10" t="s">
        <v>194</v>
      </c>
      <c r="D24" s="10"/>
      <c r="E24" s="10"/>
      <c r="F24" s="10"/>
      <c r="G24" s="10"/>
      <c r="H24" s="10"/>
      <c r="I24" s="10"/>
      <c r="J24" s="10"/>
      <c r="K24" s="10"/>
      <c r="L24" s="10"/>
      <c r="M24" s="10"/>
      <c r="N24" s="10"/>
      <c r="O24" s="10"/>
      <c r="P24" s="10"/>
      <c r="Q24" s="10"/>
      <c r="R24" s="10"/>
      <c r="S24" s="11"/>
      <c r="T24" s="235">
        <f ca="1">COUNTIFS(申請額一覧!$G$7:$G$406,C24,申請額一覧!$M$7:$M$406,"&gt;0")</f>
        <v>1</v>
      </c>
      <c r="U24" s="236"/>
      <c r="V24" s="262" t="s">
        <v>17</v>
      </c>
      <c r="W24" s="263"/>
      <c r="X24" s="222">
        <f ca="1">SUMIF(申請額一覧!$G$7:$G$406,C24,申請額一覧!$M$7:$M$406)</f>
        <v>77000</v>
      </c>
      <c r="Y24" s="223"/>
      <c r="Z24" s="223"/>
      <c r="AA24" s="223"/>
      <c r="AB24" s="15" t="s">
        <v>90</v>
      </c>
      <c r="AC24" s="225"/>
      <c r="AD24" s="225"/>
      <c r="AE24" s="234"/>
      <c r="AF24" s="234"/>
      <c r="AG24" s="221"/>
      <c r="AH24" s="221"/>
      <c r="AI24" s="221"/>
      <c r="AJ24" s="221"/>
      <c r="AK24" s="1"/>
      <c r="AL24" s="1"/>
    </row>
    <row r="25" spans="1:38" ht="17.25" customHeight="1">
      <c r="A25" s="261"/>
      <c r="B25" s="12">
        <v>2</v>
      </c>
      <c r="C25" s="13" t="s">
        <v>60</v>
      </c>
      <c r="D25" s="13"/>
      <c r="E25" s="13"/>
      <c r="F25" s="13"/>
      <c r="G25" s="13"/>
      <c r="H25" s="13"/>
      <c r="I25" s="13"/>
      <c r="J25" s="13"/>
      <c r="K25" s="13"/>
      <c r="L25" s="13"/>
      <c r="M25" s="13"/>
      <c r="N25" s="13"/>
      <c r="O25" s="13"/>
      <c r="P25" s="13"/>
      <c r="Q25" s="13"/>
      <c r="R25" s="13"/>
      <c r="S25" s="14"/>
      <c r="T25" s="235">
        <f ca="1">COUNTIFS(申請額一覧!$G$7:$G$406,C25,申請額一覧!$M$7:$M$406,"&gt;0")</f>
        <v>0</v>
      </c>
      <c r="U25" s="236"/>
      <c r="V25" s="262" t="s">
        <v>17</v>
      </c>
      <c r="W25" s="263"/>
      <c r="X25" s="222">
        <f ca="1">SUMIF(申請額一覧!$G$7:$G$406,C25,申請額一覧!$M$7:$M$406)</f>
        <v>0</v>
      </c>
      <c r="Y25" s="223"/>
      <c r="Z25" s="223"/>
      <c r="AA25" s="223"/>
      <c r="AB25" s="15" t="s">
        <v>90</v>
      </c>
      <c r="AC25" s="225"/>
      <c r="AD25" s="225"/>
      <c r="AE25" s="234"/>
      <c r="AF25" s="234"/>
      <c r="AG25" s="221"/>
      <c r="AH25" s="221"/>
      <c r="AI25" s="221"/>
      <c r="AJ25" s="221"/>
      <c r="AK25" s="16"/>
      <c r="AL25" s="1"/>
    </row>
    <row r="26" spans="1:38" ht="17.25" customHeight="1">
      <c r="A26" s="261"/>
      <c r="B26" s="9">
        <v>3</v>
      </c>
      <c r="C26" s="13" t="s">
        <v>18</v>
      </c>
      <c r="D26" s="13"/>
      <c r="E26" s="13"/>
      <c r="F26" s="13"/>
      <c r="G26" s="13"/>
      <c r="H26" s="13"/>
      <c r="I26" s="13"/>
      <c r="J26" s="13"/>
      <c r="K26" s="13"/>
      <c r="L26" s="13"/>
      <c r="M26" s="13"/>
      <c r="N26" s="13"/>
      <c r="O26" s="13"/>
      <c r="P26" s="13"/>
      <c r="Q26" s="13"/>
      <c r="R26" s="13"/>
      <c r="S26" s="14"/>
      <c r="T26" s="235">
        <f ca="1">COUNTIFS(申請額一覧!$G$7:$G$406,C26,申請額一覧!$M$7:$M$406,"&gt;0")</f>
        <v>0</v>
      </c>
      <c r="U26" s="236"/>
      <c r="V26" s="262" t="s">
        <v>17</v>
      </c>
      <c r="W26" s="263"/>
      <c r="X26" s="222">
        <f ca="1">SUMIF(申請額一覧!$G$7:$G$406,C26,申請額一覧!$M$7:$M$406)</f>
        <v>0</v>
      </c>
      <c r="Y26" s="223"/>
      <c r="Z26" s="223"/>
      <c r="AA26" s="223"/>
      <c r="AB26" s="15" t="s">
        <v>90</v>
      </c>
      <c r="AC26" s="225"/>
      <c r="AD26" s="225"/>
      <c r="AE26" s="234"/>
      <c r="AF26" s="234"/>
      <c r="AG26" s="221"/>
      <c r="AH26" s="221"/>
      <c r="AI26" s="221"/>
      <c r="AJ26" s="221"/>
      <c r="AK26" s="16"/>
      <c r="AL26" s="1"/>
    </row>
    <row r="27" spans="1:38" ht="17.25" customHeight="1" thickBot="1">
      <c r="A27" s="261"/>
      <c r="B27" s="9">
        <v>4</v>
      </c>
      <c r="C27" s="17" t="s">
        <v>261</v>
      </c>
      <c r="D27" s="13"/>
      <c r="E27" s="13"/>
      <c r="F27" s="13"/>
      <c r="G27" s="13"/>
      <c r="H27" s="13"/>
      <c r="I27" s="13"/>
      <c r="J27" s="13"/>
      <c r="K27" s="13"/>
      <c r="L27" s="13"/>
      <c r="M27" s="13"/>
      <c r="N27" s="13"/>
      <c r="O27" s="13"/>
      <c r="P27" s="13"/>
      <c r="Q27" s="13"/>
      <c r="R27" s="13"/>
      <c r="S27" s="13"/>
      <c r="T27" s="235">
        <f ca="1">COUNTIFS(申請額一覧!$G$7:$G$406,C27,申請額一覧!$M$7:$M$406,"&gt;0")</f>
        <v>0</v>
      </c>
      <c r="U27" s="236"/>
      <c r="V27" s="262" t="s">
        <v>17</v>
      </c>
      <c r="W27" s="263"/>
      <c r="X27" s="222">
        <f ca="1">SUMIF(申請額一覧!$G$7:$G$406,C27,申請額一覧!$M$7:$M$406)</f>
        <v>0</v>
      </c>
      <c r="Y27" s="223"/>
      <c r="Z27" s="223"/>
      <c r="AA27" s="223"/>
      <c r="AB27" s="18" t="s">
        <v>90</v>
      </c>
      <c r="AC27" s="225"/>
      <c r="AD27" s="225"/>
      <c r="AE27" s="234"/>
      <c r="AF27" s="234"/>
      <c r="AG27" s="221"/>
      <c r="AH27" s="221"/>
      <c r="AI27" s="221"/>
      <c r="AJ27" s="221"/>
      <c r="AK27" s="1"/>
      <c r="AL27" s="1"/>
    </row>
    <row r="28" spans="1:38" ht="17.25" customHeight="1" thickBot="1">
      <c r="A28" s="282" t="s">
        <v>27</v>
      </c>
      <c r="B28" s="283"/>
      <c r="C28" s="283"/>
      <c r="D28" s="283"/>
      <c r="E28" s="283"/>
      <c r="F28" s="283"/>
      <c r="G28" s="283"/>
      <c r="H28" s="283"/>
      <c r="I28" s="283"/>
      <c r="J28" s="283"/>
      <c r="K28" s="283"/>
      <c r="L28" s="283"/>
      <c r="M28" s="283"/>
      <c r="N28" s="283"/>
      <c r="O28" s="283"/>
      <c r="P28" s="283"/>
      <c r="Q28" s="283"/>
      <c r="R28" s="283"/>
      <c r="S28" s="284"/>
      <c r="T28" s="266">
        <f ca="1">SUM(T24:U27)</f>
        <v>1</v>
      </c>
      <c r="U28" s="267"/>
      <c r="V28" s="268" t="s">
        <v>17</v>
      </c>
      <c r="W28" s="269"/>
      <c r="X28" s="264">
        <f ca="1">SUM(X24:AA27)</f>
        <v>77000</v>
      </c>
      <c r="Y28" s="265"/>
      <c r="Z28" s="265"/>
      <c r="AA28" s="265"/>
      <c r="AB28" s="20" t="s">
        <v>90</v>
      </c>
      <c r="AC28" s="225"/>
      <c r="AD28" s="225"/>
      <c r="AE28" s="234"/>
      <c r="AF28" s="234"/>
      <c r="AG28" s="221"/>
      <c r="AH28" s="221"/>
      <c r="AI28" s="221"/>
      <c r="AJ28" s="221"/>
      <c r="AK28" s="16"/>
      <c r="AL28" s="1"/>
    </row>
    <row r="29" spans="1:38" ht="17.25" customHeight="1">
      <c r="A29" s="261" t="s">
        <v>242</v>
      </c>
      <c r="B29" s="156">
        <v>5</v>
      </c>
      <c r="C29" s="32" t="s">
        <v>199</v>
      </c>
      <c r="D29" s="28"/>
      <c r="E29" s="28"/>
      <c r="F29" s="28"/>
      <c r="G29" s="28"/>
      <c r="H29" s="28"/>
      <c r="I29" s="28"/>
      <c r="J29" s="28"/>
      <c r="K29" s="28"/>
      <c r="L29" s="28"/>
      <c r="M29" s="28"/>
      <c r="N29" s="28"/>
      <c r="O29" s="28"/>
      <c r="P29" s="28"/>
      <c r="Q29" s="28"/>
      <c r="R29" s="28"/>
      <c r="S29" s="28"/>
      <c r="T29" s="235">
        <f ca="1">COUNTIFS(申請額一覧!$G$7:$G$406,C29,申請額一覧!$M$7:$M$406,"&gt;0")</f>
        <v>1</v>
      </c>
      <c r="U29" s="236"/>
      <c r="V29" s="262" t="s">
        <v>17</v>
      </c>
      <c r="W29" s="263"/>
      <c r="X29" s="222">
        <f ca="1">SUMIF(申請額一覧!$G$7:$G$406,C29,申請額一覧!$M$7:$M$406)</f>
        <v>18000</v>
      </c>
      <c r="Y29" s="223"/>
      <c r="Z29" s="223"/>
      <c r="AA29" s="223"/>
      <c r="AB29" s="15" t="s">
        <v>90</v>
      </c>
      <c r="AC29" s="225"/>
      <c r="AD29" s="225"/>
      <c r="AE29" s="234"/>
      <c r="AF29" s="234"/>
      <c r="AG29" s="221"/>
      <c r="AH29" s="221"/>
      <c r="AI29" s="221"/>
      <c r="AJ29" s="221"/>
      <c r="AK29" s="16"/>
      <c r="AL29" s="1"/>
    </row>
    <row r="30" spans="1:38" ht="17.25" customHeight="1">
      <c r="A30" s="261"/>
      <c r="B30" s="26">
        <v>6</v>
      </c>
      <c r="C30" s="22" t="s">
        <v>19</v>
      </c>
      <c r="D30" s="28"/>
      <c r="E30" s="28"/>
      <c r="F30" s="28"/>
      <c r="G30" s="28"/>
      <c r="H30" s="28"/>
      <c r="I30" s="28"/>
      <c r="J30" s="28"/>
      <c r="K30" s="28"/>
      <c r="L30" s="28"/>
      <c r="M30" s="28"/>
      <c r="N30" s="28"/>
      <c r="O30" s="28"/>
      <c r="P30" s="28"/>
      <c r="Q30" s="28"/>
      <c r="R30" s="28"/>
      <c r="S30" s="28"/>
      <c r="T30" s="235">
        <f ca="1">COUNTIFS(申請額一覧!$G$7:$G$406,C30,申請額一覧!$M$7:$M$406,"&gt;0")</f>
        <v>0</v>
      </c>
      <c r="U30" s="236"/>
      <c r="V30" s="262" t="s">
        <v>17</v>
      </c>
      <c r="W30" s="263"/>
      <c r="X30" s="222">
        <f ca="1">SUMIF(申請額一覧!$G$7:$G$406,C30,申請額一覧!$M$7:$M$406)</f>
        <v>0</v>
      </c>
      <c r="Y30" s="223"/>
      <c r="Z30" s="223"/>
      <c r="AA30" s="223"/>
      <c r="AB30" s="15" t="s">
        <v>90</v>
      </c>
      <c r="AE30" s="35"/>
      <c r="AF30" s="35"/>
      <c r="AG30" s="36"/>
      <c r="AH30" s="36"/>
      <c r="AI30" s="36"/>
      <c r="AJ30" s="36"/>
      <c r="AK30" s="16"/>
      <c r="AL30" s="1"/>
    </row>
    <row r="31" spans="1:38" ht="17.25" customHeight="1">
      <c r="A31" s="261"/>
      <c r="B31" s="37">
        <v>7</v>
      </c>
      <c r="C31" s="22" t="s">
        <v>22</v>
      </c>
      <c r="D31" s="28"/>
      <c r="E31" s="28"/>
      <c r="F31" s="28"/>
      <c r="G31" s="28"/>
      <c r="H31" s="28"/>
      <c r="I31" s="28"/>
      <c r="J31" s="28"/>
      <c r="K31" s="28"/>
      <c r="L31" s="28"/>
      <c r="M31" s="28"/>
      <c r="N31" s="28"/>
      <c r="O31" s="28"/>
      <c r="P31" s="28"/>
      <c r="Q31" s="28"/>
      <c r="R31" s="28"/>
      <c r="S31" s="28"/>
      <c r="T31" s="235">
        <f ca="1">COUNTIFS(申請額一覧!$G$7:$G$406,C31,申請額一覧!$M$7:$M$406,"&gt;0")</f>
        <v>0</v>
      </c>
      <c r="U31" s="236"/>
      <c r="V31" s="262" t="s">
        <v>17</v>
      </c>
      <c r="W31" s="263"/>
      <c r="X31" s="222">
        <f ca="1">SUMIF(申請額一覧!$G$7:$G$406,C31,申請額一覧!$M$7:$M$406)</f>
        <v>0</v>
      </c>
      <c r="Y31" s="223"/>
      <c r="Z31" s="223"/>
      <c r="AA31" s="223"/>
      <c r="AB31" s="15" t="s">
        <v>90</v>
      </c>
      <c r="AE31" s="35"/>
      <c r="AF31" s="35"/>
      <c r="AG31" s="36"/>
      <c r="AH31" s="36"/>
      <c r="AI31" s="36"/>
      <c r="AJ31" s="36"/>
      <c r="AK31" s="16"/>
      <c r="AL31" s="1"/>
    </row>
    <row r="32" spans="1:38" ht="17.25" customHeight="1">
      <c r="A32" s="261"/>
      <c r="B32" s="37">
        <v>8</v>
      </c>
      <c r="C32" s="38" t="s">
        <v>23</v>
      </c>
      <c r="D32" s="28"/>
      <c r="E32" s="28"/>
      <c r="F32" s="28"/>
      <c r="G32" s="28"/>
      <c r="H32" s="28"/>
      <c r="I32" s="28"/>
      <c r="J32" s="28"/>
      <c r="K32" s="28"/>
      <c r="L32" s="28"/>
      <c r="M32" s="28"/>
      <c r="N32" s="28"/>
      <c r="O32" s="28"/>
      <c r="P32" s="28"/>
      <c r="Q32" s="28"/>
      <c r="R32" s="28"/>
      <c r="S32" s="28"/>
      <c r="T32" s="235">
        <f ca="1">COUNTIFS(申請額一覧!$G$7:$G$406,C32,申請額一覧!$M$7:$M$406,"&gt;0")</f>
        <v>0</v>
      </c>
      <c r="U32" s="236"/>
      <c r="V32" s="262" t="s">
        <v>17</v>
      </c>
      <c r="W32" s="263"/>
      <c r="X32" s="222">
        <f ca="1">SUMIF(申請額一覧!$G$7:$G$406,C32,申請額一覧!$M$7:$M$406)</f>
        <v>0</v>
      </c>
      <c r="Y32" s="223"/>
      <c r="Z32" s="223"/>
      <c r="AA32" s="223"/>
      <c r="AB32" s="15" t="s">
        <v>90</v>
      </c>
      <c r="AE32" s="35"/>
      <c r="AF32" s="35"/>
      <c r="AG32" s="36"/>
      <c r="AH32" s="36"/>
      <c r="AI32" s="36"/>
      <c r="AJ32" s="36"/>
      <c r="AK32" s="16"/>
      <c r="AL32" s="1"/>
    </row>
    <row r="33" spans="1:38" ht="17.25" customHeight="1">
      <c r="A33" s="261"/>
      <c r="B33" s="39">
        <v>9</v>
      </c>
      <c r="C33" s="13" t="s">
        <v>259</v>
      </c>
      <c r="D33" s="13"/>
      <c r="E33" s="13"/>
      <c r="F33" s="13"/>
      <c r="G33" s="13"/>
      <c r="H33" s="13"/>
      <c r="I33" s="13"/>
      <c r="J33" s="13"/>
      <c r="K33" s="13"/>
      <c r="L33" s="13"/>
      <c r="M33" s="13"/>
      <c r="N33" s="13"/>
      <c r="O33" s="13"/>
      <c r="P33" s="13"/>
      <c r="Q33" s="13"/>
      <c r="R33" s="13"/>
      <c r="S33" s="13"/>
      <c r="T33" s="235">
        <f ca="1">COUNTIFS(申請額一覧!$G$7:$G$406,C33,申請額一覧!$M$7:$M$406,"&gt;0")</f>
        <v>1</v>
      </c>
      <c r="U33" s="236"/>
      <c r="V33" s="262" t="s">
        <v>17</v>
      </c>
      <c r="W33" s="263"/>
      <c r="X33" s="222">
        <f ca="1">SUMIF(申請額一覧!$G$7:$G$406,C33,申請額一覧!$M$7:$M$406)</f>
        <v>17000</v>
      </c>
      <c r="Y33" s="223"/>
      <c r="Z33" s="223"/>
      <c r="AA33" s="223"/>
      <c r="AB33" s="15" t="s">
        <v>90</v>
      </c>
      <c r="AC33" s="225"/>
      <c r="AD33" s="225"/>
      <c r="AE33" s="234"/>
      <c r="AF33" s="234"/>
      <c r="AG33" s="221"/>
      <c r="AH33" s="221"/>
      <c r="AI33" s="221"/>
      <c r="AJ33" s="221"/>
      <c r="AK33" s="16"/>
      <c r="AL33" s="1"/>
    </row>
    <row r="34" spans="1:38" ht="17.25" customHeight="1">
      <c r="A34" s="261"/>
      <c r="B34" s="39">
        <v>10</v>
      </c>
      <c r="C34" s="161" t="s">
        <v>260</v>
      </c>
      <c r="D34" s="13"/>
      <c r="E34" s="13"/>
      <c r="F34" s="13"/>
      <c r="G34" s="13"/>
      <c r="H34" s="13"/>
      <c r="I34" s="13"/>
      <c r="J34" s="13"/>
      <c r="K34" s="13"/>
      <c r="L34" s="13"/>
      <c r="M34" s="13"/>
      <c r="N34" s="13"/>
      <c r="O34" s="13"/>
      <c r="P34" s="13"/>
      <c r="Q34" s="13"/>
      <c r="R34" s="13"/>
      <c r="S34" s="13"/>
      <c r="T34" s="235">
        <f ca="1">COUNTIFS(申請額一覧!$G$7:$G$406,C34,申請額一覧!$M$7:$M$406,"&gt;0")</f>
        <v>0</v>
      </c>
      <c r="U34" s="236"/>
      <c r="V34" s="262" t="s">
        <v>17</v>
      </c>
      <c r="W34" s="263"/>
      <c r="X34" s="222">
        <f ca="1">SUMIF(申請額一覧!$G$7:$G$406,C34,申請額一覧!$M$7:$M$406)</f>
        <v>0</v>
      </c>
      <c r="Y34" s="223"/>
      <c r="Z34" s="223"/>
      <c r="AA34" s="223"/>
      <c r="AB34" s="15" t="s">
        <v>90</v>
      </c>
      <c r="AC34" s="225"/>
      <c r="AD34" s="225"/>
      <c r="AE34" s="234"/>
      <c r="AF34" s="234"/>
      <c r="AG34" s="221"/>
      <c r="AH34" s="221"/>
      <c r="AI34" s="221"/>
      <c r="AJ34" s="221"/>
      <c r="AK34" s="16"/>
      <c r="AL34" s="1"/>
    </row>
    <row r="35" spans="1:38" ht="17.25" customHeight="1">
      <c r="A35" s="261"/>
      <c r="B35" s="40">
        <v>11</v>
      </c>
      <c r="C35" s="13" t="s">
        <v>24</v>
      </c>
      <c r="D35" s="13"/>
      <c r="E35" s="13"/>
      <c r="F35" s="13"/>
      <c r="G35" s="13"/>
      <c r="H35" s="13"/>
      <c r="I35" s="13"/>
      <c r="J35" s="13"/>
      <c r="K35" s="13"/>
      <c r="L35" s="13"/>
      <c r="M35" s="13"/>
      <c r="N35" s="13"/>
      <c r="O35" s="13"/>
      <c r="P35" s="13"/>
      <c r="Q35" s="13"/>
      <c r="R35" s="13"/>
      <c r="S35" s="13"/>
      <c r="T35" s="235">
        <f ca="1">COUNTIFS(申請額一覧!$G$7:$G$406,C35,申請額一覧!$M$7:$M$406,"&gt;0")</f>
        <v>0</v>
      </c>
      <c r="U35" s="236"/>
      <c r="V35" s="262" t="s">
        <v>17</v>
      </c>
      <c r="W35" s="263"/>
      <c r="X35" s="222">
        <f ca="1">SUMIF(申請額一覧!$G$7:$G$406,C35,申請額一覧!$M$7:$M$406)</f>
        <v>0</v>
      </c>
      <c r="Y35" s="223"/>
      <c r="Z35" s="223"/>
      <c r="AA35" s="223"/>
      <c r="AB35" s="15" t="s">
        <v>90</v>
      </c>
      <c r="AC35" s="225"/>
      <c r="AD35" s="225"/>
      <c r="AE35" s="234"/>
      <c r="AF35" s="234"/>
      <c r="AG35" s="221"/>
      <c r="AH35" s="221"/>
      <c r="AI35" s="221"/>
      <c r="AJ35" s="221"/>
      <c r="AK35" s="16"/>
      <c r="AL35" s="1"/>
    </row>
    <row r="36" spans="1:38" ht="17.25" customHeight="1" thickBot="1">
      <c r="A36" s="261"/>
      <c r="B36" s="41">
        <v>12</v>
      </c>
      <c r="C36" s="13" t="s">
        <v>204</v>
      </c>
      <c r="D36" s="13"/>
      <c r="E36" s="13"/>
      <c r="F36" s="13"/>
      <c r="G36" s="13"/>
      <c r="H36" s="13"/>
      <c r="I36" s="13"/>
      <c r="J36" s="13"/>
      <c r="K36" s="13"/>
      <c r="L36" s="13"/>
      <c r="M36" s="13"/>
      <c r="N36" s="13"/>
      <c r="O36" s="13"/>
      <c r="P36" s="13"/>
      <c r="Q36" s="13"/>
      <c r="R36" s="13"/>
      <c r="S36" s="13"/>
      <c r="T36" s="235">
        <f ca="1">COUNTIFS(申請額一覧!$G$7:$G$406,C36,申請額一覧!$M$7:$M$406,"&gt;0")</f>
        <v>0</v>
      </c>
      <c r="U36" s="236"/>
      <c r="V36" s="262" t="s">
        <v>17</v>
      </c>
      <c r="W36" s="263"/>
      <c r="X36" s="222">
        <f ca="1">SUMIF(申請額一覧!$G$7:$G$406,C36,申請額一覧!$M$7:$M$406)</f>
        <v>0</v>
      </c>
      <c r="Y36" s="223"/>
      <c r="Z36" s="223"/>
      <c r="AA36" s="223"/>
      <c r="AB36" s="15" t="s">
        <v>90</v>
      </c>
      <c r="AC36" s="225"/>
      <c r="AD36" s="225"/>
      <c r="AE36" s="234"/>
      <c r="AF36" s="234"/>
      <c r="AG36" s="221"/>
      <c r="AH36" s="221"/>
      <c r="AI36" s="221"/>
      <c r="AJ36" s="221"/>
      <c r="AK36" s="16"/>
      <c r="AL36" s="1"/>
    </row>
    <row r="37" spans="1:38" ht="17.25" customHeight="1" thickBot="1">
      <c r="A37" s="282" t="s">
        <v>27</v>
      </c>
      <c r="B37" s="283"/>
      <c r="C37" s="283"/>
      <c r="D37" s="283"/>
      <c r="E37" s="283"/>
      <c r="F37" s="283"/>
      <c r="G37" s="283"/>
      <c r="H37" s="283"/>
      <c r="I37" s="283"/>
      <c r="J37" s="283"/>
      <c r="K37" s="283"/>
      <c r="L37" s="283"/>
      <c r="M37" s="283"/>
      <c r="N37" s="283"/>
      <c r="O37" s="283"/>
      <c r="P37" s="283"/>
      <c r="Q37" s="283"/>
      <c r="R37" s="283"/>
      <c r="S37" s="284"/>
      <c r="T37" s="266">
        <f ca="1">SUM(T29:U36)</f>
        <v>2</v>
      </c>
      <c r="U37" s="267"/>
      <c r="V37" s="268" t="s">
        <v>17</v>
      </c>
      <c r="W37" s="269"/>
      <c r="X37" s="264">
        <f ca="1">SUM(X29:AA36)</f>
        <v>35000</v>
      </c>
      <c r="Y37" s="265"/>
      <c r="Z37" s="265"/>
      <c r="AA37" s="265"/>
      <c r="AB37" s="20" t="s">
        <v>90</v>
      </c>
      <c r="AC37" s="225"/>
      <c r="AD37" s="225"/>
      <c r="AE37" s="234"/>
      <c r="AF37" s="234"/>
      <c r="AG37" s="221"/>
      <c r="AH37" s="221"/>
      <c r="AI37" s="221"/>
      <c r="AJ37" s="221"/>
      <c r="AK37" s="16"/>
      <c r="AL37" s="1"/>
    </row>
    <row r="38" spans="1:38" ht="17.25" customHeight="1">
      <c r="A38" s="153"/>
      <c r="B38" s="155" t="s">
        <v>248</v>
      </c>
      <c r="C38" s="94"/>
      <c r="D38" s="94"/>
      <c r="E38" s="94"/>
      <c r="F38" s="94"/>
      <c r="G38" s="94"/>
      <c r="H38" s="94"/>
      <c r="I38" s="94"/>
      <c r="J38" s="94"/>
      <c r="K38" s="94"/>
      <c r="L38" s="94"/>
      <c r="M38" s="94"/>
      <c r="N38" s="94"/>
      <c r="O38" s="94"/>
      <c r="P38" s="94"/>
      <c r="Q38" s="94"/>
      <c r="R38" s="94"/>
      <c r="S38" s="94"/>
      <c r="T38" s="146"/>
      <c r="U38" s="147"/>
      <c r="V38" s="148"/>
      <c r="W38" s="149"/>
      <c r="X38" s="150"/>
      <c r="Y38" s="151"/>
      <c r="Z38" s="151"/>
      <c r="AA38" s="151"/>
      <c r="AB38" s="152"/>
      <c r="AE38" s="35"/>
      <c r="AF38" s="35"/>
      <c r="AG38" s="36"/>
      <c r="AH38" s="36"/>
      <c r="AI38" s="36"/>
      <c r="AJ38" s="36"/>
      <c r="AK38" s="16"/>
      <c r="AL38" s="1"/>
    </row>
    <row r="39" spans="1:38" ht="17.25" customHeight="1">
      <c r="A39" s="261" t="s">
        <v>250</v>
      </c>
      <c r="B39" s="145">
        <v>13</v>
      </c>
      <c r="C39" s="10" t="s">
        <v>206</v>
      </c>
      <c r="D39" s="10"/>
      <c r="E39" s="10"/>
      <c r="F39" s="10"/>
      <c r="G39" s="10"/>
      <c r="H39" s="10"/>
      <c r="I39" s="10"/>
      <c r="J39" s="10"/>
      <c r="K39" s="10"/>
      <c r="L39" s="10"/>
      <c r="M39" s="10"/>
      <c r="N39" s="10"/>
      <c r="O39" s="10"/>
      <c r="P39" s="10"/>
      <c r="Q39" s="10"/>
      <c r="R39" s="10"/>
      <c r="S39" s="10"/>
      <c r="T39" s="235">
        <f ca="1">COUNTIFS(申請額一覧!$G$7:$G$406,C39,申請額一覧!$M$7:$M$406,"&gt;0")</f>
        <v>0</v>
      </c>
      <c r="U39" s="236"/>
      <c r="V39" s="262" t="s">
        <v>17</v>
      </c>
      <c r="W39" s="263"/>
      <c r="X39" s="222">
        <f ca="1">SUMIF(申請額一覧!$G$7:$G$406,C39,申請額一覧!$M$7:$M$406)</f>
        <v>0</v>
      </c>
      <c r="Y39" s="223"/>
      <c r="Z39" s="223"/>
      <c r="AA39" s="223"/>
      <c r="AB39" s="15" t="s">
        <v>90</v>
      </c>
      <c r="AC39" s="225"/>
      <c r="AD39" s="225"/>
      <c r="AE39" s="234"/>
      <c r="AF39" s="234"/>
      <c r="AG39" s="221"/>
      <c r="AH39" s="221"/>
      <c r="AI39" s="221"/>
      <c r="AJ39" s="221"/>
      <c r="AK39" s="16"/>
      <c r="AL39" s="1"/>
    </row>
    <row r="40" spans="1:38" ht="17.25" customHeight="1">
      <c r="A40" s="261"/>
      <c r="B40" s="145">
        <v>14</v>
      </c>
      <c r="C40" s="27" t="s">
        <v>207</v>
      </c>
      <c r="D40" s="28"/>
      <c r="E40" s="28"/>
      <c r="F40" s="28"/>
      <c r="G40" s="28"/>
      <c r="H40" s="28"/>
      <c r="I40" s="28"/>
      <c r="J40" s="28"/>
      <c r="K40" s="28"/>
      <c r="L40" s="28"/>
      <c r="M40" s="28"/>
      <c r="N40" s="28"/>
      <c r="O40" s="28"/>
      <c r="P40" s="28"/>
      <c r="Q40" s="28"/>
      <c r="R40" s="28"/>
      <c r="S40" s="28"/>
      <c r="T40" s="235">
        <f ca="1">COUNTIFS(申請額一覧!$G$7:$G$406,C40,申請額一覧!$M$7:$M$406,"&gt;0")</f>
        <v>0</v>
      </c>
      <c r="U40" s="236"/>
      <c r="V40" s="262" t="s">
        <v>17</v>
      </c>
      <c r="W40" s="263"/>
      <c r="X40" s="222">
        <f ca="1">SUMIF(申請額一覧!$G$7:$G$406,C40,申請額一覧!$M$7:$M$406)</f>
        <v>0</v>
      </c>
      <c r="Y40" s="223"/>
      <c r="Z40" s="223"/>
      <c r="AA40" s="223"/>
      <c r="AB40" s="15" t="s">
        <v>90</v>
      </c>
      <c r="AC40" s="29"/>
      <c r="AD40" s="29"/>
      <c r="AE40" s="30"/>
      <c r="AF40" s="30"/>
      <c r="AG40" s="31"/>
      <c r="AH40" s="31"/>
      <c r="AI40" s="31"/>
      <c r="AJ40" s="31"/>
      <c r="AK40" s="24"/>
      <c r="AL40" s="25"/>
    </row>
    <row r="41" spans="1:38" ht="17.25" customHeight="1">
      <c r="A41" s="261"/>
      <c r="B41" s="154" t="s">
        <v>247</v>
      </c>
      <c r="C41" s="22"/>
      <c r="D41" s="22"/>
      <c r="E41" s="22"/>
      <c r="F41" s="22"/>
      <c r="G41" s="22"/>
      <c r="H41" s="22"/>
      <c r="I41" s="22"/>
      <c r="J41" s="22"/>
      <c r="K41" s="22"/>
      <c r="L41" s="22"/>
      <c r="M41" s="22"/>
      <c r="N41" s="22"/>
      <c r="O41" s="22"/>
      <c r="P41" s="22"/>
      <c r="Q41" s="22"/>
      <c r="R41" s="22"/>
      <c r="S41" s="22"/>
      <c r="T41" s="135"/>
      <c r="U41" s="136"/>
      <c r="V41" s="137"/>
      <c r="W41" s="138"/>
      <c r="X41" s="139"/>
      <c r="Y41" s="140"/>
      <c r="Z41" s="140"/>
      <c r="AA41" s="140"/>
      <c r="AB41" s="23"/>
      <c r="AC41" s="29"/>
      <c r="AD41" s="29"/>
      <c r="AE41" s="30"/>
      <c r="AF41" s="30"/>
      <c r="AG41" s="31"/>
      <c r="AH41" s="31"/>
      <c r="AI41" s="31"/>
      <c r="AJ41" s="31"/>
      <c r="AK41" s="24"/>
      <c r="AL41" s="25"/>
    </row>
    <row r="42" spans="1:38" ht="17.25" customHeight="1">
      <c r="A42" s="261"/>
      <c r="B42" s="39">
        <v>15</v>
      </c>
      <c r="C42" s="13" t="s">
        <v>25</v>
      </c>
      <c r="D42" s="13"/>
      <c r="E42" s="13"/>
      <c r="F42" s="13"/>
      <c r="G42" s="13"/>
      <c r="H42" s="13"/>
      <c r="I42" s="13"/>
      <c r="J42" s="13"/>
      <c r="K42" s="13"/>
      <c r="L42" s="13"/>
      <c r="M42" s="13"/>
      <c r="N42" s="13"/>
      <c r="O42" s="13"/>
      <c r="P42" s="13"/>
      <c r="Q42" s="13"/>
      <c r="R42" s="13"/>
      <c r="S42" s="13"/>
      <c r="T42" s="235">
        <f ca="1">COUNTIFS(申請額一覧!$G$7:$G$406,C42,申請額一覧!$M$7:$M$406,"&gt;0")</f>
        <v>0</v>
      </c>
      <c r="U42" s="236"/>
      <c r="V42" s="262" t="s">
        <v>17</v>
      </c>
      <c r="W42" s="263"/>
      <c r="X42" s="222">
        <f ca="1">SUMIF(申請額一覧!$G$7:$G$406,C42,申請額一覧!$M$7:$M$406)</f>
        <v>0</v>
      </c>
      <c r="Y42" s="223"/>
      <c r="Z42" s="223"/>
      <c r="AA42" s="223"/>
      <c r="AB42" s="15" t="s">
        <v>90</v>
      </c>
      <c r="AC42" s="225"/>
      <c r="AD42" s="225"/>
      <c r="AE42" s="234"/>
      <c r="AF42" s="234"/>
      <c r="AG42" s="221"/>
      <c r="AH42" s="221"/>
      <c r="AI42" s="221"/>
      <c r="AJ42" s="221"/>
      <c r="AK42" s="16"/>
      <c r="AL42" s="1"/>
    </row>
    <row r="43" spans="1:38" ht="17.25" customHeight="1">
      <c r="A43" s="261"/>
      <c r="B43" s="39">
        <v>16</v>
      </c>
      <c r="C43" s="13" t="s">
        <v>26</v>
      </c>
      <c r="D43" s="13"/>
      <c r="E43" s="13"/>
      <c r="F43" s="13"/>
      <c r="G43" s="13"/>
      <c r="H43" s="13"/>
      <c r="I43" s="13"/>
      <c r="J43" s="13"/>
      <c r="K43" s="13"/>
      <c r="L43" s="13"/>
      <c r="M43" s="13"/>
      <c r="N43" s="13"/>
      <c r="O43" s="13"/>
      <c r="P43" s="13"/>
      <c r="Q43" s="13"/>
      <c r="R43" s="13"/>
      <c r="S43" s="13"/>
      <c r="T43" s="235">
        <f ca="1">COUNTIFS(申請額一覧!$G$7:$G$406,C43,申請額一覧!$M$7:$M$406,"&gt;0")</f>
        <v>0</v>
      </c>
      <c r="U43" s="236"/>
      <c r="V43" s="262" t="s">
        <v>17</v>
      </c>
      <c r="W43" s="263"/>
      <c r="X43" s="222">
        <f ca="1">SUMIF(申請額一覧!$G$7:$G$406,C43,申請額一覧!$M$7:$M$406)</f>
        <v>0</v>
      </c>
      <c r="Y43" s="223"/>
      <c r="Z43" s="223"/>
      <c r="AA43" s="223"/>
      <c r="AB43" s="15" t="s">
        <v>90</v>
      </c>
      <c r="AC43" s="225"/>
      <c r="AD43" s="225"/>
      <c r="AE43" s="234"/>
      <c r="AF43" s="234"/>
      <c r="AG43" s="221"/>
      <c r="AH43" s="221"/>
      <c r="AI43" s="221"/>
      <c r="AJ43" s="221"/>
      <c r="AK43" s="16"/>
      <c r="AL43" s="1"/>
    </row>
    <row r="44" spans="1:38" ht="17.25" customHeight="1">
      <c r="A44" s="261"/>
      <c r="B44" s="34" t="s">
        <v>84</v>
      </c>
      <c r="C44" s="32"/>
      <c r="D44" s="28"/>
      <c r="E44" s="28"/>
      <c r="F44" s="28"/>
      <c r="G44" s="28"/>
      <c r="H44" s="28"/>
      <c r="I44" s="28"/>
      <c r="J44" s="28"/>
      <c r="K44" s="28"/>
      <c r="L44" s="28"/>
      <c r="M44" s="22"/>
      <c r="N44" s="28"/>
      <c r="O44" s="28"/>
      <c r="P44" s="28"/>
      <c r="Q44" s="28"/>
      <c r="R44" s="28"/>
      <c r="S44" s="10"/>
      <c r="T44" s="274"/>
      <c r="U44" s="275"/>
      <c r="V44" s="276"/>
      <c r="W44" s="277"/>
      <c r="X44" s="227"/>
      <c r="Y44" s="228"/>
      <c r="Z44" s="228"/>
      <c r="AA44" s="228"/>
      <c r="AB44" s="42"/>
      <c r="AC44" s="278"/>
      <c r="AD44" s="278"/>
      <c r="AE44" s="226"/>
      <c r="AF44" s="226"/>
      <c r="AG44" s="224"/>
      <c r="AH44" s="224"/>
      <c r="AI44" s="224"/>
      <c r="AJ44" s="224"/>
      <c r="AK44" s="24"/>
      <c r="AL44" s="25"/>
    </row>
    <row r="45" spans="1:38" ht="17.25" customHeight="1">
      <c r="A45" s="261"/>
      <c r="B45" s="26">
        <v>17</v>
      </c>
      <c r="C45" s="33" t="s">
        <v>208</v>
      </c>
      <c r="D45" s="28"/>
      <c r="E45" s="28"/>
      <c r="F45" s="28"/>
      <c r="G45" s="28"/>
      <c r="H45" s="28"/>
      <c r="I45" s="28"/>
      <c r="J45" s="28"/>
      <c r="K45" s="28"/>
      <c r="L45" s="28"/>
      <c r="M45" s="28"/>
      <c r="N45" s="28"/>
      <c r="O45" s="28"/>
      <c r="P45" s="28"/>
      <c r="Q45" s="28"/>
      <c r="R45" s="28"/>
      <c r="S45" s="10"/>
      <c r="T45" s="235">
        <f ca="1">COUNTIFS(申請額一覧!$G$7:$G$406,C45,申請額一覧!$M$7:$M$406,"&gt;0")</f>
        <v>0</v>
      </c>
      <c r="U45" s="236"/>
      <c r="V45" s="262" t="s">
        <v>17</v>
      </c>
      <c r="W45" s="263"/>
      <c r="X45" s="222">
        <f ca="1">SUMIF(申請額一覧!$G$7:$G$406,C45,申請額一覧!$M$7:$M$406)</f>
        <v>0</v>
      </c>
      <c r="Y45" s="223"/>
      <c r="Z45" s="223"/>
      <c r="AA45" s="223"/>
      <c r="AB45" s="15" t="s">
        <v>90</v>
      </c>
      <c r="AC45" s="29"/>
      <c r="AD45" s="29"/>
      <c r="AE45" s="30"/>
      <c r="AF45" s="30"/>
      <c r="AG45" s="31"/>
      <c r="AH45" s="31"/>
      <c r="AI45" s="31"/>
      <c r="AJ45" s="31"/>
      <c r="AK45" s="24"/>
      <c r="AL45" s="25"/>
    </row>
    <row r="46" spans="1:38" ht="17.25" customHeight="1">
      <c r="A46" s="261"/>
      <c r="B46" s="145">
        <v>18</v>
      </c>
      <c r="C46" s="43" t="s">
        <v>324</v>
      </c>
      <c r="D46" s="28"/>
      <c r="E46" s="28"/>
      <c r="F46" s="28"/>
      <c r="G46" s="28"/>
      <c r="H46" s="28"/>
      <c r="I46" s="28"/>
      <c r="J46" s="28"/>
      <c r="K46" s="28"/>
      <c r="L46" s="28"/>
      <c r="M46" s="28"/>
      <c r="N46" s="28"/>
      <c r="O46" s="28"/>
      <c r="P46" s="28"/>
      <c r="Q46" s="28"/>
      <c r="R46" s="28"/>
      <c r="S46" s="14"/>
      <c r="T46" s="235">
        <f ca="1">COUNTIFS(申請額一覧!$G$7:$G$406,C46,申請額一覧!$M$7:$M$406,"&gt;0")</f>
        <v>0</v>
      </c>
      <c r="U46" s="236"/>
      <c r="V46" s="262" t="s">
        <v>17</v>
      </c>
      <c r="W46" s="263"/>
      <c r="X46" s="222">
        <f ca="1">SUMIF(申請額一覧!$G$7:$G$406,C46,申請額一覧!$M$7:$M$406)</f>
        <v>0</v>
      </c>
      <c r="Y46" s="223"/>
      <c r="Z46" s="223"/>
      <c r="AA46" s="223"/>
      <c r="AB46" s="15" t="s">
        <v>90</v>
      </c>
      <c r="AE46" s="35"/>
      <c r="AF46" s="35"/>
      <c r="AG46" s="36"/>
      <c r="AH46" s="36"/>
      <c r="AI46" s="36"/>
      <c r="AJ46" s="36"/>
      <c r="AK46" s="16"/>
      <c r="AL46" s="1"/>
    </row>
    <row r="47" spans="1:38" ht="17.25" customHeight="1">
      <c r="A47" s="261"/>
      <c r="B47" s="145">
        <v>19</v>
      </c>
      <c r="C47" s="44" t="s">
        <v>172</v>
      </c>
      <c r="D47" s="28"/>
      <c r="E47" s="28"/>
      <c r="F47" s="28"/>
      <c r="G47" s="28"/>
      <c r="H47" s="28"/>
      <c r="I47" s="28"/>
      <c r="J47" s="28"/>
      <c r="K47" s="28"/>
      <c r="L47" s="28"/>
      <c r="M47" s="28"/>
      <c r="N47" s="28"/>
      <c r="O47" s="28"/>
      <c r="P47" s="28"/>
      <c r="Q47" s="28"/>
      <c r="R47" s="28"/>
      <c r="S47" s="10"/>
      <c r="T47" s="235">
        <f ca="1">COUNTIFS(申請額一覧!$G$7:$G$406,C47,申請額一覧!$M$7:$M$406,"&gt;0")</f>
        <v>1</v>
      </c>
      <c r="U47" s="236"/>
      <c r="V47" s="262" t="s">
        <v>17</v>
      </c>
      <c r="W47" s="263"/>
      <c r="X47" s="222">
        <f ca="1">SUMIF(申請額一覧!$G$7:$G$406,C47,申請額一覧!$M$7:$M$406)</f>
        <v>405000</v>
      </c>
      <c r="Y47" s="223"/>
      <c r="Z47" s="223"/>
      <c r="AA47" s="223"/>
      <c r="AB47" s="15" t="s">
        <v>90</v>
      </c>
      <c r="AE47" s="35"/>
      <c r="AF47" s="35"/>
      <c r="AG47" s="36"/>
      <c r="AH47" s="36"/>
      <c r="AI47" s="36"/>
      <c r="AJ47" s="36"/>
      <c r="AK47" s="16"/>
      <c r="AL47" s="1"/>
    </row>
    <row r="48" spans="1:38" ht="17.25" customHeight="1">
      <c r="A48" s="261"/>
      <c r="B48" s="37">
        <v>20</v>
      </c>
      <c r="C48" s="43" t="s">
        <v>210</v>
      </c>
      <c r="D48" s="22"/>
      <c r="E48" s="22"/>
      <c r="F48" s="22"/>
      <c r="G48" s="22"/>
      <c r="H48" s="22"/>
      <c r="I48" s="22"/>
      <c r="J48" s="22"/>
      <c r="K48" s="22"/>
      <c r="L48" s="22"/>
      <c r="M48" s="22"/>
      <c r="N48" s="22"/>
      <c r="O48" s="22"/>
      <c r="P48" s="22"/>
      <c r="Q48" s="22"/>
      <c r="R48" s="22"/>
      <c r="S48" s="13"/>
      <c r="T48" s="235">
        <f ca="1">COUNTIFS(申請額一覧!$G$7:$G$406,C48,申請額一覧!$M$7:$M$406,"&gt;0")</f>
        <v>0</v>
      </c>
      <c r="U48" s="236"/>
      <c r="V48" s="262" t="s">
        <v>17</v>
      </c>
      <c r="W48" s="263"/>
      <c r="X48" s="222">
        <f ca="1">SUMIF(申請額一覧!$G$7:$G$406,C48,申請額一覧!$M$7:$M$406)</f>
        <v>0</v>
      </c>
      <c r="Y48" s="223"/>
      <c r="Z48" s="223"/>
      <c r="AA48" s="223"/>
      <c r="AB48" s="15" t="s">
        <v>90</v>
      </c>
      <c r="AE48" s="35"/>
      <c r="AF48" s="35"/>
      <c r="AG48" s="36"/>
      <c r="AH48" s="36"/>
      <c r="AI48" s="36"/>
      <c r="AJ48" s="36"/>
      <c r="AK48" s="16"/>
      <c r="AL48" s="1"/>
    </row>
    <row r="49" spans="1:38" ht="17.25" customHeight="1">
      <c r="A49" s="261"/>
      <c r="B49" s="34" t="s">
        <v>85</v>
      </c>
      <c r="C49" s="28"/>
      <c r="D49" s="28"/>
      <c r="E49" s="28"/>
      <c r="F49" s="28"/>
      <c r="G49" s="28"/>
      <c r="H49" s="28"/>
      <c r="I49" s="28"/>
      <c r="J49" s="28"/>
      <c r="K49" s="28"/>
      <c r="L49" s="28"/>
      <c r="M49" s="28"/>
      <c r="N49" s="28"/>
      <c r="O49" s="28"/>
      <c r="P49" s="28"/>
      <c r="Q49" s="28"/>
      <c r="R49" s="28"/>
      <c r="S49" s="10"/>
      <c r="T49" s="270"/>
      <c r="U49" s="271"/>
      <c r="V49" s="272"/>
      <c r="W49" s="273"/>
      <c r="X49" s="229"/>
      <c r="Y49" s="230"/>
      <c r="Z49" s="230"/>
      <c r="AA49" s="230"/>
      <c r="AB49" s="175"/>
      <c r="AC49" s="225"/>
      <c r="AD49" s="225"/>
      <c r="AE49" s="234"/>
      <c r="AF49" s="234"/>
      <c r="AG49" s="221"/>
      <c r="AH49" s="221"/>
      <c r="AI49" s="221"/>
      <c r="AJ49" s="221"/>
      <c r="AK49" s="16"/>
      <c r="AL49" s="1"/>
    </row>
    <row r="50" spans="1:38" ht="17.25" customHeight="1">
      <c r="A50" s="261"/>
      <c r="B50" s="47">
        <v>21</v>
      </c>
      <c r="C50" s="43" t="s">
        <v>212</v>
      </c>
      <c r="D50" s="22"/>
      <c r="E50" s="22"/>
      <c r="F50" s="22"/>
      <c r="G50" s="22"/>
      <c r="H50" s="22"/>
      <c r="I50" s="22"/>
      <c r="J50" s="22"/>
      <c r="K50" s="22"/>
      <c r="L50" s="22"/>
      <c r="M50" s="22"/>
      <c r="N50" s="22"/>
      <c r="O50" s="22"/>
      <c r="P50" s="22"/>
      <c r="Q50" s="22"/>
      <c r="R50" s="22"/>
      <c r="S50" s="13"/>
      <c r="T50" s="235">
        <f ca="1">COUNTIFS(申請額一覧!$G$7:$G$406,C50,申請額一覧!$M$7:$M$406,"&gt;0")</f>
        <v>0</v>
      </c>
      <c r="U50" s="236"/>
      <c r="V50" s="262" t="s">
        <v>17</v>
      </c>
      <c r="W50" s="263"/>
      <c r="X50" s="222">
        <f ca="1">SUMIF(申請額一覧!$G$7:$G$406,C50,申請額一覧!$M$7:$M$406)</f>
        <v>0</v>
      </c>
      <c r="Y50" s="223"/>
      <c r="Z50" s="223"/>
      <c r="AA50" s="223"/>
      <c r="AB50" s="15" t="s">
        <v>90</v>
      </c>
      <c r="AE50" s="35"/>
      <c r="AF50" s="35"/>
      <c r="AG50" s="36"/>
      <c r="AH50" s="36"/>
      <c r="AI50" s="36"/>
      <c r="AJ50" s="36"/>
      <c r="AK50" s="16"/>
      <c r="AL50" s="1"/>
    </row>
    <row r="51" spans="1:38" ht="17.25" customHeight="1">
      <c r="A51" s="261"/>
      <c r="B51" s="37">
        <v>22</v>
      </c>
      <c r="C51" s="22" t="s">
        <v>325</v>
      </c>
      <c r="D51" s="22"/>
      <c r="E51" s="22"/>
      <c r="F51" s="22"/>
      <c r="G51" s="22"/>
      <c r="H51" s="22"/>
      <c r="I51" s="22"/>
      <c r="J51" s="22"/>
      <c r="K51" s="22"/>
      <c r="L51" s="22"/>
      <c r="M51" s="22"/>
      <c r="N51" s="22"/>
      <c r="O51" s="22"/>
      <c r="P51" s="22"/>
      <c r="Q51" s="22"/>
      <c r="R51" s="22"/>
      <c r="S51" s="13"/>
      <c r="T51" s="235">
        <f ca="1">COUNTIFS(申請額一覧!$G$7:$G$406,C51,申請額一覧!$M$7:$M$406,"&gt;0")</f>
        <v>0</v>
      </c>
      <c r="U51" s="236"/>
      <c r="V51" s="262" t="s">
        <v>17</v>
      </c>
      <c r="W51" s="263"/>
      <c r="X51" s="222">
        <f ca="1">SUMIF(申請額一覧!$G$7:$G$406,C51,申請額一覧!$M$7:$M$406)</f>
        <v>0</v>
      </c>
      <c r="Y51" s="223"/>
      <c r="Z51" s="223"/>
      <c r="AA51" s="223"/>
      <c r="AB51" s="15" t="s">
        <v>90</v>
      </c>
      <c r="AE51" s="35"/>
      <c r="AF51" s="35"/>
      <c r="AG51" s="36"/>
      <c r="AH51" s="36"/>
      <c r="AI51" s="36"/>
      <c r="AJ51" s="36"/>
      <c r="AK51" s="16"/>
      <c r="AL51" s="1"/>
    </row>
    <row r="52" spans="1:38" ht="17.25" customHeight="1">
      <c r="A52" s="261"/>
      <c r="B52" s="26">
        <v>23</v>
      </c>
      <c r="C52" s="22" t="s">
        <v>173</v>
      </c>
      <c r="D52" s="22"/>
      <c r="E52" s="22"/>
      <c r="F52" s="22"/>
      <c r="G52" s="22"/>
      <c r="H52" s="22"/>
      <c r="I52" s="22"/>
      <c r="J52" s="22"/>
      <c r="K52" s="22"/>
      <c r="L52" s="22"/>
      <c r="M52" s="22"/>
      <c r="N52" s="22"/>
      <c r="O52" s="22"/>
      <c r="P52" s="22"/>
      <c r="Q52" s="22"/>
      <c r="R52" s="22"/>
      <c r="S52" s="13"/>
      <c r="T52" s="235">
        <f ca="1">COUNTIFS(申請額一覧!$G$7:$G$406,C52,申請額一覧!$M$7:$M$406,"&gt;0")</f>
        <v>0</v>
      </c>
      <c r="U52" s="236"/>
      <c r="V52" s="262" t="s">
        <v>17</v>
      </c>
      <c r="W52" s="263"/>
      <c r="X52" s="222">
        <f ca="1">SUMIF(申請額一覧!$G$7:$G$406,C52,申請額一覧!$M$7:$M$406)</f>
        <v>0</v>
      </c>
      <c r="Y52" s="223"/>
      <c r="Z52" s="223"/>
      <c r="AA52" s="223"/>
      <c r="AB52" s="15" t="s">
        <v>90</v>
      </c>
      <c r="AE52" s="35"/>
      <c r="AF52" s="35"/>
      <c r="AG52" s="36"/>
      <c r="AH52" s="36"/>
      <c r="AI52" s="36"/>
      <c r="AJ52" s="36"/>
      <c r="AK52" s="16"/>
      <c r="AL52" s="1"/>
    </row>
    <row r="53" spans="1:38" ht="17.25" customHeight="1">
      <c r="A53" s="261"/>
      <c r="B53" s="46" t="s">
        <v>86</v>
      </c>
      <c r="C53" s="22"/>
      <c r="D53" s="22"/>
      <c r="E53" s="22"/>
      <c r="F53" s="22"/>
      <c r="G53" s="22"/>
      <c r="H53" s="22"/>
      <c r="I53" s="22"/>
      <c r="J53" s="22"/>
      <c r="K53" s="22"/>
      <c r="L53" s="22"/>
      <c r="M53" s="22"/>
      <c r="N53" s="22"/>
      <c r="O53" s="22"/>
      <c r="P53" s="22"/>
      <c r="Q53" s="22"/>
      <c r="R53" s="22"/>
      <c r="S53" s="13"/>
      <c r="T53" s="235"/>
      <c r="U53" s="236"/>
      <c r="V53" s="262"/>
      <c r="W53" s="263"/>
      <c r="X53" s="222"/>
      <c r="Y53" s="223"/>
      <c r="Z53" s="223"/>
      <c r="AA53" s="223"/>
      <c r="AB53" s="15"/>
      <c r="AC53" s="225"/>
      <c r="AD53" s="225"/>
      <c r="AE53" s="234"/>
      <c r="AF53" s="234"/>
      <c r="AG53" s="221"/>
      <c r="AH53" s="221"/>
      <c r="AI53" s="221"/>
      <c r="AJ53" s="221"/>
      <c r="AK53" s="16"/>
      <c r="AL53" s="1"/>
    </row>
    <row r="54" spans="1:38" ht="17.25" customHeight="1">
      <c r="A54" s="261"/>
      <c r="B54" s="37">
        <v>24</v>
      </c>
      <c r="C54" s="22" t="s">
        <v>214</v>
      </c>
      <c r="D54" s="22"/>
      <c r="E54" s="22"/>
      <c r="F54" s="22"/>
      <c r="G54" s="22"/>
      <c r="H54" s="22"/>
      <c r="I54" s="22"/>
      <c r="J54" s="22"/>
      <c r="K54" s="22"/>
      <c r="L54" s="22"/>
      <c r="M54" s="22"/>
      <c r="N54" s="22"/>
      <c r="O54" s="22"/>
      <c r="P54" s="22"/>
      <c r="Q54" s="22"/>
      <c r="R54" s="22"/>
      <c r="S54" s="13"/>
      <c r="T54" s="235">
        <f ca="1">COUNTIFS(申請額一覧!$G$7:$G$406,C54,申請額一覧!$M$7:$M$406,"&gt;0")</f>
        <v>0</v>
      </c>
      <c r="U54" s="236"/>
      <c r="V54" s="262" t="s">
        <v>17</v>
      </c>
      <c r="W54" s="263"/>
      <c r="X54" s="222">
        <f ca="1">SUMIF(申請額一覧!$G$7:$G$406,C54,申請額一覧!$M$7:$M$406)</f>
        <v>0</v>
      </c>
      <c r="Y54" s="223"/>
      <c r="Z54" s="223"/>
      <c r="AA54" s="223"/>
      <c r="AB54" s="15" t="s">
        <v>90</v>
      </c>
      <c r="AE54" s="35"/>
      <c r="AF54" s="35"/>
      <c r="AG54" s="36"/>
      <c r="AH54" s="36"/>
      <c r="AI54" s="36"/>
      <c r="AJ54" s="36"/>
      <c r="AK54" s="16"/>
      <c r="AL54" s="1"/>
    </row>
    <row r="55" spans="1:38" ht="17.25" customHeight="1">
      <c r="A55" s="261"/>
      <c r="B55" s="26">
        <v>25</v>
      </c>
      <c r="C55" s="22" t="s">
        <v>326</v>
      </c>
      <c r="D55" s="22"/>
      <c r="E55" s="22"/>
      <c r="F55" s="22"/>
      <c r="G55" s="22"/>
      <c r="H55" s="22"/>
      <c r="I55" s="22"/>
      <c r="J55" s="22"/>
      <c r="K55" s="22"/>
      <c r="L55" s="22"/>
      <c r="M55" s="22"/>
      <c r="N55" s="22"/>
      <c r="O55" s="22"/>
      <c r="P55" s="22"/>
      <c r="Q55" s="22"/>
      <c r="R55" s="22"/>
      <c r="S55" s="13"/>
      <c r="T55" s="235">
        <f ca="1">COUNTIFS(申請額一覧!$G$7:$G$406,C55,申請額一覧!$M$7:$M$406,"&gt;0")</f>
        <v>0</v>
      </c>
      <c r="U55" s="236"/>
      <c r="V55" s="262" t="s">
        <v>17</v>
      </c>
      <c r="W55" s="263"/>
      <c r="X55" s="222">
        <f ca="1">SUMIF(申請額一覧!$G$7:$G$406,C55,申請額一覧!$M$7:$M$406)</f>
        <v>0</v>
      </c>
      <c r="Y55" s="223"/>
      <c r="Z55" s="223"/>
      <c r="AA55" s="223"/>
      <c r="AB55" s="15" t="s">
        <v>90</v>
      </c>
      <c r="AE55" s="35"/>
      <c r="AF55" s="35"/>
      <c r="AG55" s="36"/>
      <c r="AH55" s="36"/>
      <c r="AI55" s="36"/>
      <c r="AJ55" s="36"/>
      <c r="AK55" s="16"/>
      <c r="AL55" s="1"/>
    </row>
    <row r="56" spans="1:38" ht="17.25" customHeight="1">
      <c r="A56" s="261"/>
      <c r="B56" s="145">
        <v>26</v>
      </c>
      <c r="C56" s="22" t="s">
        <v>216</v>
      </c>
      <c r="D56" s="22"/>
      <c r="E56" s="22"/>
      <c r="F56" s="22"/>
      <c r="G56" s="22"/>
      <c r="H56" s="22"/>
      <c r="I56" s="22"/>
      <c r="J56" s="22"/>
      <c r="K56" s="22"/>
      <c r="L56" s="22"/>
      <c r="M56" s="22"/>
      <c r="N56" s="22"/>
      <c r="O56" s="22"/>
      <c r="P56" s="22"/>
      <c r="Q56" s="22"/>
      <c r="R56" s="22"/>
      <c r="S56" s="13"/>
      <c r="T56" s="235">
        <f ca="1">COUNTIFS(申請額一覧!$G$7:$G$406,C56,申請額一覧!$M$7:$M$406,"&gt;0")</f>
        <v>0</v>
      </c>
      <c r="U56" s="236"/>
      <c r="V56" s="262" t="s">
        <v>17</v>
      </c>
      <c r="W56" s="263"/>
      <c r="X56" s="222">
        <f ca="1">SUMIF(申請額一覧!$G$7:$G$406,C56,申請額一覧!$M$7:$M$406)</f>
        <v>0</v>
      </c>
      <c r="Y56" s="223"/>
      <c r="Z56" s="223"/>
      <c r="AA56" s="223"/>
      <c r="AB56" s="15" t="s">
        <v>90</v>
      </c>
      <c r="AE56" s="35"/>
      <c r="AF56" s="35"/>
      <c r="AG56" s="36"/>
      <c r="AH56" s="36"/>
      <c r="AI56" s="36"/>
      <c r="AJ56" s="36"/>
      <c r="AK56" s="16"/>
      <c r="AL56" s="1"/>
    </row>
    <row r="57" spans="1:38" ht="17.25" customHeight="1">
      <c r="A57" s="261"/>
      <c r="B57" s="46" t="s">
        <v>87</v>
      </c>
      <c r="C57" s="22"/>
      <c r="D57" s="22"/>
      <c r="E57" s="22"/>
      <c r="F57" s="22"/>
      <c r="G57" s="22"/>
      <c r="H57" s="22"/>
      <c r="I57" s="22"/>
      <c r="J57" s="22"/>
      <c r="K57" s="22"/>
      <c r="L57" s="22"/>
      <c r="M57" s="22"/>
      <c r="N57" s="22"/>
      <c r="O57" s="22"/>
      <c r="P57" s="22"/>
      <c r="Q57" s="22"/>
      <c r="R57" s="22"/>
      <c r="S57" s="13"/>
      <c r="T57" s="235"/>
      <c r="U57" s="236"/>
      <c r="V57" s="262"/>
      <c r="W57" s="263"/>
      <c r="X57" s="222"/>
      <c r="Y57" s="223"/>
      <c r="Z57" s="223"/>
      <c r="AA57" s="223"/>
      <c r="AB57" s="15"/>
      <c r="AC57" s="225"/>
      <c r="AD57" s="225"/>
      <c r="AE57" s="234"/>
      <c r="AF57" s="234"/>
      <c r="AG57" s="221"/>
      <c r="AH57" s="221"/>
      <c r="AI57" s="221"/>
      <c r="AJ57" s="221"/>
      <c r="AK57" s="16"/>
      <c r="AL57" s="1"/>
    </row>
    <row r="58" spans="1:38" ht="17.25" customHeight="1">
      <c r="A58" s="261"/>
      <c r="B58" s="145">
        <v>27</v>
      </c>
      <c r="C58" s="22" t="s">
        <v>236</v>
      </c>
      <c r="D58" s="22"/>
      <c r="E58" s="22"/>
      <c r="F58" s="22"/>
      <c r="G58" s="22"/>
      <c r="H58" s="22"/>
      <c r="I58" s="22"/>
      <c r="J58" s="22"/>
      <c r="K58" s="22"/>
      <c r="L58" s="22"/>
      <c r="M58" s="22"/>
      <c r="N58" s="22"/>
      <c r="O58" s="22"/>
      <c r="P58" s="22"/>
      <c r="Q58" s="22"/>
      <c r="R58" s="22"/>
      <c r="S58" s="13"/>
      <c r="T58" s="235">
        <f ca="1">COUNTIFS(申請額一覧!$G$7:$G$406,C58,申請額一覧!$M$7:$M$406,"&gt;0")</f>
        <v>0</v>
      </c>
      <c r="U58" s="236"/>
      <c r="V58" s="262" t="s">
        <v>17</v>
      </c>
      <c r="W58" s="263"/>
      <c r="X58" s="222">
        <f ca="1">SUMIF(申請額一覧!$G$7:$G$406,C58,申請額一覧!$M$7:$M$406)</f>
        <v>0</v>
      </c>
      <c r="Y58" s="223"/>
      <c r="Z58" s="223"/>
      <c r="AA58" s="223"/>
      <c r="AB58" s="15" t="s">
        <v>90</v>
      </c>
      <c r="AE58" s="35"/>
      <c r="AF58" s="35"/>
      <c r="AG58" s="36"/>
      <c r="AH58" s="36"/>
      <c r="AI58" s="36"/>
      <c r="AJ58" s="36"/>
      <c r="AK58" s="16"/>
      <c r="AL58" s="1"/>
    </row>
    <row r="59" spans="1:38" ht="17.25" customHeight="1">
      <c r="A59" s="261"/>
      <c r="B59" s="145">
        <v>28</v>
      </c>
      <c r="C59" s="22" t="s">
        <v>327</v>
      </c>
      <c r="D59" s="22"/>
      <c r="E59" s="22"/>
      <c r="F59" s="22"/>
      <c r="G59" s="22"/>
      <c r="H59" s="22"/>
      <c r="I59" s="22"/>
      <c r="J59" s="22"/>
      <c r="K59" s="22"/>
      <c r="L59" s="22"/>
      <c r="M59" s="22"/>
      <c r="N59" s="22"/>
      <c r="O59" s="22"/>
      <c r="P59" s="22"/>
      <c r="Q59" s="22"/>
      <c r="R59" s="22"/>
      <c r="S59" s="13"/>
      <c r="T59" s="235">
        <f ca="1">COUNTIFS(申請額一覧!$G$7:$G$406,C59,申請額一覧!$M$7:$M$406,"&gt;0")</f>
        <v>0</v>
      </c>
      <c r="U59" s="236"/>
      <c r="V59" s="262" t="s">
        <v>17</v>
      </c>
      <c r="W59" s="263"/>
      <c r="X59" s="222">
        <f ca="1">SUMIF(申請額一覧!$G$7:$G$406,C59,申請額一覧!$M$7:$M$406)</f>
        <v>0</v>
      </c>
      <c r="Y59" s="223"/>
      <c r="Z59" s="223"/>
      <c r="AA59" s="223"/>
      <c r="AB59" s="15" t="s">
        <v>90</v>
      </c>
      <c r="AE59" s="35"/>
      <c r="AF59" s="35"/>
      <c r="AG59" s="36"/>
      <c r="AH59" s="36"/>
      <c r="AI59" s="36"/>
      <c r="AJ59" s="36"/>
      <c r="AK59" s="16"/>
      <c r="AL59" s="1"/>
    </row>
    <row r="60" spans="1:38" ht="17.25" customHeight="1">
      <c r="A60" s="261"/>
      <c r="B60" s="145">
        <v>29</v>
      </c>
      <c r="C60" s="22" t="s">
        <v>238</v>
      </c>
      <c r="D60" s="22"/>
      <c r="E60" s="22"/>
      <c r="F60" s="22"/>
      <c r="G60" s="22"/>
      <c r="H60" s="22"/>
      <c r="I60" s="22"/>
      <c r="J60" s="22"/>
      <c r="K60" s="22"/>
      <c r="L60" s="22"/>
      <c r="M60" s="22"/>
      <c r="N60" s="22"/>
      <c r="O60" s="22"/>
      <c r="P60" s="22"/>
      <c r="Q60" s="22"/>
      <c r="R60" s="22"/>
      <c r="S60" s="13"/>
      <c r="T60" s="235">
        <f ca="1">COUNTIFS(申請額一覧!$G$7:$G$406,C60,申請額一覧!$M$7:$M$406,"&gt;0")</f>
        <v>0</v>
      </c>
      <c r="U60" s="236"/>
      <c r="V60" s="262" t="s">
        <v>17</v>
      </c>
      <c r="W60" s="263"/>
      <c r="X60" s="222">
        <f ca="1">SUMIF(申請額一覧!$G$7:$G$406,C60,申請額一覧!$M$7:$M$406)</f>
        <v>0</v>
      </c>
      <c r="Y60" s="223"/>
      <c r="Z60" s="223"/>
      <c r="AA60" s="223"/>
      <c r="AB60" s="15" t="s">
        <v>90</v>
      </c>
      <c r="AE60" s="35"/>
      <c r="AF60" s="35"/>
      <c r="AG60" s="36"/>
      <c r="AH60" s="36"/>
      <c r="AI60" s="36"/>
      <c r="AJ60" s="36"/>
      <c r="AK60" s="16"/>
      <c r="AL60" s="1"/>
    </row>
    <row r="61" spans="1:38" ht="17.25" customHeight="1">
      <c r="A61" s="261"/>
      <c r="B61" s="46" t="s">
        <v>88</v>
      </c>
      <c r="C61" s="33"/>
      <c r="D61" s="33"/>
      <c r="E61" s="33"/>
      <c r="F61" s="33"/>
      <c r="G61" s="33"/>
      <c r="H61" s="33"/>
      <c r="I61" s="33"/>
      <c r="J61" s="33"/>
      <c r="K61" s="33"/>
      <c r="L61" s="33"/>
      <c r="M61" s="33"/>
      <c r="N61" s="33"/>
      <c r="O61" s="33"/>
      <c r="P61" s="33"/>
      <c r="Q61" s="33"/>
      <c r="R61" s="33"/>
      <c r="S61" s="19"/>
      <c r="T61" s="300"/>
      <c r="U61" s="301"/>
      <c r="V61" s="302"/>
      <c r="W61" s="303"/>
      <c r="X61" s="304"/>
      <c r="Y61" s="305"/>
      <c r="Z61" s="305"/>
      <c r="AA61" s="305"/>
      <c r="AB61" s="15"/>
      <c r="AE61" s="35"/>
      <c r="AF61" s="35"/>
      <c r="AG61" s="36"/>
      <c r="AH61" s="36"/>
      <c r="AI61" s="36"/>
      <c r="AJ61" s="36"/>
      <c r="AK61" s="16"/>
      <c r="AL61" s="1"/>
    </row>
    <row r="62" spans="1:38" ht="17.25" customHeight="1">
      <c r="A62" s="261"/>
      <c r="B62" s="37">
        <v>30</v>
      </c>
      <c r="C62" s="22" t="s">
        <v>234</v>
      </c>
      <c r="D62" s="22"/>
      <c r="E62" s="22"/>
      <c r="F62" s="22"/>
      <c r="G62" s="22"/>
      <c r="H62" s="22"/>
      <c r="I62" s="22"/>
      <c r="J62" s="22"/>
      <c r="K62" s="22"/>
      <c r="L62" s="22"/>
      <c r="M62" s="22"/>
      <c r="N62" s="22"/>
      <c r="O62" s="22"/>
      <c r="P62" s="22"/>
      <c r="Q62" s="22"/>
      <c r="R62" s="22"/>
      <c r="S62" s="13"/>
      <c r="T62" s="235">
        <f ca="1">COUNTIFS(申請額一覧!$G$7:$G$406,C62,申請額一覧!$M$7:$M$406,"&gt;0")</f>
        <v>0</v>
      </c>
      <c r="U62" s="236"/>
      <c r="V62" s="262" t="s">
        <v>17</v>
      </c>
      <c r="W62" s="263"/>
      <c r="X62" s="222">
        <f ca="1">SUMIF(申請額一覧!$G$7:$G$406,C62,申請額一覧!$M$7:$M$406)</f>
        <v>0</v>
      </c>
      <c r="Y62" s="223"/>
      <c r="Z62" s="223"/>
      <c r="AA62" s="223"/>
      <c r="AB62" s="15" t="s">
        <v>90</v>
      </c>
      <c r="AE62" s="35"/>
      <c r="AF62" s="35"/>
      <c r="AG62" s="36"/>
      <c r="AH62" s="36"/>
      <c r="AI62" s="36"/>
      <c r="AJ62" s="36"/>
      <c r="AK62" s="16"/>
      <c r="AL62" s="1"/>
    </row>
    <row r="63" spans="1:38" ht="17.25" customHeight="1">
      <c r="A63" s="261"/>
      <c r="B63" s="21" t="s">
        <v>66</v>
      </c>
      <c r="C63" s="22"/>
      <c r="D63" s="22"/>
      <c r="E63" s="22"/>
      <c r="F63" s="22"/>
      <c r="G63" s="22"/>
      <c r="H63" s="22"/>
      <c r="I63" s="22"/>
      <c r="J63" s="22"/>
      <c r="K63" s="22"/>
      <c r="L63" s="22"/>
      <c r="M63" s="22"/>
      <c r="N63" s="22"/>
      <c r="O63" s="22"/>
      <c r="P63" s="22"/>
      <c r="Q63" s="22"/>
      <c r="R63" s="22"/>
      <c r="S63" s="13"/>
      <c r="T63" s="235"/>
      <c r="U63" s="236"/>
      <c r="V63" s="262"/>
      <c r="W63" s="263"/>
      <c r="X63" s="222"/>
      <c r="Y63" s="223"/>
      <c r="Z63" s="223"/>
      <c r="AA63" s="223"/>
      <c r="AB63" s="15"/>
      <c r="AC63" s="225"/>
      <c r="AD63" s="225"/>
      <c r="AE63" s="234"/>
      <c r="AF63" s="234"/>
      <c r="AG63" s="221"/>
      <c r="AH63" s="221"/>
      <c r="AI63" s="221"/>
      <c r="AJ63" s="221"/>
      <c r="AK63" s="16"/>
      <c r="AL63" s="1"/>
    </row>
    <row r="64" spans="1:38" ht="17.25" customHeight="1">
      <c r="A64" s="261"/>
      <c r="B64" s="37">
        <v>31</v>
      </c>
      <c r="C64" s="22" t="s">
        <v>221</v>
      </c>
      <c r="D64" s="22"/>
      <c r="E64" s="22"/>
      <c r="F64" s="22"/>
      <c r="G64" s="22"/>
      <c r="H64" s="22"/>
      <c r="I64" s="22"/>
      <c r="J64" s="22"/>
      <c r="K64" s="22"/>
      <c r="L64" s="22"/>
      <c r="M64" s="22"/>
      <c r="N64" s="22"/>
      <c r="O64" s="22"/>
      <c r="P64" s="22"/>
      <c r="Q64" s="22"/>
      <c r="R64" s="22"/>
      <c r="S64" s="13"/>
      <c r="T64" s="235">
        <f ca="1">COUNTIFS(申請額一覧!$G$7:$G$406,C64,申請額一覧!$M$7:$M$406,"&gt;0")</f>
        <v>0</v>
      </c>
      <c r="U64" s="236"/>
      <c r="V64" s="262" t="s">
        <v>17</v>
      </c>
      <c r="W64" s="263"/>
      <c r="X64" s="222">
        <f ca="1">SUMIF(申請額一覧!$G$7:$G$406,C64,申請額一覧!$M$7:$M$406)</f>
        <v>0</v>
      </c>
      <c r="Y64" s="223"/>
      <c r="Z64" s="223"/>
      <c r="AA64" s="223"/>
      <c r="AB64" s="15" t="s">
        <v>90</v>
      </c>
      <c r="AE64" s="35"/>
      <c r="AF64" s="35"/>
      <c r="AG64" s="36"/>
      <c r="AH64" s="36"/>
      <c r="AI64" s="36"/>
      <c r="AJ64" s="36"/>
      <c r="AK64" s="16"/>
      <c r="AL64" s="1"/>
    </row>
    <row r="65" spans="1:38" ht="17.25" customHeight="1">
      <c r="A65" s="261"/>
      <c r="B65" s="45">
        <v>32</v>
      </c>
      <c r="C65" s="22" t="s">
        <v>328</v>
      </c>
      <c r="D65" s="22"/>
      <c r="E65" s="22"/>
      <c r="F65" s="22"/>
      <c r="G65" s="22"/>
      <c r="H65" s="22"/>
      <c r="I65" s="22"/>
      <c r="J65" s="22"/>
      <c r="K65" s="22"/>
      <c r="L65" s="22"/>
      <c r="M65" s="22"/>
      <c r="N65" s="22"/>
      <c r="O65" s="22"/>
      <c r="P65" s="22"/>
      <c r="Q65" s="22"/>
      <c r="R65" s="22"/>
      <c r="S65" s="13"/>
      <c r="T65" s="235">
        <f ca="1">COUNTIFS(申請額一覧!$G$7:$G$406,C65,申請額一覧!$M$7:$M$406,"&gt;0")</f>
        <v>0</v>
      </c>
      <c r="U65" s="236"/>
      <c r="V65" s="262" t="s">
        <v>17</v>
      </c>
      <c r="W65" s="263"/>
      <c r="X65" s="222">
        <f ca="1">SUMIF(申請額一覧!$G$7:$G$406,C65,申請額一覧!$M$7:$M$406)</f>
        <v>0</v>
      </c>
      <c r="Y65" s="223"/>
      <c r="Z65" s="223"/>
      <c r="AA65" s="223"/>
      <c r="AB65" s="15" t="s">
        <v>90</v>
      </c>
      <c r="AE65" s="35"/>
      <c r="AF65" s="35"/>
      <c r="AG65" s="36"/>
      <c r="AH65" s="36"/>
      <c r="AI65" s="36"/>
      <c r="AJ65" s="36"/>
      <c r="AK65" s="16"/>
      <c r="AL65" s="1"/>
    </row>
    <row r="66" spans="1:38" ht="17.25" customHeight="1">
      <c r="A66" s="261"/>
      <c r="B66" s="45">
        <v>33</v>
      </c>
      <c r="C66" s="22" t="s">
        <v>223</v>
      </c>
      <c r="D66" s="22"/>
      <c r="E66" s="22"/>
      <c r="F66" s="22"/>
      <c r="G66" s="22"/>
      <c r="H66" s="22"/>
      <c r="I66" s="22"/>
      <c r="J66" s="22"/>
      <c r="K66" s="22"/>
      <c r="L66" s="22"/>
      <c r="M66" s="22"/>
      <c r="N66" s="22"/>
      <c r="O66" s="22"/>
      <c r="P66" s="22"/>
      <c r="Q66" s="22"/>
      <c r="R66" s="22"/>
      <c r="S66" s="13"/>
      <c r="T66" s="235">
        <f ca="1">COUNTIFS(申請額一覧!$G$7:$G$406,C66,申請額一覧!$M$7:$M$406,"&gt;0")</f>
        <v>0</v>
      </c>
      <c r="U66" s="236"/>
      <c r="V66" s="262" t="s">
        <v>17</v>
      </c>
      <c r="W66" s="263"/>
      <c r="X66" s="222">
        <f ca="1">SUMIF(申請額一覧!$G$7:$G$406,C66,申請額一覧!$M$7:$M$406)</f>
        <v>0</v>
      </c>
      <c r="Y66" s="223"/>
      <c r="Z66" s="223"/>
      <c r="AA66" s="223"/>
      <c r="AB66" s="15" t="s">
        <v>90</v>
      </c>
      <c r="AE66" s="35"/>
      <c r="AF66" s="35"/>
      <c r="AG66" s="36"/>
      <c r="AH66" s="36"/>
      <c r="AI66" s="36"/>
      <c r="AJ66" s="36"/>
      <c r="AK66" s="16"/>
      <c r="AL66" s="1"/>
    </row>
    <row r="67" spans="1:38" ht="17.25" customHeight="1">
      <c r="A67" s="261"/>
      <c r="B67" s="45">
        <v>34</v>
      </c>
      <c r="C67" s="22" t="s">
        <v>288</v>
      </c>
      <c r="D67" s="22"/>
      <c r="E67" s="22"/>
      <c r="F67" s="22"/>
      <c r="G67" s="22"/>
      <c r="H67" s="22"/>
      <c r="I67" s="22"/>
      <c r="J67" s="22"/>
      <c r="K67" s="22"/>
      <c r="L67" s="22"/>
      <c r="M67" s="22"/>
      <c r="N67" s="22"/>
      <c r="O67" s="22"/>
      <c r="P67" s="22"/>
      <c r="Q67" s="22"/>
      <c r="R67" s="22"/>
      <c r="S67" s="13"/>
      <c r="T67" s="235">
        <f ca="1">COUNTIFS(申請額一覧!$G$7:$G$406,C67,申請額一覧!$M$7:$M$406,"&gt;0")</f>
        <v>0</v>
      </c>
      <c r="U67" s="236"/>
      <c r="V67" s="262" t="s">
        <v>17</v>
      </c>
      <c r="W67" s="263"/>
      <c r="X67" s="222">
        <f ca="1">SUMIF(申請額一覧!$G$7:$G$406,C67,申請額一覧!$M$7:$M$406)</f>
        <v>0</v>
      </c>
      <c r="Y67" s="223"/>
      <c r="Z67" s="223"/>
      <c r="AA67" s="223"/>
      <c r="AB67" s="15" t="s">
        <v>90</v>
      </c>
      <c r="AE67" s="35"/>
      <c r="AF67" s="35"/>
      <c r="AG67" s="36"/>
      <c r="AH67" s="36"/>
      <c r="AI67" s="36"/>
      <c r="AJ67" s="36"/>
      <c r="AK67" s="16"/>
      <c r="AL67" s="1"/>
    </row>
    <row r="68" spans="1:38" ht="17.25" customHeight="1">
      <c r="A68" s="261"/>
      <c r="B68" s="21" t="s">
        <v>225</v>
      </c>
      <c r="C68" s="22"/>
      <c r="D68" s="22"/>
      <c r="E68" s="22"/>
      <c r="F68" s="22"/>
      <c r="G68" s="22"/>
      <c r="H68" s="22"/>
      <c r="I68" s="22"/>
      <c r="J68" s="22"/>
      <c r="K68" s="22"/>
      <c r="L68" s="22"/>
      <c r="M68" s="22"/>
      <c r="N68" s="22"/>
      <c r="O68" s="22"/>
      <c r="P68" s="22"/>
      <c r="Q68" s="22"/>
      <c r="R68" s="22"/>
      <c r="S68" s="13"/>
      <c r="T68" s="235"/>
      <c r="U68" s="236"/>
      <c r="V68" s="262"/>
      <c r="W68" s="263"/>
      <c r="X68" s="222"/>
      <c r="Y68" s="223"/>
      <c r="Z68" s="223"/>
      <c r="AA68" s="223"/>
      <c r="AB68" s="15"/>
      <c r="AC68" s="225"/>
      <c r="AD68" s="225"/>
      <c r="AE68" s="234"/>
      <c r="AF68" s="234"/>
      <c r="AG68" s="221"/>
      <c r="AH68" s="221"/>
      <c r="AI68" s="221"/>
      <c r="AJ68" s="221"/>
      <c r="AK68" s="16"/>
      <c r="AL68" s="1"/>
    </row>
    <row r="69" spans="1:38" ht="17.25" customHeight="1">
      <c r="A69" s="261"/>
      <c r="B69" s="45">
        <v>35</v>
      </c>
      <c r="C69" s="22" t="s">
        <v>226</v>
      </c>
      <c r="D69" s="22"/>
      <c r="E69" s="22"/>
      <c r="F69" s="22"/>
      <c r="G69" s="22"/>
      <c r="H69" s="22"/>
      <c r="I69" s="22"/>
      <c r="J69" s="22"/>
      <c r="K69" s="22"/>
      <c r="L69" s="22"/>
      <c r="M69" s="22"/>
      <c r="N69" s="22"/>
      <c r="O69" s="22"/>
      <c r="P69" s="22"/>
      <c r="Q69" s="22"/>
      <c r="R69" s="22"/>
      <c r="S69" s="13"/>
      <c r="T69" s="235">
        <f ca="1">COUNTIFS(申請額一覧!$G$7:$G$406,C69,申請額一覧!$M$7:$M$406,"&gt;0")</f>
        <v>0</v>
      </c>
      <c r="U69" s="236"/>
      <c r="V69" s="262" t="s">
        <v>17</v>
      </c>
      <c r="W69" s="263"/>
      <c r="X69" s="222">
        <f ca="1">SUMIF(申請額一覧!$G$7:$G$406,C69,申請額一覧!$M$7:$M$406)</f>
        <v>0</v>
      </c>
      <c r="Y69" s="223"/>
      <c r="Z69" s="223"/>
      <c r="AA69" s="223"/>
      <c r="AB69" s="15" t="s">
        <v>90</v>
      </c>
      <c r="AE69" s="35"/>
      <c r="AF69" s="35"/>
      <c r="AG69" s="36"/>
      <c r="AH69" s="36"/>
      <c r="AI69" s="36"/>
      <c r="AJ69" s="36"/>
      <c r="AK69" s="16"/>
      <c r="AL69" s="1"/>
    </row>
    <row r="70" spans="1:38" ht="17.25" customHeight="1">
      <c r="A70" s="261"/>
      <c r="B70" s="26">
        <v>36</v>
      </c>
      <c r="C70" s="22" t="s">
        <v>329</v>
      </c>
      <c r="D70" s="22"/>
      <c r="E70" s="22"/>
      <c r="F70" s="22"/>
      <c r="G70" s="22"/>
      <c r="H70" s="22"/>
      <c r="I70" s="22"/>
      <c r="J70" s="22"/>
      <c r="K70" s="22"/>
      <c r="L70" s="22"/>
      <c r="M70" s="22"/>
      <c r="N70" s="22"/>
      <c r="O70" s="22"/>
      <c r="P70" s="22"/>
      <c r="Q70" s="22"/>
      <c r="R70" s="22"/>
      <c r="S70" s="13"/>
      <c r="T70" s="235">
        <f ca="1">COUNTIFS(申請額一覧!$G$7:$G$406,C70,申請額一覧!$M$7:$M$406,"&gt;0")</f>
        <v>1</v>
      </c>
      <c r="U70" s="236"/>
      <c r="V70" s="262" t="s">
        <v>17</v>
      </c>
      <c r="W70" s="263"/>
      <c r="X70" s="222">
        <f ca="1">SUMIF(申請額一覧!$G$7:$G$406,C70,申請額一覧!$M$7:$M$406)</f>
        <v>157000</v>
      </c>
      <c r="Y70" s="223"/>
      <c r="Z70" s="223"/>
      <c r="AA70" s="223"/>
      <c r="AB70" s="15" t="s">
        <v>90</v>
      </c>
      <c r="AE70" s="35"/>
      <c r="AF70" s="35"/>
      <c r="AG70" s="36"/>
      <c r="AH70" s="36"/>
      <c r="AI70" s="36"/>
      <c r="AJ70" s="36"/>
      <c r="AK70" s="16"/>
      <c r="AL70" s="1"/>
    </row>
    <row r="71" spans="1:38" ht="17.25" customHeight="1">
      <c r="A71" s="261"/>
      <c r="B71" s="37">
        <v>37</v>
      </c>
      <c r="C71" s="22" t="s">
        <v>227</v>
      </c>
      <c r="D71" s="22"/>
      <c r="E71" s="22"/>
      <c r="F71" s="22"/>
      <c r="G71" s="22"/>
      <c r="H71" s="22"/>
      <c r="I71" s="22"/>
      <c r="J71" s="22"/>
      <c r="K71" s="22"/>
      <c r="L71" s="22"/>
      <c r="M71" s="22"/>
      <c r="N71" s="22"/>
      <c r="O71" s="22"/>
      <c r="P71" s="22"/>
      <c r="Q71" s="22"/>
      <c r="R71" s="22"/>
      <c r="S71" s="13"/>
      <c r="T71" s="235">
        <f ca="1">COUNTIFS(申請額一覧!$G$7:$G$406,C71,申請額一覧!$M$7:$M$406,"&gt;0")</f>
        <v>0</v>
      </c>
      <c r="U71" s="236"/>
      <c r="V71" s="262" t="s">
        <v>17</v>
      </c>
      <c r="W71" s="263"/>
      <c r="X71" s="222">
        <f ca="1">SUMIF(申請額一覧!$G$7:$G$406,C71,申請額一覧!$M$7:$M$406)</f>
        <v>0</v>
      </c>
      <c r="Y71" s="223"/>
      <c r="Z71" s="223"/>
      <c r="AA71" s="223"/>
      <c r="AB71" s="15" t="s">
        <v>90</v>
      </c>
      <c r="AE71" s="35"/>
      <c r="AF71" s="35"/>
      <c r="AG71" s="36"/>
      <c r="AH71" s="36"/>
      <c r="AI71" s="36"/>
      <c r="AJ71" s="36"/>
      <c r="AK71" s="16"/>
      <c r="AL71" s="1"/>
    </row>
    <row r="72" spans="1:38" ht="17.25" customHeight="1">
      <c r="A72" s="261"/>
      <c r="B72" s="21" t="s">
        <v>243</v>
      </c>
      <c r="C72" s="22"/>
      <c r="D72" s="22"/>
      <c r="E72" s="22"/>
      <c r="F72" s="22"/>
      <c r="G72" s="22"/>
      <c r="H72" s="22"/>
      <c r="I72" s="22"/>
      <c r="J72" s="22"/>
      <c r="K72" s="22"/>
      <c r="L72" s="22"/>
      <c r="M72" s="22"/>
      <c r="N72" s="22"/>
      <c r="O72" s="22"/>
      <c r="P72" s="22"/>
      <c r="Q72" s="22"/>
      <c r="R72" s="22"/>
      <c r="S72" s="13"/>
      <c r="T72" s="235"/>
      <c r="U72" s="236"/>
      <c r="V72" s="262"/>
      <c r="W72" s="263"/>
      <c r="X72" s="222"/>
      <c r="Y72" s="223"/>
      <c r="Z72" s="223"/>
      <c r="AA72" s="223"/>
      <c r="AB72" s="15"/>
      <c r="AE72" s="35"/>
      <c r="AF72" s="35"/>
      <c r="AG72" s="36"/>
      <c r="AH72" s="36"/>
      <c r="AI72" s="36"/>
      <c r="AJ72" s="36"/>
      <c r="AK72" s="16"/>
      <c r="AL72" s="1"/>
    </row>
    <row r="73" spans="1:38" ht="17.25" customHeight="1">
      <c r="A73" s="261"/>
      <c r="B73" s="45">
        <v>38</v>
      </c>
      <c r="C73" s="22" t="s">
        <v>228</v>
      </c>
      <c r="D73" s="22"/>
      <c r="E73" s="22"/>
      <c r="F73" s="22"/>
      <c r="G73" s="22"/>
      <c r="H73" s="22"/>
      <c r="I73" s="22"/>
      <c r="J73" s="22"/>
      <c r="K73" s="22"/>
      <c r="L73" s="22"/>
      <c r="M73" s="22"/>
      <c r="N73" s="22"/>
      <c r="O73" s="22"/>
      <c r="P73" s="22"/>
      <c r="Q73" s="22"/>
      <c r="R73" s="22"/>
      <c r="S73" s="13"/>
      <c r="T73" s="235">
        <f ca="1">COUNTIFS(申請額一覧!$G$7:$G$406,C73,申請額一覧!$M$7:$M$406,"&gt;0")</f>
        <v>0</v>
      </c>
      <c r="U73" s="236"/>
      <c r="V73" s="262" t="s">
        <v>17</v>
      </c>
      <c r="W73" s="263"/>
      <c r="X73" s="222">
        <f ca="1">SUMIF(申請額一覧!$G$7:$G$406,C73,申請額一覧!$M$7:$M$406)</f>
        <v>0</v>
      </c>
      <c r="Y73" s="223"/>
      <c r="Z73" s="223"/>
      <c r="AA73" s="223"/>
      <c r="AB73" s="15" t="s">
        <v>90</v>
      </c>
      <c r="AE73" s="35"/>
      <c r="AF73" s="35"/>
      <c r="AG73" s="36"/>
      <c r="AH73" s="36"/>
      <c r="AI73" s="36"/>
      <c r="AJ73" s="36"/>
      <c r="AK73" s="16"/>
      <c r="AL73" s="1"/>
    </row>
    <row r="74" spans="1:38" ht="17.25" customHeight="1">
      <c r="A74" s="261"/>
      <c r="B74" s="26">
        <v>39</v>
      </c>
      <c r="C74" s="22" t="s">
        <v>330</v>
      </c>
      <c r="D74" s="22"/>
      <c r="E74" s="22"/>
      <c r="F74" s="22"/>
      <c r="G74" s="22"/>
      <c r="H74" s="22"/>
      <c r="I74" s="22"/>
      <c r="J74" s="22"/>
      <c r="K74" s="22"/>
      <c r="L74" s="22"/>
      <c r="M74" s="22"/>
      <c r="N74" s="22"/>
      <c r="O74" s="22"/>
      <c r="P74" s="22"/>
      <c r="Q74" s="22"/>
      <c r="R74" s="22"/>
      <c r="S74" s="13"/>
      <c r="T74" s="235">
        <f ca="1">COUNTIFS(申請額一覧!$G$7:$G$406,C74,申請額一覧!$M$7:$M$406,"&gt;0")</f>
        <v>0</v>
      </c>
      <c r="U74" s="236"/>
      <c r="V74" s="262" t="s">
        <v>17</v>
      </c>
      <c r="W74" s="263"/>
      <c r="X74" s="222">
        <f ca="1">SUMIF(申請額一覧!$G$7:$G$406,C74,申請額一覧!$M$7:$M$406)</f>
        <v>0</v>
      </c>
      <c r="Y74" s="223"/>
      <c r="Z74" s="223"/>
      <c r="AA74" s="223"/>
      <c r="AB74" s="15" t="s">
        <v>90</v>
      </c>
      <c r="AE74" s="35"/>
      <c r="AF74" s="35"/>
      <c r="AG74" s="36"/>
      <c r="AH74" s="36"/>
      <c r="AI74" s="36"/>
      <c r="AJ74" s="36"/>
      <c r="AK74" s="16"/>
      <c r="AL74" s="1"/>
    </row>
    <row r="75" spans="1:38" ht="17.25" customHeight="1">
      <c r="A75" s="261"/>
      <c r="B75" s="37">
        <v>40</v>
      </c>
      <c r="C75" s="22" t="s">
        <v>229</v>
      </c>
      <c r="D75" s="22"/>
      <c r="E75" s="22"/>
      <c r="F75" s="22"/>
      <c r="G75" s="22"/>
      <c r="H75" s="22"/>
      <c r="I75" s="22"/>
      <c r="J75" s="22"/>
      <c r="K75" s="22"/>
      <c r="L75" s="22"/>
      <c r="M75" s="22"/>
      <c r="N75" s="22"/>
      <c r="O75" s="22"/>
      <c r="P75" s="22"/>
      <c r="Q75" s="22"/>
      <c r="R75" s="22"/>
      <c r="S75" s="13"/>
      <c r="T75" s="235">
        <f ca="1">COUNTIFS(申請額一覧!$G$7:$G$406,C75,申請額一覧!$M$7:$M$406,"&gt;0")</f>
        <v>0</v>
      </c>
      <c r="U75" s="236"/>
      <c r="V75" s="262" t="s">
        <v>17</v>
      </c>
      <c r="W75" s="263"/>
      <c r="X75" s="222">
        <f ca="1">SUMIF(申請額一覧!$G$7:$G$406,C75,申請額一覧!$M$7:$M$406)</f>
        <v>0</v>
      </c>
      <c r="Y75" s="223"/>
      <c r="Z75" s="223"/>
      <c r="AA75" s="223"/>
      <c r="AB75" s="15" t="s">
        <v>90</v>
      </c>
      <c r="AE75" s="35"/>
      <c r="AF75" s="35"/>
      <c r="AG75" s="36"/>
      <c r="AH75" s="36"/>
      <c r="AI75" s="36"/>
      <c r="AJ75" s="36"/>
      <c r="AK75" s="16"/>
      <c r="AL75" s="1"/>
    </row>
    <row r="76" spans="1:38" ht="17.25" customHeight="1">
      <c r="A76" s="261"/>
      <c r="B76" s="21" t="s">
        <v>244</v>
      </c>
      <c r="C76" s="22"/>
      <c r="D76" s="22"/>
      <c r="E76" s="22"/>
      <c r="F76" s="22"/>
      <c r="G76" s="22"/>
      <c r="H76" s="22"/>
      <c r="I76" s="22"/>
      <c r="J76" s="22"/>
      <c r="K76" s="22"/>
      <c r="L76" s="22"/>
      <c r="M76" s="28"/>
      <c r="N76" s="22"/>
      <c r="O76" s="22"/>
      <c r="P76" s="22"/>
      <c r="Q76" s="22"/>
      <c r="R76" s="22"/>
      <c r="S76" s="13"/>
      <c r="T76" s="235"/>
      <c r="U76" s="236"/>
      <c r="V76" s="262"/>
      <c r="W76" s="263"/>
      <c r="X76" s="222"/>
      <c r="Y76" s="223"/>
      <c r="Z76" s="223"/>
      <c r="AA76" s="223"/>
      <c r="AB76" s="15"/>
      <c r="AC76" s="225"/>
      <c r="AD76" s="225"/>
      <c r="AE76" s="234"/>
      <c r="AF76" s="234"/>
      <c r="AG76" s="221"/>
      <c r="AH76" s="221"/>
      <c r="AI76" s="221"/>
      <c r="AJ76" s="221"/>
      <c r="AK76" s="16"/>
      <c r="AL76" s="1"/>
    </row>
    <row r="77" spans="1:38" ht="17.25" customHeight="1">
      <c r="A77" s="261"/>
      <c r="B77" s="45">
        <v>41</v>
      </c>
      <c r="C77" s="22" t="s">
        <v>230</v>
      </c>
      <c r="D77" s="22"/>
      <c r="E77" s="22"/>
      <c r="F77" s="22"/>
      <c r="G77" s="22"/>
      <c r="H77" s="22"/>
      <c r="I77" s="22"/>
      <c r="J77" s="22"/>
      <c r="K77" s="22"/>
      <c r="L77" s="22"/>
      <c r="M77" s="28"/>
      <c r="N77" s="22"/>
      <c r="O77" s="22"/>
      <c r="P77" s="22"/>
      <c r="Q77" s="22"/>
      <c r="R77" s="22"/>
      <c r="S77" s="13"/>
      <c r="T77" s="235">
        <f ca="1">COUNTIFS(申請額一覧!$G$7:$G$406,C77,申請額一覧!$M$7:$M$406,"&gt;0")</f>
        <v>0</v>
      </c>
      <c r="U77" s="236"/>
      <c r="V77" s="262" t="s">
        <v>17</v>
      </c>
      <c r="W77" s="263"/>
      <c r="X77" s="222">
        <f ca="1">SUMIF(申請額一覧!$G$7:$G$406,C77,申請額一覧!$M$7:$M$406)</f>
        <v>0</v>
      </c>
      <c r="Y77" s="223"/>
      <c r="Z77" s="223"/>
      <c r="AA77" s="223"/>
      <c r="AB77" s="15" t="s">
        <v>90</v>
      </c>
      <c r="AE77" s="35"/>
      <c r="AF77" s="35"/>
      <c r="AG77" s="36"/>
      <c r="AH77" s="36"/>
      <c r="AI77" s="36"/>
      <c r="AJ77" s="36"/>
      <c r="AK77" s="16"/>
      <c r="AL77" s="1"/>
    </row>
    <row r="78" spans="1:38" ht="17.25" customHeight="1">
      <c r="A78" s="261"/>
      <c r="B78" s="26">
        <v>42</v>
      </c>
      <c r="C78" s="22" t="s">
        <v>331</v>
      </c>
      <c r="D78" s="22"/>
      <c r="E78" s="22"/>
      <c r="F78" s="22"/>
      <c r="G78" s="22"/>
      <c r="H78" s="22"/>
      <c r="I78" s="22"/>
      <c r="J78" s="22"/>
      <c r="K78" s="22"/>
      <c r="L78" s="22"/>
      <c r="M78" s="28"/>
      <c r="N78" s="22"/>
      <c r="O78" s="22"/>
      <c r="P78" s="22"/>
      <c r="Q78" s="22"/>
      <c r="R78" s="22"/>
      <c r="S78" s="13"/>
      <c r="T78" s="235">
        <f ca="1">COUNTIFS(申請額一覧!$G$7:$G$406,C78,申請額一覧!$M$7:$M$406,"&gt;0")</f>
        <v>0</v>
      </c>
      <c r="U78" s="236"/>
      <c r="V78" s="262" t="s">
        <v>17</v>
      </c>
      <c r="W78" s="263"/>
      <c r="X78" s="222">
        <f ca="1">SUMIF(申請額一覧!$G$7:$G$406,C78,申請額一覧!$M$7:$M$406)</f>
        <v>0</v>
      </c>
      <c r="Y78" s="223"/>
      <c r="Z78" s="223"/>
      <c r="AA78" s="223"/>
      <c r="AB78" s="15" t="s">
        <v>90</v>
      </c>
      <c r="AE78" s="35"/>
      <c r="AF78" s="35"/>
      <c r="AG78" s="36"/>
      <c r="AH78" s="36"/>
      <c r="AI78" s="36"/>
      <c r="AJ78" s="36"/>
      <c r="AK78" s="16"/>
      <c r="AL78" s="1"/>
    </row>
    <row r="79" spans="1:38" ht="17.25" customHeight="1">
      <c r="A79" s="261"/>
      <c r="B79" s="37">
        <v>43</v>
      </c>
      <c r="C79" s="22" t="s">
        <v>231</v>
      </c>
      <c r="D79" s="22"/>
      <c r="E79" s="22"/>
      <c r="F79" s="22"/>
      <c r="G79" s="22"/>
      <c r="H79" s="22"/>
      <c r="I79" s="22"/>
      <c r="J79" s="22"/>
      <c r="K79" s="22"/>
      <c r="L79" s="22"/>
      <c r="M79" s="28"/>
      <c r="N79" s="22"/>
      <c r="O79" s="22"/>
      <c r="P79" s="22"/>
      <c r="Q79" s="22"/>
      <c r="R79" s="22"/>
      <c r="S79" s="13"/>
      <c r="T79" s="235">
        <f ca="1">COUNTIFS(申請額一覧!$G$7:$G$406,C79,申請額一覧!$M$7:$M$406,"&gt;0")</f>
        <v>0</v>
      </c>
      <c r="U79" s="236"/>
      <c r="V79" s="262" t="s">
        <v>17</v>
      </c>
      <c r="W79" s="263"/>
      <c r="X79" s="222">
        <f ca="1">SUMIF(申請額一覧!$G$7:$G$406,C79,申請額一覧!$M$7:$M$406)</f>
        <v>0</v>
      </c>
      <c r="Y79" s="223"/>
      <c r="Z79" s="223"/>
      <c r="AA79" s="223"/>
      <c r="AB79" s="15" t="s">
        <v>90</v>
      </c>
      <c r="AE79" s="35"/>
      <c r="AF79" s="35"/>
      <c r="AG79" s="36"/>
      <c r="AH79" s="36"/>
      <c r="AI79" s="36"/>
      <c r="AJ79" s="36"/>
      <c r="AK79" s="16"/>
      <c r="AL79" s="1"/>
    </row>
    <row r="80" spans="1:38" ht="17.25" customHeight="1">
      <c r="A80" s="261"/>
      <c r="B80" s="46" t="s">
        <v>246</v>
      </c>
      <c r="C80" s="22"/>
      <c r="D80" s="22"/>
      <c r="E80" s="22"/>
      <c r="F80" s="22"/>
      <c r="G80" s="22"/>
      <c r="H80" s="22"/>
      <c r="I80" s="22"/>
      <c r="J80" s="22"/>
      <c r="K80" s="22"/>
      <c r="L80" s="22"/>
      <c r="M80" s="28"/>
      <c r="N80" s="22"/>
      <c r="O80" s="22"/>
      <c r="P80" s="22"/>
      <c r="Q80" s="22"/>
      <c r="R80" s="22"/>
      <c r="S80" s="13"/>
      <c r="T80" s="164"/>
      <c r="U80" s="165"/>
      <c r="V80" s="166"/>
      <c r="W80" s="167"/>
      <c r="X80" s="162"/>
      <c r="Y80" s="163"/>
      <c r="Z80" s="163"/>
      <c r="AA80" s="163"/>
      <c r="AB80" s="15"/>
      <c r="AE80" s="35"/>
      <c r="AF80" s="35"/>
      <c r="AG80" s="36"/>
      <c r="AH80" s="36"/>
      <c r="AI80" s="36"/>
      <c r="AJ80" s="36"/>
      <c r="AK80" s="16"/>
      <c r="AL80" s="1"/>
    </row>
    <row r="81" spans="1:38" ht="17.25" customHeight="1">
      <c r="A81" s="261"/>
      <c r="B81" s="37">
        <v>44</v>
      </c>
      <c r="C81" s="22" t="s">
        <v>232</v>
      </c>
      <c r="D81" s="22"/>
      <c r="E81" s="22"/>
      <c r="F81" s="22"/>
      <c r="G81" s="22"/>
      <c r="H81" s="22"/>
      <c r="I81" s="22"/>
      <c r="J81" s="22"/>
      <c r="K81" s="22"/>
      <c r="L81" s="22"/>
      <c r="M81" s="28"/>
      <c r="N81" s="22"/>
      <c r="O81" s="22"/>
      <c r="P81" s="22"/>
      <c r="Q81" s="22"/>
      <c r="R81" s="22"/>
      <c r="S81" s="13"/>
      <c r="T81" s="235">
        <f ca="1">COUNTIFS(申請額一覧!$G$7:$G$406,C81,申請額一覧!$M$7:$M$406,"&gt;0")</f>
        <v>0</v>
      </c>
      <c r="U81" s="236"/>
      <c r="V81" s="262" t="s">
        <v>17</v>
      </c>
      <c r="W81" s="263"/>
      <c r="X81" s="222">
        <f ca="1">SUMIF(申請額一覧!$G$7:$G$406,C81,申請額一覧!$M$7:$M$406)</f>
        <v>0</v>
      </c>
      <c r="Y81" s="223"/>
      <c r="Z81" s="223"/>
      <c r="AA81" s="223"/>
      <c r="AB81" s="15" t="s">
        <v>90</v>
      </c>
      <c r="AE81" s="35"/>
      <c r="AF81" s="35"/>
      <c r="AG81" s="36"/>
      <c r="AH81" s="36"/>
      <c r="AI81" s="36"/>
      <c r="AJ81" s="36"/>
      <c r="AK81" s="16"/>
      <c r="AL81" s="1"/>
    </row>
    <row r="82" spans="1:38" ht="17.25" customHeight="1">
      <c r="A82" s="261"/>
      <c r="B82" s="37">
        <v>45</v>
      </c>
      <c r="C82" s="22" t="s">
        <v>332</v>
      </c>
      <c r="D82" s="22"/>
      <c r="E82" s="22"/>
      <c r="F82" s="22"/>
      <c r="G82" s="22"/>
      <c r="H82" s="22"/>
      <c r="I82" s="22"/>
      <c r="J82" s="22"/>
      <c r="K82" s="22"/>
      <c r="L82" s="22"/>
      <c r="M82" s="28"/>
      <c r="N82" s="22"/>
      <c r="O82" s="22"/>
      <c r="P82" s="22"/>
      <c r="Q82" s="22"/>
      <c r="R82" s="22"/>
      <c r="S82" s="13"/>
      <c r="T82" s="235">
        <f ca="1">COUNTIFS(申請額一覧!$G$7:$G$406,C82,申請額一覧!$M$7:$M$406,"&gt;0")</f>
        <v>0</v>
      </c>
      <c r="U82" s="236"/>
      <c r="V82" s="262" t="s">
        <v>17</v>
      </c>
      <c r="W82" s="263"/>
      <c r="X82" s="222">
        <f ca="1">SUMIF(申請額一覧!$G$7:$G$406,C82,申請額一覧!$M$7:$M$406)</f>
        <v>0</v>
      </c>
      <c r="Y82" s="223"/>
      <c r="Z82" s="223"/>
      <c r="AA82" s="223"/>
      <c r="AB82" s="15" t="s">
        <v>90</v>
      </c>
      <c r="AE82" s="35"/>
      <c r="AF82" s="35"/>
      <c r="AG82" s="36"/>
      <c r="AH82" s="36"/>
      <c r="AI82" s="36"/>
      <c r="AJ82" s="36"/>
      <c r="AK82" s="16"/>
      <c r="AL82" s="1"/>
    </row>
    <row r="83" spans="1:38" ht="15.75" customHeight="1" thickBot="1">
      <c r="A83" s="315"/>
      <c r="B83" s="157">
        <v>46</v>
      </c>
      <c r="C83" s="33" t="s">
        <v>233</v>
      </c>
      <c r="D83" s="33"/>
      <c r="E83" s="33"/>
      <c r="F83" s="33"/>
      <c r="G83" s="33"/>
      <c r="H83" s="33"/>
      <c r="I83" s="33"/>
      <c r="J83" s="33"/>
      <c r="K83" s="33"/>
      <c r="L83" s="33"/>
      <c r="M83" s="33"/>
      <c r="N83" s="33"/>
      <c r="O83" s="33"/>
      <c r="P83" s="33"/>
      <c r="Q83" s="33"/>
      <c r="R83" s="33"/>
      <c r="S83" s="19"/>
      <c r="T83" s="235">
        <f ca="1">COUNTIFS(申請額一覧!$G$7:$G$406,C83,申請額一覧!$M$7:$M$406,"&gt;0")</f>
        <v>0</v>
      </c>
      <c r="U83" s="236"/>
      <c r="V83" s="262" t="s">
        <v>17</v>
      </c>
      <c r="W83" s="263"/>
      <c r="X83" s="222">
        <f ca="1">SUMIF(申請額一覧!$G$7:$G$406,C83,申請額一覧!$M$7:$M$406)</f>
        <v>0</v>
      </c>
      <c r="Y83" s="223"/>
      <c r="Z83" s="223"/>
      <c r="AA83" s="223"/>
      <c r="AB83" s="15" t="s">
        <v>90</v>
      </c>
      <c r="AE83" s="35"/>
      <c r="AF83" s="35"/>
      <c r="AG83" s="36"/>
      <c r="AH83" s="36"/>
      <c r="AI83" s="36"/>
      <c r="AJ83" s="36"/>
      <c r="AK83" s="16"/>
      <c r="AL83" s="1"/>
    </row>
    <row r="84" spans="1:38" ht="20.25" customHeight="1" thickBot="1">
      <c r="A84" s="282" t="s">
        <v>27</v>
      </c>
      <c r="B84" s="283"/>
      <c r="C84" s="283"/>
      <c r="D84" s="283"/>
      <c r="E84" s="283"/>
      <c r="F84" s="283"/>
      <c r="G84" s="283"/>
      <c r="H84" s="283"/>
      <c r="I84" s="283"/>
      <c r="J84" s="283"/>
      <c r="K84" s="283"/>
      <c r="L84" s="283"/>
      <c r="M84" s="283"/>
      <c r="N84" s="283"/>
      <c r="O84" s="283"/>
      <c r="P84" s="283"/>
      <c r="Q84" s="283"/>
      <c r="R84" s="283"/>
      <c r="S84" s="284"/>
      <c r="T84" s="266">
        <f ca="1">SUM(T38:U83)</f>
        <v>2</v>
      </c>
      <c r="U84" s="267"/>
      <c r="V84" s="268" t="s">
        <v>17</v>
      </c>
      <c r="W84" s="269"/>
      <c r="X84" s="264">
        <f ca="1">SUM(X38:AA83)</f>
        <v>562000</v>
      </c>
      <c r="Y84" s="265"/>
      <c r="Z84" s="265"/>
      <c r="AA84" s="265"/>
      <c r="AB84" s="20" t="s">
        <v>90</v>
      </c>
      <c r="AC84" s="225"/>
      <c r="AD84" s="225"/>
      <c r="AE84" s="234"/>
      <c r="AF84" s="234"/>
      <c r="AG84" s="221"/>
      <c r="AH84" s="221"/>
      <c r="AI84" s="221"/>
      <c r="AJ84" s="221"/>
      <c r="AK84" s="16"/>
      <c r="AL84" s="1"/>
    </row>
    <row r="85" spans="1:38" ht="29.25" customHeight="1" thickBot="1">
      <c r="A85" s="312" t="s">
        <v>89</v>
      </c>
      <c r="B85" s="313"/>
      <c r="C85" s="313"/>
      <c r="D85" s="313"/>
      <c r="E85" s="313"/>
      <c r="F85" s="313"/>
      <c r="G85" s="313"/>
      <c r="H85" s="313"/>
      <c r="I85" s="313"/>
      <c r="J85" s="313"/>
      <c r="K85" s="313"/>
      <c r="L85" s="313"/>
      <c r="M85" s="313"/>
      <c r="N85" s="313"/>
      <c r="O85" s="313"/>
      <c r="P85" s="313"/>
      <c r="Q85" s="313"/>
      <c r="R85" s="313"/>
      <c r="S85" s="314"/>
      <c r="T85" s="308">
        <f ca="1">SUM(T28,T37,T84)</f>
        <v>5</v>
      </c>
      <c r="U85" s="309"/>
      <c r="V85" s="268" t="s">
        <v>17</v>
      </c>
      <c r="W85" s="269"/>
      <c r="X85" s="310">
        <f ca="1">SUM(X28,X37,X84)</f>
        <v>674000</v>
      </c>
      <c r="Y85" s="311"/>
      <c r="Z85" s="311"/>
      <c r="AA85" s="311"/>
      <c r="AB85" s="48" t="s">
        <v>90</v>
      </c>
    </row>
    <row r="86" spans="1:38" s="50" customFormat="1">
      <c r="A86" s="49"/>
      <c r="B86" s="29"/>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row>
    <row r="87" spans="1:38" s="29" customForma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c r="AA87" s="49"/>
      <c r="AB87" s="49"/>
      <c r="AC87" s="49"/>
      <c r="AD87" s="49"/>
      <c r="AE87" s="49"/>
      <c r="AF87" s="49"/>
      <c r="AG87" s="49"/>
      <c r="AH87" s="49"/>
      <c r="AI87" s="49"/>
      <c r="AJ87" s="49"/>
      <c r="AK87" s="49"/>
      <c r="AL87" s="49"/>
    </row>
    <row r="88" spans="1:38" s="50" customFormat="1">
      <c r="A88" s="49"/>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row>
    <row r="89" spans="1:38" s="29" customFormat="1">
      <c r="A89" s="50"/>
      <c r="B89" s="50"/>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row>
  </sheetData>
  <sheetProtection password="EB51" sheet="1" objects="1" scenarios="1"/>
  <mergeCells count="289">
    <mergeCell ref="A39:A83"/>
    <mergeCell ref="T65:U65"/>
    <mergeCell ref="V65:W65"/>
    <mergeCell ref="X65:AA65"/>
    <mergeCell ref="T66:U66"/>
    <mergeCell ref="V66:W66"/>
    <mergeCell ref="X66:AA66"/>
    <mergeCell ref="T77:U77"/>
    <mergeCell ref="V77:W77"/>
    <mergeCell ref="X77:AA77"/>
    <mergeCell ref="V72:W72"/>
    <mergeCell ref="X72:AA72"/>
    <mergeCell ref="T73:U73"/>
    <mergeCell ref="V73:W73"/>
    <mergeCell ref="X73:AA73"/>
    <mergeCell ref="T78:U78"/>
    <mergeCell ref="V78:W78"/>
    <mergeCell ref="X78:AA78"/>
    <mergeCell ref="T79:U79"/>
    <mergeCell ref="V79:W79"/>
    <mergeCell ref="X79:AA79"/>
    <mergeCell ref="T81:U81"/>
    <mergeCell ref="V81:W81"/>
    <mergeCell ref="X81:AA81"/>
    <mergeCell ref="X20:AA20"/>
    <mergeCell ref="V85:W85"/>
    <mergeCell ref="T85:U85"/>
    <mergeCell ref="X85:AA85"/>
    <mergeCell ref="A23:S23"/>
    <mergeCell ref="A3:AB3"/>
    <mergeCell ref="A4:AB4"/>
    <mergeCell ref="T83:U83"/>
    <mergeCell ref="V83:W83"/>
    <mergeCell ref="X83:AA83"/>
    <mergeCell ref="A37:S37"/>
    <mergeCell ref="A28:S28"/>
    <mergeCell ref="A84:S84"/>
    <mergeCell ref="A85:S85"/>
    <mergeCell ref="T74:U74"/>
    <mergeCell ref="V74:W74"/>
    <mergeCell ref="X74:AA74"/>
    <mergeCell ref="T75:U75"/>
    <mergeCell ref="V75:W75"/>
    <mergeCell ref="X75:AA75"/>
    <mergeCell ref="T64:U64"/>
    <mergeCell ref="V64:W64"/>
    <mergeCell ref="X64:AA64"/>
    <mergeCell ref="T72:U72"/>
    <mergeCell ref="T60:U60"/>
    <mergeCell ref="V60:W60"/>
    <mergeCell ref="X60:AA60"/>
    <mergeCell ref="T61:U61"/>
    <mergeCell ref="V61:W61"/>
    <mergeCell ref="X61:AA61"/>
    <mergeCell ref="T62:U62"/>
    <mergeCell ref="V62:W62"/>
    <mergeCell ref="X62:AA62"/>
    <mergeCell ref="T58:U58"/>
    <mergeCell ref="V58:W58"/>
    <mergeCell ref="X58:AA58"/>
    <mergeCell ref="T53:U53"/>
    <mergeCell ref="V53:W53"/>
    <mergeCell ref="T59:U59"/>
    <mergeCell ref="V59:W59"/>
    <mergeCell ref="X59:AA59"/>
    <mergeCell ref="T55:U55"/>
    <mergeCell ref="V55:W55"/>
    <mergeCell ref="X55:AA55"/>
    <mergeCell ref="T56:U56"/>
    <mergeCell ref="V56:W56"/>
    <mergeCell ref="X56:AA56"/>
    <mergeCell ref="T57:U57"/>
    <mergeCell ref="V57:W57"/>
    <mergeCell ref="T35:U35"/>
    <mergeCell ref="V35:W35"/>
    <mergeCell ref="T33:U33"/>
    <mergeCell ref="V33:W33"/>
    <mergeCell ref="T40:U40"/>
    <mergeCell ref="V40:W40"/>
    <mergeCell ref="X40:AA40"/>
    <mergeCell ref="T37:U37"/>
    <mergeCell ref="V37:W37"/>
    <mergeCell ref="X37:AA37"/>
    <mergeCell ref="T39:U39"/>
    <mergeCell ref="J16:L16"/>
    <mergeCell ref="J17:L17"/>
    <mergeCell ref="B11:D11"/>
    <mergeCell ref="B12:D12"/>
    <mergeCell ref="T28:U28"/>
    <mergeCell ref="V28:W28"/>
    <mergeCell ref="V26:W26"/>
    <mergeCell ref="R15:T15"/>
    <mergeCell ref="H13:I13"/>
    <mergeCell ref="K13:M13"/>
    <mergeCell ref="A20:S20"/>
    <mergeCell ref="T20:U20"/>
    <mergeCell ref="V20:W20"/>
    <mergeCell ref="A11:A17"/>
    <mergeCell ref="T23:W23"/>
    <mergeCell ref="A24:A27"/>
    <mergeCell ref="B13:D14"/>
    <mergeCell ref="B15:I15"/>
    <mergeCell ref="B16:I16"/>
    <mergeCell ref="B17:I17"/>
    <mergeCell ref="V25:W25"/>
    <mergeCell ref="V27:W27"/>
    <mergeCell ref="AG84:AJ84"/>
    <mergeCell ref="T70:U70"/>
    <mergeCell ref="V70:W70"/>
    <mergeCell ref="T71:U71"/>
    <mergeCell ref="V71:W71"/>
    <mergeCell ref="X71:AA71"/>
    <mergeCell ref="X67:AA67"/>
    <mergeCell ref="AC49:AD49"/>
    <mergeCell ref="AE49:AF49"/>
    <mergeCell ref="T76:U76"/>
    <mergeCell ref="V76:W76"/>
    <mergeCell ref="AC76:AD76"/>
    <mergeCell ref="AE76:AF76"/>
    <mergeCell ref="T67:U67"/>
    <mergeCell ref="V67:W67"/>
    <mergeCell ref="T68:U68"/>
    <mergeCell ref="V68:W68"/>
    <mergeCell ref="T54:U54"/>
    <mergeCell ref="V54:W54"/>
    <mergeCell ref="X54:AA54"/>
    <mergeCell ref="T50:U50"/>
    <mergeCell ref="V50:W50"/>
    <mergeCell ref="X50:AA50"/>
    <mergeCell ref="T51:U51"/>
    <mergeCell ref="T42:U42"/>
    <mergeCell ref="X42:AA42"/>
    <mergeCell ref="AC53:AD53"/>
    <mergeCell ref="AE53:AF53"/>
    <mergeCell ref="T49:U49"/>
    <mergeCell ref="V49:W49"/>
    <mergeCell ref="V42:W42"/>
    <mergeCell ref="AC42:AD42"/>
    <mergeCell ref="AE42:AF42"/>
    <mergeCell ref="T48:U48"/>
    <mergeCell ref="V48:W48"/>
    <mergeCell ref="X48:AA48"/>
    <mergeCell ref="X43:AA43"/>
    <mergeCell ref="T44:U44"/>
    <mergeCell ref="V44:W44"/>
    <mergeCell ref="AC44:AD44"/>
    <mergeCell ref="T45:U45"/>
    <mergeCell ref="V45:W45"/>
    <mergeCell ref="X45:AA45"/>
    <mergeCell ref="T46:U46"/>
    <mergeCell ref="V46:W46"/>
    <mergeCell ref="X46:AA46"/>
    <mergeCell ref="T47:U47"/>
    <mergeCell ref="V47:W47"/>
    <mergeCell ref="T43:U43"/>
    <mergeCell ref="V43:W43"/>
    <mergeCell ref="AC43:AD43"/>
    <mergeCell ref="AE43:AF43"/>
    <mergeCell ref="V51:W51"/>
    <mergeCell ref="X51:AA51"/>
    <mergeCell ref="T52:U52"/>
    <mergeCell ref="V52:W52"/>
    <mergeCell ref="X52:AA52"/>
    <mergeCell ref="T84:U84"/>
    <mergeCell ref="V84:W84"/>
    <mergeCell ref="AC84:AD84"/>
    <mergeCell ref="AE84:AF84"/>
    <mergeCell ref="T69:U69"/>
    <mergeCell ref="V69:W69"/>
    <mergeCell ref="AE68:AF68"/>
    <mergeCell ref="T63:U63"/>
    <mergeCell ref="V63:W63"/>
    <mergeCell ref="AC63:AD63"/>
    <mergeCell ref="AE63:AF63"/>
    <mergeCell ref="X84:AA84"/>
    <mergeCell ref="T82:U82"/>
    <mergeCell ref="V82:W82"/>
    <mergeCell ref="X82:AA82"/>
    <mergeCell ref="T31:U31"/>
    <mergeCell ref="V31:W31"/>
    <mergeCell ref="X31:AA31"/>
    <mergeCell ref="T32:U32"/>
    <mergeCell ref="V32:W32"/>
    <mergeCell ref="V39:W39"/>
    <mergeCell ref="AC39:AD39"/>
    <mergeCell ref="AE39:AF39"/>
    <mergeCell ref="X39:AA39"/>
    <mergeCell ref="AC37:AD37"/>
    <mergeCell ref="AE37:AF37"/>
    <mergeCell ref="T36:U36"/>
    <mergeCell ref="V36:W36"/>
    <mergeCell ref="AC36:AD36"/>
    <mergeCell ref="AE36:AF36"/>
    <mergeCell ref="AC35:AD35"/>
    <mergeCell ref="AE35:AF35"/>
    <mergeCell ref="T34:U34"/>
    <mergeCell ref="V34:W34"/>
    <mergeCell ref="AC34:AD34"/>
    <mergeCell ref="AE34:AF34"/>
    <mergeCell ref="X34:AA34"/>
    <mergeCell ref="X35:AA35"/>
    <mergeCell ref="X36:AA36"/>
    <mergeCell ref="A29:A36"/>
    <mergeCell ref="AE25:AF25"/>
    <mergeCell ref="AC25:AD25"/>
    <mergeCell ref="AE24:AF24"/>
    <mergeCell ref="AC24:AD24"/>
    <mergeCell ref="T24:U24"/>
    <mergeCell ref="V24:W24"/>
    <mergeCell ref="T27:U27"/>
    <mergeCell ref="X28:AA28"/>
    <mergeCell ref="AC28:AD28"/>
    <mergeCell ref="AE28:AF28"/>
    <mergeCell ref="X24:AA24"/>
    <mergeCell ref="X25:AA25"/>
    <mergeCell ref="X26:AA26"/>
    <mergeCell ref="AC33:AD33"/>
    <mergeCell ref="AE33:AF33"/>
    <mergeCell ref="T29:U29"/>
    <mergeCell ref="V29:W29"/>
    <mergeCell ref="AC29:AD29"/>
    <mergeCell ref="AE29:AF29"/>
    <mergeCell ref="X29:AA29"/>
    <mergeCell ref="X33:AA33"/>
    <mergeCell ref="T30:U30"/>
    <mergeCell ref="V30:W30"/>
    <mergeCell ref="AC27:AD27"/>
    <mergeCell ref="AE27:AF27"/>
    <mergeCell ref="T26:U26"/>
    <mergeCell ref="X27:AA27"/>
    <mergeCell ref="AC26:AD26"/>
    <mergeCell ref="Z6:AA6"/>
    <mergeCell ref="W6:X6"/>
    <mergeCell ref="T6:U6"/>
    <mergeCell ref="E12:AB12"/>
    <mergeCell ref="E11:AB11"/>
    <mergeCell ref="E14:AB14"/>
    <mergeCell ref="M17:Q17"/>
    <mergeCell ref="M16:Q16"/>
    <mergeCell ref="M15:Q15"/>
    <mergeCell ref="U17:AB17"/>
    <mergeCell ref="U16:AB16"/>
    <mergeCell ref="U15:AB15"/>
    <mergeCell ref="R17:T17"/>
    <mergeCell ref="R16:T16"/>
    <mergeCell ref="AE26:AF26"/>
    <mergeCell ref="T25:U25"/>
    <mergeCell ref="AC23:AF23"/>
    <mergeCell ref="A7:G7"/>
    <mergeCell ref="J15:L15"/>
    <mergeCell ref="AG37:AJ37"/>
    <mergeCell ref="AG49:AJ49"/>
    <mergeCell ref="AG53:AJ53"/>
    <mergeCell ref="AG57:AJ57"/>
    <mergeCell ref="AG63:AJ63"/>
    <mergeCell ref="AG68:AJ68"/>
    <mergeCell ref="AG23:AL23"/>
    <mergeCell ref="X23:AB23"/>
    <mergeCell ref="AG39:AJ39"/>
    <mergeCell ref="AG29:AJ29"/>
    <mergeCell ref="AG33:AJ33"/>
    <mergeCell ref="AG34:AJ34"/>
    <mergeCell ref="AG28:AJ28"/>
    <mergeCell ref="AG35:AJ35"/>
    <mergeCell ref="AG36:AJ36"/>
    <mergeCell ref="AG24:AJ24"/>
    <mergeCell ref="AG25:AJ25"/>
    <mergeCell ref="AG26:AJ26"/>
    <mergeCell ref="AG27:AJ27"/>
    <mergeCell ref="X30:AA30"/>
    <mergeCell ref="AC68:AD68"/>
    <mergeCell ref="AE57:AF57"/>
    <mergeCell ref="X32:AA32"/>
    <mergeCell ref="X47:AA47"/>
    <mergeCell ref="AG76:AJ76"/>
    <mergeCell ref="X53:AA53"/>
    <mergeCell ref="X57:AA57"/>
    <mergeCell ref="X63:AA63"/>
    <mergeCell ref="X68:AA68"/>
    <mergeCell ref="X76:AA76"/>
    <mergeCell ref="X69:AA69"/>
    <mergeCell ref="X70:AA70"/>
    <mergeCell ref="AG42:AJ42"/>
    <mergeCell ref="AG43:AJ43"/>
    <mergeCell ref="AG44:AJ44"/>
    <mergeCell ref="AC57:AD57"/>
    <mergeCell ref="AE44:AF44"/>
    <mergeCell ref="X44:AA44"/>
    <mergeCell ref="X49:AA49"/>
  </mergeCells>
  <phoneticPr fontId="3"/>
  <dataValidations count="2">
    <dataValidation imeMode="disabled" allowBlank="1" showInputMessage="1" showErrorMessage="1" sqref="M15:Q15 U15:AB15 T6:U6 W6:X6 Z6:AA6 H13:I13 K13:M13"/>
    <dataValidation imeMode="fullKatakana" allowBlank="1" showInputMessage="1" showErrorMessage="1" sqref="E11:AB11"/>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48" max="27" man="1"/>
  </rowBreaks>
  <drawing r:id="rId2"/>
  <legacyDrawing r:id="rId3"/>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9" priority="2" operator="containsText" text="その他">
      <formula>NOT(ISERROR(SEARCH("その他",A19)))</formula>
    </cfRule>
  </conditionalFormatting>
  <conditionalFormatting sqref="E19:E27">
    <cfRule type="containsText" dxfId="28" priority="5" operator="containsText" text="その他">
      <formula>NOT(ISERROR(SEARCH("その他",E19)))</formula>
    </cfRule>
  </conditionalFormatting>
  <conditionalFormatting sqref="Z19:AC28">
    <cfRule type="expression" dxfId="27"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6" priority="2" operator="containsText" text="その他">
      <formula>NOT(ISERROR(SEARCH("その他",A19)))</formula>
    </cfRule>
  </conditionalFormatting>
  <conditionalFormatting sqref="E19:E27">
    <cfRule type="containsText" dxfId="25" priority="5" operator="containsText" text="その他">
      <formula>NOT(ISERROR(SEARCH("その他",E19)))</formula>
    </cfRule>
  </conditionalFormatting>
  <conditionalFormatting sqref="Z19:AC28">
    <cfRule type="expression" dxfId="24"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3" priority="2" operator="containsText" text="その他">
      <formula>NOT(ISERROR(SEARCH("その他",A19)))</formula>
    </cfRule>
  </conditionalFormatting>
  <conditionalFormatting sqref="E19:E27">
    <cfRule type="containsText" dxfId="22" priority="5" operator="containsText" text="その他">
      <formula>NOT(ISERROR(SEARCH("その他",E19)))</formula>
    </cfRule>
  </conditionalFormatting>
  <conditionalFormatting sqref="Z19:AC28">
    <cfRule type="expression" dxfId="21"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20" priority="2" operator="containsText" text="その他">
      <formula>NOT(ISERROR(SEARCH("その他",A19)))</formula>
    </cfRule>
  </conditionalFormatting>
  <conditionalFormatting sqref="E19:E27">
    <cfRule type="containsText" dxfId="19" priority="5" operator="containsText" text="その他">
      <formula>NOT(ISERROR(SEARCH("その他",E19)))</formula>
    </cfRule>
  </conditionalFormatting>
  <conditionalFormatting sqref="Z19:AC28">
    <cfRule type="expression" dxfId="18"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17" priority="2" operator="containsText" text="その他">
      <formula>NOT(ISERROR(SEARCH("その他",A19)))</formula>
    </cfRule>
  </conditionalFormatting>
  <conditionalFormatting sqref="E19:E27">
    <cfRule type="containsText" dxfId="16" priority="5" operator="containsText" text="その他">
      <formula>NOT(ISERROR(SEARCH("その他",E19)))</formula>
    </cfRule>
  </conditionalFormatting>
  <conditionalFormatting sqref="Z19:AC28">
    <cfRule type="expression" dxfId="15"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14" priority="2" operator="containsText" text="その他">
      <formula>NOT(ISERROR(SEARCH("その他",A19)))</formula>
    </cfRule>
  </conditionalFormatting>
  <conditionalFormatting sqref="E19:E27">
    <cfRule type="containsText" dxfId="13" priority="5" operator="containsText" text="その他">
      <formula>NOT(ISERROR(SEARCH("その他",E19)))</formula>
    </cfRule>
  </conditionalFormatting>
  <conditionalFormatting sqref="Z19:AC28">
    <cfRule type="expression" dxfId="12" priority="1">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K13" sqref="AK13:AM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t="s">
        <v>341</v>
      </c>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c r="R7" s="323"/>
      <c r="S7" s="102" t="s">
        <v>7</v>
      </c>
      <c r="T7" s="323"/>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c r="Q9" s="448"/>
      <c r="R9" s="448"/>
      <c r="S9" s="448"/>
      <c r="T9" s="448"/>
      <c r="U9" s="448"/>
      <c r="V9" s="448"/>
      <c r="W9" s="448"/>
      <c r="X9" s="448"/>
      <c r="Y9" s="448"/>
      <c r="Z9" s="105" t="s">
        <v>34</v>
      </c>
      <c r="AA9" s="103"/>
      <c r="AB9" s="103"/>
      <c r="AC9" s="447"/>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c r="M11" s="455"/>
      <c r="N11" s="455"/>
      <c r="O11" s="455"/>
      <c r="P11" s="455"/>
      <c r="Q11" s="455"/>
      <c r="R11" s="455"/>
      <c r="S11" s="456"/>
      <c r="T11" s="453" t="s">
        <v>300</v>
      </c>
      <c r="U11" s="452"/>
      <c r="V11" s="452"/>
      <c r="W11" s="452"/>
      <c r="X11" s="452"/>
      <c r="Y11" s="452"/>
      <c r="Z11" s="452"/>
      <c r="AA11" s="450">
        <f>IFERROR(VLOOKUP($L11,Vlookup!$G$1:$I$17,3,0),0)</f>
        <v>0</v>
      </c>
      <c r="AB11" s="450"/>
      <c r="AC11" s="450"/>
      <c r="AD11" s="451" t="s">
        <v>279</v>
      </c>
      <c r="AE11" s="452"/>
      <c r="AF11" s="452"/>
      <c r="AG11" s="452"/>
      <c r="AH11" s="452"/>
      <c r="AI11" s="452"/>
      <c r="AJ11" s="452"/>
      <c r="AK11" s="450" t="str">
        <f>IF($L$11&lt;&gt;"",IFERROR(VLOOKUP($L11,Vlookup!$G$1:$I$17,2,0),0),"")</f>
        <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c r="F15" s="435"/>
      <c r="G15" s="435"/>
      <c r="H15" s="435"/>
      <c r="I15" s="158" t="s">
        <v>251</v>
      </c>
      <c r="J15" s="457" t="s">
        <v>39</v>
      </c>
      <c r="K15" s="458"/>
      <c r="L15" s="458"/>
      <c r="M15" s="459"/>
      <c r="N15" s="464">
        <f>IFERROR(VLOOKUP(O6,Vlookup!$B$1:$C$46,2,0),0)</f>
        <v>0</v>
      </c>
      <c r="O15" s="465"/>
      <c r="P15" s="465"/>
      <c r="Q15" s="465"/>
      <c r="R15" s="465"/>
      <c r="S15" s="158" t="s">
        <v>251</v>
      </c>
      <c r="T15" s="466" t="s">
        <v>240</v>
      </c>
      <c r="U15" s="467"/>
      <c r="V15" s="467"/>
      <c r="W15" s="467"/>
      <c r="X15" s="468" t="e">
        <f>ROUNDDOWN($AI$28/1000,0)*1000</f>
        <v>#DIV/0!</v>
      </c>
      <c r="Y15" s="469"/>
      <c r="Z15" s="469"/>
      <c r="AA15" s="469"/>
      <c r="AB15" s="469"/>
      <c r="AC15" s="158" t="s">
        <v>251</v>
      </c>
      <c r="AD15" s="466" t="s">
        <v>16</v>
      </c>
      <c r="AE15" s="467"/>
      <c r="AF15" s="467"/>
      <c r="AG15" s="467"/>
      <c r="AH15" s="317" t="e">
        <f>IF(AND(N15-E15&gt;0,X15-E15&gt;0),MIN(N15-E15,X15-E15),0)</f>
        <v>#DIV/0!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c r="B19" s="354"/>
      <c r="C19" s="354"/>
      <c r="D19" s="355"/>
      <c r="E19" s="356"/>
      <c r="F19" s="357"/>
      <c r="G19" s="357"/>
      <c r="H19" s="357"/>
      <c r="I19" s="357"/>
      <c r="J19" s="357"/>
      <c r="K19" s="358"/>
      <c r="L19" s="326" t="e">
        <f t="shared" ref="L19:L27" si="0">Q19+(Q19/AA$11)*8</f>
        <v>#DIV/0!</v>
      </c>
      <c r="M19" s="326"/>
      <c r="N19" s="326"/>
      <c r="O19" s="326"/>
      <c r="P19" s="326"/>
      <c r="Q19" s="327"/>
      <c r="R19" s="327"/>
      <c r="S19" s="327"/>
      <c r="T19" s="327"/>
      <c r="U19" s="328">
        <f>IF($AK$13&lt;&gt;"",L19*1000/1060,IF($AK$11=12,Z19,IF(AND($AK$11&lt;&gt;0,$AK$11&lt;12),Z19/$AK$11*12,IF($AK$11=0,L19*1000/1060,0))))</f>
        <v>0</v>
      </c>
      <c r="V19" s="328"/>
      <c r="W19" s="328"/>
      <c r="X19" s="328"/>
      <c r="Y19" s="328"/>
      <c r="Z19" s="327"/>
      <c r="AA19" s="327"/>
      <c r="AB19" s="327"/>
      <c r="AC19" s="327"/>
      <c r="AD19" s="327"/>
      <c r="AE19" s="327"/>
      <c r="AF19" s="327"/>
      <c r="AG19" s="327"/>
      <c r="AH19" s="327"/>
      <c r="AI19" s="328" t="e">
        <f t="shared" ref="AI19:AI27" si="1">IF(L19-U19-AD19&lt;0,0,L19-U19-AD19)</f>
        <v>#DIV/0!</v>
      </c>
      <c r="AJ19" s="328"/>
      <c r="AK19" s="328"/>
      <c r="AL19" s="328"/>
      <c r="AM19" s="328"/>
    </row>
    <row r="20" spans="1:42" ht="24" customHeight="1">
      <c r="A20" s="353"/>
      <c r="B20" s="354"/>
      <c r="C20" s="354"/>
      <c r="D20" s="355"/>
      <c r="E20" s="356"/>
      <c r="F20" s="357"/>
      <c r="G20" s="357"/>
      <c r="H20" s="357"/>
      <c r="I20" s="357"/>
      <c r="J20" s="357"/>
      <c r="K20" s="358"/>
      <c r="L20" s="326" t="e">
        <f t="shared" si="0"/>
        <v>#DIV/0!</v>
      </c>
      <c r="M20" s="326"/>
      <c r="N20" s="326"/>
      <c r="O20" s="326"/>
      <c r="P20" s="326"/>
      <c r="Q20" s="327"/>
      <c r="R20" s="327"/>
      <c r="S20" s="327"/>
      <c r="T20" s="327"/>
      <c r="U20" s="328">
        <f t="shared" ref="U20:U27" si="2">IF($AK$13&lt;&gt;"",L20*1000/1060,IF($AK$11=12,Z20,IF(AND($AK$11&lt;&gt;0,$AK$11&lt;12),Z20/$AK$11*12,IF($AK$11=0,L20*1000/1060,0))))</f>
        <v>0</v>
      </c>
      <c r="V20" s="328"/>
      <c r="W20" s="328"/>
      <c r="X20" s="328"/>
      <c r="Y20" s="328"/>
      <c r="Z20" s="327"/>
      <c r="AA20" s="327"/>
      <c r="AB20" s="327"/>
      <c r="AC20" s="327"/>
      <c r="AD20" s="327"/>
      <c r="AE20" s="327"/>
      <c r="AF20" s="327"/>
      <c r="AG20" s="327"/>
      <c r="AH20" s="327"/>
      <c r="AI20" s="328" t="e">
        <f t="shared" si="1"/>
        <v>#DIV/0!</v>
      </c>
      <c r="AJ20" s="328"/>
      <c r="AK20" s="328"/>
      <c r="AL20" s="328"/>
      <c r="AM20" s="328"/>
    </row>
    <row r="21" spans="1:42" ht="24" customHeight="1">
      <c r="A21" s="353"/>
      <c r="B21" s="354"/>
      <c r="C21" s="354"/>
      <c r="D21" s="355"/>
      <c r="E21" s="356"/>
      <c r="F21" s="357"/>
      <c r="G21" s="357"/>
      <c r="H21" s="357"/>
      <c r="I21" s="357"/>
      <c r="J21" s="357"/>
      <c r="K21" s="358"/>
      <c r="L21" s="326" t="e">
        <f t="shared" si="0"/>
        <v>#DIV/0!</v>
      </c>
      <c r="M21" s="326"/>
      <c r="N21" s="326"/>
      <c r="O21" s="326"/>
      <c r="P21" s="326"/>
      <c r="Q21" s="327"/>
      <c r="R21" s="327"/>
      <c r="S21" s="327"/>
      <c r="T21" s="327"/>
      <c r="U21" s="328">
        <f t="shared" si="2"/>
        <v>0</v>
      </c>
      <c r="V21" s="328"/>
      <c r="W21" s="328"/>
      <c r="X21" s="328"/>
      <c r="Y21" s="328"/>
      <c r="Z21" s="327"/>
      <c r="AA21" s="327"/>
      <c r="AB21" s="327"/>
      <c r="AC21" s="327"/>
      <c r="AD21" s="327"/>
      <c r="AE21" s="327"/>
      <c r="AF21" s="327"/>
      <c r="AG21" s="327"/>
      <c r="AH21" s="327"/>
      <c r="AI21" s="328" t="e">
        <f t="shared" si="1"/>
        <v>#DIV/0!</v>
      </c>
      <c r="AJ21" s="328"/>
      <c r="AK21" s="328"/>
      <c r="AL21" s="328"/>
      <c r="AM21" s="328"/>
    </row>
    <row r="22" spans="1:42" ht="24" customHeight="1">
      <c r="A22" s="353"/>
      <c r="B22" s="354"/>
      <c r="C22" s="354"/>
      <c r="D22" s="355"/>
      <c r="E22" s="356"/>
      <c r="F22" s="357"/>
      <c r="G22" s="357"/>
      <c r="H22" s="357"/>
      <c r="I22" s="357"/>
      <c r="J22" s="357"/>
      <c r="K22" s="358"/>
      <c r="L22" s="326" t="e">
        <f t="shared" si="0"/>
        <v>#DIV/0!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t="e">
        <f t="shared" si="1"/>
        <v>#DIV/0!</v>
      </c>
      <c r="AJ22" s="328"/>
      <c r="AK22" s="328"/>
      <c r="AL22" s="328"/>
      <c r="AM22" s="328"/>
    </row>
    <row r="23" spans="1:42" ht="24" customHeight="1">
      <c r="A23" s="353"/>
      <c r="B23" s="354"/>
      <c r="C23" s="354"/>
      <c r="D23" s="355"/>
      <c r="E23" s="356"/>
      <c r="F23" s="357"/>
      <c r="G23" s="357"/>
      <c r="H23" s="357"/>
      <c r="I23" s="357"/>
      <c r="J23" s="357"/>
      <c r="K23" s="358"/>
      <c r="L23" s="326" t="e">
        <f t="shared" si="0"/>
        <v>#DIV/0!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t="e">
        <f t="shared" si="1"/>
        <v>#DIV/0!</v>
      </c>
      <c r="AJ23" s="328"/>
      <c r="AK23" s="328"/>
      <c r="AL23" s="328"/>
      <c r="AM23" s="328"/>
    </row>
    <row r="24" spans="1:42" ht="24" customHeight="1">
      <c r="A24" s="353"/>
      <c r="B24" s="354"/>
      <c r="C24" s="354"/>
      <c r="D24" s="355"/>
      <c r="E24" s="356"/>
      <c r="F24" s="357"/>
      <c r="G24" s="357"/>
      <c r="H24" s="357"/>
      <c r="I24" s="357"/>
      <c r="J24" s="357"/>
      <c r="K24" s="358"/>
      <c r="L24" s="326" t="e">
        <f t="shared" si="0"/>
        <v>#DIV/0!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t="e">
        <f t="shared" si="1"/>
        <v>#DIV/0!</v>
      </c>
      <c r="AJ24" s="328"/>
      <c r="AK24" s="328"/>
      <c r="AL24" s="328"/>
      <c r="AM24" s="328"/>
    </row>
    <row r="25" spans="1:42" ht="24" customHeight="1">
      <c r="A25" s="353"/>
      <c r="B25" s="354"/>
      <c r="C25" s="354"/>
      <c r="D25" s="355"/>
      <c r="E25" s="356"/>
      <c r="F25" s="357"/>
      <c r="G25" s="357"/>
      <c r="H25" s="357"/>
      <c r="I25" s="357"/>
      <c r="J25" s="357"/>
      <c r="K25" s="358"/>
      <c r="L25" s="326" t="e">
        <f t="shared" si="0"/>
        <v>#DIV/0!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t="e">
        <f t="shared" si="1"/>
        <v>#DIV/0!</v>
      </c>
      <c r="AJ25" s="328"/>
      <c r="AK25" s="328"/>
      <c r="AL25" s="328"/>
      <c r="AM25" s="328"/>
    </row>
    <row r="26" spans="1:42" ht="24" customHeight="1">
      <c r="A26" s="353"/>
      <c r="B26" s="354"/>
      <c r="C26" s="354"/>
      <c r="D26" s="355"/>
      <c r="E26" s="356"/>
      <c r="F26" s="357"/>
      <c r="G26" s="357"/>
      <c r="H26" s="357"/>
      <c r="I26" s="357"/>
      <c r="J26" s="357"/>
      <c r="K26" s="358"/>
      <c r="L26" s="326" t="e">
        <f t="shared" si="0"/>
        <v>#DIV/0!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t="e">
        <f t="shared" si="1"/>
        <v>#DIV/0!</v>
      </c>
      <c r="AJ26" s="328"/>
      <c r="AK26" s="328"/>
      <c r="AL26" s="328"/>
      <c r="AM26" s="328"/>
    </row>
    <row r="27" spans="1:42" ht="24" customHeight="1">
      <c r="A27" s="353"/>
      <c r="B27" s="354"/>
      <c r="C27" s="354"/>
      <c r="D27" s="355"/>
      <c r="E27" s="356"/>
      <c r="F27" s="357"/>
      <c r="G27" s="357"/>
      <c r="H27" s="357"/>
      <c r="I27" s="357"/>
      <c r="J27" s="357"/>
      <c r="K27" s="358"/>
      <c r="L27" s="326" t="e">
        <f t="shared" si="0"/>
        <v>#DIV/0!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t="e">
        <f t="shared" si="1"/>
        <v>#DIV/0!</v>
      </c>
      <c r="AJ27" s="328"/>
      <c r="AK27" s="328"/>
      <c r="AL27" s="328"/>
      <c r="AM27" s="328"/>
    </row>
    <row r="28" spans="1:42" ht="22.5" customHeight="1">
      <c r="A28" s="405" t="s">
        <v>45</v>
      </c>
      <c r="B28" s="406"/>
      <c r="C28" s="406"/>
      <c r="D28" s="406"/>
      <c r="E28" s="407"/>
      <c r="F28" s="407"/>
      <c r="G28" s="407"/>
      <c r="H28" s="407"/>
      <c r="I28" s="407"/>
      <c r="J28" s="407"/>
      <c r="K28" s="407"/>
      <c r="L28" s="328" t="e">
        <f>SUM(L19:P27)</f>
        <v>#DIV/0!</v>
      </c>
      <c r="M28" s="328"/>
      <c r="N28" s="328"/>
      <c r="O28" s="328"/>
      <c r="P28" s="328"/>
      <c r="Q28" s="328">
        <f>SUM(Q19:T27)</f>
        <v>0</v>
      </c>
      <c r="R28" s="328"/>
      <c r="S28" s="328"/>
      <c r="T28" s="328"/>
      <c r="U28" s="328">
        <f>SUM(U19:Y27)</f>
        <v>0</v>
      </c>
      <c r="V28" s="328"/>
      <c r="W28" s="328"/>
      <c r="X28" s="328"/>
      <c r="Y28" s="328"/>
      <c r="Z28" s="328">
        <f>SUM(Z19:AC27)</f>
        <v>0</v>
      </c>
      <c r="AA28" s="328"/>
      <c r="AB28" s="328"/>
      <c r="AC28" s="328"/>
      <c r="AD28" s="328">
        <f>SUM(AD19:AH27)</f>
        <v>0</v>
      </c>
      <c r="AE28" s="328"/>
      <c r="AF28" s="328"/>
      <c r="AG28" s="328"/>
      <c r="AH28" s="328"/>
      <c r="AI28" s="328" t="e">
        <f>SUM(AI19:AM27)</f>
        <v>#DIV/0!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NG</v>
      </c>
    </row>
    <row r="32" spans="1:42" s="97" customFormat="1" ht="29.25" customHeight="1">
      <c r="A32" s="398"/>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e">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#DIV/0!</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11" priority="2" operator="containsText" text="その他">
      <formula>NOT(ISERROR(SEARCH("その他",A19)))</formula>
    </cfRule>
  </conditionalFormatting>
  <conditionalFormatting sqref="E19:E27">
    <cfRule type="containsText" dxfId="10" priority="5" operator="containsText" text="その他">
      <formula>NOT(ISERROR(SEARCH("その他",E19)))</formula>
    </cfRule>
  </conditionalFormatting>
  <conditionalFormatting sqref="Z19:AC28">
    <cfRule type="expression" dxfId="9"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O56"/>
  <sheetViews>
    <sheetView showGridLines="0" view="pageBreakPreview" zoomScale="85" zoomScaleNormal="140" zoomScaleSheetLayoutView="85" workbookViewId="0">
      <selection activeCell="L7" sqref="L7"/>
    </sheetView>
  </sheetViews>
  <sheetFormatPr defaultColWidth="2.25" defaultRowHeight="13.5"/>
  <cols>
    <col min="1" max="1" width="2.25" style="51"/>
    <col min="2" max="2" width="3.125" style="51" customWidth="1"/>
    <col min="3" max="3" width="28" style="51" customWidth="1"/>
    <col min="4" max="4" width="10.25" style="51" customWidth="1"/>
    <col min="5" max="5" width="41.25" style="51" customWidth="1"/>
    <col min="6" max="6" width="4.75" style="51" customWidth="1"/>
    <col min="7" max="7" width="38.125" style="51" customWidth="1"/>
    <col min="8" max="8" width="14.625" style="51" customWidth="1"/>
    <col min="9" max="9" width="23" style="51" hidden="1" customWidth="1"/>
    <col min="10" max="12" width="12" style="51" customWidth="1"/>
    <col min="13" max="13" width="15.625" style="51" customWidth="1"/>
    <col min="14" max="14" width="14.125" style="51" hidden="1" customWidth="1"/>
    <col min="15" max="15" width="19.25" style="51" bestFit="1" customWidth="1"/>
    <col min="16" max="16384" width="2.25" style="51"/>
  </cols>
  <sheetData>
    <row r="1" spans="1:15" ht="24.75" customHeight="1" thickBot="1">
      <c r="A1" s="51" t="s">
        <v>166</v>
      </c>
      <c r="K1" s="52"/>
      <c r="L1" s="52"/>
      <c r="M1" s="316"/>
      <c r="N1" s="316"/>
    </row>
    <row r="2" spans="1:15" ht="24.75" customHeight="1" thickBot="1">
      <c r="B2" s="88" t="s">
        <v>168</v>
      </c>
      <c r="C2" s="88"/>
      <c r="L2" s="92" t="s">
        <v>178</v>
      </c>
      <c r="M2" s="174">
        <f ca="1">SUM(M7:M56)</f>
        <v>674000</v>
      </c>
      <c r="N2" s="87"/>
    </row>
    <row r="3" spans="1:15" ht="16.5" customHeight="1">
      <c r="C3" s="87" t="str">
        <f>IF(総括表!E14="","",総括表!E14)</f>
        <v>那覇市泉崎１－２－２</v>
      </c>
      <c r="D3" s="87"/>
      <c r="F3" s="87"/>
      <c r="G3" s="87"/>
      <c r="H3" s="87"/>
      <c r="K3" s="52"/>
      <c r="L3" s="52"/>
      <c r="M3" s="87"/>
      <c r="N3" s="87"/>
    </row>
    <row r="4" spans="1:15" ht="16.5" customHeight="1">
      <c r="C4" s="87" t="str">
        <f>IF(総括表!E12="","",総括表!E12)</f>
        <v>社会福祉法人　沖縄県庁</v>
      </c>
      <c r="D4" s="87"/>
      <c r="F4" s="87"/>
      <c r="G4" s="87"/>
      <c r="H4" s="87"/>
      <c r="K4" s="52"/>
      <c r="L4" s="52"/>
      <c r="M4" s="87"/>
      <c r="N4" s="87"/>
    </row>
    <row r="5" spans="1:15" ht="16.5" customHeight="1" thickBot="1">
      <c r="B5" s="53"/>
      <c r="C5" s="87" t="str">
        <f>" "&amp;総括表!M16&amp;"　"&amp;総括表!U16</f>
        <v xml:space="preserve"> 代表理事　沖縄　一郎</v>
      </c>
      <c r="D5" s="87"/>
      <c r="F5" s="87"/>
      <c r="G5" s="87"/>
      <c r="H5" s="87"/>
      <c r="M5" s="52" t="s">
        <v>91</v>
      </c>
    </row>
    <row r="6" spans="1:15" ht="33.75" customHeight="1">
      <c r="B6" s="54" t="s">
        <v>44</v>
      </c>
      <c r="C6" s="55" t="s">
        <v>38</v>
      </c>
      <c r="D6" s="56" t="s">
        <v>42</v>
      </c>
      <c r="E6" s="57" t="s">
        <v>126</v>
      </c>
      <c r="F6" s="56" t="s">
        <v>169</v>
      </c>
      <c r="G6" s="57" t="s">
        <v>43</v>
      </c>
      <c r="H6" s="57" t="s">
        <v>125</v>
      </c>
      <c r="I6" s="81" t="s">
        <v>134</v>
      </c>
      <c r="J6" s="57" t="s">
        <v>40</v>
      </c>
      <c r="K6" s="57" t="s">
        <v>41</v>
      </c>
      <c r="L6" s="178" t="s">
        <v>343</v>
      </c>
      <c r="M6" s="58" t="s">
        <v>342</v>
      </c>
      <c r="N6" s="59" t="s">
        <v>124</v>
      </c>
      <c r="O6" s="80" t="s">
        <v>189</v>
      </c>
    </row>
    <row r="7" spans="1:15" ht="22.5" customHeight="1">
      <c r="B7" s="60">
        <f>ROW()-6</f>
        <v>1</v>
      </c>
      <c r="C7" s="62" t="str">
        <f t="shared" ref="C7:C38" ca="1" si="0">IF(OR($O7="OK"),IFERROR(INDIRECT("個票"&amp;$B7&amp;"！$L$4"),""),"")</f>
        <v>沖縄県介護サービス事業所</v>
      </c>
      <c r="D7" s="61" t="str">
        <f t="shared" ref="D7:D38" ca="1" si="1">IF(OR($O7="OK"),IFERROR(ASC(INDIRECT("個票"&amp;$B7&amp;"！$AG$4")),""),"")</f>
        <v>4700000001</v>
      </c>
      <c r="E7" s="62" t="str">
        <f t="shared" ref="E7:E38" ca="1" si="2">IF(OR($O7="OK"),IFERROR(INDIRECT("個票"&amp;$B7&amp;"！$L$8"),""),"")</f>
        <v>那覇市首里石嶺町○－△－□</v>
      </c>
      <c r="F7" s="61">
        <f ca="1">IFERROR(VLOOKUP(G7,Vlookup!$B$1:$D$46,3,FALSE),"")</f>
        <v>1</v>
      </c>
      <c r="G7" s="91" t="str">
        <f t="shared" ref="G7:G38" ca="1" si="3">IF(OR($O7="OK"),IFERROR(INDIRECT("個票"&amp;$B7&amp;"！$O$6"),""),"")</f>
        <v>通所介護事業所</v>
      </c>
      <c r="H7" s="61" t="str">
        <f t="shared" ref="H7:H38" ca="1" si="4">IF(OR($O7="OK"),IFERROR(INDIRECT("個票"&amp;$B7&amp;"！$P$9"),""),"")</f>
        <v>098-866-2000</v>
      </c>
      <c r="I7" s="62" t="str">
        <f ca="1">IF(OR($O7="OK"),IF(M7&gt;0,総括表!$E$12,""),"")</f>
        <v>社会福祉法人　沖縄県庁</v>
      </c>
      <c r="J7" s="63">
        <f t="shared" ref="J7:J38" ca="1" si="5">IF(OR($O7="OK"),IF(K7&lt;&gt;0,IFERROR(INDIRECT("個票"&amp;$B7&amp;"！$N$15"),""),0),"")</f>
        <v>280000</v>
      </c>
      <c r="K7" s="63">
        <f t="shared" ref="K7:K38" ca="1" si="6">IF(OR($O7="OK"),IFERROR(INDIRECT("個票"&amp;$B7&amp;"！$X$15"),""),"")</f>
        <v>197000</v>
      </c>
      <c r="L7" s="177">
        <f ca="1">IF(OR($O7="OK"),IFERROR(INDIRECT("個票"&amp;$B7&amp;"！$E$15"),""),"")</f>
        <v>120000</v>
      </c>
      <c r="M7" s="64">
        <f ca="1">IF(OR($O7="OK"),IFERROR(INDIRECT("個票"&amp;$B7&amp;"！$AH$15"),""),"")</f>
        <v>77000</v>
      </c>
      <c r="N7" s="82"/>
      <c r="O7" s="80" t="str">
        <f ca="1">IFERROR(IF(INDIRECT("個票"&amp;$B7&amp;"！$AP$31")="NG","",INDIRECT("個票"&amp;$B7&amp;"！$AP$31")),"")</f>
        <v>OK</v>
      </c>
    </row>
    <row r="8" spans="1:15" ht="22.5" customHeight="1">
      <c r="B8" s="60">
        <f t="shared" ref="B8:B56" si="7">ROW()-6</f>
        <v>2</v>
      </c>
      <c r="C8" s="62" t="str">
        <f t="shared" ca="1" si="0"/>
        <v>有料老人ホームおきなわけん</v>
      </c>
      <c r="D8" s="61" t="str">
        <f t="shared" ca="1" si="1"/>
        <v/>
      </c>
      <c r="E8" s="62" t="str">
        <f t="shared" ca="1" si="2"/>
        <v>沖縄市山里△－×－○</v>
      </c>
      <c r="F8" s="61">
        <f ca="1">IFERROR(VLOOKUP(G8,Vlookup!$B$1:$D$46,3,FALSE),"")</f>
        <v>36</v>
      </c>
      <c r="G8" s="91" t="str">
        <f t="shared" ca="1" si="3"/>
        <v>有料老人ホーム（定員50人以上89人以下）</v>
      </c>
      <c r="H8" s="61" t="str">
        <f t="shared" ca="1" si="4"/>
        <v>098-888-1234</v>
      </c>
      <c r="I8" s="62" t="str">
        <f ca="1">IF(OR($O8="OK"),IF(M8&gt;0,総括表!$E$12,""),"")</f>
        <v>社会福祉法人　沖縄県庁</v>
      </c>
      <c r="J8" s="63">
        <f t="shared" ca="1" si="5"/>
        <v>1600000</v>
      </c>
      <c r="K8" s="63">
        <f t="shared" ca="1" si="6"/>
        <v>157000</v>
      </c>
      <c r="L8" s="177">
        <f t="shared" ref="L8:L56" ca="1" si="8">IF(OR($O8="OK"),IFERROR(INDIRECT("個票"&amp;$B8&amp;"！$E$15"),""),"")</f>
        <v>0</v>
      </c>
      <c r="M8" s="64">
        <f t="shared" ref="M8:M56" ca="1" si="9">IF(OR($O8="OK"),IFERROR(INDIRECT("個票"&amp;$B8&amp;"！$AH$15"),""),"")</f>
        <v>157000</v>
      </c>
      <c r="N8" s="82"/>
      <c r="O8" s="80" t="str">
        <f t="shared" ref="O8:O56" ca="1" si="10">IFERROR(IF(INDIRECT("個票"&amp;$B8&amp;"！$AP$31")="NG","",INDIRECT("個票"&amp;$B8&amp;"！$AP$31")),"")</f>
        <v>OK</v>
      </c>
    </row>
    <row r="9" spans="1:15" ht="22.5" customHeight="1">
      <c r="B9" s="60">
        <f t="shared" si="7"/>
        <v>3</v>
      </c>
      <c r="C9" s="62" t="str">
        <f t="shared" ca="1" si="0"/>
        <v>訪問介護事業所おきなわ県</v>
      </c>
      <c r="D9" s="61" t="str">
        <f t="shared" ca="1" si="1"/>
        <v>4700000003</v>
      </c>
      <c r="E9" s="62" t="str">
        <f t="shared" ca="1" si="2"/>
        <v>宜野湾市愛知○－△－×</v>
      </c>
      <c r="F9" s="61">
        <f ca="1">IFERROR(VLOOKUP(G9,Vlookup!$B$1:$D$46,3,FALSE),"")</f>
        <v>5</v>
      </c>
      <c r="G9" s="91" t="str">
        <f t="shared" ca="1" si="3"/>
        <v>訪問介護事業所</v>
      </c>
      <c r="H9" s="61" t="str">
        <f t="shared" ca="1" si="4"/>
        <v>098-556-1334</v>
      </c>
      <c r="I9" s="62" t="str">
        <f ca="1">IF(OR($O9="OK"),IF(M9&gt;0,総括表!$E$12,""),"")</f>
        <v>社会福祉法人　沖縄県庁</v>
      </c>
      <c r="J9" s="63">
        <f t="shared" ca="1" si="5"/>
        <v>75000</v>
      </c>
      <c r="K9" s="63">
        <f t="shared" ca="1" si="6"/>
        <v>52000</v>
      </c>
      <c r="L9" s="177">
        <f t="shared" ca="1" si="8"/>
        <v>34000</v>
      </c>
      <c r="M9" s="64">
        <f t="shared" ca="1" si="9"/>
        <v>18000</v>
      </c>
      <c r="N9" s="82"/>
      <c r="O9" s="80" t="str">
        <f t="shared" ca="1" si="10"/>
        <v>OK</v>
      </c>
    </row>
    <row r="10" spans="1:15" ht="22.5" customHeight="1">
      <c r="B10" s="60">
        <f t="shared" si="7"/>
        <v>4</v>
      </c>
      <c r="C10" s="62" t="str">
        <f t="shared" ca="1" si="0"/>
        <v>訪問看護事業所　ケアスポット</v>
      </c>
      <c r="D10" s="61" t="str">
        <f t="shared" ca="1" si="1"/>
        <v>4700000004</v>
      </c>
      <c r="E10" s="62" t="str">
        <f t="shared" ca="1" si="2"/>
        <v>糸満市阿波根○○○番地</v>
      </c>
      <c r="F10" s="61">
        <f ca="1">IFERROR(VLOOKUP(G10,Vlookup!$B$1:$D$46,3,FALSE),"")</f>
        <v>9</v>
      </c>
      <c r="G10" s="91" t="str">
        <f t="shared" ca="1" si="3"/>
        <v>訪問看護事業所（保健医療機関におけるみなし指定事業所を除く）</v>
      </c>
      <c r="H10" s="61" t="str">
        <f t="shared" ca="1" si="4"/>
        <v>098-888-4444</v>
      </c>
      <c r="I10" s="62" t="str">
        <f ca="1">IF(OR($O10="OK"),IF(M10&gt;0,総括表!$E$12,""),"")</f>
        <v>社会福祉法人　沖縄県庁</v>
      </c>
      <c r="J10" s="63">
        <f t="shared" ca="1" si="5"/>
        <v>75000</v>
      </c>
      <c r="K10" s="63">
        <f t="shared" ca="1" si="6"/>
        <v>31000</v>
      </c>
      <c r="L10" s="177">
        <f t="shared" ca="1" si="8"/>
        <v>14000</v>
      </c>
      <c r="M10" s="64">
        <f t="shared" ca="1" si="9"/>
        <v>17000</v>
      </c>
      <c r="N10" s="82"/>
      <c r="O10" s="80" t="str">
        <f t="shared" ca="1" si="10"/>
        <v>OK</v>
      </c>
    </row>
    <row r="11" spans="1:15" ht="22.5" customHeight="1">
      <c r="B11" s="60">
        <f t="shared" si="7"/>
        <v>5</v>
      </c>
      <c r="C11" s="62" t="str">
        <f t="shared" ca="1" si="0"/>
        <v>介護老人福祉施設　オアシス</v>
      </c>
      <c r="D11" s="61" t="str">
        <f t="shared" ca="1" si="1"/>
        <v>4700000005</v>
      </c>
      <c r="E11" s="62" t="str">
        <f t="shared" ca="1" si="2"/>
        <v>与那原町東浜○○－△△</v>
      </c>
      <c r="F11" s="61">
        <f ca="1">IFERROR(VLOOKUP(G11,Vlookup!$B$1:$D$46,3,FALSE),"")</f>
        <v>19</v>
      </c>
      <c r="G11" s="91" t="str">
        <f t="shared" ca="1" si="3"/>
        <v>介護老人福祉施設（定員90人以上）</v>
      </c>
      <c r="H11" s="61" t="str">
        <f t="shared" ca="1" si="4"/>
        <v>098－888－555</v>
      </c>
      <c r="I11" s="62" t="str">
        <f ca="1">IF(OR($O11="OK"),IF(M11&gt;0,総括表!$E$12,""),"")</f>
        <v>社会福祉法人　沖縄県庁</v>
      </c>
      <c r="J11" s="63">
        <f t="shared" ca="1" si="5"/>
        <v>3200000</v>
      </c>
      <c r="K11" s="63">
        <f t="shared" ca="1" si="6"/>
        <v>1805000</v>
      </c>
      <c r="L11" s="177">
        <f t="shared" ca="1" si="8"/>
        <v>1400000</v>
      </c>
      <c r="M11" s="64">
        <f t="shared" ca="1" si="9"/>
        <v>405000</v>
      </c>
      <c r="N11" s="82"/>
      <c r="O11" s="80" t="str">
        <f t="shared" ca="1" si="10"/>
        <v>OK</v>
      </c>
    </row>
    <row r="12" spans="1:15" ht="22.5" customHeight="1">
      <c r="B12" s="60">
        <f t="shared" si="7"/>
        <v>6</v>
      </c>
      <c r="C12" s="62" t="str">
        <f t="shared" ca="1" si="0"/>
        <v/>
      </c>
      <c r="D12" s="61" t="str">
        <f t="shared" ca="1" si="1"/>
        <v/>
      </c>
      <c r="E12" s="62" t="str">
        <f t="shared" ca="1" si="2"/>
        <v/>
      </c>
      <c r="F12" s="61" t="str">
        <f ca="1">IFERROR(VLOOKUP(G12,Vlookup!$B$1:$D$46,3,FALSE),"")</f>
        <v/>
      </c>
      <c r="G12" s="91" t="str">
        <f t="shared" ca="1" si="3"/>
        <v/>
      </c>
      <c r="H12" s="61" t="str">
        <f t="shared" ca="1" si="4"/>
        <v/>
      </c>
      <c r="I12" s="62" t="str">
        <f ca="1">IF(OR($O12="OK"),IF(M12&gt;0,総括表!$E$12,""),"")</f>
        <v/>
      </c>
      <c r="J12" s="63" t="str">
        <f t="shared" ca="1" si="5"/>
        <v/>
      </c>
      <c r="K12" s="63" t="str">
        <f t="shared" ca="1" si="6"/>
        <v/>
      </c>
      <c r="L12" s="177" t="str">
        <f t="shared" ca="1" si="8"/>
        <v/>
      </c>
      <c r="M12" s="64" t="str">
        <f t="shared" ca="1" si="9"/>
        <v/>
      </c>
      <c r="N12" s="82"/>
      <c r="O12" s="80" t="str">
        <f t="shared" ca="1" si="10"/>
        <v/>
      </c>
    </row>
    <row r="13" spans="1:15" ht="22.5" customHeight="1">
      <c r="B13" s="60">
        <f t="shared" si="7"/>
        <v>7</v>
      </c>
      <c r="C13" s="62" t="str">
        <f t="shared" ca="1" si="0"/>
        <v/>
      </c>
      <c r="D13" s="61" t="str">
        <f t="shared" ca="1" si="1"/>
        <v/>
      </c>
      <c r="E13" s="62" t="str">
        <f t="shared" ca="1" si="2"/>
        <v/>
      </c>
      <c r="F13" s="61" t="str">
        <f ca="1">IFERROR(VLOOKUP(G13,Vlookup!$B$1:$D$46,3,FALSE),"")</f>
        <v/>
      </c>
      <c r="G13" s="91" t="str">
        <f t="shared" ca="1" si="3"/>
        <v/>
      </c>
      <c r="H13" s="61" t="str">
        <f t="shared" ca="1" si="4"/>
        <v/>
      </c>
      <c r="I13" s="62" t="str">
        <f ca="1">IF(OR($O13="OK"),IF(M13&gt;0,総括表!$E$12,""),"")</f>
        <v/>
      </c>
      <c r="J13" s="63" t="str">
        <f t="shared" ca="1" si="5"/>
        <v/>
      </c>
      <c r="K13" s="63" t="str">
        <f t="shared" ca="1" si="6"/>
        <v/>
      </c>
      <c r="L13" s="177" t="str">
        <f t="shared" ca="1" si="8"/>
        <v/>
      </c>
      <c r="M13" s="64" t="str">
        <f t="shared" ca="1" si="9"/>
        <v/>
      </c>
      <c r="N13" s="82"/>
      <c r="O13" s="80" t="str">
        <f t="shared" ca="1" si="10"/>
        <v/>
      </c>
    </row>
    <row r="14" spans="1:15" ht="22.5" customHeight="1">
      <c r="B14" s="60">
        <f t="shared" si="7"/>
        <v>8</v>
      </c>
      <c r="C14" s="62" t="str">
        <f t="shared" ca="1" si="0"/>
        <v/>
      </c>
      <c r="D14" s="61" t="str">
        <f t="shared" ca="1" si="1"/>
        <v/>
      </c>
      <c r="E14" s="62" t="str">
        <f t="shared" ca="1" si="2"/>
        <v/>
      </c>
      <c r="F14" s="61" t="str">
        <f ca="1">IFERROR(VLOOKUP(G14,Vlookup!$B$1:$D$46,3,FALSE),"")</f>
        <v/>
      </c>
      <c r="G14" s="91" t="str">
        <f t="shared" ca="1" si="3"/>
        <v/>
      </c>
      <c r="H14" s="61" t="str">
        <f t="shared" ca="1" si="4"/>
        <v/>
      </c>
      <c r="I14" s="62" t="str">
        <f ca="1">IF(OR($O14="OK"),IF(M14&gt;0,総括表!$E$12,""),"")</f>
        <v/>
      </c>
      <c r="J14" s="63" t="str">
        <f t="shared" ca="1" si="5"/>
        <v/>
      </c>
      <c r="K14" s="63" t="str">
        <f t="shared" ca="1" si="6"/>
        <v/>
      </c>
      <c r="L14" s="177" t="str">
        <f t="shared" ca="1" si="8"/>
        <v/>
      </c>
      <c r="M14" s="64" t="str">
        <f t="shared" ca="1" si="9"/>
        <v/>
      </c>
      <c r="N14" s="82"/>
      <c r="O14" s="80" t="str">
        <f t="shared" ca="1" si="10"/>
        <v/>
      </c>
    </row>
    <row r="15" spans="1:15" ht="22.5" customHeight="1">
      <c r="B15" s="60">
        <f t="shared" si="7"/>
        <v>9</v>
      </c>
      <c r="C15" s="62" t="str">
        <f t="shared" ca="1" si="0"/>
        <v/>
      </c>
      <c r="D15" s="61" t="str">
        <f t="shared" ca="1" si="1"/>
        <v/>
      </c>
      <c r="E15" s="62" t="str">
        <f t="shared" ca="1" si="2"/>
        <v/>
      </c>
      <c r="F15" s="61" t="str">
        <f ca="1">IFERROR(VLOOKUP(G15,Vlookup!$B$1:$D$46,3,FALSE),"")</f>
        <v/>
      </c>
      <c r="G15" s="91" t="str">
        <f t="shared" ca="1" si="3"/>
        <v/>
      </c>
      <c r="H15" s="61" t="str">
        <f t="shared" ca="1" si="4"/>
        <v/>
      </c>
      <c r="I15" s="62" t="str">
        <f ca="1">IF(OR($O15="OK"),IF(M15&gt;0,総括表!$E$12,""),"")</f>
        <v/>
      </c>
      <c r="J15" s="63" t="str">
        <f t="shared" ca="1" si="5"/>
        <v/>
      </c>
      <c r="K15" s="63" t="str">
        <f t="shared" ca="1" si="6"/>
        <v/>
      </c>
      <c r="L15" s="177" t="str">
        <f t="shared" ca="1" si="8"/>
        <v/>
      </c>
      <c r="M15" s="64" t="str">
        <f t="shared" ca="1" si="9"/>
        <v/>
      </c>
      <c r="N15" s="82"/>
      <c r="O15" s="80" t="str">
        <f t="shared" ca="1" si="10"/>
        <v/>
      </c>
    </row>
    <row r="16" spans="1:15" ht="22.5" customHeight="1">
      <c r="B16" s="60">
        <f t="shared" si="7"/>
        <v>10</v>
      </c>
      <c r="C16" s="62" t="str">
        <f t="shared" ca="1" si="0"/>
        <v/>
      </c>
      <c r="D16" s="61" t="str">
        <f t="shared" ca="1" si="1"/>
        <v/>
      </c>
      <c r="E16" s="62" t="str">
        <f t="shared" ca="1" si="2"/>
        <v/>
      </c>
      <c r="F16" s="61" t="str">
        <f ca="1">IFERROR(VLOOKUP(G16,Vlookup!$B$1:$D$46,3,FALSE),"")</f>
        <v/>
      </c>
      <c r="G16" s="91" t="str">
        <f t="shared" ca="1" si="3"/>
        <v/>
      </c>
      <c r="H16" s="61" t="str">
        <f t="shared" ca="1" si="4"/>
        <v/>
      </c>
      <c r="I16" s="62" t="str">
        <f ca="1">IF(OR($O16="OK"),IF(M16&gt;0,総括表!$E$12,""),"")</f>
        <v/>
      </c>
      <c r="J16" s="63" t="str">
        <f t="shared" ca="1" si="5"/>
        <v/>
      </c>
      <c r="K16" s="63" t="str">
        <f t="shared" ca="1" si="6"/>
        <v/>
      </c>
      <c r="L16" s="177" t="str">
        <f t="shared" ca="1" si="8"/>
        <v/>
      </c>
      <c r="M16" s="64" t="str">
        <f t="shared" ca="1" si="9"/>
        <v/>
      </c>
      <c r="N16" s="82"/>
      <c r="O16" s="80" t="str">
        <f t="shared" ca="1" si="10"/>
        <v/>
      </c>
    </row>
    <row r="17" spans="2:15" ht="22.5" customHeight="1">
      <c r="B17" s="60">
        <f t="shared" si="7"/>
        <v>11</v>
      </c>
      <c r="C17" s="62" t="str">
        <f t="shared" ca="1" si="0"/>
        <v/>
      </c>
      <c r="D17" s="61" t="str">
        <f t="shared" ca="1" si="1"/>
        <v/>
      </c>
      <c r="E17" s="62" t="str">
        <f t="shared" ca="1" si="2"/>
        <v/>
      </c>
      <c r="F17" s="61" t="str">
        <f ca="1">IFERROR(VLOOKUP(G17,Vlookup!$B$1:$D$46,3,FALSE),"")</f>
        <v/>
      </c>
      <c r="G17" s="91" t="str">
        <f t="shared" ca="1" si="3"/>
        <v/>
      </c>
      <c r="H17" s="61" t="str">
        <f t="shared" ca="1" si="4"/>
        <v/>
      </c>
      <c r="I17" s="62" t="str">
        <f ca="1">IF(OR($O17="OK"),IF(M17&gt;0,総括表!$E$12,""),"")</f>
        <v/>
      </c>
      <c r="J17" s="63" t="str">
        <f t="shared" ca="1" si="5"/>
        <v/>
      </c>
      <c r="K17" s="63" t="str">
        <f t="shared" ca="1" si="6"/>
        <v/>
      </c>
      <c r="L17" s="177" t="str">
        <f t="shared" ca="1" si="8"/>
        <v/>
      </c>
      <c r="M17" s="64" t="str">
        <f t="shared" ca="1" si="9"/>
        <v/>
      </c>
      <c r="N17" s="82"/>
      <c r="O17" s="80" t="str">
        <f t="shared" ca="1" si="10"/>
        <v/>
      </c>
    </row>
    <row r="18" spans="2:15" ht="22.5" customHeight="1">
      <c r="B18" s="60">
        <f t="shared" si="7"/>
        <v>12</v>
      </c>
      <c r="C18" s="62" t="str">
        <f t="shared" ca="1" si="0"/>
        <v/>
      </c>
      <c r="D18" s="61" t="str">
        <f t="shared" ca="1" si="1"/>
        <v/>
      </c>
      <c r="E18" s="62" t="str">
        <f t="shared" ca="1" si="2"/>
        <v/>
      </c>
      <c r="F18" s="61" t="str">
        <f ca="1">IFERROR(VLOOKUP(G18,Vlookup!$B$1:$D$46,3,FALSE),"")</f>
        <v/>
      </c>
      <c r="G18" s="91" t="str">
        <f t="shared" ca="1" si="3"/>
        <v/>
      </c>
      <c r="H18" s="61" t="str">
        <f t="shared" ca="1" si="4"/>
        <v/>
      </c>
      <c r="I18" s="62" t="str">
        <f ca="1">IF(OR($O18="OK"),IF(M18&gt;0,総括表!$E$12,""),"")</f>
        <v/>
      </c>
      <c r="J18" s="63" t="str">
        <f t="shared" ca="1" si="5"/>
        <v/>
      </c>
      <c r="K18" s="63" t="str">
        <f t="shared" ca="1" si="6"/>
        <v/>
      </c>
      <c r="L18" s="177" t="str">
        <f t="shared" ca="1" si="8"/>
        <v/>
      </c>
      <c r="M18" s="64" t="str">
        <f t="shared" ca="1" si="9"/>
        <v/>
      </c>
      <c r="N18" s="82"/>
      <c r="O18" s="80" t="str">
        <f t="shared" ca="1" si="10"/>
        <v/>
      </c>
    </row>
    <row r="19" spans="2:15" ht="22.5" customHeight="1">
      <c r="B19" s="60">
        <f t="shared" si="7"/>
        <v>13</v>
      </c>
      <c r="C19" s="62" t="str">
        <f t="shared" ca="1" si="0"/>
        <v/>
      </c>
      <c r="D19" s="61" t="str">
        <f t="shared" ca="1" si="1"/>
        <v/>
      </c>
      <c r="E19" s="62" t="str">
        <f t="shared" ca="1" si="2"/>
        <v/>
      </c>
      <c r="F19" s="61" t="str">
        <f ca="1">IFERROR(VLOOKUP(G19,Vlookup!$B$1:$D$46,3,FALSE),"")</f>
        <v/>
      </c>
      <c r="G19" s="91" t="str">
        <f t="shared" ca="1" si="3"/>
        <v/>
      </c>
      <c r="H19" s="61" t="str">
        <f t="shared" ca="1" si="4"/>
        <v/>
      </c>
      <c r="I19" s="62" t="str">
        <f ca="1">IF(OR($O19="OK"),IF(M19&gt;0,総括表!$E$12,""),"")</f>
        <v/>
      </c>
      <c r="J19" s="63" t="str">
        <f t="shared" ca="1" si="5"/>
        <v/>
      </c>
      <c r="K19" s="63" t="str">
        <f t="shared" ca="1" si="6"/>
        <v/>
      </c>
      <c r="L19" s="177" t="str">
        <f t="shared" ca="1" si="8"/>
        <v/>
      </c>
      <c r="M19" s="64" t="str">
        <f t="shared" ca="1" si="9"/>
        <v/>
      </c>
      <c r="N19" s="82"/>
      <c r="O19" s="80" t="str">
        <f t="shared" ca="1" si="10"/>
        <v/>
      </c>
    </row>
    <row r="20" spans="2:15" ht="22.5" customHeight="1">
      <c r="B20" s="60">
        <f t="shared" si="7"/>
        <v>14</v>
      </c>
      <c r="C20" s="62" t="str">
        <f t="shared" ca="1" si="0"/>
        <v/>
      </c>
      <c r="D20" s="61" t="str">
        <f t="shared" ca="1" si="1"/>
        <v/>
      </c>
      <c r="E20" s="62" t="str">
        <f t="shared" ca="1" si="2"/>
        <v/>
      </c>
      <c r="F20" s="61" t="str">
        <f ca="1">IFERROR(VLOOKUP(G20,Vlookup!$B$1:$D$46,3,FALSE),"")</f>
        <v/>
      </c>
      <c r="G20" s="91" t="str">
        <f t="shared" ca="1" si="3"/>
        <v/>
      </c>
      <c r="H20" s="61" t="str">
        <f t="shared" ca="1" si="4"/>
        <v/>
      </c>
      <c r="I20" s="62" t="str">
        <f ca="1">IF(OR($O20="OK"),IF(M20&gt;0,総括表!$E$12,""),"")</f>
        <v/>
      </c>
      <c r="J20" s="63" t="str">
        <f t="shared" ca="1" si="5"/>
        <v/>
      </c>
      <c r="K20" s="63" t="str">
        <f t="shared" ca="1" si="6"/>
        <v/>
      </c>
      <c r="L20" s="177" t="str">
        <f t="shared" ca="1" si="8"/>
        <v/>
      </c>
      <c r="M20" s="64" t="str">
        <f t="shared" ca="1" si="9"/>
        <v/>
      </c>
      <c r="N20" s="82"/>
      <c r="O20" s="80" t="str">
        <f t="shared" ca="1" si="10"/>
        <v/>
      </c>
    </row>
    <row r="21" spans="2:15" ht="22.5" customHeight="1">
      <c r="B21" s="60">
        <f t="shared" si="7"/>
        <v>15</v>
      </c>
      <c r="C21" s="62" t="str">
        <f t="shared" ca="1" si="0"/>
        <v/>
      </c>
      <c r="D21" s="61" t="str">
        <f t="shared" ca="1" si="1"/>
        <v/>
      </c>
      <c r="E21" s="62" t="str">
        <f t="shared" ca="1" si="2"/>
        <v/>
      </c>
      <c r="F21" s="61" t="str">
        <f ca="1">IFERROR(VLOOKUP(G21,Vlookup!$B$1:$D$46,3,FALSE),"")</f>
        <v/>
      </c>
      <c r="G21" s="91" t="str">
        <f t="shared" ca="1" si="3"/>
        <v/>
      </c>
      <c r="H21" s="61" t="str">
        <f t="shared" ca="1" si="4"/>
        <v/>
      </c>
      <c r="I21" s="62" t="str">
        <f ca="1">IF(OR($O21="OK"),IF(M21&gt;0,総括表!$E$12,""),"")</f>
        <v/>
      </c>
      <c r="J21" s="63" t="str">
        <f t="shared" ca="1" si="5"/>
        <v/>
      </c>
      <c r="K21" s="63" t="str">
        <f t="shared" ca="1" si="6"/>
        <v/>
      </c>
      <c r="L21" s="177" t="str">
        <f t="shared" ca="1" si="8"/>
        <v/>
      </c>
      <c r="M21" s="64" t="str">
        <f t="shared" ca="1" si="9"/>
        <v/>
      </c>
      <c r="N21" s="82"/>
      <c r="O21" s="80" t="str">
        <f t="shared" ca="1" si="10"/>
        <v/>
      </c>
    </row>
    <row r="22" spans="2:15" ht="22.5" customHeight="1">
      <c r="B22" s="60">
        <f t="shared" si="7"/>
        <v>16</v>
      </c>
      <c r="C22" s="62" t="str">
        <f t="shared" ca="1" si="0"/>
        <v/>
      </c>
      <c r="D22" s="61" t="str">
        <f t="shared" ca="1" si="1"/>
        <v/>
      </c>
      <c r="E22" s="62" t="str">
        <f t="shared" ca="1" si="2"/>
        <v/>
      </c>
      <c r="F22" s="61" t="str">
        <f ca="1">IFERROR(VLOOKUP(G22,Vlookup!$B$1:$D$46,3,FALSE),"")</f>
        <v/>
      </c>
      <c r="G22" s="91" t="str">
        <f t="shared" ca="1" si="3"/>
        <v/>
      </c>
      <c r="H22" s="61" t="str">
        <f t="shared" ca="1" si="4"/>
        <v/>
      </c>
      <c r="I22" s="62" t="str">
        <f ca="1">IF(OR($O22="OK"),IF(M22&gt;0,総括表!$E$12,""),"")</f>
        <v/>
      </c>
      <c r="J22" s="63" t="str">
        <f t="shared" ca="1" si="5"/>
        <v/>
      </c>
      <c r="K22" s="63" t="str">
        <f t="shared" ca="1" si="6"/>
        <v/>
      </c>
      <c r="L22" s="177" t="str">
        <f t="shared" ca="1" si="8"/>
        <v/>
      </c>
      <c r="M22" s="64" t="str">
        <f t="shared" ca="1" si="9"/>
        <v/>
      </c>
      <c r="N22" s="82"/>
      <c r="O22" s="80" t="str">
        <f t="shared" ca="1" si="10"/>
        <v/>
      </c>
    </row>
    <row r="23" spans="2:15" ht="22.5" customHeight="1">
      <c r="B23" s="60">
        <f t="shared" si="7"/>
        <v>17</v>
      </c>
      <c r="C23" s="62" t="str">
        <f t="shared" ca="1" si="0"/>
        <v/>
      </c>
      <c r="D23" s="61" t="str">
        <f t="shared" ca="1" si="1"/>
        <v/>
      </c>
      <c r="E23" s="62" t="str">
        <f t="shared" ca="1" si="2"/>
        <v/>
      </c>
      <c r="F23" s="61" t="str">
        <f ca="1">IFERROR(VLOOKUP(G23,Vlookup!$B$1:$D$46,3,FALSE),"")</f>
        <v/>
      </c>
      <c r="G23" s="91" t="str">
        <f t="shared" ca="1" si="3"/>
        <v/>
      </c>
      <c r="H23" s="61" t="str">
        <f t="shared" ca="1" si="4"/>
        <v/>
      </c>
      <c r="I23" s="62" t="str">
        <f ca="1">IF(OR($O23="OK"),IF(M23&gt;0,総括表!$E$12,""),"")</f>
        <v/>
      </c>
      <c r="J23" s="63" t="str">
        <f t="shared" ca="1" si="5"/>
        <v/>
      </c>
      <c r="K23" s="63" t="str">
        <f t="shared" ca="1" si="6"/>
        <v/>
      </c>
      <c r="L23" s="177" t="str">
        <f t="shared" ca="1" si="8"/>
        <v/>
      </c>
      <c r="M23" s="64" t="str">
        <f t="shared" ca="1" si="9"/>
        <v/>
      </c>
      <c r="N23" s="82"/>
      <c r="O23" s="80" t="str">
        <f t="shared" ca="1" si="10"/>
        <v/>
      </c>
    </row>
    <row r="24" spans="2:15" ht="22.5" customHeight="1">
      <c r="B24" s="60">
        <f t="shared" si="7"/>
        <v>18</v>
      </c>
      <c r="C24" s="62" t="str">
        <f t="shared" ca="1" si="0"/>
        <v/>
      </c>
      <c r="D24" s="61" t="str">
        <f t="shared" ca="1" si="1"/>
        <v/>
      </c>
      <c r="E24" s="62" t="str">
        <f t="shared" ca="1" si="2"/>
        <v/>
      </c>
      <c r="F24" s="61" t="str">
        <f ca="1">IFERROR(VLOOKUP(G24,Vlookup!$B$1:$D$46,3,FALSE),"")</f>
        <v/>
      </c>
      <c r="G24" s="91" t="str">
        <f t="shared" ca="1" si="3"/>
        <v/>
      </c>
      <c r="H24" s="61" t="str">
        <f t="shared" ca="1" si="4"/>
        <v/>
      </c>
      <c r="I24" s="62" t="str">
        <f ca="1">IF(OR($O24="OK"),IF(M24&gt;0,総括表!$E$12,""),"")</f>
        <v/>
      </c>
      <c r="J24" s="63" t="str">
        <f t="shared" ca="1" si="5"/>
        <v/>
      </c>
      <c r="K24" s="63" t="str">
        <f t="shared" ca="1" si="6"/>
        <v/>
      </c>
      <c r="L24" s="177" t="str">
        <f t="shared" ca="1" si="8"/>
        <v/>
      </c>
      <c r="M24" s="64" t="str">
        <f t="shared" ca="1" si="9"/>
        <v/>
      </c>
      <c r="N24" s="82"/>
      <c r="O24" s="80" t="str">
        <f t="shared" ca="1" si="10"/>
        <v/>
      </c>
    </row>
    <row r="25" spans="2:15" ht="22.5" customHeight="1">
      <c r="B25" s="60">
        <f t="shared" si="7"/>
        <v>19</v>
      </c>
      <c r="C25" s="62" t="str">
        <f t="shared" ca="1" si="0"/>
        <v/>
      </c>
      <c r="D25" s="61" t="str">
        <f t="shared" ca="1" si="1"/>
        <v/>
      </c>
      <c r="E25" s="62" t="str">
        <f t="shared" ca="1" si="2"/>
        <v/>
      </c>
      <c r="F25" s="61" t="str">
        <f ca="1">IFERROR(VLOOKUP(G25,Vlookup!$B$1:$D$46,3,FALSE),"")</f>
        <v/>
      </c>
      <c r="G25" s="91" t="str">
        <f t="shared" ca="1" si="3"/>
        <v/>
      </c>
      <c r="H25" s="61" t="str">
        <f t="shared" ca="1" si="4"/>
        <v/>
      </c>
      <c r="I25" s="62" t="str">
        <f ca="1">IF(OR($O25="OK"),IF(M25&gt;0,総括表!$E$12,""),"")</f>
        <v/>
      </c>
      <c r="J25" s="63" t="str">
        <f t="shared" ca="1" si="5"/>
        <v/>
      </c>
      <c r="K25" s="63" t="str">
        <f t="shared" ca="1" si="6"/>
        <v/>
      </c>
      <c r="L25" s="177" t="str">
        <f t="shared" ca="1" si="8"/>
        <v/>
      </c>
      <c r="M25" s="64" t="str">
        <f t="shared" ca="1" si="9"/>
        <v/>
      </c>
      <c r="N25" s="82"/>
      <c r="O25" s="80" t="str">
        <f t="shared" ca="1" si="10"/>
        <v/>
      </c>
    </row>
    <row r="26" spans="2:15" ht="22.5" customHeight="1">
      <c r="B26" s="60">
        <f t="shared" si="7"/>
        <v>20</v>
      </c>
      <c r="C26" s="62" t="str">
        <f t="shared" ca="1" si="0"/>
        <v/>
      </c>
      <c r="D26" s="61" t="str">
        <f t="shared" ca="1" si="1"/>
        <v/>
      </c>
      <c r="E26" s="62" t="str">
        <f t="shared" ca="1" si="2"/>
        <v/>
      </c>
      <c r="F26" s="61" t="str">
        <f ca="1">IFERROR(VLOOKUP(G26,Vlookup!$B$1:$D$46,3,FALSE),"")</f>
        <v/>
      </c>
      <c r="G26" s="91" t="str">
        <f t="shared" ca="1" si="3"/>
        <v/>
      </c>
      <c r="H26" s="61" t="str">
        <f t="shared" ca="1" si="4"/>
        <v/>
      </c>
      <c r="I26" s="62" t="str">
        <f ca="1">IF(OR($O26="OK"),IF(M26&gt;0,総括表!$E$12,""),"")</f>
        <v/>
      </c>
      <c r="J26" s="63" t="str">
        <f t="shared" ca="1" si="5"/>
        <v/>
      </c>
      <c r="K26" s="63" t="str">
        <f t="shared" ca="1" si="6"/>
        <v/>
      </c>
      <c r="L26" s="177" t="str">
        <f t="shared" ca="1" si="8"/>
        <v/>
      </c>
      <c r="M26" s="64" t="str">
        <f t="shared" ca="1" si="9"/>
        <v/>
      </c>
      <c r="N26" s="82"/>
      <c r="O26" s="80" t="str">
        <f t="shared" ca="1" si="10"/>
        <v/>
      </c>
    </row>
    <row r="27" spans="2:15" ht="22.5" customHeight="1">
      <c r="B27" s="60">
        <f t="shared" si="7"/>
        <v>21</v>
      </c>
      <c r="C27" s="62" t="str">
        <f t="shared" ca="1" si="0"/>
        <v/>
      </c>
      <c r="D27" s="61" t="str">
        <f t="shared" ca="1" si="1"/>
        <v/>
      </c>
      <c r="E27" s="62" t="str">
        <f t="shared" ca="1" si="2"/>
        <v/>
      </c>
      <c r="F27" s="61" t="str">
        <f ca="1">IFERROR(VLOOKUP(G27,Vlookup!$B$1:$D$46,3,FALSE),"")</f>
        <v/>
      </c>
      <c r="G27" s="91" t="str">
        <f t="shared" ca="1" si="3"/>
        <v/>
      </c>
      <c r="H27" s="61" t="str">
        <f t="shared" ca="1" si="4"/>
        <v/>
      </c>
      <c r="I27" s="62" t="str">
        <f ca="1">IF(OR($O27="OK"),IF(M27&gt;0,総括表!$E$12,""),"")</f>
        <v/>
      </c>
      <c r="J27" s="63" t="str">
        <f t="shared" ca="1" si="5"/>
        <v/>
      </c>
      <c r="K27" s="63" t="str">
        <f t="shared" ca="1" si="6"/>
        <v/>
      </c>
      <c r="L27" s="177" t="str">
        <f t="shared" ca="1" si="8"/>
        <v/>
      </c>
      <c r="M27" s="64" t="str">
        <f t="shared" ca="1" si="9"/>
        <v/>
      </c>
      <c r="N27" s="82"/>
      <c r="O27" s="80" t="str">
        <f t="shared" ca="1" si="10"/>
        <v/>
      </c>
    </row>
    <row r="28" spans="2:15" ht="22.5" customHeight="1">
      <c r="B28" s="60">
        <f t="shared" si="7"/>
        <v>22</v>
      </c>
      <c r="C28" s="62" t="str">
        <f t="shared" ca="1" si="0"/>
        <v/>
      </c>
      <c r="D28" s="61" t="str">
        <f t="shared" ca="1" si="1"/>
        <v/>
      </c>
      <c r="E28" s="62" t="str">
        <f t="shared" ca="1" si="2"/>
        <v/>
      </c>
      <c r="F28" s="61" t="str">
        <f ca="1">IFERROR(VLOOKUP(G28,Vlookup!$B$1:$D$46,3,FALSE),"")</f>
        <v/>
      </c>
      <c r="G28" s="91" t="str">
        <f t="shared" ca="1" si="3"/>
        <v/>
      </c>
      <c r="H28" s="61" t="str">
        <f t="shared" ca="1" si="4"/>
        <v/>
      </c>
      <c r="I28" s="62" t="str">
        <f ca="1">IF(OR($O28="OK"),IF(M28&gt;0,総括表!$E$12,""),"")</f>
        <v/>
      </c>
      <c r="J28" s="63" t="str">
        <f t="shared" ca="1" si="5"/>
        <v/>
      </c>
      <c r="K28" s="63" t="str">
        <f t="shared" ca="1" si="6"/>
        <v/>
      </c>
      <c r="L28" s="177" t="str">
        <f t="shared" ca="1" si="8"/>
        <v/>
      </c>
      <c r="M28" s="64" t="str">
        <f t="shared" ca="1" si="9"/>
        <v/>
      </c>
      <c r="N28" s="82"/>
      <c r="O28" s="80" t="str">
        <f t="shared" ca="1" si="10"/>
        <v/>
      </c>
    </row>
    <row r="29" spans="2:15" ht="22.5" customHeight="1">
      <c r="B29" s="60">
        <f t="shared" si="7"/>
        <v>23</v>
      </c>
      <c r="C29" s="62" t="str">
        <f t="shared" ca="1" si="0"/>
        <v/>
      </c>
      <c r="D29" s="61" t="str">
        <f t="shared" ca="1" si="1"/>
        <v/>
      </c>
      <c r="E29" s="62" t="str">
        <f t="shared" ca="1" si="2"/>
        <v/>
      </c>
      <c r="F29" s="61" t="str">
        <f ca="1">IFERROR(VLOOKUP(G29,Vlookup!$B$1:$D$46,3,FALSE),"")</f>
        <v/>
      </c>
      <c r="G29" s="91" t="str">
        <f t="shared" ca="1" si="3"/>
        <v/>
      </c>
      <c r="H29" s="61" t="str">
        <f t="shared" ca="1" si="4"/>
        <v/>
      </c>
      <c r="I29" s="62" t="str">
        <f ca="1">IF(OR($O29="OK"),IF(M29&gt;0,総括表!$E$12,""),"")</f>
        <v/>
      </c>
      <c r="J29" s="63" t="str">
        <f t="shared" ca="1" si="5"/>
        <v/>
      </c>
      <c r="K29" s="63" t="str">
        <f t="shared" ca="1" si="6"/>
        <v/>
      </c>
      <c r="L29" s="177" t="str">
        <f t="shared" ca="1" si="8"/>
        <v/>
      </c>
      <c r="M29" s="64" t="str">
        <f t="shared" ca="1" si="9"/>
        <v/>
      </c>
      <c r="N29" s="82"/>
      <c r="O29" s="80" t="str">
        <f t="shared" ca="1" si="10"/>
        <v/>
      </c>
    </row>
    <row r="30" spans="2:15" ht="22.5" customHeight="1">
      <c r="B30" s="60">
        <f t="shared" si="7"/>
        <v>24</v>
      </c>
      <c r="C30" s="62" t="str">
        <f t="shared" ca="1" si="0"/>
        <v/>
      </c>
      <c r="D30" s="61" t="str">
        <f t="shared" ca="1" si="1"/>
        <v/>
      </c>
      <c r="E30" s="62" t="str">
        <f t="shared" ca="1" si="2"/>
        <v/>
      </c>
      <c r="F30" s="61" t="str">
        <f ca="1">IFERROR(VLOOKUP(G30,Vlookup!$B$1:$D$46,3,FALSE),"")</f>
        <v/>
      </c>
      <c r="G30" s="91" t="str">
        <f t="shared" ca="1" si="3"/>
        <v/>
      </c>
      <c r="H30" s="61" t="str">
        <f t="shared" ca="1" si="4"/>
        <v/>
      </c>
      <c r="I30" s="62" t="str">
        <f ca="1">IF(OR($O30="OK"),IF(M30&gt;0,総括表!$E$12,""),"")</f>
        <v/>
      </c>
      <c r="J30" s="63" t="str">
        <f t="shared" ca="1" si="5"/>
        <v/>
      </c>
      <c r="K30" s="63" t="str">
        <f t="shared" ca="1" si="6"/>
        <v/>
      </c>
      <c r="L30" s="177" t="str">
        <f t="shared" ca="1" si="8"/>
        <v/>
      </c>
      <c r="M30" s="64" t="str">
        <f t="shared" ca="1" si="9"/>
        <v/>
      </c>
      <c r="N30" s="82"/>
      <c r="O30" s="80" t="str">
        <f t="shared" ca="1" si="10"/>
        <v/>
      </c>
    </row>
    <row r="31" spans="2:15" ht="22.5" customHeight="1">
      <c r="B31" s="60">
        <f t="shared" si="7"/>
        <v>25</v>
      </c>
      <c r="C31" s="62" t="str">
        <f t="shared" ca="1" si="0"/>
        <v/>
      </c>
      <c r="D31" s="61" t="str">
        <f t="shared" ca="1" si="1"/>
        <v/>
      </c>
      <c r="E31" s="62" t="str">
        <f t="shared" ca="1" si="2"/>
        <v/>
      </c>
      <c r="F31" s="61" t="str">
        <f ca="1">IFERROR(VLOOKUP(G31,Vlookup!$B$1:$D$46,3,FALSE),"")</f>
        <v/>
      </c>
      <c r="G31" s="91" t="str">
        <f t="shared" ca="1" si="3"/>
        <v/>
      </c>
      <c r="H31" s="61" t="str">
        <f t="shared" ca="1" si="4"/>
        <v/>
      </c>
      <c r="I31" s="62" t="str">
        <f ca="1">IF(OR($O31="OK"),IF(M31&gt;0,総括表!$E$12,""),"")</f>
        <v/>
      </c>
      <c r="J31" s="63" t="str">
        <f t="shared" ca="1" si="5"/>
        <v/>
      </c>
      <c r="K31" s="63" t="str">
        <f t="shared" ca="1" si="6"/>
        <v/>
      </c>
      <c r="L31" s="177" t="str">
        <f t="shared" ca="1" si="8"/>
        <v/>
      </c>
      <c r="M31" s="64" t="str">
        <f t="shared" ca="1" si="9"/>
        <v/>
      </c>
      <c r="N31" s="82"/>
      <c r="O31" s="80" t="str">
        <f t="shared" ca="1" si="10"/>
        <v/>
      </c>
    </row>
    <row r="32" spans="2:15" ht="22.5" customHeight="1">
      <c r="B32" s="60">
        <f t="shared" si="7"/>
        <v>26</v>
      </c>
      <c r="C32" s="62" t="str">
        <f t="shared" ca="1" si="0"/>
        <v/>
      </c>
      <c r="D32" s="61" t="str">
        <f t="shared" ca="1" si="1"/>
        <v/>
      </c>
      <c r="E32" s="62" t="str">
        <f t="shared" ca="1" si="2"/>
        <v/>
      </c>
      <c r="F32" s="61" t="str">
        <f ca="1">IFERROR(VLOOKUP(G32,Vlookup!$B$1:$D$46,3,FALSE),"")</f>
        <v/>
      </c>
      <c r="G32" s="91" t="str">
        <f t="shared" ca="1" si="3"/>
        <v/>
      </c>
      <c r="H32" s="61" t="str">
        <f t="shared" ca="1" si="4"/>
        <v/>
      </c>
      <c r="I32" s="62" t="str">
        <f ca="1">IF(OR($O32="OK"),IF(M32&gt;0,総括表!$E$12,""),"")</f>
        <v/>
      </c>
      <c r="J32" s="63" t="str">
        <f t="shared" ca="1" si="5"/>
        <v/>
      </c>
      <c r="K32" s="63" t="str">
        <f t="shared" ca="1" si="6"/>
        <v/>
      </c>
      <c r="L32" s="177" t="str">
        <f t="shared" ca="1" si="8"/>
        <v/>
      </c>
      <c r="M32" s="64" t="str">
        <f t="shared" ca="1" si="9"/>
        <v/>
      </c>
      <c r="N32" s="82"/>
      <c r="O32" s="80" t="str">
        <f t="shared" ca="1" si="10"/>
        <v/>
      </c>
    </row>
    <row r="33" spans="2:15" ht="22.5" customHeight="1">
      <c r="B33" s="60">
        <f t="shared" si="7"/>
        <v>27</v>
      </c>
      <c r="C33" s="62" t="str">
        <f t="shared" ca="1" si="0"/>
        <v/>
      </c>
      <c r="D33" s="61" t="str">
        <f t="shared" ca="1" si="1"/>
        <v/>
      </c>
      <c r="E33" s="62" t="str">
        <f t="shared" ca="1" si="2"/>
        <v/>
      </c>
      <c r="F33" s="61" t="str">
        <f ca="1">IFERROR(VLOOKUP(G33,Vlookup!$B$1:$D$46,3,FALSE),"")</f>
        <v/>
      </c>
      <c r="G33" s="91" t="str">
        <f t="shared" ca="1" si="3"/>
        <v/>
      </c>
      <c r="H33" s="61" t="str">
        <f t="shared" ca="1" si="4"/>
        <v/>
      </c>
      <c r="I33" s="62" t="str">
        <f ca="1">IF(OR($O33="OK"),IF(M33&gt;0,総括表!$E$12,""),"")</f>
        <v/>
      </c>
      <c r="J33" s="63" t="str">
        <f t="shared" ca="1" si="5"/>
        <v/>
      </c>
      <c r="K33" s="63" t="str">
        <f t="shared" ca="1" si="6"/>
        <v/>
      </c>
      <c r="L33" s="177" t="str">
        <f t="shared" ca="1" si="8"/>
        <v/>
      </c>
      <c r="M33" s="64" t="str">
        <f t="shared" ca="1" si="9"/>
        <v/>
      </c>
      <c r="N33" s="82"/>
      <c r="O33" s="80" t="str">
        <f t="shared" ca="1" si="10"/>
        <v/>
      </c>
    </row>
    <row r="34" spans="2:15" ht="22.5" customHeight="1">
      <c r="B34" s="60">
        <f t="shared" si="7"/>
        <v>28</v>
      </c>
      <c r="C34" s="62" t="str">
        <f t="shared" ca="1" si="0"/>
        <v/>
      </c>
      <c r="D34" s="61" t="str">
        <f t="shared" ca="1" si="1"/>
        <v/>
      </c>
      <c r="E34" s="62" t="str">
        <f t="shared" ca="1" si="2"/>
        <v/>
      </c>
      <c r="F34" s="61" t="str">
        <f ca="1">IFERROR(VLOOKUP(G34,Vlookup!$B$1:$D$46,3,FALSE),"")</f>
        <v/>
      </c>
      <c r="G34" s="91" t="str">
        <f t="shared" ca="1" si="3"/>
        <v/>
      </c>
      <c r="H34" s="61" t="str">
        <f t="shared" ca="1" si="4"/>
        <v/>
      </c>
      <c r="I34" s="62" t="str">
        <f ca="1">IF(OR($O34="OK"),IF(M34&gt;0,総括表!$E$12,""),"")</f>
        <v/>
      </c>
      <c r="J34" s="63" t="str">
        <f t="shared" ca="1" si="5"/>
        <v/>
      </c>
      <c r="K34" s="63" t="str">
        <f t="shared" ca="1" si="6"/>
        <v/>
      </c>
      <c r="L34" s="177" t="str">
        <f t="shared" ca="1" si="8"/>
        <v/>
      </c>
      <c r="M34" s="64" t="str">
        <f t="shared" ca="1" si="9"/>
        <v/>
      </c>
      <c r="N34" s="82"/>
      <c r="O34" s="80" t="str">
        <f t="shared" ca="1" si="10"/>
        <v/>
      </c>
    </row>
    <row r="35" spans="2:15" ht="22.5" customHeight="1">
      <c r="B35" s="60">
        <f t="shared" si="7"/>
        <v>29</v>
      </c>
      <c r="C35" s="62" t="str">
        <f t="shared" ca="1" si="0"/>
        <v/>
      </c>
      <c r="D35" s="61" t="str">
        <f t="shared" ca="1" si="1"/>
        <v/>
      </c>
      <c r="E35" s="62" t="str">
        <f t="shared" ca="1" si="2"/>
        <v/>
      </c>
      <c r="F35" s="61" t="str">
        <f ca="1">IFERROR(VLOOKUP(G35,Vlookup!$B$1:$D$46,3,FALSE),"")</f>
        <v/>
      </c>
      <c r="G35" s="91" t="str">
        <f t="shared" ca="1" si="3"/>
        <v/>
      </c>
      <c r="H35" s="61" t="str">
        <f t="shared" ca="1" si="4"/>
        <v/>
      </c>
      <c r="I35" s="62" t="str">
        <f ca="1">IF(OR($O35="OK"),IF(M35&gt;0,総括表!$E$12,""),"")</f>
        <v/>
      </c>
      <c r="J35" s="63" t="str">
        <f t="shared" ca="1" si="5"/>
        <v/>
      </c>
      <c r="K35" s="63" t="str">
        <f t="shared" ca="1" si="6"/>
        <v/>
      </c>
      <c r="L35" s="177" t="str">
        <f t="shared" ca="1" si="8"/>
        <v/>
      </c>
      <c r="M35" s="64" t="str">
        <f t="shared" ca="1" si="9"/>
        <v/>
      </c>
      <c r="N35" s="82"/>
      <c r="O35" s="80" t="str">
        <f t="shared" ca="1" si="10"/>
        <v/>
      </c>
    </row>
    <row r="36" spans="2:15" ht="22.5" customHeight="1">
      <c r="B36" s="60">
        <f t="shared" si="7"/>
        <v>30</v>
      </c>
      <c r="C36" s="62" t="str">
        <f t="shared" ca="1" si="0"/>
        <v/>
      </c>
      <c r="D36" s="61" t="str">
        <f t="shared" ca="1" si="1"/>
        <v/>
      </c>
      <c r="E36" s="62" t="str">
        <f t="shared" ca="1" si="2"/>
        <v/>
      </c>
      <c r="F36" s="61" t="str">
        <f ca="1">IFERROR(VLOOKUP(G36,Vlookup!$B$1:$D$46,3,FALSE),"")</f>
        <v/>
      </c>
      <c r="G36" s="91" t="str">
        <f t="shared" ca="1" si="3"/>
        <v/>
      </c>
      <c r="H36" s="61" t="str">
        <f t="shared" ca="1" si="4"/>
        <v/>
      </c>
      <c r="I36" s="62" t="str">
        <f ca="1">IF(OR($O36="OK"),IF(M36&gt;0,総括表!$E$12,""),"")</f>
        <v/>
      </c>
      <c r="J36" s="63" t="str">
        <f t="shared" ca="1" si="5"/>
        <v/>
      </c>
      <c r="K36" s="63" t="str">
        <f t="shared" ca="1" si="6"/>
        <v/>
      </c>
      <c r="L36" s="177" t="str">
        <f t="shared" ca="1" si="8"/>
        <v/>
      </c>
      <c r="M36" s="64" t="str">
        <f t="shared" ca="1" si="9"/>
        <v/>
      </c>
      <c r="N36" s="82"/>
      <c r="O36" s="80" t="str">
        <f t="shared" ca="1" si="10"/>
        <v/>
      </c>
    </row>
    <row r="37" spans="2:15" ht="22.5" customHeight="1">
      <c r="B37" s="60">
        <f t="shared" si="7"/>
        <v>31</v>
      </c>
      <c r="C37" s="62" t="str">
        <f t="shared" ca="1" si="0"/>
        <v/>
      </c>
      <c r="D37" s="61" t="str">
        <f t="shared" ca="1" si="1"/>
        <v/>
      </c>
      <c r="E37" s="62" t="str">
        <f t="shared" ca="1" si="2"/>
        <v/>
      </c>
      <c r="F37" s="61" t="str">
        <f ca="1">IFERROR(VLOOKUP(G37,Vlookup!$B$1:$D$46,3,FALSE),"")</f>
        <v/>
      </c>
      <c r="G37" s="91" t="str">
        <f t="shared" ca="1" si="3"/>
        <v/>
      </c>
      <c r="H37" s="61" t="str">
        <f t="shared" ca="1" si="4"/>
        <v/>
      </c>
      <c r="I37" s="62" t="str">
        <f ca="1">IF(OR($O37="OK"),IF(M37&gt;0,総括表!$E$12,""),"")</f>
        <v/>
      </c>
      <c r="J37" s="63" t="str">
        <f t="shared" ca="1" si="5"/>
        <v/>
      </c>
      <c r="K37" s="63" t="str">
        <f t="shared" ca="1" si="6"/>
        <v/>
      </c>
      <c r="L37" s="177" t="str">
        <f t="shared" ca="1" si="8"/>
        <v/>
      </c>
      <c r="M37" s="64" t="str">
        <f t="shared" ca="1" si="9"/>
        <v/>
      </c>
      <c r="N37" s="82"/>
      <c r="O37" s="80" t="str">
        <f t="shared" ca="1" si="10"/>
        <v/>
      </c>
    </row>
    <row r="38" spans="2:15" ht="22.5" customHeight="1">
      <c r="B38" s="60">
        <f t="shared" si="7"/>
        <v>32</v>
      </c>
      <c r="C38" s="62" t="str">
        <f t="shared" ca="1" si="0"/>
        <v/>
      </c>
      <c r="D38" s="61" t="str">
        <f t="shared" ca="1" si="1"/>
        <v/>
      </c>
      <c r="E38" s="62" t="str">
        <f t="shared" ca="1" si="2"/>
        <v/>
      </c>
      <c r="F38" s="61" t="str">
        <f ca="1">IFERROR(VLOOKUP(G38,Vlookup!$B$1:$D$46,3,FALSE),"")</f>
        <v/>
      </c>
      <c r="G38" s="91" t="str">
        <f t="shared" ca="1" si="3"/>
        <v/>
      </c>
      <c r="H38" s="61" t="str">
        <f t="shared" ca="1" si="4"/>
        <v/>
      </c>
      <c r="I38" s="62" t="str">
        <f ca="1">IF(OR($O38="OK"),IF(M38&gt;0,総括表!$E$12,""),"")</f>
        <v/>
      </c>
      <c r="J38" s="63" t="str">
        <f t="shared" ca="1" si="5"/>
        <v/>
      </c>
      <c r="K38" s="63" t="str">
        <f t="shared" ca="1" si="6"/>
        <v/>
      </c>
      <c r="L38" s="177" t="str">
        <f t="shared" ca="1" si="8"/>
        <v/>
      </c>
      <c r="M38" s="64" t="str">
        <f t="shared" ca="1" si="9"/>
        <v/>
      </c>
      <c r="N38" s="82"/>
      <c r="O38" s="80" t="str">
        <f t="shared" ca="1" si="10"/>
        <v/>
      </c>
    </row>
    <row r="39" spans="2:15" ht="22.5" customHeight="1">
      <c r="B39" s="60">
        <f t="shared" si="7"/>
        <v>33</v>
      </c>
      <c r="C39" s="62" t="str">
        <f t="shared" ref="C39:C56" ca="1" si="11">IF(OR($O39="OK"),IFERROR(INDIRECT("個票"&amp;$B39&amp;"！$L$4"),""),"")</f>
        <v/>
      </c>
      <c r="D39" s="61" t="str">
        <f t="shared" ref="D39:D56" ca="1" si="12">IF(OR($O39="OK"),IFERROR(ASC(INDIRECT("個票"&amp;$B39&amp;"！$AG$4")),""),"")</f>
        <v/>
      </c>
      <c r="E39" s="62" t="str">
        <f t="shared" ref="E39:E56" ca="1" si="13">IF(OR($O39="OK"),IFERROR(INDIRECT("個票"&amp;$B39&amp;"！$L$8"),""),"")</f>
        <v/>
      </c>
      <c r="F39" s="61" t="str">
        <f ca="1">IFERROR(VLOOKUP(G39,Vlookup!$B$1:$D$46,3,FALSE),"")</f>
        <v/>
      </c>
      <c r="G39" s="91" t="str">
        <f t="shared" ref="G39:G56" ca="1" si="14">IF(OR($O39="OK"),IFERROR(INDIRECT("個票"&amp;$B39&amp;"！$O$6"),""),"")</f>
        <v/>
      </c>
      <c r="H39" s="61" t="str">
        <f t="shared" ref="H39:H56" ca="1" si="15">IF(OR($O39="OK"),IFERROR(INDIRECT("個票"&amp;$B39&amp;"！$P$9"),""),"")</f>
        <v/>
      </c>
      <c r="I39" s="62" t="str">
        <f ca="1">IF(OR($O39="OK"),IF(M39&gt;0,総括表!$E$12,""),"")</f>
        <v/>
      </c>
      <c r="J39" s="63" t="str">
        <f t="shared" ref="J39:J56" ca="1" si="16">IF(OR($O39="OK"),IF(K39&lt;&gt;0,IFERROR(INDIRECT("個票"&amp;$B39&amp;"！$N$15"),""),0),"")</f>
        <v/>
      </c>
      <c r="K39" s="63" t="str">
        <f t="shared" ref="K39:K56" ca="1" si="17">IF(OR($O39="OK"),IFERROR(INDIRECT("個票"&amp;$B39&amp;"！$X$15"),""),"")</f>
        <v/>
      </c>
      <c r="L39" s="177" t="str">
        <f t="shared" ca="1" si="8"/>
        <v/>
      </c>
      <c r="M39" s="64" t="str">
        <f t="shared" ca="1" si="9"/>
        <v/>
      </c>
      <c r="N39" s="82"/>
      <c r="O39" s="80" t="str">
        <f t="shared" ca="1" si="10"/>
        <v/>
      </c>
    </row>
    <row r="40" spans="2:15" ht="22.5" customHeight="1">
      <c r="B40" s="60">
        <f t="shared" si="7"/>
        <v>34</v>
      </c>
      <c r="C40" s="62" t="str">
        <f t="shared" ca="1" si="11"/>
        <v/>
      </c>
      <c r="D40" s="61" t="str">
        <f t="shared" ca="1" si="12"/>
        <v/>
      </c>
      <c r="E40" s="62" t="str">
        <f t="shared" ca="1" si="13"/>
        <v/>
      </c>
      <c r="F40" s="61" t="str">
        <f ca="1">IFERROR(VLOOKUP(G40,Vlookup!$B$1:$D$46,3,FALSE),"")</f>
        <v/>
      </c>
      <c r="G40" s="91" t="str">
        <f t="shared" ca="1" si="14"/>
        <v/>
      </c>
      <c r="H40" s="61" t="str">
        <f t="shared" ca="1" si="15"/>
        <v/>
      </c>
      <c r="I40" s="62" t="str">
        <f ca="1">IF(OR($O40="OK"),IF(M40&gt;0,総括表!$E$12,""),"")</f>
        <v/>
      </c>
      <c r="J40" s="63" t="str">
        <f t="shared" ca="1" si="16"/>
        <v/>
      </c>
      <c r="K40" s="63" t="str">
        <f t="shared" ca="1" si="17"/>
        <v/>
      </c>
      <c r="L40" s="177" t="str">
        <f t="shared" ca="1" si="8"/>
        <v/>
      </c>
      <c r="M40" s="64" t="str">
        <f t="shared" ca="1" si="9"/>
        <v/>
      </c>
      <c r="N40" s="82"/>
      <c r="O40" s="80" t="str">
        <f t="shared" ca="1" si="10"/>
        <v/>
      </c>
    </row>
    <row r="41" spans="2:15" ht="22.5" customHeight="1">
      <c r="B41" s="60">
        <f t="shared" si="7"/>
        <v>35</v>
      </c>
      <c r="C41" s="62" t="str">
        <f t="shared" ca="1" si="11"/>
        <v/>
      </c>
      <c r="D41" s="61" t="str">
        <f t="shared" ca="1" si="12"/>
        <v/>
      </c>
      <c r="E41" s="62" t="str">
        <f t="shared" ca="1" si="13"/>
        <v/>
      </c>
      <c r="F41" s="61" t="str">
        <f ca="1">IFERROR(VLOOKUP(G41,Vlookup!$B$1:$D$46,3,FALSE),"")</f>
        <v/>
      </c>
      <c r="G41" s="91" t="str">
        <f t="shared" ca="1" si="14"/>
        <v/>
      </c>
      <c r="H41" s="61" t="str">
        <f t="shared" ca="1" si="15"/>
        <v/>
      </c>
      <c r="I41" s="62" t="str">
        <f ca="1">IF(OR($O41="OK"),IF(M41&gt;0,総括表!$E$12,""),"")</f>
        <v/>
      </c>
      <c r="J41" s="63" t="str">
        <f t="shared" ca="1" si="16"/>
        <v/>
      </c>
      <c r="K41" s="63" t="str">
        <f t="shared" ca="1" si="17"/>
        <v/>
      </c>
      <c r="L41" s="177" t="str">
        <f t="shared" ca="1" si="8"/>
        <v/>
      </c>
      <c r="M41" s="64" t="str">
        <f t="shared" ca="1" si="9"/>
        <v/>
      </c>
      <c r="N41" s="82"/>
      <c r="O41" s="80" t="str">
        <f t="shared" ca="1" si="10"/>
        <v/>
      </c>
    </row>
    <row r="42" spans="2:15" ht="22.5" customHeight="1">
      <c r="B42" s="60">
        <f t="shared" si="7"/>
        <v>36</v>
      </c>
      <c r="C42" s="62" t="str">
        <f t="shared" ca="1" si="11"/>
        <v/>
      </c>
      <c r="D42" s="61" t="str">
        <f t="shared" ca="1" si="12"/>
        <v/>
      </c>
      <c r="E42" s="62" t="str">
        <f t="shared" ca="1" si="13"/>
        <v/>
      </c>
      <c r="F42" s="61" t="str">
        <f ca="1">IFERROR(VLOOKUP(G42,Vlookup!$B$1:$D$46,3,FALSE),"")</f>
        <v/>
      </c>
      <c r="G42" s="91" t="str">
        <f t="shared" ca="1" si="14"/>
        <v/>
      </c>
      <c r="H42" s="61" t="str">
        <f t="shared" ca="1" si="15"/>
        <v/>
      </c>
      <c r="I42" s="62" t="str">
        <f ca="1">IF(OR($O42="OK"),IF(M42&gt;0,総括表!$E$12,""),"")</f>
        <v/>
      </c>
      <c r="J42" s="63" t="str">
        <f t="shared" ca="1" si="16"/>
        <v/>
      </c>
      <c r="K42" s="63" t="str">
        <f t="shared" ca="1" si="17"/>
        <v/>
      </c>
      <c r="L42" s="177" t="str">
        <f t="shared" ca="1" si="8"/>
        <v/>
      </c>
      <c r="M42" s="64" t="str">
        <f t="shared" ca="1" si="9"/>
        <v/>
      </c>
      <c r="N42" s="82"/>
      <c r="O42" s="80" t="str">
        <f t="shared" ca="1" si="10"/>
        <v/>
      </c>
    </row>
    <row r="43" spans="2:15" ht="22.5" customHeight="1">
      <c r="B43" s="60">
        <f t="shared" si="7"/>
        <v>37</v>
      </c>
      <c r="C43" s="62" t="str">
        <f t="shared" ca="1" si="11"/>
        <v/>
      </c>
      <c r="D43" s="61" t="str">
        <f t="shared" ca="1" si="12"/>
        <v/>
      </c>
      <c r="E43" s="62" t="str">
        <f t="shared" ca="1" si="13"/>
        <v/>
      </c>
      <c r="F43" s="61" t="str">
        <f ca="1">IFERROR(VLOOKUP(G43,Vlookup!$B$1:$D$46,3,FALSE),"")</f>
        <v/>
      </c>
      <c r="G43" s="91" t="str">
        <f t="shared" ca="1" si="14"/>
        <v/>
      </c>
      <c r="H43" s="61" t="str">
        <f t="shared" ca="1" si="15"/>
        <v/>
      </c>
      <c r="I43" s="62" t="str">
        <f ca="1">IF(OR($O43="OK"),IF(M43&gt;0,総括表!$E$12,""),"")</f>
        <v/>
      </c>
      <c r="J43" s="63" t="str">
        <f t="shared" ca="1" si="16"/>
        <v/>
      </c>
      <c r="K43" s="63" t="str">
        <f t="shared" ca="1" si="17"/>
        <v/>
      </c>
      <c r="L43" s="177" t="str">
        <f t="shared" ca="1" si="8"/>
        <v/>
      </c>
      <c r="M43" s="64" t="str">
        <f t="shared" ca="1" si="9"/>
        <v/>
      </c>
      <c r="N43" s="82"/>
      <c r="O43" s="80" t="str">
        <f t="shared" ca="1" si="10"/>
        <v/>
      </c>
    </row>
    <row r="44" spans="2:15" ht="22.5" customHeight="1">
      <c r="B44" s="60">
        <f t="shared" si="7"/>
        <v>38</v>
      </c>
      <c r="C44" s="62" t="str">
        <f t="shared" ca="1" si="11"/>
        <v/>
      </c>
      <c r="D44" s="61" t="str">
        <f t="shared" ca="1" si="12"/>
        <v/>
      </c>
      <c r="E44" s="62" t="str">
        <f t="shared" ca="1" si="13"/>
        <v/>
      </c>
      <c r="F44" s="61" t="str">
        <f ca="1">IFERROR(VLOOKUP(G44,Vlookup!$B$1:$D$46,3,FALSE),"")</f>
        <v/>
      </c>
      <c r="G44" s="91" t="str">
        <f t="shared" ca="1" si="14"/>
        <v/>
      </c>
      <c r="H44" s="61" t="str">
        <f t="shared" ca="1" si="15"/>
        <v/>
      </c>
      <c r="I44" s="62" t="str">
        <f ca="1">IF(OR($O44="OK"),IF(M44&gt;0,総括表!$E$12,""),"")</f>
        <v/>
      </c>
      <c r="J44" s="63" t="str">
        <f t="shared" ca="1" si="16"/>
        <v/>
      </c>
      <c r="K44" s="63" t="str">
        <f t="shared" ca="1" si="17"/>
        <v/>
      </c>
      <c r="L44" s="177" t="str">
        <f t="shared" ca="1" si="8"/>
        <v/>
      </c>
      <c r="M44" s="64" t="str">
        <f t="shared" ca="1" si="9"/>
        <v/>
      </c>
      <c r="N44" s="82"/>
      <c r="O44" s="80" t="str">
        <f t="shared" ca="1" si="10"/>
        <v/>
      </c>
    </row>
    <row r="45" spans="2:15" ht="22.5" customHeight="1">
      <c r="B45" s="60">
        <f t="shared" si="7"/>
        <v>39</v>
      </c>
      <c r="C45" s="62" t="str">
        <f t="shared" ca="1" si="11"/>
        <v/>
      </c>
      <c r="D45" s="61" t="str">
        <f t="shared" ca="1" si="12"/>
        <v/>
      </c>
      <c r="E45" s="62" t="str">
        <f t="shared" ca="1" si="13"/>
        <v/>
      </c>
      <c r="F45" s="61" t="str">
        <f ca="1">IFERROR(VLOOKUP(G45,Vlookup!$B$1:$D$46,3,FALSE),"")</f>
        <v/>
      </c>
      <c r="G45" s="91" t="str">
        <f t="shared" ca="1" si="14"/>
        <v/>
      </c>
      <c r="H45" s="61" t="str">
        <f t="shared" ca="1" si="15"/>
        <v/>
      </c>
      <c r="I45" s="62" t="str">
        <f ca="1">IF(OR($O45="OK"),IF(M45&gt;0,総括表!$E$12,""),"")</f>
        <v/>
      </c>
      <c r="J45" s="63" t="str">
        <f t="shared" ca="1" si="16"/>
        <v/>
      </c>
      <c r="K45" s="63" t="str">
        <f t="shared" ca="1" si="17"/>
        <v/>
      </c>
      <c r="L45" s="177" t="str">
        <f t="shared" ca="1" si="8"/>
        <v/>
      </c>
      <c r="M45" s="64" t="str">
        <f t="shared" ca="1" si="9"/>
        <v/>
      </c>
      <c r="N45" s="82"/>
      <c r="O45" s="80" t="str">
        <f t="shared" ca="1" si="10"/>
        <v/>
      </c>
    </row>
    <row r="46" spans="2:15" ht="22.5" customHeight="1">
      <c r="B46" s="60">
        <f t="shared" si="7"/>
        <v>40</v>
      </c>
      <c r="C46" s="62" t="str">
        <f t="shared" ca="1" si="11"/>
        <v/>
      </c>
      <c r="D46" s="61" t="str">
        <f t="shared" ca="1" si="12"/>
        <v/>
      </c>
      <c r="E46" s="62" t="str">
        <f t="shared" ca="1" si="13"/>
        <v/>
      </c>
      <c r="F46" s="61" t="str">
        <f ca="1">IFERROR(VLOOKUP(G46,Vlookup!$B$1:$D$46,3,FALSE),"")</f>
        <v/>
      </c>
      <c r="G46" s="91" t="str">
        <f t="shared" ca="1" si="14"/>
        <v/>
      </c>
      <c r="H46" s="61" t="str">
        <f t="shared" ca="1" si="15"/>
        <v/>
      </c>
      <c r="I46" s="62" t="str">
        <f ca="1">IF(OR($O46="OK"),IF(M46&gt;0,総括表!$E$12,""),"")</f>
        <v/>
      </c>
      <c r="J46" s="63" t="str">
        <f t="shared" ca="1" si="16"/>
        <v/>
      </c>
      <c r="K46" s="63" t="str">
        <f t="shared" ca="1" si="17"/>
        <v/>
      </c>
      <c r="L46" s="177" t="str">
        <f t="shared" ca="1" si="8"/>
        <v/>
      </c>
      <c r="M46" s="64" t="str">
        <f t="shared" ca="1" si="9"/>
        <v/>
      </c>
      <c r="N46" s="82"/>
      <c r="O46" s="80" t="str">
        <f t="shared" ca="1" si="10"/>
        <v/>
      </c>
    </row>
    <row r="47" spans="2:15" ht="22.5" customHeight="1">
      <c r="B47" s="60">
        <f t="shared" si="7"/>
        <v>41</v>
      </c>
      <c r="C47" s="62" t="str">
        <f t="shared" ca="1" si="11"/>
        <v/>
      </c>
      <c r="D47" s="61" t="str">
        <f t="shared" ca="1" si="12"/>
        <v/>
      </c>
      <c r="E47" s="62" t="str">
        <f t="shared" ca="1" si="13"/>
        <v/>
      </c>
      <c r="F47" s="61" t="str">
        <f ca="1">IFERROR(VLOOKUP(G47,Vlookup!$B$1:$D$46,3,FALSE),"")</f>
        <v/>
      </c>
      <c r="G47" s="91" t="str">
        <f t="shared" ca="1" si="14"/>
        <v/>
      </c>
      <c r="H47" s="61" t="str">
        <f t="shared" ca="1" si="15"/>
        <v/>
      </c>
      <c r="I47" s="62" t="str">
        <f ca="1">IF(OR($O47="OK"),IF(M47&gt;0,総括表!$E$12,""),"")</f>
        <v/>
      </c>
      <c r="J47" s="63" t="str">
        <f t="shared" ca="1" si="16"/>
        <v/>
      </c>
      <c r="K47" s="63" t="str">
        <f t="shared" ca="1" si="17"/>
        <v/>
      </c>
      <c r="L47" s="177" t="str">
        <f t="shared" ca="1" si="8"/>
        <v/>
      </c>
      <c r="M47" s="64" t="str">
        <f t="shared" ca="1" si="9"/>
        <v/>
      </c>
      <c r="N47" s="82"/>
      <c r="O47" s="80" t="str">
        <f t="shared" ca="1" si="10"/>
        <v/>
      </c>
    </row>
    <row r="48" spans="2:15" ht="22.5" customHeight="1">
      <c r="B48" s="60">
        <f t="shared" si="7"/>
        <v>42</v>
      </c>
      <c r="C48" s="62" t="str">
        <f t="shared" ca="1" si="11"/>
        <v/>
      </c>
      <c r="D48" s="61" t="str">
        <f t="shared" ca="1" si="12"/>
        <v/>
      </c>
      <c r="E48" s="62" t="str">
        <f t="shared" ca="1" si="13"/>
        <v/>
      </c>
      <c r="F48" s="61" t="str">
        <f ca="1">IFERROR(VLOOKUP(G48,Vlookup!$B$1:$D$46,3,FALSE),"")</f>
        <v/>
      </c>
      <c r="G48" s="91" t="str">
        <f t="shared" ca="1" si="14"/>
        <v/>
      </c>
      <c r="H48" s="61" t="str">
        <f t="shared" ca="1" si="15"/>
        <v/>
      </c>
      <c r="I48" s="62" t="str">
        <f ca="1">IF(OR($O48="OK"),IF(M48&gt;0,総括表!$E$12,""),"")</f>
        <v/>
      </c>
      <c r="J48" s="63" t="str">
        <f t="shared" ca="1" si="16"/>
        <v/>
      </c>
      <c r="K48" s="63" t="str">
        <f t="shared" ca="1" si="17"/>
        <v/>
      </c>
      <c r="L48" s="177" t="str">
        <f t="shared" ca="1" si="8"/>
        <v/>
      </c>
      <c r="M48" s="64" t="str">
        <f t="shared" ca="1" si="9"/>
        <v/>
      </c>
      <c r="N48" s="82"/>
      <c r="O48" s="80" t="str">
        <f t="shared" ca="1" si="10"/>
        <v/>
      </c>
    </row>
    <row r="49" spans="2:15" ht="22.5" customHeight="1">
      <c r="B49" s="60">
        <f t="shared" si="7"/>
        <v>43</v>
      </c>
      <c r="C49" s="62" t="str">
        <f t="shared" ca="1" si="11"/>
        <v/>
      </c>
      <c r="D49" s="61" t="str">
        <f t="shared" ca="1" si="12"/>
        <v/>
      </c>
      <c r="E49" s="62" t="str">
        <f t="shared" ca="1" si="13"/>
        <v/>
      </c>
      <c r="F49" s="61" t="str">
        <f ca="1">IFERROR(VLOOKUP(G49,Vlookup!$B$1:$D$46,3,FALSE),"")</f>
        <v/>
      </c>
      <c r="G49" s="91" t="str">
        <f t="shared" ca="1" si="14"/>
        <v/>
      </c>
      <c r="H49" s="61" t="str">
        <f t="shared" ca="1" si="15"/>
        <v/>
      </c>
      <c r="I49" s="62" t="str">
        <f ca="1">IF(OR($O49="OK"),IF(M49&gt;0,総括表!$E$12,""),"")</f>
        <v/>
      </c>
      <c r="J49" s="63" t="str">
        <f t="shared" ca="1" si="16"/>
        <v/>
      </c>
      <c r="K49" s="63" t="str">
        <f t="shared" ca="1" si="17"/>
        <v/>
      </c>
      <c r="L49" s="177" t="str">
        <f t="shared" ca="1" si="8"/>
        <v/>
      </c>
      <c r="M49" s="64" t="str">
        <f t="shared" ca="1" si="9"/>
        <v/>
      </c>
      <c r="N49" s="82"/>
      <c r="O49" s="80" t="str">
        <f t="shared" ca="1" si="10"/>
        <v/>
      </c>
    </row>
    <row r="50" spans="2:15" ht="22.5" customHeight="1">
      <c r="B50" s="60">
        <f t="shared" si="7"/>
        <v>44</v>
      </c>
      <c r="C50" s="62" t="str">
        <f t="shared" ca="1" si="11"/>
        <v/>
      </c>
      <c r="D50" s="61" t="str">
        <f t="shared" ca="1" si="12"/>
        <v/>
      </c>
      <c r="E50" s="62" t="str">
        <f t="shared" ca="1" si="13"/>
        <v/>
      </c>
      <c r="F50" s="61" t="str">
        <f ca="1">IFERROR(VLOOKUP(G50,Vlookup!$B$1:$D$46,3,FALSE),"")</f>
        <v/>
      </c>
      <c r="G50" s="91" t="str">
        <f t="shared" ca="1" si="14"/>
        <v/>
      </c>
      <c r="H50" s="61" t="str">
        <f t="shared" ca="1" si="15"/>
        <v/>
      </c>
      <c r="I50" s="62" t="str">
        <f ca="1">IF(OR($O50="OK"),IF(M50&gt;0,総括表!$E$12,""),"")</f>
        <v/>
      </c>
      <c r="J50" s="63" t="str">
        <f t="shared" ca="1" si="16"/>
        <v/>
      </c>
      <c r="K50" s="63" t="str">
        <f t="shared" ca="1" si="17"/>
        <v/>
      </c>
      <c r="L50" s="177" t="str">
        <f t="shared" ca="1" si="8"/>
        <v/>
      </c>
      <c r="M50" s="64" t="str">
        <f t="shared" ca="1" si="9"/>
        <v/>
      </c>
      <c r="N50" s="82"/>
      <c r="O50" s="80" t="str">
        <f t="shared" ca="1" si="10"/>
        <v/>
      </c>
    </row>
    <row r="51" spans="2:15" ht="22.5" customHeight="1">
      <c r="B51" s="60">
        <f t="shared" si="7"/>
        <v>45</v>
      </c>
      <c r="C51" s="62" t="str">
        <f t="shared" ca="1" si="11"/>
        <v/>
      </c>
      <c r="D51" s="61" t="str">
        <f t="shared" ca="1" si="12"/>
        <v/>
      </c>
      <c r="E51" s="62" t="str">
        <f t="shared" ca="1" si="13"/>
        <v/>
      </c>
      <c r="F51" s="61" t="str">
        <f ca="1">IFERROR(VLOOKUP(G51,Vlookup!$B$1:$D$46,3,FALSE),"")</f>
        <v/>
      </c>
      <c r="G51" s="91" t="str">
        <f t="shared" ca="1" si="14"/>
        <v/>
      </c>
      <c r="H51" s="61" t="str">
        <f t="shared" ca="1" si="15"/>
        <v/>
      </c>
      <c r="I51" s="62" t="str">
        <f ca="1">IF(OR($O51="OK"),IF(M51&gt;0,総括表!$E$12,""),"")</f>
        <v/>
      </c>
      <c r="J51" s="63" t="str">
        <f t="shared" ca="1" si="16"/>
        <v/>
      </c>
      <c r="K51" s="63" t="str">
        <f t="shared" ca="1" si="17"/>
        <v/>
      </c>
      <c r="L51" s="177" t="str">
        <f t="shared" ca="1" si="8"/>
        <v/>
      </c>
      <c r="M51" s="64" t="str">
        <f t="shared" ca="1" si="9"/>
        <v/>
      </c>
      <c r="N51" s="82"/>
      <c r="O51" s="80" t="str">
        <f t="shared" ca="1" si="10"/>
        <v/>
      </c>
    </row>
    <row r="52" spans="2:15" ht="22.5" customHeight="1">
      <c r="B52" s="60">
        <f t="shared" si="7"/>
        <v>46</v>
      </c>
      <c r="C52" s="62" t="str">
        <f t="shared" ca="1" si="11"/>
        <v/>
      </c>
      <c r="D52" s="61" t="str">
        <f t="shared" ca="1" si="12"/>
        <v/>
      </c>
      <c r="E52" s="62" t="str">
        <f t="shared" ca="1" si="13"/>
        <v/>
      </c>
      <c r="F52" s="61" t="str">
        <f ca="1">IFERROR(VLOOKUP(G52,Vlookup!$B$1:$D$46,3,FALSE),"")</f>
        <v/>
      </c>
      <c r="G52" s="91" t="str">
        <f t="shared" ca="1" si="14"/>
        <v/>
      </c>
      <c r="H52" s="61" t="str">
        <f t="shared" ca="1" si="15"/>
        <v/>
      </c>
      <c r="I52" s="62" t="str">
        <f ca="1">IF(OR($O52="OK"),IF(M52&gt;0,総括表!$E$12,""),"")</f>
        <v/>
      </c>
      <c r="J52" s="63" t="str">
        <f t="shared" ca="1" si="16"/>
        <v/>
      </c>
      <c r="K52" s="63" t="str">
        <f t="shared" ca="1" si="17"/>
        <v/>
      </c>
      <c r="L52" s="177" t="str">
        <f t="shared" ca="1" si="8"/>
        <v/>
      </c>
      <c r="M52" s="64" t="str">
        <f t="shared" ca="1" si="9"/>
        <v/>
      </c>
      <c r="N52" s="82"/>
      <c r="O52" s="80" t="str">
        <f t="shared" ca="1" si="10"/>
        <v/>
      </c>
    </row>
    <row r="53" spans="2:15" ht="22.5" customHeight="1">
      <c r="B53" s="60">
        <f t="shared" si="7"/>
        <v>47</v>
      </c>
      <c r="C53" s="62" t="str">
        <f t="shared" ca="1" si="11"/>
        <v/>
      </c>
      <c r="D53" s="61" t="str">
        <f t="shared" ca="1" si="12"/>
        <v/>
      </c>
      <c r="E53" s="62" t="str">
        <f t="shared" ca="1" si="13"/>
        <v/>
      </c>
      <c r="F53" s="61" t="str">
        <f ca="1">IFERROR(VLOOKUP(G53,Vlookup!$B$1:$D$46,3,FALSE),"")</f>
        <v/>
      </c>
      <c r="G53" s="91" t="str">
        <f t="shared" ca="1" si="14"/>
        <v/>
      </c>
      <c r="H53" s="61" t="str">
        <f t="shared" ca="1" si="15"/>
        <v/>
      </c>
      <c r="I53" s="62" t="str">
        <f ca="1">IF(OR($O53="OK"),IF(M53&gt;0,総括表!$E$12,""),"")</f>
        <v/>
      </c>
      <c r="J53" s="63" t="str">
        <f t="shared" ca="1" si="16"/>
        <v/>
      </c>
      <c r="K53" s="63" t="str">
        <f t="shared" ca="1" si="17"/>
        <v/>
      </c>
      <c r="L53" s="177" t="str">
        <f t="shared" ca="1" si="8"/>
        <v/>
      </c>
      <c r="M53" s="64" t="str">
        <f t="shared" ca="1" si="9"/>
        <v/>
      </c>
      <c r="N53" s="82"/>
      <c r="O53" s="80" t="str">
        <f t="shared" ca="1" si="10"/>
        <v/>
      </c>
    </row>
    <row r="54" spans="2:15" ht="22.5" customHeight="1">
      <c r="B54" s="60">
        <f t="shared" si="7"/>
        <v>48</v>
      </c>
      <c r="C54" s="62" t="str">
        <f t="shared" ca="1" si="11"/>
        <v/>
      </c>
      <c r="D54" s="61" t="str">
        <f t="shared" ca="1" si="12"/>
        <v/>
      </c>
      <c r="E54" s="62" t="str">
        <f t="shared" ca="1" si="13"/>
        <v/>
      </c>
      <c r="F54" s="61" t="str">
        <f ca="1">IFERROR(VLOOKUP(G54,Vlookup!$B$1:$D$46,3,FALSE),"")</f>
        <v/>
      </c>
      <c r="G54" s="91" t="str">
        <f t="shared" ca="1" si="14"/>
        <v/>
      </c>
      <c r="H54" s="61" t="str">
        <f t="shared" ca="1" si="15"/>
        <v/>
      </c>
      <c r="I54" s="62" t="str">
        <f ca="1">IF(OR($O54="OK"),IF(M54&gt;0,総括表!$E$12,""),"")</f>
        <v/>
      </c>
      <c r="J54" s="63" t="str">
        <f t="shared" ca="1" si="16"/>
        <v/>
      </c>
      <c r="K54" s="63" t="str">
        <f t="shared" ca="1" si="17"/>
        <v/>
      </c>
      <c r="L54" s="177" t="str">
        <f t="shared" ca="1" si="8"/>
        <v/>
      </c>
      <c r="M54" s="64" t="str">
        <f t="shared" ca="1" si="9"/>
        <v/>
      </c>
      <c r="N54" s="82"/>
      <c r="O54" s="80" t="str">
        <f t="shared" ca="1" si="10"/>
        <v/>
      </c>
    </row>
    <row r="55" spans="2:15" ht="22.5" customHeight="1">
      <c r="B55" s="60">
        <f t="shared" si="7"/>
        <v>49</v>
      </c>
      <c r="C55" s="62" t="str">
        <f t="shared" ca="1" si="11"/>
        <v/>
      </c>
      <c r="D55" s="61" t="str">
        <f t="shared" ca="1" si="12"/>
        <v/>
      </c>
      <c r="E55" s="62" t="str">
        <f t="shared" ca="1" si="13"/>
        <v/>
      </c>
      <c r="F55" s="61" t="str">
        <f ca="1">IFERROR(VLOOKUP(G55,Vlookup!$B$1:$D$46,3,FALSE),"")</f>
        <v/>
      </c>
      <c r="G55" s="91" t="str">
        <f t="shared" ca="1" si="14"/>
        <v/>
      </c>
      <c r="H55" s="61" t="str">
        <f t="shared" ca="1" si="15"/>
        <v/>
      </c>
      <c r="I55" s="62" t="str">
        <f ca="1">IF(OR($O55="OK"),IF(M55&gt;0,総括表!$E$12,""),"")</f>
        <v/>
      </c>
      <c r="J55" s="63" t="str">
        <f t="shared" ca="1" si="16"/>
        <v/>
      </c>
      <c r="K55" s="63" t="str">
        <f t="shared" ca="1" si="17"/>
        <v/>
      </c>
      <c r="L55" s="177" t="str">
        <f t="shared" ca="1" si="8"/>
        <v/>
      </c>
      <c r="M55" s="64" t="str">
        <f t="shared" ca="1" si="9"/>
        <v/>
      </c>
      <c r="N55" s="82"/>
      <c r="O55" s="80" t="str">
        <f t="shared" ca="1" si="10"/>
        <v/>
      </c>
    </row>
    <row r="56" spans="2:15" ht="22.5" customHeight="1">
      <c r="B56" s="60">
        <f t="shared" si="7"/>
        <v>50</v>
      </c>
      <c r="C56" s="62" t="str">
        <f t="shared" ca="1" si="11"/>
        <v/>
      </c>
      <c r="D56" s="61" t="str">
        <f t="shared" ca="1" si="12"/>
        <v/>
      </c>
      <c r="E56" s="62" t="str">
        <f t="shared" ca="1" si="13"/>
        <v/>
      </c>
      <c r="F56" s="61" t="str">
        <f ca="1">IFERROR(VLOOKUP(G56,Vlookup!$B$1:$D$46,3,FALSE),"")</f>
        <v/>
      </c>
      <c r="G56" s="91" t="str">
        <f t="shared" ca="1" si="14"/>
        <v/>
      </c>
      <c r="H56" s="61" t="str">
        <f t="shared" ca="1" si="15"/>
        <v/>
      </c>
      <c r="I56" s="62" t="str">
        <f ca="1">IF(OR($O56="OK"),IF(M56&gt;0,総括表!$E$12,""),"")</f>
        <v/>
      </c>
      <c r="J56" s="63" t="str">
        <f t="shared" ca="1" si="16"/>
        <v/>
      </c>
      <c r="K56" s="63" t="str">
        <f t="shared" ca="1" si="17"/>
        <v/>
      </c>
      <c r="L56" s="177" t="str">
        <f t="shared" ca="1" si="8"/>
        <v/>
      </c>
      <c r="M56" s="64" t="str">
        <f t="shared" ca="1" si="9"/>
        <v/>
      </c>
      <c r="N56" s="82"/>
      <c r="O56" s="80" t="str">
        <f t="shared" ca="1" si="10"/>
        <v/>
      </c>
    </row>
  </sheetData>
  <sheetProtection password="EB51" sheet="1" selectLockedCells="1" selectUnlockedCells="1"/>
  <mergeCells count="1">
    <mergeCell ref="M1:N1"/>
  </mergeCells>
  <phoneticPr fontId="3"/>
  <conditionalFormatting sqref="M1:N4">
    <cfRule type="cellIs" dxfId="99" priority="1" operator="equal">
      <formula>0</formula>
    </cfRule>
  </conditionalFormatting>
  <dataValidations count="1">
    <dataValidation type="list" allowBlank="1" showInputMessage="1" showErrorMessage="1" sqref="N7:N56">
      <formula1>"可, "</formula1>
    </dataValidation>
  </dataValidations>
  <pageMargins left="0.19685039370078741" right="0.19685039370078741" top="0.39370078740157483" bottom="0.39370078740157483" header="0" footer="0"/>
  <pageSetup paperSize="9" scale="75" fitToHeight="0" orientation="landscape" r:id="rId1"/>
  <rowBreaks count="1" manualBreakCount="1">
    <brk id="31" max="12"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activeCell="C19" sqref="C19"/>
    </sheetView>
  </sheetViews>
  <sheetFormatPr defaultRowHeight="13.5"/>
  <cols>
    <col min="2" max="2" width="26.125" customWidth="1"/>
    <col min="7" max="7" width="19.5" customWidth="1"/>
  </cols>
  <sheetData>
    <row r="1" spans="1:9">
      <c r="A1" s="90">
        <v>1</v>
      </c>
      <c r="B1" s="89" t="s">
        <v>195</v>
      </c>
      <c r="C1" s="90">
        <v>280000</v>
      </c>
      <c r="D1">
        <v>1</v>
      </c>
      <c r="F1">
        <v>1</v>
      </c>
      <c r="G1" s="171" t="s">
        <v>266</v>
      </c>
      <c r="H1">
        <v>12</v>
      </c>
      <c r="I1">
        <v>4</v>
      </c>
    </row>
    <row r="2" spans="1:9">
      <c r="A2" s="90">
        <v>2</v>
      </c>
      <c r="B2" s="89" t="s">
        <v>60</v>
      </c>
      <c r="C2" s="90">
        <v>280000</v>
      </c>
      <c r="D2">
        <v>2</v>
      </c>
      <c r="F2">
        <v>2</v>
      </c>
      <c r="G2" s="171" t="s">
        <v>267</v>
      </c>
      <c r="H2">
        <v>11</v>
      </c>
      <c r="I2">
        <v>4</v>
      </c>
    </row>
    <row r="3" spans="1:9">
      <c r="A3" s="90">
        <v>3</v>
      </c>
      <c r="B3" s="89" t="s">
        <v>18</v>
      </c>
      <c r="C3" s="90">
        <v>280000</v>
      </c>
      <c r="D3">
        <v>3</v>
      </c>
      <c r="F3">
        <v>3</v>
      </c>
      <c r="G3" s="171" t="s">
        <v>268</v>
      </c>
      <c r="H3">
        <v>10</v>
      </c>
      <c r="I3">
        <v>4</v>
      </c>
    </row>
    <row r="4" spans="1:9">
      <c r="A4" s="90">
        <v>4</v>
      </c>
      <c r="B4" s="89" t="s">
        <v>261</v>
      </c>
      <c r="C4" s="90">
        <v>280000</v>
      </c>
      <c r="D4">
        <v>4</v>
      </c>
      <c r="F4">
        <v>4</v>
      </c>
      <c r="G4" s="171" t="s">
        <v>269</v>
      </c>
      <c r="H4">
        <v>9</v>
      </c>
      <c r="I4">
        <v>4</v>
      </c>
    </row>
    <row r="5" spans="1:9">
      <c r="A5" s="90">
        <v>5</v>
      </c>
      <c r="B5" s="89" t="s">
        <v>200</v>
      </c>
      <c r="C5" s="90">
        <v>75000</v>
      </c>
      <c r="D5">
        <v>5</v>
      </c>
      <c r="F5">
        <v>5</v>
      </c>
      <c r="G5" s="171" t="s">
        <v>270</v>
      </c>
      <c r="H5">
        <v>8</v>
      </c>
      <c r="I5">
        <v>4</v>
      </c>
    </row>
    <row r="6" spans="1:9">
      <c r="A6" s="90">
        <v>6</v>
      </c>
      <c r="B6" s="89" t="s">
        <v>201</v>
      </c>
      <c r="C6" s="90">
        <v>75000</v>
      </c>
      <c r="D6">
        <v>6</v>
      </c>
      <c r="F6">
        <v>6</v>
      </c>
      <c r="G6" s="171" t="s">
        <v>271</v>
      </c>
      <c r="H6">
        <v>7</v>
      </c>
      <c r="I6">
        <v>4</v>
      </c>
    </row>
    <row r="7" spans="1:9">
      <c r="A7" s="90">
        <v>7</v>
      </c>
      <c r="B7" s="89" t="s">
        <v>202</v>
      </c>
      <c r="C7" s="90">
        <v>75000</v>
      </c>
      <c r="D7">
        <v>7</v>
      </c>
      <c r="F7">
        <v>7</v>
      </c>
      <c r="G7" s="171" t="s">
        <v>272</v>
      </c>
      <c r="H7">
        <v>6</v>
      </c>
      <c r="I7">
        <v>4</v>
      </c>
    </row>
    <row r="8" spans="1:9">
      <c r="A8" s="90">
        <v>8</v>
      </c>
      <c r="B8" s="89" t="s">
        <v>203</v>
      </c>
      <c r="C8" s="90">
        <v>75000</v>
      </c>
      <c r="D8">
        <v>8</v>
      </c>
      <c r="F8">
        <v>8</v>
      </c>
      <c r="G8" s="171" t="s">
        <v>273</v>
      </c>
      <c r="H8">
        <v>5</v>
      </c>
      <c r="I8">
        <v>4</v>
      </c>
    </row>
    <row r="9" spans="1:9">
      <c r="A9" s="90">
        <v>9</v>
      </c>
      <c r="B9" s="89" t="s">
        <v>289</v>
      </c>
      <c r="C9" s="90">
        <v>75000</v>
      </c>
      <c r="D9">
        <v>9</v>
      </c>
      <c r="F9">
        <v>9</v>
      </c>
      <c r="G9" s="171" t="s">
        <v>274</v>
      </c>
      <c r="H9">
        <v>4</v>
      </c>
      <c r="I9">
        <v>4</v>
      </c>
    </row>
    <row r="10" spans="1:9">
      <c r="A10" s="90">
        <v>10</v>
      </c>
      <c r="B10" s="89" t="s">
        <v>290</v>
      </c>
      <c r="C10" s="90">
        <v>75000</v>
      </c>
      <c r="D10">
        <v>10</v>
      </c>
      <c r="F10">
        <v>10</v>
      </c>
      <c r="G10" s="171" t="s">
        <v>275</v>
      </c>
      <c r="H10">
        <v>3</v>
      </c>
      <c r="I10">
        <v>4</v>
      </c>
    </row>
    <row r="11" spans="1:9">
      <c r="A11" s="90">
        <v>11</v>
      </c>
      <c r="B11" s="89" t="s">
        <v>24</v>
      </c>
      <c r="C11" s="90">
        <v>75000</v>
      </c>
      <c r="D11">
        <v>11</v>
      </c>
      <c r="F11">
        <v>11</v>
      </c>
      <c r="G11" s="171" t="s">
        <v>276</v>
      </c>
      <c r="H11">
        <v>2</v>
      </c>
      <c r="I11">
        <v>4</v>
      </c>
    </row>
    <row r="12" spans="1:9">
      <c r="A12" s="90">
        <v>12</v>
      </c>
      <c r="B12" s="89" t="s">
        <v>205</v>
      </c>
      <c r="C12" s="90">
        <v>75000</v>
      </c>
      <c r="D12">
        <v>12</v>
      </c>
      <c r="F12">
        <v>12</v>
      </c>
      <c r="G12" s="171" t="s">
        <v>277</v>
      </c>
      <c r="H12">
        <v>1</v>
      </c>
      <c r="I12">
        <v>4</v>
      </c>
    </row>
    <row r="13" spans="1:9">
      <c r="A13" s="90">
        <v>13</v>
      </c>
      <c r="B13" s="89" t="s">
        <v>206</v>
      </c>
      <c r="C13" s="90">
        <v>840000</v>
      </c>
      <c r="D13">
        <v>13</v>
      </c>
      <c r="F13">
        <v>13</v>
      </c>
      <c r="G13" s="171" t="s">
        <v>301</v>
      </c>
      <c r="H13">
        <v>0</v>
      </c>
      <c r="I13">
        <v>4</v>
      </c>
    </row>
    <row r="14" spans="1:9">
      <c r="A14" s="90">
        <v>14</v>
      </c>
      <c r="B14" s="89" t="s">
        <v>207</v>
      </c>
      <c r="C14" s="90">
        <v>840000</v>
      </c>
      <c r="D14">
        <v>14</v>
      </c>
      <c r="F14">
        <v>14</v>
      </c>
      <c r="G14" s="171" t="s">
        <v>296</v>
      </c>
      <c r="H14">
        <v>0</v>
      </c>
      <c r="I14">
        <v>4</v>
      </c>
    </row>
    <row r="15" spans="1:9">
      <c r="A15" s="90">
        <v>15</v>
      </c>
      <c r="B15" s="89" t="s">
        <v>25</v>
      </c>
      <c r="C15" s="90">
        <v>840000</v>
      </c>
      <c r="D15">
        <v>15</v>
      </c>
      <c r="F15">
        <v>15</v>
      </c>
      <c r="G15" s="171" t="s">
        <v>297</v>
      </c>
      <c r="H15">
        <v>0</v>
      </c>
      <c r="I15">
        <v>3</v>
      </c>
    </row>
    <row r="16" spans="1:9">
      <c r="A16" s="90">
        <v>16</v>
      </c>
      <c r="B16" s="89" t="s">
        <v>26</v>
      </c>
      <c r="C16" s="90">
        <v>840000</v>
      </c>
      <c r="D16">
        <v>16</v>
      </c>
      <c r="F16">
        <v>16</v>
      </c>
      <c r="G16" s="171" t="s">
        <v>298</v>
      </c>
      <c r="H16">
        <v>0</v>
      </c>
      <c r="I16">
        <v>2</v>
      </c>
    </row>
    <row r="17" spans="1:9">
      <c r="A17" s="90">
        <v>17</v>
      </c>
      <c r="B17" s="89" t="s">
        <v>209</v>
      </c>
      <c r="C17" s="90">
        <v>840000</v>
      </c>
      <c r="D17">
        <v>17</v>
      </c>
      <c r="F17">
        <v>17</v>
      </c>
      <c r="G17" s="172" t="s">
        <v>295</v>
      </c>
      <c r="H17">
        <v>0</v>
      </c>
      <c r="I17">
        <v>1</v>
      </c>
    </row>
    <row r="18" spans="1:9">
      <c r="A18" s="90">
        <v>18</v>
      </c>
      <c r="B18" s="89" t="s">
        <v>305</v>
      </c>
      <c r="C18" s="90">
        <v>1600000</v>
      </c>
      <c r="D18">
        <v>18</v>
      </c>
    </row>
    <row r="19" spans="1:9">
      <c r="A19" s="90">
        <v>19</v>
      </c>
      <c r="B19" s="89" t="s">
        <v>172</v>
      </c>
      <c r="C19" s="90">
        <v>3200000</v>
      </c>
      <c r="D19">
        <v>19</v>
      </c>
      <c r="H19" t="s">
        <v>303</v>
      </c>
      <c r="I19" t="s">
        <v>302</v>
      </c>
    </row>
    <row r="20" spans="1:9">
      <c r="A20" s="90">
        <v>20</v>
      </c>
      <c r="B20" s="89" t="s">
        <v>211</v>
      </c>
      <c r="C20" s="90">
        <v>840000</v>
      </c>
      <c r="D20">
        <v>20</v>
      </c>
    </row>
    <row r="21" spans="1:9">
      <c r="A21" s="90">
        <v>21</v>
      </c>
      <c r="B21" s="89" t="s">
        <v>213</v>
      </c>
      <c r="C21" s="90">
        <v>840000</v>
      </c>
      <c r="D21">
        <v>21</v>
      </c>
    </row>
    <row r="22" spans="1:9">
      <c r="A22" s="90">
        <v>22</v>
      </c>
      <c r="B22" s="89" t="s">
        <v>306</v>
      </c>
      <c r="C22" s="90">
        <v>1600000</v>
      </c>
      <c r="D22">
        <v>22</v>
      </c>
    </row>
    <row r="23" spans="1:9">
      <c r="A23" s="90">
        <v>23</v>
      </c>
      <c r="B23" s="89" t="s">
        <v>173</v>
      </c>
      <c r="C23" s="90">
        <v>3200000</v>
      </c>
      <c r="D23">
        <v>23</v>
      </c>
    </row>
    <row r="24" spans="1:9">
      <c r="A24" s="90">
        <v>24</v>
      </c>
      <c r="B24" s="89" t="s">
        <v>215</v>
      </c>
      <c r="C24" s="90">
        <v>840000</v>
      </c>
      <c r="D24">
        <v>24</v>
      </c>
    </row>
    <row r="25" spans="1:9">
      <c r="A25" s="90">
        <v>25</v>
      </c>
      <c r="B25" s="89" t="s">
        <v>307</v>
      </c>
      <c r="C25" s="90">
        <v>1600000</v>
      </c>
      <c r="D25">
        <v>25</v>
      </c>
    </row>
    <row r="26" spans="1:9">
      <c r="A26" s="90">
        <v>26</v>
      </c>
      <c r="B26" s="89" t="s">
        <v>217</v>
      </c>
      <c r="C26" s="90">
        <v>3200000</v>
      </c>
      <c r="D26">
        <v>26</v>
      </c>
    </row>
    <row r="27" spans="1:9">
      <c r="A27" s="90">
        <v>27</v>
      </c>
      <c r="B27" s="89" t="s">
        <v>237</v>
      </c>
      <c r="C27" s="90">
        <v>840000</v>
      </c>
      <c r="D27">
        <v>27</v>
      </c>
    </row>
    <row r="28" spans="1:9">
      <c r="A28" s="90">
        <v>28</v>
      </c>
      <c r="B28" s="89" t="s">
        <v>308</v>
      </c>
      <c r="C28" s="90">
        <v>1600000</v>
      </c>
      <c r="D28">
        <v>28</v>
      </c>
    </row>
    <row r="29" spans="1:9">
      <c r="A29" s="90">
        <v>29</v>
      </c>
      <c r="B29" s="89" t="s">
        <v>239</v>
      </c>
      <c r="C29" s="90">
        <v>3200000</v>
      </c>
      <c r="D29">
        <v>29</v>
      </c>
    </row>
    <row r="30" spans="1:9">
      <c r="A30" s="90">
        <v>30</v>
      </c>
      <c r="B30" s="89" t="s">
        <v>235</v>
      </c>
      <c r="C30" s="90">
        <v>840000</v>
      </c>
      <c r="D30">
        <v>30</v>
      </c>
    </row>
    <row r="31" spans="1:9">
      <c r="A31" s="90">
        <v>31</v>
      </c>
      <c r="B31" s="89" t="s">
        <v>222</v>
      </c>
      <c r="C31" s="90">
        <v>840000</v>
      </c>
      <c r="D31">
        <v>31</v>
      </c>
    </row>
    <row r="32" spans="1:9">
      <c r="A32" s="90">
        <v>32</v>
      </c>
      <c r="B32" s="89" t="s">
        <v>309</v>
      </c>
      <c r="C32" s="90">
        <v>1600000</v>
      </c>
      <c r="D32">
        <v>32</v>
      </c>
    </row>
    <row r="33" spans="1:4">
      <c r="A33" s="90">
        <v>33</v>
      </c>
      <c r="B33" s="89" t="s">
        <v>224</v>
      </c>
      <c r="C33" s="90">
        <v>3200000</v>
      </c>
      <c r="D33">
        <v>33</v>
      </c>
    </row>
    <row r="34" spans="1:4">
      <c r="A34" s="90">
        <v>34</v>
      </c>
      <c r="B34" s="89" t="s">
        <v>287</v>
      </c>
      <c r="C34" s="90">
        <v>840000</v>
      </c>
      <c r="D34">
        <v>34</v>
      </c>
    </row>
    <row r="35" spans="1:4">
      <c r="A35" s="90">
        <v>35</v>
      </c>
      <c r="B35" s="89" t="s">
        <v>226</v>
      </c>
      <c r="C35" s="90">
        <v>840000</v>
      </c>
      <c r="D35">
        <v>35</v>
      </c>
    </row>
    <row r="36" spans="1:4">
      <c r="A36" s="90">
        <v>36</v>
      </c>
      <c r="B36" s="89" t="s">
        <v>310</v>
      </c>
      <c r="C36" s="90">
        <v>1600000</v>
      </c>
      <c r="D36">
        <v>36</v>
      </c>
    </row>
    <row r="37" spans="1:4">
      <c r="A37" s="90">
        <v>37</v>
      </c>
      <c r="B37" s="89" t="s">
        <v>227</v>
      </c>
      <c r="C37" s="90">
        <v>3200000</v>
      </c>
      <c r="D37">
        <v>37</v>
      </c>
    </row>
    <row r="38" spans="1:4">
      <c r="A38" s="90">
        <v>38</v>
      </c>
      <c r="B38" s="89" t="s">
        <v>228</v>
      </c>
      <c r="C38" s="90">
        <v>840000</v>
      </c>
      <c r="D38">
        <v>38</v>
      </c>
    </row>
    <row r="39" spans="1:4">
      <c r="A39" s="90">
        <v>39</v>
      </c>
      <c r="B39" s="89" t="s">
        <v>311</v>
      </c>
      <c r="C39" s="90">
        <v>1600000</v>
      </c>
      <c r="D39">
        <v>39</v>
      </c>
    </row>
    <row r="40" spans="1:4">
      <c r="A40" s="90">
        <v>40</v>
      </c>
      <c r="B40" s="89" t="s">
        <v>229</v>
      </c>
      <c r="C40" s="90">
        <v>3200000</v>
      </c>
      <c r="D40">
        <v>40</v>
      </c>
    </row>
    <row r="41" spans="1:4">
      <c r="A41" s="90">
        <v>41</v>
      </c>
      <c r="B41" s="89" t="s">
        <v>230</v>
      </c>
      <c r="C41" s="90">
        <v>840000</v>
      </c>
      <c r="D41">
        <v>41</v>
      </c>
    </row>
    <row r="42" spans="1:4">
      <c r="A42" s="90">
        <v>42</v>
      </c>
      <c r="B42" s="89" t="s">
        <v>312</v>
      </c>
      <c r="C42" s="90">
        <v>1600000</v>
      </c>
      <c r="D42">
        <v>42</v>
      </c>
    </row>
    <row r="43" spans="1:4">
      <c r="A43" s="90">
        <v>43</v>
      </c>
      <c r="B43" s="89" t="s">
        <v>231</v>
      </c>
      <c r="C43" s="90">
        <v>3200000</v>
      </c>
      <c r="D43">
        <v>43</v>
      </c>
    </row>
    <row r="44" spans="1:4">
      <c r="A44" s="90">
        <v>44</v>
      </c>
      <c r="B44" s="89" t="s">
        <v>232</v>
      </c>
      <c r="C44" s="90">
        <v>840000</v>
      </c>
      <c r="D44">
        <v>44</v>
      </c>
    </row>
    <row r="45" spans="1:4">
      <c r="A45" s="90">
        <v>45</v>
      </c>
      <c r="B45" s="89" t="s">
        <v>313</v>
      </c>
      <c r="C45" s="90">
        <v>1600000</v>
      </c>
      <c r="D45">
        <v>45</v>
      </c>
    </row>
    <row r="46" spans="1:4">
      <c r="A46" s="90">
        <v>46</v>
      </c>
      <c r="B46" s="89" t="s">
        <v>233</v>
      </c>
      <c r="C46" s="90">
        <v>3200000</v>
      </c>
      <c r="D46">
        <v>46</v>
      </c>
    </row>
  </sheetData>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workbookViewId="0">
      <selection activeCell="K4" sqref="K4"/>
    </sheetView>
  </sheetViews>
  <sheetFormatPr defaultRowHeight="13.5"/>
  <cols>
    <col min="5" max="5" width="15.75" bestFit="1" customWidth="1"/>
  </cols>
  <sheetData>
    <row r="1" spans="1:14">
      <c r="A1" s="160" t="s">
        <v>196</v>
      </c>
      <c r="B1" s="160" t="s">
        <v>198</v>
      </c>
      <c r="C1" s="160" t="s">
        <v>197</v>
      </c>
      <c r="D1" s="160" t="s">
        <v>241</v>
      </c>
      <c r="E1" s="160" t="s">
        <v>174</v>
      </c>
      <c r="F1" s="160" t="s">
        <v>175</v>
      </c>
      <c r="G1" s="160" t="s">
        <v>176</v>
      </c>
      <c r="H1" s="160" t="s">
        <v>218</v>
      </c>
      <c r="I1" s="160" t="s">
        <v>219</v>
      </c>
      <c r="J1" s="160" t="s">
        <v>220</v>
      </c>
      <c r="K1" s="160" t="s">
        <v>225</v>
      </c>
      <c r="L1" s="160" t="s">
        <v>243</v>
      </c>
      <c r="M1" s="160" t="s">
        <v>244</v>
      </c>
      <c r="N1" s="160" t="s">
        <v>245</v>
      </c>
    </row>
    <row r="2" spans="1:14">
      <c r="A2" s="160" t="s">
        <v>194</v>
      </c>
      <c r="B2" s="160" t="s">
        <v>199</v>
      </c>
      <c r="C2" s="160" t="s">
        <v>206</v>
      </c>
      <c r="D2" s="160" t="s">
        <v>25</v>
      </c>
      <c r="E2" s="160" t="s">
        <v>208</v>
      </c>
      <c r="F2" s="160" t="s">
        <v>212</v>
      </c>
      <c r="G2" s="160" t="s">
        <v>214</v>
      </c>
      <c r="H2" s="160" t="s">
        <v>236</v>
      </c>
      <c r="I2" s="160" t="s">
        <v>234</v>
      </c>
      <c r="J2" s="160" t="s">
        <v>221</v>
      </c>
      <c r="K2" s="160" t="s">
        <v>226</v>
      </c>
      <c r="L2" s="160" t="s">
        <v>228</v>
      </c>
      <c r="M2" s="160" t="s">
        <v>230</v>
      </c>
      <c r="N2" s="160" t="s">
        <v>232</v>
      </c>
    </row>
    <row r="3" spans="1:14">
      <c r="A3" s="160" t="s">
        <v>60</v>
      </c>
      <c r="B3" s="160" t="s">
        <v>19</v>
      </c>
      <c r="C3" s="160" t="s">
        <v>207</v>
      </c>
      <c r="D3" s="160" t="s">
        <v>26</v>
      </c>
      <c r="E3" s="160" t="s">
        <v>315</v>
      </c>
      <c r="F3" s="160" t="s">
        <v>316</v>
      </c>
      <c r="G3" s="160" t="s">
        <v>317</v>
      </c>
      <c r="H3" s="160" t="s">
        <v>318</v>
      </c>
      <c r="I3" s="160"/>
      <c r="J3" s="160" t="s">
        <v>319</v>
      </c>
      <c r="K3" s="160" t="s">
        <v>320</v>
      </c>
      <c r="L3" s="160" t="s">
        <v>321</v>
      </c>
      <c r="M3" s="160" t="s">
        <v>322</v>
      </c>
      <c r="N3" s="160" t="s">
        <v>323</v>
      </c>
    </row>
    <row r="4" spans="1:14">
      <c r="A4" s="160" t="s">
        <v>18</v>
      </c>
      <c r="B4" s="160" t="s">
        <v>22</v>
      </c>
      <c r="C4" s="160"/>
      <c r="D4" s="160"/>
      <c r="E4" s="160" t="s">
        <v>172</v>
      </c>
      <c r="F4" s="160" t="s">
        <v>173</v>
      </c>
      <c r="G4" s="160" t="s">
        <v>216</v>
      </c>
      <c r="H4" s="160" t="s">
        <v>238</v>
      </c>
      <c r="I4" s="160"/>
      <c r="J4" s="160" t="s">
        <v>223</v>
      </c>
      <c r="K4" s="160" t="s">
        <v>227</v>
      </c>
      <c r="L4" s="160" t="s">
        <v>229</v>
      </c>
      <c r="M4" s="160" t="s">
        <v>231</v>
      </c>
      <c r="N4" s="160" t="s">
        <v>233</v>
      </c>
    </row>
    <row r="5" spans="1:14">
      <c r="A5" s="160" t="s">
        <v>291</v>
      </c>
      <c r="B5" s="160" t="s">
        <v>23</v>
      </c>
      <c r="C5" s="160"/>
      <c r="D5" s="160"/>
      <c r="E5" s="160" t="s">
        <v>210</v>
      </c>
      <c r="F5" s="160"/>
      <c r="G5" s="160"/>
      <c r="H5" s="160"/>
      <c r="I5" s="160"/>
      <c r="J5" s="160" t="s">
        <v>288</v>
      </c>
      <c r="K5" s="160"/>
      <c r="L5" s="160"/>
      <c r="M5" s="160"/>
      <c r="N5" s="160"/>
    </row>
    <row r="6" spans="1:14">
      <c r="A6" s="160"/>
      <c r="B6" s="160" t="s">
        <v>289</v>
      </c>
      <c r="C6" s="160"/>
      <c r="D6" s="160"/>
      <c r="E6" s="160"/>
      <c r="F6" s="160"/>
      <c r="G6" s="160"/>
      <c r="H6" s="160"/>
      <c r="I6" s="160"/>
      <c r="J6" s="160"/>
      <c r="K6" s="160"/>
      <c r="L6" s="160"/>
      <c r="M6" s="160"/>
      <c r="N6" s="160"/>
    </row>
    <row r="7" spans="1:14">
      <c r="A7" s="160"/>
      <c r="B7" s="160" t="s">
        <v>290</v>
      </c>
      <c r="C7" s="160"/>
      <c r="D7" s="160"/>
      <c r="E7" s="160"/>
      <c r="F7" s="160"/>
      <c r="G7" s="160"/>
      <c r="H7" s="160"/>
      <c r="I7" s="160"/>
      <c r="J7" s="160"/>
      <c r="K7" s="160"/>
      <c r="L7" s="160"/>
      <c r="M7" s="160"/>
      <c r="N7" s="160"/>
    </row>
    <row r="8" spans="1:14">
      <c r="A8" s="160"/>
      <c r="B8" s="160" t="s">
        <v>24</v>
      </c>
      <c r="C8" s="160"/>
      <c r="D8" s="160"/>
      <c r="E8" s="160"/>
      <c r="F8" s="160"/>
      <c r="G8" s="160"/>
      <c r="H8" s="160"/>
      <c r="I8" s="160"/>
      <c r="J8" s="160"/>
      <c r="K8" s="160"/>
      <c r="L8" s="160"/>
      <c r="M8" s="160"/>
      <c r="N8" s="160"/>
    </row>
    <row r="9" spans="1:14">
      <c r="A9" s="160"/>
      <c r="B9" s="160" t="s">
        <v>204</v>
      </c>
      <c r="C9" s="160"/>
      <c r="D9" s="160"/>
      <c r="E9" s="160"/>
      <c r="F9" s="160"/>
      <c r="G9" s="160"/>
      <c r="H9" s="160"/>
      <c r="I9" s="160"/>
      <c r="J9" s="160"/>
      <c r="K9" s="160"/>
      <c r="L9" s="160"/>
      <c r="M9" s="160"/>
      <c r="N9" s="160"/>
    </row>
    <row r="12" spans="1:14">
      <c r="A12" t="s">
        <v>258</v>
      </c>
      <c r="E12" s="171"/>
    </row>
    <row r="13" spans="1:14">
      <c r="A13" t="s">
        <v>254</v>
      </c>
      <c r="E13" s="171"/>
    </row>
    <row r="14" spans="1:14">
      <c r="A14" t="s">
        <v>255</v>
      </c>
      <c r="E14" s="171"/>
    </row>
    <row r="15" spans="1:14">
      <c r="A15" t="s">
        <v>314</v>
      </c>
      <c r="E15" s="171"/>
    </row>
    <row r="16" spans="1:14">
      <c r="A16" t="s">
        <v>159</v>
      </c>
      <c r="E16" s="171"/>
    </row>
    <row r="17" spans="5:5">
      <c r="E17" s="171"/>
    </row>
    <row r="18" spans="5:5">
      <c r="E18" s="171"/>
    </row>
    <row r="19" spans="5:5">
      <c r="E19" s="171"/>
    </row>
    <row r="20" spans="5:5">
      <c r="E20" s="171"/>
    </row>
    <row r="21" spans="5:5">
      <c r="E21" s="171"/>
    </row>
    <row r="22" spans="5:5">
      <c r="E22" s="171"/>
    </row>
    <row r="23" spans="5:5">
      <c r="E23" s="171"/>
    </row>
    <row r="24" spans="5:5">
      <c r="E24" s="171"/>
    </row>
    <row r="25" spans="5:5">
      <c r="E25" s="171"/>
    </row>
    <row r="26" spans="5:5">
      <c r="E26" s="171"/>
    </row>
    <row r="27" spans="5:5">
      <c r="E27" s="171"/>
    </row>
    <row r="28" spans="5:5">
      <c r="E28" s="171"/>
    </row>
    <row r="29" spans="5:5">
      <c r="E29" s="171"/>
    </row>
    <row r="30" spans="5:5">
      <c r="E30" s="172"/>
    </row>
    <row r="31" spans="5:5">
      <c r="E31" s="170"/>
    </row>
  </sheetData>
  <phoneticPr fontId="3"/>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L8" sqref="L8:AM8"/>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2.25"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t="s">
        <v>358</v>
      </c>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t="s">
        <v>359</v>
      </c>
      <c r="M4" s="422"/>
      <c r="N4" s="422"/>
      <c r="O4" s="422"/>
      <c r="P4" s="422"/>
      <c r="Q4" s="422"/>
      <c r="R4" s="422"/>
      <c r="S4" s="422"/>
      <c r="T4" s="422"/>
      <c r="U4" s="422"/>
      <c r="V4" s="422"/>
      <c r="W4" s="422"/>
      <c r="X4" s="422"/>
      <c r="Y4" s="422"/>
      <c r="Z4" s="422"/>
      <c r="AA4" s="422"/>
      <c r="AB4" s="422"/>
      <c r="AC4" s="422"/>
      <c r="AD4" s="422"/>
      <c r="AE4" s="422"/>
      <c r="AF4" s="423"/>
      <c r="AG4" s="424" t="s">
        <v>360</v>
      </c>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t="s">
        <v>196</v>
      </c>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t="s">
        <v>194</v>
      </c>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t="s">
        <v>361</v>
      </c>
      <c r="R7" s="323"/>
      <c r="S7" s="102" t="s">
        <v>7</v>
      </c>
      <c r="T7" s="323" t="s">
        <v>350</v>
      </c>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t="s">
        <v>362</v>
      </c>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t="s">
        <v>363</v>
      </c>
      <c r="Q9" s="448"/>
      <c r="R9" s="448"/>
      <c r="S9" s="448"/>
      <c r="T9" s="448"/>
      <c r="U9" s="448"/>
      <c r="V9" s="448"/>
      <c r="W9" s="448"/>
      <c r="X9" s="448"/>
      <c r="Y9" s="448"/>
      <c r="Z9" s="105" t="s">
        <v>34</v>
      </c>
      <c r="AA9" s="103"/>
      <c r="AB9" s="103"/>
      <c r="AC9" s="447" t="s">
        <v>355</v>
      </c>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t="s">
        <v>356</v>
      </c>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t="s">
        <v>266</v>
      </c>
      <c r="M11" s="455"/>
      <c r="N11" s="455"/>
      <c r="O11" s="455"/>
      <c r="P11" s="455"/>
      <c r="Q11" s="455"/>
      <c r="R11" s="455"/>
      <c r="S11" s="456"/>
      <c r="T11" s="453" t="s">
        <v>300</v>
      </c>
      <c r="U11" s="452"/>
      <c r="V11" s="452"/>
      <c r="W11" s="452"/>
      <c r="X11" s="452"/>
      <c r="Y11" s="452"/>
      <c r="Z11" s="452"/>
      <c r="AA11" s="450">
        <f>IFERROR(VLOOKUP($L11,Vlookup!$G$1:$I$17,3,0),0)</f>
        <v>4</v>
      </c>
      <c r="AB11" s="450"/>
      <c r="AC11" s="450"/>
      <c r="AD11" s="451" t="s">
        <v>279</v>
      </c>
      <c r="AE11" s="452"/>
      <c r="AF11" s="452"/>
      <c r="AG11" s="452"/>
      <c r="AH11" s="452"/>
      <c r="AI11" s="452"/>
      <c r="AJ11" s="452"/>
      <c r="AK11" s="450">
        <f>IF($L$11&lt;&gt;"",IFERROR(VLOOKUP($L11,Vlookup!$G$1:$I$17,2,0),0),"")</f>
        <v>12</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95" customHeight="1">
      <c r="A15" s="432" t="s">
        <v>334</v>
      </c>
      <c r="B15" s="433"/>
      <c r="C15" s="433"/>
      <c r="D15" s="434"/>
      <c r="E15" s="435">
        <v>120000</v>
      </c>
      <c r="F15" s="435"/>
      <c r="G15" s="435"/>
      <c r="H15" s="435"/>
      <c r="I15" s="158" t="s">
        <v>333</v>
      </c>
      <c r="J15" s="457" t="s">
        <v>39</v>
      </c>
      <c r="K15" s="458"/>
      <c r="L15" s="458"/>
      <c r="M15" s="459"/>
      <c r="N15" s="460">
        <f>IFERROR(VLOOKUP(O6,Vlookup!$B$1:$C$46,2,0),0)</f>
        <v>280000</v>
      </c>
      <c r="O15" s="461"/>
      <c r="P15" s="461"/>
      <c r="Q15" s="461"/>
      <c r="R15" s="461"/>
      <c r="S15" s="176" t="s">
        <v>251</v>
      </c>
      <c r="T15" s="457" t="s">
        <v>240</v>
      </c>
      <c r="U15" s="458"/>
      <c r="V15" s="458"/>
      <c r="W15" s="458"/>
      <c r="X15" s="462">
        <f>ROUNDDOWN($AI$28/1000,0)*1000</f>
        <v>197000</v>
      </c>
      <c r="Y15" s="463"/>
      <c r="Z15" s="463"/>
      <c r="AA15" s="463"/>
      <c r="AB15" s="463"/>
      <c r="AC15" s="176" t="s">
        <v>251</v>
      </c>
      <c r="AD15" s="457" t="s">
        <v>16</v>
      </c>
      <c r="AE15" s="458"/>
      <c r="AF15" s="458"/>
      <c r="AG15" s="458"/>
      <c r="AH15" s="317">
        <f>IF(AND(N15-E15&gt;0,X15-E15&gt;0),MIN(N15-E15,X15-E15),0)</f>
        <v>77000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t="s">
        <v>258</v>
      </c>
      <c r="B19" s="354"/>
      <c r="C19" s="354"/>
      <c r="D19" s="355"/>
      <c r="E19" s="356"/>
      <c r="F19" s="357"/>
      <c r="G19" s="357"/>
      <c r="H19" s="357"/>
      <c r="I19" s="357"/>
      <c r="J19" s="357"/>
      <c r="K19" s="358"/>
      <c r="L19" s="326">
        <f>Q19+(Q19/AA$11)*8</f>
        <v>302706</v>
      </c>
      <c r="M19" s="326"/>
      <c r="N19" s="326"/>
      <c r="O19" s="326"/>
      <c r="P19" s="326"/>
      <c r="Q19" s="327">
        <v>100902</v>
      </c>
      <c r="R19" s="327"/>
      <c r="S19" s="327"/>
      <c r="T19" s="327"/>
      <c r="U19" s="328">
        <f>IF($AK$13&lt;&gt;"",L19*1000/1060,IF($AK$11=12,Z19,IF(AND($AK$11&lt;&gt;0,$AK$11&lt;12),Z19/$AK$11*12,IF($AK$11=0,L19*1000/1060,0))))</f>
        <v>288112</v>
      </c>
      <c r="V19" s="328"/>
      <c r="W19" s="328"/>
      <c r="X19" s="328"/>
      <c r="Y19" s="328"/>
      <c r="Z19" s="327">
        <v>288112</v>
      </c>
      <c r="AA19" s="327"/>
      <c r="AB19" s="327"/>
      <c r="AC19" s="327"/>
      <c r="AD19" s="327"/>
      <c r="AE19" s="327"/>
      <c r="AF19" s="327"/>
      <c r="AG19" s="327"/>
      <c r="AH19" s="327"/>
      <c r="AI19" s="328">
        <f t="shared" ref="AI19:AI27" si="0">IF(L19-U19-AD19&lt;0,0,L19-U19-AD19)</f>
        <v>14594</v>
      </c>
      <c r="AJ19" s="328"/>
      <c r="AK19" s="328"/>
      <c r="AL19" s="328"/>
      <c r="AM19" s="328"/>
    </row>
    <row r="20" spans="1:42" ht="24" customHeight="1">
      <c r="A20" s="353" t="s">
        <v>254</v>
      </c>
      <c r="B20" s="354"/>
      <c r="C20" s="354"/>
      <c r="D20" s="355"/>
      <c r="E20" s="356"/>
      <c r="F20" s="357"/>
      <c r="G20" s="357"/>
      <c r="H20" s="357"/>
      <c r="I20" s="357"/>
      <c r="J20" s="357"/>
      <c r="K20" s="358"/>
      <c r="L20" s="326">
        <f t="shared" ref="L20:L27" si="1">Q20+(Q20/AA$11)*8</f>
        <v>285060</v>
      </c>
      <c r="M20" s="326"/>
      <c r="N20" s="326"/>
      <c r="O20" s="326"/>
      <c r="P20" s="326"/>
      <c r="Q20" s="327">
        <v>95020</v>
      </c>
      <c r="R20" s="327"/>
      <c r="S20" s="327"/>
      <c r="T20" s="327"/>
      <c r="U20" s="328">
        <f t="shared" ref="U20:U27" si="2">IF($AK$13&lt;&gt;"",L20*1000/1060,IF($AK$11=12,Z20,IF(AND($AK$11&lt;&gt;0,$AK$11&lt;12),Z20/$AK$11*12,IF($AK$11=0,L20*1000/1060,0))))</f>
        <v>216339</v>
      </c>
      <c r="V20" s="328"/>
      <c r="W20" s="328"/>
      <c r="X20" s="328"/>
      <c r="Y20" s="328"/>
      <c r="Z20" s="327">
        <v>216339</v>
      </c>
      <c r="AA20" s="327"/>
      <c r="AB20" s="327"/>
      <c r="AC20" s="327"/>
      <c r="AD20" s="327"/>
      <c r="AE20" s="327"/>
      <c r="AF20" s="327"/>
      <c r="AG20" s="327"/>
      <c r="AH20" s="327"/>
      <c r="AI20" s="328">
        <f t="shared" si="0"/>
        <v>68721</v>
      </c>
      <c r="AJ20" s="328"/>
      <c r="AK20" s="328"/>
      <c r="AL20" s="328"/>
      <c r="AM20" s="328"/>
    </row>
    <row r="21" spans="1:42" ht="24" customHeight="1">
      <c r="A21" s="353" t="s">
        <v>255</v>
      </c>
      <c r="B21" s="354"/>
      <c r="C21" s="354"/>
      <c r="D21" s="355"/>
      <c r="E21" s="356"/>
      <c r="F21" s="357"/>
      <c r="G21" s="357"/>
      <c r="H21" s="357"/>
      <c r="I21" s="357"/>
      <c r="J21" s="357"/>
      <c r="K21" s="358"/>
      <c r="L21" s="326">
        <f t="shared" si="1"/>
        <v>361068</v>
      </c>
      <c r="M21" s="326"/>
      <c r="N21" s="326"/>
      <c r="O21" s="326"/>
      <c r="P21" s="326"/>
      <c r="Q21" s="327">
        <v>120356</v>
      </c>
      <c r="R21" s="327"/>
      <c r="S21" s="327"/>
      <c r="T21" s="327"/>
      <c r="U21" s="328">
        <f t="shared" si="2"/>
        <v>276050</v>
      </c>
      <c r="V21" s="328"/>
      <c r="W21" s="328"/>
      <c r="X21" s="328"/>
      <c r="Y21" s="328"/>
      <c r="Z21" s="327">
        <v>276050</v>
      </c>
      <c r="AA21" s="327"/>
      <c r="AB21" s="327"/>
      <c r="AC21" s="327"/>
      <c r="AD21" s="327"/>
      <c r="AE21" s="327"/>
      <c r="AF21" s="327"/>
      <c r="AG21" s="327"/>
      <c r="AH21" s="327"/>
      <c r="AI21" s="328">
        <f t="shared" si="0"/>
        <v>85018</v>
      </c>
      <c r="AJ21" s="328"/>
      <c r="AK21" s="328"/>
      <c r="AL21" s="328"/>
      <c r="AM21" s="328"/>
    </row>
    <row r="22" spans="1:42" ht="24" customHeight="1">
      <c r="A22" s="353" t="s">
        <v>314</v>
      </c>
      <c r="B22" s="354"/>
      <c r="C22" s="354"/>
      <c r="D22" s="355"/>
      <c r="E22" s="356" t="s">
        <v>365</v>
      </c>
      <c r="F22" s="357"/>
      <c r="G22" s="357"/>
      <c r="H22" s="357"/>
      <c r="I22" s="357"/>
      <c r="J22" s="357"/>
      <c r="K22" s="358"/>
      <c r="L22" s="326">
        <f t="shared" si="1"/>
        <v>195003</v>
      </c>
      <c r="M22" s="326"/>
      <c r="N22" s="326"/>
      <c r="O22" s="326"/>
      <c r="P22" s="326"/>
      <c r="Q22" s="327">
        <v>65001</v>
      </c>
      <c r="R22" s="327"/>
      <c r="S22" s="327"/>
      <c r="T22" s="327"/>
      <c r="U22" s="328">
        <f t="shared" si="2"/>
        <v>180509</v>
      </c>
      <c r="V22" s="328"/>
      <c r="W22" s="328"/>
      <c r="X22" s="328"/>
      <c r="Y22" s="328"/>
      <c r="Z22" s="327">
        <v>180509</v>
      </c>
      <c r="AA22" s="327"/>
      <c r="AB22" s="327"/>
      <c r="AC22" s="327"/>
      <c r="AD22" s="327"/>
      <c r="AE22" s="327"/>
      <c r="AF22" s="327"/>
      <c r="AG22" s="327"/>
      <c r="AH22" s="327"/>
      <c r="AI22" s="328">
        <f t="shared" si="0"/>
        <v>14494</v>
      </c>
      <c r="AJ22" s="328"/>
      <c r="AK22" s="328"/>
      <c r="AL22" s="328"/>
      <c r="AM22" s="328"/>
    </row>
    <row r="23" spans="1:42" ht="24" customHeight="1">
      <c r="A23" s="353" t="s">
        <v>159</v>
      </c>
      <c r="B23" s="354"/>
      <c r="C23" s="354"/>
      <c r="D23" s="355"/>
      <c r="E23" s="356" t="s">
        <v>364</v>
      </c>
      <c r="F23" s="357"/>
      <c r="G23" s="357"/>
      <c r="H23" s="357"/>
      <c r="I23" s="357"/>
      <c r="J23" s="357"/>
      <c r="K23" s="358"/>
      <c r="L23" s="326">
        <f t="shared" si="1"/>
        <v>99894</v>
      </c>
      <c r="M23" s="326"/>
      <c r="N23" s="326"/>
      <c r="O23" s="326"/>
      <c r="P23" s="326"/>
      <c r="Q23" s="327">
        <v>33298</v>
      </c>
      <c r="R23" s="327"/>
      <c r="S23" s="327"/>
      <c r="T23" s="327"/>
      <c r="U23" s="328">
        <f t="shared" si="2"/>
        <v>85001</v>
      </c>
      <c r="V23" s="328"/>
      <c r="W23" s="328"/>
      <c r="X23" s="328"/>
      <c r="Y23" s="328"/>
      <c r="Z23" s="327">
        <v>85001</v>
      </c>
      <c r="AA23" s="327"/>
      <c r="AB23" s="327"/>
      <c r="AC23" s="327"/>
      <c r="AD23" s="327"/>
      <c r="AE23" s="327"/>
      <c r="AF23" s="327"/>
      <c r="AG23" s="327"/>
      <c r="AH23" s="327"/>
      <c r="AI23" s="328">
        <f t="shared" si="0"/>
        <v>14893</v>
      </c>
      <c r="AJ23" s="328"/>
      <c r="AK23" s="328"/>
      <c r="AL23" s="328"/>
      <c r="AM23" s="328"/>
    </row>
    <row r="24" spans="1:42" ht="24" customHeight="1">
      <c r="A24" s="353"/>
      <c r="B24" s="354"/>
      <c r="C24" s="354"/>
      <c r="D24" s="355"/>
      <c r="E24" s="356"/>
      <c r="F24" s="357"/>
      <c r="G24" s="357"/>
      <c r="H24" s="357"/>
      <c r="I24" s="357"/>
      <c r="J24" s="357"/>
      <c r="K24" s="358"/>
      <c r="L24" s="326">
        <f t="shared" si="1"/>
        <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f t="shared" si="0"/>
        <v>0</v>
      </c>
      <c r="AJ24" s="328"/>
      <c r="AK24" s="328"/>
      <c r="AL24" s="328"/>
      <c r="AM24" s="328"/>
    </row>
    <row r="25" spans="1:42" ht="24" customHeight="1">
      <c r="A25" s="353"/>
      <c r="B25" s="354"/>
      <c r="C25" s="354"/>
      <c r="D25" s="355"/>
      <c r="E25" s="356"/>
      <c r="F25" s="357"/>
      <c r="G25" s="357"/>
      <c r="H25" s="357"/>
      <c r="I25" s="357"/>
      <c r="J25" s="357"/>
      <c r="K25" s="358"/>
      <c r="L25" s="326">
        <f t="shared" si="1"/>
        <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f t="shared" si="0"/>
        <v>0</v>
      </c>
      <c r="AJ25" s="328"/>
      <c r="AK25" s="328"/>
      <c r="AL25" s="328"/>
      <c r="AM25" s="328"/>
    </row>
    <row r="26" spans="1:42" ht="24" customHeight="1">
      <c r="A26" s="353"/>
      <c r="B26" s="354"/>
      <c r="C26" s="354"/>
      <c r="D26" s="355"/>
      <c r="E26" s="356"/>
      <c r="F26" s="357"/>
      <c r="G26" s="357"/>
      <c r="H26" s="357"/>
      <c r="I26" s="357"/>
      <c r="J26" s="357"/>
      <c r="K26" s="358"/>
      <c r="L26" s="326">
        <f t="shared" si="1"/>
        <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f t="shared" si="0"/>
        <v>0</v>
      </c>
      <c r="AJ26" s="328"/>
      <c r="AK26" s="328"/>
      <c r="AL26" s="328"/>
      <c r="AM26" s="328"/>
    </row>
    <row r="27" spans="1:42" ht="24" customHeight="1">
      <c r="A27" s="353"/>
      <c r="B27" s="354"/>
      <c r="C27" s="354"/>
      <c r="D27" s="355"/>
      <c r="E27" s="356"/>
      <c r="F27" s="357"/>
      <c r="G27" s="357"/>
      <c r="H27" s="357"/>
      <c r="I27" s="357"/>
      <c r="J27" s="357"/>
      <c r="K27" s="358"/>
      <c r="L27" s="326">
        <f t="shared" si="1"/>
        <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f t="shared" si="0"/>
        <v>0</v>
      </c>
      <c r="AJ27" s="328"/>
      <c r="AK27" s="328"/>
      <c r="AL27" s="328"/>
      <c r="AM27" s="328"/>
    </row>
    <row r="28" spans="1:42" ht="22.5" customHeight="1">
      <c r="A28" s="405" t="s">
        <v>45</v>
      </c>
      <c r="B28" s="406"/>
      <c r="C28" s="406"/>
      <c r="D28" s="406"/>
      <c r="E28" s="407"/>
      <c r="F28" s="407"/>
      <c r="G28" s="407"/>
      <c r="H28" s="407"/>
      <c r="I28" s="407"/>
      <c r="J28" s="407"/>
      <c r="K28" s="407"/>
      <c r="L28" s="328">
        <f>SUM(L19:P27)</f>
        <v>1243731</v>
      </c>
      <c r="M28" s="328"/>
      <c r="N28" s="328"/>
      <c r="O28" s="328"/>
      <c r="P28" s="328"/>
      <c r="Q28" s="328">
        <f>SUM(Q19:T27)</f>
        <v>414577</v>
      </c>
      <c r="R28" s="328"/>
      <c r="S28" s="328"/>
      <c r="T28" s="328"/>
      <c r="U28" s="328">
        <f>SUM(U19:Y27)</f>
        <v>1046011</v>
      </c>
      <c r="V28" s="328"/>
      <c r="W28" s="328"/>
      <c r="X28" s="328"/>
      <c r="Y28" s="328"/>
      <c r="Z28" s="328">
        <f>SUM(Z19:AC27)</f>
        <v>1046011</v>
      </c>
      <c r="AA28" s="328"/>
      <c r="AB28" s="328"/>
      <c r="AC28" s="328"/>
      <c r="AD28" s="328">
        <f>SUM(AD19:AH27)</f>
        <v>0</v>
      </c>
      <c r="AE28" s="328"/>
      <c r="AF28" s="328"/>
      <c r="AG28" s="328"/>
      <c r="AH28" s="328"/>
      <c r="AI28" s="328">
        <f>SUM(AI19:AM27)</f>
        <v>197720</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OK</v>
      </c>
    </row>
    <row r="32" spans="1:42" s="97" customFormat="1" ht="29.25" customHeight="1">
      <c r="A32" s="398" t="s">
        <v>366</v>
      </c>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t="s">
        <v>366</v>
      </c>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t="s">
        <v>366</v>
      </c>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t="s">
        <v>366</v>
      </c>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t="s">
        <v>366</v>
      </c>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str">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都道府県へ直接申請</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A15:D15"/>
    <mergeCell ref="E15:H15"/>
    <mergeCell ref="AK13:AM13"/>
    <mergeCell ref="E13:AJ13"/>
    <mergeCell ref="E14:N14"/>
    <mergeCell ref="O14:AM14"/>
    <mergeCell ref="T7:V7"/>
    <mergeCell ref="AC7:AM7"/>
    <mergeCell ref="AT7:AT8"/>
    <mergeCell ref="L8:AM8"/>
    <mergeCell ref="L10:AM10"/>
    <mergeCell ref="AC9:AM9"/>
    <mergeCell ref="P9:Y9"/>
    <mergeCell ref="A3:A11"/>
    <mergeCell ref="AK11:AM11"/>
    <mergeCell ref="AD11:AJ11"/>
    <mergeCell ref="T11:Z11"/>
    <mergeCell ref="AA11:AC11"/>
    <mergeCell ref="L11:S11"/>
    <mergeCell ref="J15:M15"/>
    <mergeCell ref="T15:W15"/>
    <mergeCell ref="N15:R15"/>
    <mergeCell ref="X15:AB15"/>
    <mergeCell ref="AD15:AG15"/>
    <mergeCell ref="AP4:AT4"/>
    <mergeCell ref="B5:K6"/>
    <mergeCell ref="L5:N5"/>
    <mergeCell ref="AP6:AT6"/>
    <mergeCell ref="O5:AK5"/>
    <mergeCell ref="L3:AF3"/>
    <mergeCell ref="AG3:AM3"/>
    <mergeCell ref="L4:AF4"/>
    <mergeCell ref="AG4:AM4"/>
    <mergeCell ref="L6:N6"/>
    <mergeCell ref="O6:AK6"/>
    <mergeCell ref="U27:Y27"/>
    <mergeCell ref="A29:AM29"/>
    <mergeCell ref="B107:W107"/>
    <mergeCell ref="X107:AM107"/>
    <mergeCell ref="B34:AM34"/>
    <mergeCell ref="B35:AM35"/>
    <mergeCell ref="B36:AM36"/>
    <mergeCell ref="B37:AM37"/>
    <mergeCell ref="A105:AM105"/>
    <mergeCell ref="B106:W106"/>
    <mergeCell ref="X106:AM106"/>
    <mergeCell ref="A31:AM31"/>
    <mergeCell ref="A32:A33"/>
    <mergeCell ref="B32:AM32"/>
    <mergeCell ref="C33:AM33"/>
    <mergeCell ref="A28:D28"/>
    <mergeCell ref="E28:K28"/>
    <mergeCell ref="L28:P28"/>
    <mergeCell ref="Q28:T28"/>
    <mergeCell ref="U28:Y28"/>
    <mergeCell ref="Z28:AC28"/>
    <mergeCell ref="AD28:AH28"/>
    <mergeCell ref="AI28:AM28"/>
    <mergeCell ref="AI19:AM19"/>
    <mergeCell ref="AD16:AH17"/>
    <mergeCell ref="AI16:AM17"/>
    <mergeCell ref="Q17:T17"/>
    <mergeCell ref="U16:AC16"/>
    <mergeCell ref="U17:Y17"/>
    <mergeCell ref="Z17:AC17"/>
    <mergeCell ref="L19:P19"/>
    <mergeCell ref="Q19:T19"/>
    <mergeCell ref="U19:Y19"/>
    <mergeCell ref="Z19:AC19"/>
    <mergeCell ref="AD19:AH19"/>
    <mergeCell ref="AD18:AH18"/>
    <mergeCell ref="AI18:AM18"/>
    <mergeCell ref="L16:T16"/>
    <mergeCell ref="L17:P17"/>
    <mergeCell ref="A26:D26"/>
    <mergeCell ref="A27:D27"/>
    <mergeCell ref="A19:D19"/>
    <mergeCell ref="E19:K19"/>
    <mergeCell ref="E20:K20"/>
    <mergeCell ref="E21:K21"/>
    <mergeCell ref="E22:K22"/>
    <mergeCell ref="E23:K23"/>
    <mergeCell ref="E24:K24"/>
    <mergeCell ref="E25:K25"/>
    <mergeCell ref="E26:K26"/>
    <mergeCell ref="E27:K27"/>
    <mergeCell ref="A20:D20"/>
    <mergeCell ref="A21:D21"/>
    <mergeCell ref="A22:D22"/>
    <mergeCell ref="A23:D23"/>
    <mergeCell ref="A24:D24"/>
    <mergeCell ref="A25:D25"/>
    <mergeCell ref="U20:Y20"/>
    <mergeCell ref="Z20:AC20"/>
    <mergeCell ref="AD20:AH20"/>
    <mergeCell ref="AI20:AM20"/>
    <mergeCell ref="L21:P21"/>
    <mergeCell ref="Q21:T21"/>
    <mergeCell ref="U21:Y21"/>
    <mergeCell ref="Z21:AC21"/>
    <mergeCell ref="AD21:AH21"/>
    <mergeCell ref="AI21:AM21"/>
    <mergeCell ref="L20:P20"/>
    <mergeCell ref="Q20:T20"/>
    <mergeCell ref="AD25:AH25"/>
    <mergeCell ref="AI25:AM25"/>
    <mergeCell ref="Q26:T26"/>
    <mergeCell ref="U26:Y26"/>
    <mergeCell ref="Z26:AC26"/>
    <mergeCell ref="AD26:AH26"/>
    <mergeCell ref="AI26:AM26"/>
    <mergeCell ref="L22:P22"/>
    <mergeCell ref="Q22:T22"/>
    <mergeCell ref="U22:Y22"/>
    <mergeCell ref="Z22:AC22"/>
    <mergeCell ref="AD22:AH22"/>
    <mergeCell ref="AI22:AM22"/>
    <mergeCell ref="L23:P23"/>
    <mergeCell ref="Q23:T23"/>
    <mergeCell ref="U23:Y23"/>
    <mergeCell ref="Z23:AC23"/>
    <mergeCell ref="AD23:AH23"/>
    <mergeCell ref="AI23:AM23"/>
    <mergeCell ref="L26:P26"/>
    <mergeCell ref="L24:P24"/>
    <mergeCell ref="AH15:AL15"/>
    <mergeCell ref="B7:K8"/>
    <mergeCell ref="Q7:R7"/>
    <mergeCell ref="B11:K11"/>
    <mergeCell ref="L27:P27"/>
    <mergeCell ref="Q27:T27"/>
    <mergeCell ref="Z27:AC27"/>
    <mergeCell ref="AD27:AH27"/>
    <mergeCell ref="AI27:AM27"/>
    <mergeCell ref="Q24:T24"/>
    <mergeCell ref="U24:Y24"/>
    <mergeCell ref="Z24:AC24"/>
    <mergeCell ref="AD24:AH24"/>
    <mergeCell ref="AI24:AM24"/>
    <mergeCell ref="L25:P25"/>
    <mergeCell ref="Q25:T25"/>
    <mergeCell ref="U25:Y25"/>
    <mergeCell ref="Z25:AC25"/>
    <mergeCell ref="A16:D18"/>
    <mergeCell ref="E16:K18"/>
    <mergeCell ref="L18:P18"/>
    <mergeCell ref="Q18:T18"/>
    <mergeCell ref="U18:Y18"/>
    <mergeCell ref="Z18:AC18"/>
  </mergeCells>
  <phoneticPr fontId="3"/>
  <conditionalFormatting sqref="A19:A27">
    <cfRule type="containsText" dxfId="98" priority="1" operator="containsText" text="その他">
      <formula>NOT(ISERROR(SEARCH("その他",A19)))</formula>
    </cfRule>
  </conditionalFormatting>
  <conditionalFormatting sqref="E19:E27">
    <cfRule type="containsText" dxfId="97" priority="6" operator="containsText" text="その他">
      <formula>NOT(ISERROR(SEARCH("その他",E19)))</formula>
    </cfRule>
  </conditionalFormatting>
  <conditionalFormatting sqref="Z19:AC28">
    <cfRule type="expression" dxfId="96" priority="4">
      <formula>OR($AK$11=0,$AK$13&lt;&gt;"")</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O5" sqref="O5:AK5"/>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t="s">
        <v>367</v>
      </c>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t="s">
        <v>368</v>
      </c>
      <c r="M4" s="422"/>
      <c r="N4" s="422"/>
      <c r="O4" s="422"/>
      <c r="P4" s="422"/>
      <c r="Q4" s="422"/>
      <c r="R4" s="422"/>
      <c r="S4" s="422"/>
      <c r="T4" s="422"/>
      <c r="U4" s="422"/>
      <c r="V4" s="422"/>
      <c r="W4" s="422"/>
      <c r="X4" s="422"/>
      <c r="Y4" s="422"/>
      <c r="Z4" s="422"/>
      <c r="AA4" s="422"/>
      <c r="AB4" s="422"/>
      <c r="AC4" s="422"/>
      <c r="AD4" s="422"/>
      <c r="AE4" s="422"/>
      <c r="AF4" s="423"/>
      <c r="AG4" s="424"/>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t="s">
        <v>225</v>
      </c>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t="s">
        <v>329</v>
      </c>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t="s">
        <v>370</v>
      </c>
      <c r="R7" s="323"/>
      <c r="S7" s="102" t="s">
        <v>7</v>
      </c>
      <c r="T7" s="323" t="s">
        <v>371</v>
      </c>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t="s">
        <v>372</v>
      </c>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t="s">
        <v>373</v>
      </c>
      <c r="Q9" s="448"/>
      <c r="R9" s="448"/>
      <c r="S9" s="448"/>
      <c r="T9" s="448"/>
      <c r="U9" s="448"/>
      <c r="V9" s="448"/>
      <c r="W9" s="448"/>
      <c r="X9" s="448"/>
      <c r="Y9" s="448"/>
      <c r="Z9" s="105" t="s">
        <v>34</v>
      </c>
      <c r="AA9" s="103"/>
      <c r="AB9" s="103"/>
      <c r="AC9" s="447" t="s">
        <v>374</v>
      </c>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t="s">
        <v>375</v>
      </c>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t="s">
        <v>270</v>
      </c>
      <c r="M11" s="455"/>
      <c r="N11" s="455"/>
      <c r="O11" s="455"/>
      <c r="P11" s="455"/>
      <c r="Q11" s="455"/>
      <c r="R11" s="455"/>
      <c r="S11" s="456"/>
      <c r="T11" s="453" t="s">
        <v>300</v>
      </c>
      <c r="U11" s="452"/>
      <c r="V11" s="452"/>
      <c r="W11" s="452"/>
      <c r="X11" s="452"/>
      <c r="Y11" s="452"/>
      <c r="Z11" s="452"/>
      <c r="AA11" s="450">
        <f>IFERROR(VLOOKUP($L11,Vlookup!$G$1:$I$17,3,0),0)</f>
        <v>4</v>
      </c>
      <c r="AB11" s="450"/>
      <c r="AC11" s="450"/>
      <c r="AD11" s="451" t="s">
        <v>279</v>
      </c>
      <c r="AE11" s="452"/>
      <c r="AF11" s="452"/>
      <c r="AG11" s="452"/>
      <c r="AH11" s="452"/>
      <c r="AI11" s="452"/>
      <c r="AJ11" s="452"/>
      <c r="AK11" s="450">
        <f>IF($L$11&lt;&gt;"",IFERROR(VLOOKUP($L11,Vlookup!$G$1:$I$17,2,0),0),"")</f>
        <v>8</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t="s">
        <v>366</v>
      </c>
      <c r="AL13" s="436"/>
      <c r="AM13" s="436"/>
      <c r="AP13" s="98"/>
    </row>
    <row r="14" spans="1:63" s="97" customFormat="1" ht="24.75" customHeight="1">
      <c r="E14" s="438" t="s">
        <v>336</v>
      </c>
      <c r="F14" s="438"/>
      <c r="G14" s="438"/>
      <c r="H14" s="438"/>
      <c r="I14" s="438"/>
      <c r="J14" s="438"/>
      <c r="K14" s="438"/>
      <c r="L14" s="438"/>
      <c r="M14" s="438"/>
      <c r="N14" s="438"/>
      <c r="O14" s="439" t="s">
        <v>404</v>
      </c>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v>0</v>
      </c>
      <c r="F15" s="435"/>
      <c r="G15" s="435"/>
      <c r="H15" s="435"/>
      <c r="I15" s="158" t="s">
        <v>251</v>
      </c>
      <c r="J15" s="457" t="s">
        <v>39</v>
      </c>
      <c r="K15" s="458"/>
      <c r="L15" s="458"/>
      <c r="M15" s="459"/>
      <c r="N15" s="464">
        <f>IFERROR(VLOOKUP(O6,Vlookup!$B$1:$C$46,2,0),0)</f>
        <v>1600000</v>
      </c>
      <c r="O15" s="465"/>
      <c r="P15" s="465"/>
      <c r="Q15" s="465"/>
      <c r="R15" s="465"/>
      <c r="S15" s="158" t="s">
        <v>251</v>
      </c>
      <c r="T15" s="466" t="s">
        <v>240</v>
      </c>
      <c r="U15" s="467"/>
      <c r="V15" s="467"/>
      <c r="W15" s="467"/>
      <c r="X15" s="468">
        <f>ROUNDDOWN($AI$28/1000,0)*1000</f>
        <v>157000</v>
      </c>
      <c r="Y15" s="469"/>
      <c r="Z15" s="469"/>
      <c r="AA15" s="469"/>
      <c r="AB15" s="469"/>
      <c r="AC15" s="158" t="s">
        <v>251</v>
      </c>
      <c r="AD15" s="466" t="s">
        <v>16</v>
      </c>
      <c r="AE15" s="467"/>
      <c r="AF15" s="467"/>
      <c r="AG15" s="467"/>
      <c r="AH15" s="317">
        <f>IF(AND(N15-E15&gt;0,X15-E15&gt;0),MIN(N15-E15,X15-E15),0)</f>
        <v>157000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t="s">
        <v>258</v>
      </c>
      <c r="B19" s="354"/>
      <c r="C19" s="354"/>
      <c r="D19" s="355"/>
      <c r="E19" s="356"/>
      <c r="F19" s="357"/>
      <c r="G19" s="357"/>
      <c r="H19" s="357"/>
      <c r="I19" s="357"/>
      <c r="J19" s="357"/>
      <c r="K19" s="358"/>
      <c r="L19" s="326">
        <f t="shared" ref="L19:L27" si="0">Q19+(Q19/AA$11)*8</f>
        <v>1065006</v>
      </c>
      <c r="M19" s="326"/>
      <c r="N19" s="326"/>
      <c r="O19" s="326"/>
      <c r="P19" s="326"/>
      <c r="Q19" s="327">
        <v>355002</v>
      </c>
      <c r="R19" s="327"/>
      <c r="S19" s="327"/>
      <c r="T19" s="327"/>
      <c r="U19" s="328">
        <f>IF($AK$13&lt;&gt;"",L19*1000/1060,IF($AK$11=12,Z19,IF(AND($AK$11&lt;&gt;0,$AK$11&lt;12),Z19/$AK$11*12,IF($AK$11=0,L19*1000/1060,0))))</f>
        <v>1004722.641509434</v>
      </c>
      <c r="V19" s="328"/>
      <c r="W19" s="328"/>
      <c r="X19" s="328"/>
      <c r="Y19" s="328"/>
      <c r="Z19" s="327"/>
      <c r="AA19" s="327"/>
      <c r="AB19" s="327"/>
      <c r="AC19" s="327"/>
      <c r="AD19" s="327"/>
      <c r="AE19" s="327"/>
      <c r="AF19" s="327"/>
      <c r="AG19" s="327"/>
      <c r="AH19" s="327"/>
      <c r="AI19" s="328">
        <f t="shared" ref="AI19:AI27" si="1">IF(L19-U19-AD19&lt;0,0,L19-U19-AD19)</f>
        <v>60283.358490566025</v>
      </c>
      <c r="AJ19" s="328"/>
      <c r="AK19" s="328"/>
      <c r="AL19" s="328"/>
      <c r="AM19" s="328"/>
    </row>
    <row r="20" spans="1:42" ht="24" customHeight="1">
      <c r="A20" s="353" t="s">
        <v>254</v>
      </c>
      <c r="B20" s="354"/>
      <c r="C20" s="354"/>
      <c r="D20" s="355"/>
      <c r="E20" s="356"/>
      <c r="F20" s="357"/>
      <c r="G20" s="357"/>
      <c r="H20" s="357"/>
      <c r="I20" s="357"/>
      <c r="J20" s="357"/>
      <c r="K20" s="358"/>
      <c r="L20" s="326">
        <f t="shared" si="0"/>
        <v>840933</v>
      </c>
      <c r="M20" s="326"/>
      <c r="N20" s="326"/>
      <c r="O20" s="326"/>
      <c r="P20" s="326"/>
      <c r="Q20" s="327">
        <v>280311</v>
      </c>
      <c r="R20" s="327"/>
      <c r="S20" s="327"/>
      <c r="T20" s="327"/>
      <c r="U20" s="328">
        <f t="shared" ref="U20:U27" si="2">IF($AK$13&lt;&gt;"",L20*1000/1060,IF($AK$11=12,Z20,IF(AND($AK$11&lt;&gt;0,$AK$11&lt;12),Z20/$AK$11*12,IF($AK$11=0,L20*1000/1060,0))))</f>
        <v>793333.01886792458</v>
      </c>
      <c r="V20" s="328"/>
      <c r="W20" s="328"/>
      <c r="X20" s="328"/>
      <c r="Y20" s="328"/>
      <c r="Z20" s="327"/>
      <c r="AA20" s="327"/>
      <c r="AB20" s="327"/>
      <c r="AC20" s="327"/>
      <c r="AD20" s="327"/>
      <c r="AE20" s="327"/>
      <c r="AF20" s="327"/>
      <c r="AG20" s="327"/>
      <c r="AH20" s="327"/>
      <c r="AI20" s="328">
        <f t="shared" si="1"/>
        <v>47599.981132075423</v>
      </c>
      <c r="AJ20" s="328"/>
      <c r="AK20" s="328"/>
      <c r="AL20" s="328"/>
      <c r="AM20" s="328"/>
    </row>
    <row r="21" spans="1:42" ht="24" customHeight="1">
      <c r="A21" s="353" t="s">
        <v>255</v>
      </c>
      <c r="B21" s="354"/>
      <c r="C21" s="354"/>
      <c r="D21" s="355"/>
      <c r="E21" s="356"/>
      <c r="F21" s="357"/>
      <c r="G21" s="357"/>
      <c r="H21" s="357"/>
      <c r="I21" s="357"/>
      <c r="J21" s="357"/>
      <c r="K21" s="358"/>
      <c r="L21" s="326">
        <f t="shared" si="0"/>
        <v>870000</v>
      </c>
      <c r="M21" s="326"/>
      <c r="N21" s="326"/>
      <c r="O21" s="326"/>
      <c r="P21" s="326"/>
      <c r="Q21" s="327">
        <v>290000</v>
      </c>
      <c r="R21" s="327"/>
      <c r="S21" s="327"/>
      <c r="T21" s="327"/>
      <c r="U21" s="328">
        <f t="shared" si="2"/>
        <v>820754.71698113205</v>
      </c>
      <c r="V21" s="328"/>
      <c r="W21" s="328"/>
      <c r="X21" s="328"/>
      <c r="Y21" s="328"/>
      <c r="Z21" s="327"/>
      <c r="AA21" s="327"/>
      <c r="AB21" s="327"/>
      <c r="AC21" s="327"/>
      <c r="AD21" s="327"/>
      <c r="AE21" s="327"/>
      <c r="AF21" s="327"/>
      <c r="AG21" s="327"/>
      <c r="AH21" s="327"/>
      <c r="AI21" s="328">
        <f t="shared" si="1"/>
        <v>49245.283018867951</v>
      </c>
      <c r="AJ21" s="328"/>
      <c r="AK21" s="328"/>
      <c r="AL21" s="328"/>
      <c r="AM21" s="328"/>
    </row>
    <row r="22" spans="1:42" ht="24" customHeight="1">
      <c r="A22" s="353"/>
      <c r="B22" s="354"/>
      <c r="C22" s="354"/>
      <c r="D22" s="355"/>
      <c r="E22" s="356"/>
      <c r="F22" s="357"/>
      <c r="G22" s="357"/>
      <c r="H22" s="357"/>
      <c r="I22" s="357"/>
      <c r="J22" s="357"/>
      <c r="K22" s="358"/>
      <c r="L22" s="326">
        <f t="shared" si="0"/>
        <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f t="shared" si="1"/>
        <v>0</v>
      </c>
      <c r="AJ22" s="328"/>
      <c r="AK22" s="328"/>
      <c r="AL22" s="328"/>
      <c r="AM22" s="328"/>
    </row>
    <row r="23" spans="1:42" ht="24" customHeight="1">
      <c r="A23" s="353"/>
      <c r="B23" s="354"/>
      <c r="C23" s="354"/>
      <c r="D23" s="355"/>
      <c r="E23" s="356"/>
      <c r="F23" s="357"/>
      <c r="G23" s="357"/>
      <c r="H23" s="357"/>
      <c r="I23" s="357"/>
      <c r="J23" s="357"/>
      <c r="K23" s="358"/>
      <c r="L23" s="326">
        <f t="shared" si="0"/>
        <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f t="shared" si="1"/>
        <v>0</v>
      </c>
      <c r="AJ23" s="328"/>
      <c r="AK23" s="328"/>
      <c r="AL23" s="328"/>
      <c r="AM23" s="328"/>
    </row>
    <row r="24" spans="1:42" ht="24" customHeight="1">
      <c r="A24" s="353"/>
      <c r="B24" s="354"/>
      <c r="C24" s="354"/>
      <c r="D24" s="355"/>
      <c r="E24" s="356"/>
      <c r="F24" s="357"/>
      <c r="G24" s="357"/>
      <c r="H24" s="357"/>
      <c r="I24" s="357"/>
      <c r="J24" s="357"/>
      <c r="K24" s="358"/>
      <c r="L24" s="326">
        <f t="shared" si="0"/>
        <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f t="shared" si="1"/>
        <v>0</v>
      </c>
      <c r="AJ24" s="328"/>
      <c r="AK24" s="328"/>
      <c r="AL24" s="328"/>
      <c r="AM24" s="328"/>
    </row>
    <row r="25" spans="1:42" ht="24" customHeight="1">
      <c r="A25" s="353"/>
      <c r="B25" s="354"/>
      <c r="C25" s="354"/>
      <c r="D25" s="355"/>
      <c r="E25" s="356"/>
      <c r="F25" s="357"/>
      <c r="G25" s="357"/>
      <c r="H25" s="357"/>
      <c r="I25" s="357"/>
      <c r="J25" s="357"/>
      <c r="K25" s="358"/>
      <c r="L25" s="326">
        <f t="shared" si="0"/>
        <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f t="shared" si="1"/>
        <v>0</v>
      </c>
      <c r="AJ25" s="328"/>
      <c r="AK25" s="328"/>
      <c r="AL25" s="328"/>
      <c r="AM25" s="328"/>
    </row>
    <row r="26" spans="1:42" ht="24" customHeight="1">
      <c r="A26" s="353"/>
      <c r="B26" s="354"/>
      <c r="C26" s="354"/>
      <c r="D26" s="355"/>
      <c r="E26" s="356"/>
      <c r="F26" s="357"/>
      <c r="G26" s="357"/>
      <c r="H26" s="357"/>
      <c r="I26" s="357"/>
      <c r="J26" s="357"/>
      <c r="K26" s="358"/>
      <c r="L26" s="326">
        <f t="shared" si="0"/>
        <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f t="shared" si="1"/>
        <v>0</v>
      </c>
      <c r="AJ26" s="328"/>
      <c r="AK26" s="328"/>
      <c r="AL26" s="328"/>
      <c r="AM26" s="328"/>
    </row>
    <row r="27" spans="1:42" ht="24" customHeight="1">
      <c r="A27" s="353"/>
      <c r="B27" s="354"/>
      <c r="C27" s="354"/>
      <c r="D27" s="355"/>
      <c r="E27" s="356"/>
      <c r="F27" s="357"/>
      <c r="G27" s="357"/>
      <c r="H27" s="357"/>
      <c r="I27" s="357"/>
      <c r="J27" s="357"/>
      <c r="K27" s="358"/>
      <c r="L27" s="326">
        <f t="shared" si="0"/>
        <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f t="shared" si="1"/>
        <v>0</v>
      </c>
      <c r="AJ27" s="328"/>
      <c r="AK27" s="328"/>
      <c r="AL27" s="328"/>
      <c r="AM27" s="328"/>
    </row>
    <row r="28" spans="1:42" ht="22.5" customHeight="1">
      <c r="A28" s="405" t="s">
        <v>45</v>
      </c>
      <c r="B28" s="406"/>
      <c r="C28" s="406"/>
      <c r="D28" s="406"/>
      <c r="E28" s="407"/>
      <c r="F28" s="407"/>
      <c r="G28" s="407"/>
      <c r="H28" s="407"/>
      <c r="I28" s="407"/>
      <c r="J28" s="407"/>
      <c r="K28" s="407"/>
      <c r="L28" s="328">
        <f>SUM(L19:P27)</f>
        <v>2775939</v>
      </c>
      <c r="M28" s="328"/>
      <c r="N28" s="328"/>
      <c r="O28" s="328"/>
      <c r="P28" s="328"/>
      <c r="Q28" s="328">
        <f>SUM(Q19:T27)</f>
        <v>925313</v>
      </c>
      <c r="R28" s="328"/>
      <c r="S28" s="328"/>
      <c r="T28" s="328"/>
      <c r="U28" s="328">
        <f>SUM(U19:Y27)</f>
        <v>2618810.3773584906</v>
      </c>
      <c r="V28" s="328"/>
      <c r="W28" s="328"/>
      <c r="X28" s="328"/>
      <c r="Y28" s="328"/>
      <c r="Z28" s="328">
        <f>SUM(Z19:AC27)</f>
        <v>0</v>
      </c>
      <c r="AA28" s="328"/>
      <c r="AB28" s="328"/>
      <c r="AC28" s="328"/>
      <c r="AD28" s="328">
        <f>SUM(AD19:AH27)</f>
        <v>0</v>
      </c>
      <c r="AE28" s="328"/>
      <c r="AF28" s="328"/>
      <c r="AG28" s="328"/>
      <c r="AH28" s="328"/>
      <c r="AI28" s="328">
        <f>SUM(AI19:AM27)</f>
        <v>157128.6226415094</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OK</v>
      </c>
    </row>
    <row r="32" spans="1:42" s="97" customFormat="1" ht="29.25" customHeight="1">
      <c r="A32" s="398" t="s">
        <v>366</v>
      </c>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t="s">
        <v>366</v>
      </c>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t="s">
        <v>366</v>
      </c>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t="s">
        <v>366</v>
      </c>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t="s">
        <v>366</v>
      </c>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str">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都道府県へ直接申請</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95" priority="2" operator="containsText" text="その他">
      <formula>NOT(ISERROR(SEARCH("その他",A19)))</formula>
    </cfRule>
  </conditionalFormatting>
  <conditionalFormatting sqref="E19:E27">
    <cfRule type="containsText" dxfId="94" priority="6" operator="containsText" text="その他">
      <formula>NOT(ISERROR(SEARCH("その他",E19)))</formula>
    </cfRule>
  </conditionalFormatting>
  <conditionalFormatting sqref="Z19:AC28">
    <cfRule type="expression" dxfId="93" priority="1">
      <formula>OR($AK$11=0,$AK$13&lt;&gt;"")</formula>
    </cfRule>
  </conditionalFormatting>
  <dataValidations count="9">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5:AK5">
      <formula1>ユニット</formula1>
    </dataValidation>
    <dataValidation type="list" allowBlank="1" showInputMessage="1" showErrorMessage="1" sqref="A106:A107 AK13:AM13">
      <formula1>"○"</formula1>
    </dataValidation>
    <dataValidation type="textLength" imeMode="disabled" operator="equal" allowBlank="1" showInputMessage="1" showErrorMessage="1" errorTitle="事業所番号" error="10桁で入力してください。" sqref="AG4:AM4">
      <formula1>10</formula1>
    </dataValidation>
    <dataValidation type="list" imeMode="disabled" allowBlank="1" showInputMessage="1" showErrorMessage="1" sqref="A32:A101">
      <formula1>"○"</formula1>
    </dataValidation>
    <dataValidation imeMode="off" allowBlank="1" showInputMessage="1" showErrorMessage="1" sqref="Q7:R7 T7:V7 AC9:AM9 P9:Y9"/>
    <dataValidation imeMode="fullKatakana" allowBlank="1" showInputMessage="1" showErrorMessage="1" sqref="L3:AF3"/>
    <dataValidation type="list" allowBlank="1" showInputMessage="1" showErrorMessage="1" sqref="O6:AK6">
      <formula1>INDIRECT(O5)</formula1>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K174"/>
  <sheetViews>
    <sheetView showGridLines="0" view="pageBreakPreview" zoomScaleNormal="120" zoomScaleSheetLayoutView="100" workbookViewId="0">
      <selection activeCell="AS13" sqref="AS13"/>
    </sheetView>
  </sheetViews>
  <sheetFormatPr defaultColWidth="2.25" defaultRowHeight="13.5"/>
  <cols>
    <col min="1" max="1" width="5.75" style="51" customWidth="1"/>
    <col min="2" max="2" width="3.375" style="51" customWidth="1"/>
    <col min="3" max="3" width="4.125" style="51" customWidth="1"/>
    <col min="4" max="4" width="1.75" style="51" customWidth="1"/>
    <col min="5" max="5" width="4.125" style="51" customWidth="1"/>
    <col min="6" max="39" width="2.25" style="51" customWidth="1"/>
    <col min="40" max="40" width="2.25" style="51"/>
    <col min="41" max="41" width="2.25" style="51" customWidth="1"/>
    <col min="42" max="42" width="20.5" style="80" bestFit="1" customWidth="1"/>
    <col min="43" max="43" width="9.125" style="51" customWidth="1"/>
    <col min="44" max="47" width="2.25" style="51" customWidth="1"/>
    <col min="48" max="62" width="2.25" style="51"/>
    <col min="63" max="63" width="0" style="51" hidden="1" customWidth="1"/>
    <col min="64" max="16384" width="2.25" style="51"/>
  </cols>
  <sheetData>
    <row r="1" spans="1:63">
      <c r="A1" s="93" t="s">
        <v>167</v>
      </c>
    </row>
    <row r="2" spans="1:63" ht="14.25" thickBot="1"/>
    <row r="3" spans="1:63" s="97" customFormat="1" ht="12" customHeight="1">
      <c r="A3" s="287" t="s">
        <v>30</v>
      </c>
      <c r="B3" s="95" t="s">
        <v>0</v>
      </c>
      <c r="C3" s="94"/>
      <c r="D3" s="94"/>
      <c r="E3" s="95"/>
      <c r="F3" s="95"/>
      <c r="G3" s="95"/>
      <c r="H3" s="95"/>
      <c r="I3" s="95"/>
      <c r="J3" s="95"/>
      <c r="K3" s="96"/>
      <c r="L3" s="416" t="s">
        <v>376</v>
      </c>
      <c r="M3" s="416"/>
      <c r="N3" s="416"/>
      <c r="O3" s="416"/>
      <c r="P3" s="416"/>
      <c r="Q3" s="416"/>
      <c r="R3" s="416"/>
      <c r="S3" s="416"/>
      <c r="T3" s="416"/>
      <c r="U3" s="416"/>
      <c r="V3" s="416"/>
      <c r="W3" s="416"/>
      <c r="X3" s="416"/>
      <c r="Y3" s="416"/>
      <c r="Z3" s="416"/>
      <c r="AA3" s="416"/>
      <c r="AB3" s="416"/>
      <c r="AC3" s="416"/>
      <c r="AD3" s="416"/>
      <c r="AE3" s="416"/>
      <c r="AF3" s="417"/>
      <c r="AG3" s="418" t="s">
        <v>36</v>
      </c>
      <c r="AH3" s="419"/>
      <c r="AI3" s="419"/>
      <c r="AJ3" s="419"/>
      <c r="AK3" s="419"/>
      <c r="AL3" s="419"/>
      <c r="AM3" s="420"/>
      <c r="AP3" s="98"/>
    </row>
    <row r="4" spans="1:63" s="97" customFormat="1" ht="20.25" customHeight="1">
      <c r="A4" s="288"/>
      <c r="B4" s="100" t="s">
        <v>28</v>
      </c>
      <c r="C4" s="99"/>
      <c r="D4" s="99"/>
      <c r="E4" s="100"/>
      <c r="F4" s="100"/>
      <c r="G4" s="100"/>
      <c r="H4" s="100"/>
      <c r="I4" s="100"/>
      <c r="J4" s="100"/>
      <c r="K4" s="101"/>
      <c r="L4" s="421" t="s">
        <v>377</v>
      </c>
      <c r="M4" s="422"/>
      <c r="N4" s="422"/>
      <c r="O4" s="422"/>
      <c r="P4" s="422"/>
      <c r="Q4" s="422"/>
      <c r="R4" s="422"/>
      <c r="S4" s="422"/>
      <c r="T4" s="422"/>
      <c r="U4" s="422"/>
      <c r="V4" s="422"/>
      <c r="W4" s="422"/>
      <c r="X4" s="422"/>
      <c r="Y4" s="422"/>
      <c r="Z4" s="422"/>
      <c r="AA4" s="422"/>
      <c r="AB4" s="422"/>
      <c r="AC4" s="422"/>
      <c r="AD4" s="422"/>
      <c r="AE4" s="422"/>
      <c r="AF4" s="423"/>
      <c r="AG4" s="424" t="s">
        <v>378</v>
      </c>
      <c r="AH4" s="425"/>
      <c r="AI4" s="425"/>
      <c r="AJ4" s="425"/>
      <c r="AK4" s="425"/>
      <c r="AL4" s="425"/>
      <c r="AM4" s="426"/>
      <c r="AP4" s="408"/>
      <c r="AQ4" s="408"/>
      <c r="AR4" s="408"/>
      <c r="AS4" s="408"/>
      <c r="AT4" s="408"/>
    </row>
    <row r="5" spans="1:63" s="97" customFormat="1" ht="21.75" customHeight="1">
      <c r="A5" s="288"/>
      <c r="B5" s="409" t="s">
        <v>43</v>
      </c>
      <c r="C5" s="409"/>
      <c r="D5" s="409"/>
      <c r="E5" s="409"/>
      <c r="F5" s="409"/>
      <c r="G5" s="409"/>
      <c r="H5" s="409"/>
      <c r="I5" s="409"/>
      <c r="J5" s="409"/>
      <c r="K5" s="410"/>
      <c r="L5" s="413" t="s">
        <v>170</v>
      </c>
      <c r="M5" s="413"/>
      <c r="N5" s="413"/>
      <c r="O5" s="415" t="s">
        <v>198</v>
      </c>
      <c r="P5" s="248"/>
      <c r="Q5" s="248"/>
      <c r="R5" s="248"/>
      <c r="S5" s="248"/>
      <c r="T5" s="248"/>
      <c r="U5" s="248"/>
      <c r="V5" s="248"/>
      <c r="W5" s="248"/>
      <c r="X5" s="248"/>
      <c r="Y5" s="248"/>
      <c r="Z5" s="248"/>
      <c r="AA5" s="248"/>
      <c r="AB5" s="248"/>
      <c r="AC5" s="248"/>
      <c r="AD5" s="248"/>
      <c r="AE5" s="248"/>
      <c r="AF5" s="248"/>
      <c r="AG5" s="248"/>
      <c r="AH5" s="248"/>
      <c r="AI5" s="248"/>
      <c r="AJ5" s="248"/>
      <c r="AK5" s="249"/>
      <c r="AL5" s="143"/>
      <c r="AM5" s="144"/>
      <c r="AP5" s="119"/>
      <c r="AQ5" s="119"/>
      <c r="AR5" s="119"/>
      <c r="AS5" s="119"/>
      <c r="AT5" s="119"/>
    </row>
    <row r="6" spans="1:63" s="97" customFormat="1" ht="21" customHeight="1">
      <c r="A6" s="288"/>
      <c r="B6" s="411"/>
      <c r="C6" s="411"/>
      <c r="D6" s="411"/>
      <c r="E6" s="411"/>
      <c r="F6" s="411"/>
      <c r="G6" s="411"/>
      <c r="H6" s="411"/>
      <c r="I6" s="411"/>
      <c r="J6" s="411"/>
      <c r="K6" s="412"/>
      <c r="L6" s="427" t="s">
        <v>171</v>
      </c>
      <c r="M6" s="428"/>
      <c r="N6" s="429"/>
      <c r="O6" s="430" t="s">
        <v>199</v>
      </c>
      <c r="P6" s="431"/>
      <c r="Q6" s="431"/>
      <c r="R6" s="431"/>
      <c r="S6" s="431"/>
      <c r="T6" s="431"/>
      <c r="U6" s="431"/>
      <c r="V6" s="431"/>
      <c r="W6" s="431"/>
      <c r="X6" s="431"/>
      <c r="Y6" s="431"/>
      <c r="Z6" s="431"/>
      <c r="AA6" s="431"/>
      <c r="AB6" s="431"/>
      <c r="AC6" s="431"/>
      <c r="AD6" s="431"/>
      <c r="AE6" s="431"/>
      <c r="AF6" s="431"/>
      <c r="AG6" s="431"/>
      <c r="AH6" s="431"/>
      <c r="AI6" s="431"/>
      <c r="AJ6" s="431"/>
      <c r="AK6" s="431"/>
      <c r="AL6" s="142"/>
      <c r="AM6" s="141"/>
      <c r="AP6" s="414" t="s">
        <v>133</v>
      </c>
      <c r="AQ6" s="408"/>
      <c r="AR6" s="408"/>
      <c r="AS6" s="408"/>
      <c r="AT6" s="408"/>
    </row>
    <row r="7" spans="1:63" s="97" customFormat="1" ht="17.25" customHeight="1">
      <c r="A7" s="288"/>
      <c r="B7" s="319" t="s">
        <v>37</v>
      </c>
      <c r="C7" s="319"/>
      <c r="D7" s="319"/>
      <c r="E7" s="319"/>
      <c r="F7" s="319"/>
      <c r="G7" s="319"/>
      <c r="H7" s="319"/>
      <c r="I7" s="319"/>
      <c r="J7" s="319"/>
      <c r="K7" s="320"/>
      <c r="L7" s="102" t="s">
        <v>6</v>
      </c>
      <c r="M7" s="102"/>
      <c r="N7" s="102"/>
      <c r="O7" s="102"/>
      <c r="P7" s="102"/>
      <c r="Q7" s="323" t="s">
        <v>379</v>
      </c>
      <c r="R7" s="323"/>
      <c r="S7" s="102" t="s">
        <v>7</v>
      </c>
      <c r="T7" s="323" t="s">
        <v>380</v>
      </c>
      <c r="U7" s="323"/>
      <c r="V7" s="323"/>
      <c r="W7" s="102" t="s">
        <v>8</v>
      </c>
      <c r="X7" s="102"/>
      <c r="Y7" s="102"/>
      <c r="Z7" s="102"/>
      <c r="AA7" s="102"/>
      <c r="AB7" s="102"/>
      <c r="AC7" s="440"/>
      <c r="AD7" s="440"/>
      <c r="AE7" s="440"/>
      <c r="AF7" s="440"/>
      <c r="AG7" s="440"/>
      <c r="AH7" s="440"/>
      <c r="AI7" s="440"/>
      <c r="AJ7" s="440"/>
      <c r="AK7" s="440"/>
      <c r="AL7" s="440"/>
      <c r="AM7" s="441"/>
      <c r="AP7" s="98"/>
      <c r="AT7" s="442"/>
    </row>
    <row r="8" spans="1:63" s="97" customFormat="1" ht="20.25" customHeight="1">
      <c r="A8" s="288"/>
      <c r="B8" s="321"/>
      <c r="C8" s="321"/>
      <c r="D8" s="321"/>
      <c r="E8" s="321"/>
      <c r="F8" s="321"/>
      <c r="G8" s="321"/>
      <c r="H8" s="321"/>
      <c r="I8" s="321"/>
      <c r="J8" s="321"/>
      <c r="K8" s="322"/>
      <c r="L8" s="421" t="s">
        <v>381</v>
      </c>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22"/>
      <c r="AM8" s="443"/>
      <c r="AP8" s="98"/>
      <c r="AT8" s="442"/>
    </row>
    <row r="9" spans="1:63" s="97" customFormat="1" ht="21" customHeight="1">
      <c r="A9" s="288"/>
      <c r="B9" s="103" t="s">
        <v>9</v>
      </c>
      <c r="C9" s="134"/>
      <c r="D9" s="134"/>
      <c r="E9" s="103"/>
      <c r="F9" s="103"/>
      <c r="G9" s="103"/>
      <c r="H9" s="103"/>
      <c r="I9" s="103"/>
      <c r="J9" s="103"/>
      <c r="K9" s="104"/>
      <c r="L9" s="103" t="s">
        <v>10</v>
      </c>
      <c r="M9" s="103"/>
      <c r="N9" s="103"/>
      <c r="O9" s="103"/>
      <c r="P9" s="447" t="s">
        <v>382</v>
      </c>
      <c r="Q9" s="448"/>
      <c r="R9" s="448"/>
      <c r="S9" s="448"/>
      <c r="T9" s="448"/>
      <c r="U9" s="448"/>
      <c r="V9" s="448"/>
      <c r="W9" s="448"/>
      <c r="X9" s="448"/>
      <c r="Y9" s="448"/>
      <c r="Z9" s="105" t="s">
        <v>34</v>
      </c>
      <c r="AA9" s="103"/>
      <c r="AB9" s="103"/>
      <c r="AC9" s="447" t="s">
        <v>383</v>
      </c>
      <c r="AD9" s="448"/>
      <c r="AE9" s="448"/>
      <c r="AF9" s="448"/>
      <c r="AG9" s="448"/>
      <c r="AH9" s="448"/>
      <c r="AI9" s="448"/>
      <c r="AJ9" s="448"/>
      <c r="AK9" s="448"/>
      <c r="AL9" s="448"/>
      <c r="AM9" s="449"/>
      <c r="AP9" s="98"/>
    </row>
    <row r="10" spans="1:63" s="97" customFormat="1" ht="20.25" customHeight="1">
      <c r="A10" s="288"/>
      <c r="B10" s="102" t="s">
        <v>29</v>
      </c>
      <c r="C10" s="168"/>
      <c r="D10" s="168"/>
      <c r="E10" s="102"/>
      <c r="F10" s="102"/>
      <c r="G10" s="102"/>
      <c r="H10" s="102"/>
      <c r="I10" s="102"/>
      <c r="J10" s="102"/>
      <c r="K10" s="169"/>
      <c r="L10" s="444" t="s">
        <v>384</v>
      </c>
      <c r="M10" s="445"/>
      <c r="N10" s="445"/>
      <c r="O10" s="445"/>
      <c r="P10" s="445"/>
      <c r="Q10" s="445"/>
      <c r="R10" s="445"/>
      <c r="S10" s="445"/>
      <c r="T10" s="445"/>
      <c r="U10" s="445"/>
      <c r="V10" s="445"/>
      <c r="W10" s="445"/>
      <c r="X10" s="445"/>
      <c r="Y10" s="445"/>
      <c r="Z10" s="445"/>
      <c r="AA10" s="445"/>
      <c r="AB10" s="445"/>
      <c r="AC10" s="445"/>
      <c r="AD10" s="445"/>
      <c r="AE10" s="445"/>
      <c r="AF10" s="445"/>
      <c r="AG10" s="445"/>
      <c r="AH10" s="445"/>
      <c r="AI10" s="445"/>
      <c r="AJ10" s="445"/>
      <c r="AK10" s="445"/>
      <c r="AL10" s="445"/>
      <c r="AM10" s="446"/>
      <c r="AP10" s="98"/>
    </row>
    <row r="11" spans="1:63" s="97" customFormat="1" ht="20.25" customHeight="1" thickBot="1">
      <c r="A11" s="289"/>
      <c r="B11" s="324" t="s">
        <v>292</v>
      </c>
      <c r="C11" s="325"/>
      <c r="D11" s="325"/>
      <c r="E11" s="325"/>
      <c r="F11" s="325"/>
      <c r="G11" s="325"/>
      <c r="H11" s="325"/>
      <c r="I11" s="325"/>
      <c r="J11" s="325"/>
      <c r="K11" s="325"/>
      <c r="L11" s="454" t="s">
        <v>297</v>
      </c>
      <c r="M11" s="455"/>
      <c r="N11" s="455"/>
      <c r="O11" s="455"/>
      <c r="P11" s="455"/>
      <c r="Q11" s="455"/>
      <c r="R11" s="455"/>
      <c r="S11" s="456"/>
      <c r="T11" s="453" t="s">
        <v>300</v>
      </c>
      <c r="U11" s="452"/>
      <c r="V11" s="452"/>
      <c r="W11" s="452"/>
      <c r="X11" s="452"/>
      <c r="Y11" s="452"/>
      <c r="Z11" s="452"/>
      <c r="AA11" s="450">
        <f>IFERROR(VLOOKUP($L11,Vlookup!$G$1:$I$17,3,0),0)</f>
        <v>3</v>
      </c>
      <c r="AB11" s="450"/>
      <c r="AC11" s="450"/>
      <c r="AD11" s="451" t="s">
        <v>279</v>
      </c>
      <c r="AE11" s="452"/>
      <c r="AF11" s="452"/>
      <c r="AG11" s="452"/>
      <c r="AH11" s="452"/>
      <c r="AI11" s="452"/>
      <c r="AJ11" s="452"/>
      <c r="AK11" s="450">
        <f>IF($L$11&lt;&gt;"",IFERROR(VLOOKUP($L11,Vlookup!$G$1:$I$17,2,0),0),"")</f>
        <v>0</v>
      </c>
      <c r="AL11" s="450"/>
      <c r="AM11" s="450"/>
      <c r="AP11" s="98"/>
    </row>
    <row r="12" spans="1:63" s="97" customFormat="1" ht="19.5" customHeight="1">
      <c r="I12" s="106"/>
      <c r="K12" s="2"/>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P12" s="98"/>
    </row>
    <row r="13" spans="1:63" s="97" customFormat="1" ht="24.75" customHeight="1">
      <c r="A13" s="53" t="s">
        <v>113</v>
      </c>
      <c r="E13" s="437" t="s">
        <v>335</v>
      </c>
      <c r="F13" s="437"/>
      <c r="G13" s="437"/>
      <c r="H13" s="437"/>
      <c r="I13" s="437"/>
      <c r="J13" s="437"/>
      <c r="K13" s="437"/>
      <c r="L13" s="437"/>
      <c r="M13" s="437"/>
      <c r="N13" s="437"/>
      <c r="O13" s="437"/>
      <c r="P13" s="437"/>
      <c r="Q13" s="437"/>
      <c r="R13" s="437"/>
      <c r="S13" s="437"/>
      <c r="T13" s="437"/>
      <c r="U13" s="437"/>
      <c r="V13" s="437"/>
      <c r="W13" s="437"/>
      <c r="X13" s="437"/>
      <c r="Y13" s="437"/>
      <c r="Z13" s="437"/>
      <c r="AA13" s="437"/>
      <c r="AB13" s="437"/>
      <c r="AC13" s="437"/>
      <c r="AD13" s="437"/>
      <c r="AE13" s="437"/>
      <c r="AF13" s="437"/>
      <c r="AG13" s="437"/>
      <c r="AH13" s="437"/>
      <c r="AI13" s="437"/>
      <c r="AJ13" s="437"/>
      <c r="AK13" s="436"/>
      <c r="AL13" s="436"/>
      <c r="AM13" s="436"/>
      <c r="AP13" s="98"/>
    </row>
    <row r="14" spans="1:63" s="97" customFormat="1" ht="24.75" customHeight="1">
      <c r="E14" s="438" t="s">
        <v>336</v>
      </c>
      <c r="F14" s="438"/>
      <c r="G14" s="438"/>
      <c r="H14" s="438"/>
      <c r="I14" s="438"/>
      <c r="J14" s="438"/>
      <c r="K14" s="438"/>
      <c r="L14" s="438"/>
      <c r="M14" s="438"/>
      <c r="N14" s="438"/>
      <c r="O14" s="439"/>
      <c r="P14" s="439"/>
      <c r="Q14" s="439"/>
      <c r="R14" s="439"/>
      <c r="S14" s="439"/>
      <c r="T14" s="439"/>
      <c r="U14" s="439"/>
      <c r="V14" s="439"/>
      <c r="W14" s="439"/>
      <c r="X14" s="439"/>
      <c r="Y14" s="439"/>
      <c r="Z14" s="439"/>
      <c r="AA14" s="439"/>
      <c r="AB14" s="439"/>
      <c r="AC14" s="439"/>
      <c r="AD14" s="439"/>
      <c r="AE14" s="439"/>
      <c r="AF14" s="439"/>
      <c r="AG14" s="439"/>
      <c r="AH14" s="439"/>
      <c r="AI14" s="439"/>
      <c r="AJ14" s="439"/>
      <c r="AK14" s="439"/>
      <c r="AL14" s="439"/>
      <c r="AM14" s="439"/>
      <c r="AP14" s="98"/>
      <c r="BK14" s="97" t="s">
        <v>338</v>
      </c>
    </row>
    <row r="15" spans="1:63" s="97" customFormat="1" ht="24.75" customHeight="1">
      <c r="A15" s="432" t="s">
        <v>334</v>
      </c>
      <c r="B15" s="433"/>
      <c r="C15" s="433"/>
      <c r="D15" s="434"/>
      <c r="E15" s="435">
        <v>34000</v>
      </c>
      <c r="F15" s="435"/>
      <c r="G15" s="435"/>
      <c r="H15" s="435"/>
      <c r="I15" s="158" t="s">
        <v>251</v>
      </c>
      <c r="J15" s="457" t="s">
        <v>39</v>
      </c>
      <c r="K15" s="458"/>
      <c r="L15" s="458"/>
      <c r="M15" s="459"/>
      <c r="N15" s="464">
        <f>IFERROR(VLOOKUP(O6,Vlookup!$B$1:$C$46,2,0),0)</f>
        <v>75000</v>
      </c>
      <c r="O15" s="465"/>
      <c r="P15" s="465"/>
      <c r="Q15" s="465"/>
      <c r="R15" s="465"/>
      <c r="S15" s="158" t="s">
        <v>251</v>
      </c>
      <c r="T15" s="466" t="s">
        <v>240</v>
      </c>
      <c r="U15" s="467"/>
      <c r="V15" s="467"/>
      <c r="W15" s="467"/>
      <c r="X15" s="468">
        <f>ROUNDDOWN($AI$28/1000,0)*1000</f>
        <v>52000</v>
      </c>
      <c r="Y15" s="469"/>
      <c r="Z15" s="469"/>
      <c r="AA15" s="469"/>
      <c r="AB15" s="469"/>
      <c r="AC15" s="158" t="s">
        <v>251</v>
      </c>
      <c r="AD15" s="466" t="s">
        <v>16</v>
      </c>
      <c r="AE15" s="467"/>
      <c r="AF15" s="467"/>
      <c r="AG15" s="467"/>
      <c r="AH15" s="317">
        <f>IF(AND(N15-E15&gt;0,X15-E15&gt;0),MIN(N15-E15,X15-E15),0)</f>
        <v>18000</v>
      </c>
      <c r="AI15" s="318"/>
      <c r="AJ15" s="318"/>
      <c r="AK15" s="318"/>
      <c r="AL15" s="318"/>
      <c r="AM15" s="159" t="s">
        <v>251</v>
      </c>
      <c r="AP15" s="98"/>
      <c r="BK15" s="97" t="s">
        <v>339</v>
      </c>
    </row>
    <row r="16" spans="1:63" ht="27.95" customHeight="1">
      <c r="A16" s="329" t="s">
        <v>193</v>
      </c>
      <c r="B16" s="330"/>
      <c r="C16" s="330"/>
      <c r="D16" s="331"/>
      <c r="E16" s="338" t="s">
        <v>253</v>
      </c>
      <c r="F16" s="339"/>
      <c r="G16" s="339"/>
      <c r="H16" s="339"/>
      <c r="I16" s="339"/>
      <c r="J16" s="339"/>
      <c r="K16" s="340"/>
      <c r="L16" s="372" t="s">
        <v>293</v>
      </c>
      <c r="M16" s="372"/>
      <c r="N16" s="372"/>
      <c r="O16" s="372"/>
      <c r="P16" s="372"/>
      <c r="Q16" s="372"/>
      <c r="R16" s="372"/>
      <c r="S16" s="372"/>
      <c r="T16" s="372"/>
      <c r="U16" s="366" t="s">
        <v>278</v>
      </c>
      <c r="V16" s="367"/>
      <c r="W16" s="367"/>
      <c r="X16" s="367"/>
      <c r="Y16" s="367"/>
      <c r="Z16" s="367"/>
      <c r="AA16" s="367"/>
      <c r="AB16" s="367"/>
      <c r="AC16" s="368"/>
      <c r="AD16" s="359" t="s">
        <v>337</v>
      </c>
      <c r="AE16" s="360"/>
      <c r="AF16" s="360"/>
      <c r="AG16" s="360"/>
      <c r="AH16" s="361"/>
      <c r="AI16" s="329" t="s">
        <v>286</v>
      </c>
      <c r="AJ16" s="330"/>
      <c r="AK16" s="330"/>
      <c r="AL16" s="330"/>
      <c r="AM16" s="331"/>
      <c r="BK16" s="51" t="s">
        <v>340</v>
      </c>
    </row>
    <row r="17" spans="1:42" ht="73.5" customHeight="1">
      <c r="A17" s="332"/>
      <c r="B17" s="333"/>
      <c r="C17" s="333"/>
      <c r="D17" s="334"/>
      <c r="E17" s="341"/>
      <c r="F17" s="342"/>
      <c r="G17" s="342"/>
      <c r="H17" s="342"/>
      <c r="I17" s="342"/>
      <c r="J17" s="342"/>
      <c r="K17" s="343"/>
      <c r="L17" s="369" t="s">
        <v>294</v>
      </c>
      <c r="M17" s="369"/>
      <c r="N17" s="369"/>
      <c r="O17" s="369"/>
      <c r="P17" s="369"/>
      <c r="Q17" s="365" t="s">
        <v>299</v>
      </c>
      <c r="R17" s="365"/>
      <c r="S17" s="365"/>
      <c r="T17" s="365"/>
      <c r="U17" s="369" t="s">
        <v>283</v>
      </c>
      <c r="V17" s="369"/>
      <c r="W17" s="369"/>
      <c r="X17" s="369"/>
      <c r="Y17" s="369"/>
      <c r="Z17" s="365" t="s">
        <v>284</v>
      </c>
      <c r="AA17" s="365"/>
      <c r="AB17" s="365"/>
      <c r="AC17" s="365"/>
      <c r="AD17" s="362"/>
      <c r="AE17" s="363"/>
      <c r="AF17" s="363"/>
      <c r="AG17" s="363"/>
      <c r="AH17" s="364"/>
      <c r="AI17" s="335"/>
      <c r="AJ17" s="336"/>
      <c r="AK17" s="336"/>
      <c r="AL17" s="336"/>
      <c r="AM17" s="337"/>
    </row>
    <row r="18" spans="1:42" ht="11.1" customHeight="1">
      <c r="A18" s="335"/>
      <c r="B18" s="336"/>
      <c r="C18" s="336"/>
      <c r="D18" s="337"/>
      <c r="E18" s="344"/>
      <c r="F18" s="345"/>
      <c r="G18" s="345"/>
      <c r="H18" s="345"/>
      <c r="I18" s="345"/>
      <c r="J18" s="345"/>
      <c r="K18" s="346"/>
      <c r="L18" s="347" t="s">
        <v>280</v>
      </c>
      <c r="M18" s="348"/>
      <c r="N18" s="348"/>
      <c r="O18" s="348"/>
      <c r="P18" s="349"/>
      <c r="Q18" s="350" t="s">
        <v>281</v>
      </c>
      <c r="R18" s="351"/>
      <c r="S18" s="351"/>
      <c r="T18" s="352"/>
      <c r="U18" s="347" t="s">
        <v>282</v>
      </c>
      <c r="V18" s="348"/>
      <c r="W18" s="348"/>
      <c r="X18" s="348"/>
      <c r="Y18" s="349"/>
      <c r="Z18" s="350" t="s">
        <v>281</v>
      </c>
      <c r="AA18" s="351"/>
      <c r="AB18" s="351"/>
      <c r="AC18" s="352"/>
      <c r="AD18" s="366" t="s">
        <v>281</v>
      </c>
      <c r="AE18" s="367"/>
      <c r="AF18" s="367"/>
      <c r="AG18" s="367"/>
      <c r="AH18" s="368"/>
      <c r="AI18" s="366" t="s">
        <v>282</v>
      </c>
      <c r="AJ18" s="370"/>
      <c r="AK18" s="370"/>
      <c r="AL18" s="370"/>
      <c r="AM18" s="371"/>
    </row>
    <row r="19" spans="1:42" ht="24" customHeight="1">
      <c r="A19" s="353" t="s">
        <v>254</v>
      </c>
      <c r="B19" s="354"/>
      <c r="C19" s="354"/>
      <c r="D19" s="355"/>
      <c r="E19" s="356"/>
      <c r="F19" s="357"/>
      <c r="G19" s="357"/>
      <c r="H19" s="357"/>
      <c r="I19" s="357"/>
      <c r="J19" s="357"/>
      <c r="K19" s="358"/>
      <c r="L19" s="326">
        <f>Q19+(Q19/AA$11)*8</f>
        <v>150285.66666666669</v>
      </c>
      <c r="M19" s="326"/>
      <c r="N19" s="326"/>
      <c r="O19" s="326"/>
      <c r="P19" s="326"/>
      <c r="Q19" s="327">
        <v>40987</v>
      </c>
      <c r="R19" s="327"/>
      <c r="S19" s="327"/>
      <c r="T19" s="327"/>
      <c r="U19" s="328">
        <f>IF($AK$13&lt;&gt;"",L19*1000/1060,IF($AK$11=12,Z19,IF(AND($AK$11&lt;&gt;0,$AK$11&lt;12),Z19/$AK$11*12,IF($AK$11=0,L19*1000/1060,0))))</f>
        <v>141778.93081761009</v>
      </c>
      <c r="V19" s="328"/>
      <c r="W19" s="328"/>
      <c r="X19" s="328"/>
      <c r="Y19" s="328"/>
      <c r="Z19" s="327"/>
      <c r="AA19" s="327"/>
      <c r="AB19" s="327"/>
      <c r="AC19" s="327"/>
      <c r="AD19" s="327"/>
      <c r="AE19" s="327"/>
      <c r="AF19" s="327"/>
      <c r="AG19" s="327"/>
      <c r="AH19" s="327"/>
      <c r="AI19" s="328">
        <f t="shared" ref="AI19:AI27" si="0">IF(L19-U19-AD19&lt;0,0,L19-U19-AD19)</f>
        <v>8506.7358490565966</v>
      </c>
      <c r="AJ19" s="328"/>
      <c r="AK19" s="328"/>
      <c r="AL19" s="328"/>
      <c r="AM19" s="328"/>
    </row>
    <row r="20" spans="1:42" ht="24" customHeight="1">
      <c r="A20" s="353" t="s">
        <v>258</v>
      </c>
      <c r="B20" s="354"/>
      <c r="C20" s="354"/>
      <c r="D20" s="355"/>
      <c r="E20" s="356"/>
      <c r="F20" s="357"/>
      <c r="G20" s="357"/>
      <c r="H20" s="357"/>
      <c r="I20" s="357"/>
      <c r="J20" s="357"/>
      <c r="K20" s="358"/>
      <c r="L20" s="326">
        <f t="shared" ref="L19:L27" si="1">Q20+(Q20/AA$11)*8</f>
        <v>726568.33333333337</v>
      </c>
      <c r="M20" s="326"/>
      <c r="N20" s="326"/>
      <c r="O20" s="326"/>
      <c r="P20" s="326"/>
      <c r="Q20" s="327">
        <v>198155</v>
      </c>
      <c r="R20" s="327"/>
      <c r="S20" s="327"/>
      <c r="T20" s="327"/>
      <c r="U20" s="328">
        <f t="shared" ref="U20:U27" si="2">IF($AK$13&lt;&gt;"",L20*1000/1060,IF($AK$11=12,Z20,IF(AND($AK$11&lt;&gt;0,$AK$11&lt;12),Z20/$AK$11*12,IF($AK$11=0,L20*1000/1060,0))))</f>
        <v>685441.82389937108</v>
      </c>
      <c r="V20" s="328"/>
      <c r="W20" s="328"/>
      <c r="X20" s="328"/>
      <c r="Y20" s="328"/>
      <c r="Z20" s="327"/>
      <c r="AA20" s="327"/>
      <c r="AB20" s="327"/>
      <c r="AC20" s="327"/>
      <c r="AD20" s="327"/>
      <c r="AE20" s="327"/>
      <c r="AF20" s="327"/>
      <c r="AG20" s="327"/>
      <c r="AH20" s="327"/>
      <c r="AI20" s="328">
        <f t="shared" si="0"/>
        <v>41126.509433962288</v>
      </c>
      <c r="AJ20" s="328"/>
      <c r="AK20" s="328"/>
      <c r="AL20" s="328"/>
      <c r="AM20" s="328"/>
    </row>
    <row r="21" spans="1:42" ht="24" customHeight="1">
      <c r="A21" s="353" t="s">
        <v>159</v>
      </c>
      <c r="B21" s="354"/>
      <c r="C21" s="354"/>
      <c r="D21" s="355"/>
      <c r="E21" s="356" t="s">
        <v>364</v>
      </c>
      <c r="F21" s="357"/>
      <c r="G21" s="357"/>
      <c r="H21" s="357"/>
      <c r="I21" s="357"/>
      <c r="J21" s="357"/>
      <c r="K21" s="358"/>
      <c r="L21" s="326">
        <f t="shared" si="1"/>
        <v>49338.666666666664</v>
      </c>
      <c r="M21" s="326"/>
      <c r="N21" s="326"/>
      <c r="O21" s="326"/>
      <c r="P21" s="326"/>
      <c r="Q21" s="327">
        <v>13456</v>
      </c>
      <c r="R21" s="327"/>
      <c r="S21" s="327"/>
      <c r="T21" s="327"/>
      <c r="U21" s="328">
        <f t="shared" si="2"/>
        <v>46545.911949685535</v>
      </c>
      <c r="V21" s="328"/>
      <c r="W21" s="328"/>
      <c r="X21" s="328"/>
      <c r="Y21" s="328"/>
      <c r="Z21" s="327"/>
      <c r="AA21" s="327"/>
      <c r="AB21" s="327"/>
      <c r="AC21" s="327"/>
      <c r="AD21" s="327"/>
      <c r="AE21" s="327"/>
      <c r="AF21" s="327"/>
      <c r="AG21" s="327"/>
      <c r="AH21" s="327"/>
      <c r="AI21" s="328">
        <f t="shared" si="0"/>
        <v>2792.7547169811296</v>
      </c>
      <c r="AJ21" s="328"/>
      <c r="AK21" s="328"/>
      <c r="AL21" s="328"/>
      <c r="AM21" s="328"/>
    </row>
    <row r="22" spans="1:42" ht="24" customHeight="1">
      <c r="A22" s="353"/>
      <c r="B22" s="354"/>
      <c r="C22" s="354"/>
      <c r="D22" s="355"/>
      <c r="E22" s="356"/>
      <c r="F22" s="357"/>
      <c r="G22" s="357"/>
      <c r="H22" s="357"/>
      <c r="I22" s="357"/>
      <c r="J22" s="357"/>
      <c r="K22" s="358"/>
      <c r="L22" s="326">
        <f t="shared" si="1"/>
        <v>0</v>
      </c>
      <c r="M22" s="326"/>
      <c r="N22" s="326"/>
      <c r="O22" s="326"/>
      <c r="P22" s="326"/>
      <c r="Q22" s="327"/>
      <c r="R22" s="327"/>
      <c r="S22" s="327"/>
      <c r="T22" s="327"/>
      <c r="U22" s="328">
        <f t="shared" si="2"/>
        <v>0</v>
      </c>
      <c r="V22" s="328"/>
      <c r="W22" s="328"/>
      <c r="X22" s="328"/>
      <c r="Y22" s="328"/>
      <c r="Z22" s="327"/>
      <c r="AA22" s="327"/>
      <c r="AB22" s="327"/>
      <c r="AC22" s="327"/>
      <c r="AD22" s="327"/>
      <c r="AE22" s="327"/>
      <c r="AF22" s="327"/>
      <c r="AG22" s="327"/>
      <c r="AH22" s="327"/>
      <c r="AI22" s="328">
        <f t="shared" si="0"/>
        <v>0</v>
      </c>
      <c r="AJ22" s="328"/>
      <c r="AK22" s="328"/>
      <c r="AL22" s="328"/>
      <c r="AM22" s="328"/>
    </row>
    <row r="23" spans="1:42" ht="24" customHeight="1">
      <c r="A23" s="353"/>
      <c r="B23" s="354"/>
      <c r="C23" s="354"/>
      <c r="D23" s="355"/>
      <c r="E23" s="356"/>
      <c r="F23" s="357"/>
      <c r="G23" s="357"/>
      <c r="H23" s="357"/>
      <c r="I23" s="357"/>
      <c r="J23" s="357"/>
      <c r="K23" s="358"/>
      <c r="L23" s="326">
        <f t="shared" si="1"/>
        <v>0</v>
      </c>
      <c r="M23" s="326"/>
      <c r="N23" s="326"/>
      <c r="O23" s="326"/>
      <c r="P23" s="326"/>
      <c r="Q23" s="327"/>
      <c r="R23" s="327"/>
      <c r="S23" s="327"/>
      <c r="T23" s="327"/>
      <c r="U23" s="328">
        <f t="shared" si="2"/>
        <v>0</v>
      </c>
      <c r="V23" s="328"/>
      <c r="W23" s="328"/>
      <c r="X23" s="328"/>
      <c r="Y23" s="328"/>
      <c r="Z23" s="327"/>
      <c r="AA23" s="327"/>
      <c r="AB23" s="327"/>
      <c r="AC23" s="327"/>
      <c r="AD23" s="327"/>
      <c r="AE23" s="327"/>
      <c r="AF23" s="327"/>
      <c r="AG23" s="327"/>
      <c r="AH23" s="327"/>
      <c r="AI23" s="328">
        <f t="shared" si="0"/>
        <v>0</v>
      </c>
      <c r="AJ23" s="328"/>
      <c r="AK23" s="328"/>
      <c r="AL23" s="328"/>
      <c r="AM23" s="328"/>
    </row>
    <row r="24" spans="1:42" ht="24" customHeight="1">
      <c r="A24" s="353"/>
      <c r="B24" s="354"/>
      <c r="C24" s="354"/>
      <c r="D24" s="355"/>
      <c r="E24" s="356"/>
      <c r="F24" s="357"/>
      <c r="G24" s="357"/>
      <c r="H24" s="357"/>
      <c r="I24" s="357"/>
      <c r="J24" s="357"/>
      <c r="K24" s="358"/>
      <c r="L24" s="326">
        <f t="shared" si="1"/>
        <v>0</v>
      </c>
      <c r="M24" s="326"/>
      <c r="N24" s="326"/>
      <c r="O24" s="326"/>
      <c r="P24" s="326"/>
      <c r="Q24" s="327"/>
      <c r="R24" s="327"/>
      <c r="S24" s="327"/>
      <c r="T24" s="327"/>
      <c r="U24" s="328">
        <f t="shared" si="2"/>
        <v>0</v>
      </c>
      <c r="V24" s="328"/>
      <c r="W24" s="328"/>
      <c r="X24" s="328"/>
      <c r="Y24" s="328"/>
      <c r="Z24" s="327"/>
      <c r="AA24" s="327"/>
      <c r="AB24" s="327"/>
      <c r="AC24" s="327"/>
      <c r="AD24" s="327"/>
      <c r="AE24" s="327"/>
      <c r="AF24" s="327"/>
      <c r="AG24" s="327"/>
      <c r="AH24" s="327"/>
      <c r="AI24" s="328">
        <f t="shared" si="0"/>
        <v>0</v>
      </c>
      <c r="AJ24" s="328"/>
      <c r="AK24" s="328"/>
      <c r="AL24" s="328"/>
      <c r="AM24" s="328"/>
    </row>
    <row r="25" spans="1:42" ht="24" customHeight="1">
      <c r="A25" s="353"/>
      <c r="B25" s="354"/>
      <c r="C25" s="354"/>
      <c r="D25" s="355"/>
      <c r="E25" s="356"/>
      <c r="F25" s="357"/>
      <c r="G25" s="357"/>
      <c r="H25" s="357"/>
      <c r="I25" s="357"/>
      <c r="J25" s="357"/>
      <c r="K25" s="358"/>
      <c r="L25" s="326">
        <f t="shared" si="1"/>
        <v>0</v>
      </c>
      <c r="M25" s="326"/>
      <c r="N25" s="326"/>
      <c r="O25" s="326"/>
      <c r="P25" s="326"/>
      <c r="Q25" s="327"/>
      <c r="R25" s="327"/>
      <c r="S25" s="327"/>
      <c r="T25" s="327"/>
      <c r="U25" s="328">
        <f t="shared" si="2"/>
        <v>0</v>
      </c>
      <c r="V25" s="328"/>
      <c r="W25" s="328"/>
      <c r="X25" s="328"/>
      <c r="Y25" s="328"/>
      <c r="Z25" s="327"/>
      <c r="AA25" s="327"/>
      <c r="AB25" s="327"/>
      <c r="AC25" s="327"/>
      <c r="AD25" s="327"/>
      <c r="AE25" s="327"/>
      <c r="AF25" s="327"/>
      <c r="AG25" s="327"/>
      <c r="AH25" s="327"/>
      <c r="AI25" s="328">
        <f t="shared" si="0"/>
        <v>0</v>
      </c>
      <c r="AJ25" s="328"/>
      <c r="AK25" s="328"/>
      <c r="AL25" s="328"/>
      <c r="AM25" s="328"/>
    </row>
    <row r="26" spans="1:42" ht="24" customHeight="1">
      <c r="A26" s="353"/>
      <c r="B26" s="354"/>
      <c r="C26" s="354"/>
      <c r="D26" s="355"/>
      <c r="E26" s="356"/>
      <c r="F26" s="357"/>
      <c r="G26" s="357"/>
      <c r="H26" s="357"/>
      <c r="I26" s="357"/>
      <c r="J26" s="357"/>
      <c r="K26" s="358"/>
      <c r="L26" s="326">
        <f t="shared" si="1"/>
        <v>0</v>
      </c>
      <c r="M26" s="326"/>
      <c r="N26" s="326"/>
      <c r="O26" s="326"/>
      <c r="P26" s="326"/>
      <c r="Q26" s="327"/>
      <c r="R26" s="327"/>
      <c r="S26" s="327"/>
      <c r="T26" s="327"/>
      <c r="U26" s="328">
        <f t="shared" si="2"/>
        <v>0</v>
      </c>
      <c r="V26" s="328"/>
      <c r="W26" s="328"/>
      <c r="X26" s="328"/>
      <c r="Y26" s="328"/>
      <c r="Z26" s="327"/>
      <c r="AA26" s="327"/>
      <c r="AB26" s="327"/>
      <c r="AC26" s="327"/>
      <c r="AD26" s="327"/>
      <c r="AE26" s="327"/>
      <c r="AF26" s="327"/>
      <c r="AG26" s="327"/>
      <c r="AH26" s="327"/>
      <c r="AI26" s="328">
        <f t="shared" si="0"/>
        <v>0</v>
      </c>
      <c r="AJ26" s="328"/>
      <c r="AK26" s="328"/>
      <c r="AL26" s="328"/>
      <c r="AM26" s="328"/>
    </row>
    <row r="27" spans="1:42" ht="24" customHeight="1">
      <c r="A27" s="353"/>
      <c r="B27" s="354"/>
      <c r="C27" s="354"/>
      <c r="D27" s="355"/>
      <c r="E27" s="356"/>
      <c r="F27" s="357"/>
      <c r="G27" s="357"/>
      <c r="H27" s="357"/>
      <c r="I27" s="357"/>
      <c r="J27" s="357"/>
      <c r="K27" s="358"/>
      <c r="L27" s="326">
        <f t="shared" si="1"/>
        <v>0</v>
      </c>
      <c r="M27" s="326"/>
      <c r="N27" s="326"/>
      <c r="O27" s="326"/>
      <c r="P27" s="326"/>
      <c r="Q27" s="327"/>
      <c r="R27" s="327"/>
      <c r="S27" s="327"/>
      <c r="T27" s="327"/>
      <c r="U27" s="328">
        <f t="shared" si="2"/>
        <v>0</v>
      </c>
      <c r="V27" s="328"/>
      <c r="W27" s="328"/>
      <c r="X27" s="328"/>
      <c r="Y27" s="328"/>
      <c r="Z27" s="327"/>
      <c r="AA27" s="327"/>
      <c r="AB27" s="327"/>
      <c r="AC27" s="327"/>
      <c r="AD27" s="327"/>
      <c r="AE27" s="327"/>
      <c r="AF27" s="327"/>
      <c r="AG27" s="327"/>
      <c r="AH27" s="327"/>
      <c r="AI27" s="328">
        <f t="shared" si="0"/>
        <v>0</v>
      </c>
      <c r="AJ27" s="328"/>
      <c r="AK27" s="328"/>
      <c r="AL27" s="328"/>
      <c r="AM27" s="328"/>
    </row>
    <row r="28" spans="1:42" ht="22.5" customHeight="1">
      <c r="A28" s="405" t="s">
        <v>45</v>
      </c>
      <c r="B28" s="406"/>
      <c r="C28" s="406"/>
      <c r="D28" s="406"/>
      <c r="E28" s="407"/>
      <c r="F28" s="407"/>
      <c r="G28" s="407"/>
      <c r="H28" s="407"/>
      <c r="I28" s="407"/>
      <c r="J28" s="407"/>
      <c r="K28" s="407"/>
      <c r="L28" s="328">
        <f>SUM(L19:P27)</f>
        <v>926192.66666666663</v>
      </c>
      <c r="M28" s="328"/>
      <c r="N28" s="328"/>
      <c r="O28" s="328"/>
      <c r="P28" s="328"/>
      <c r="Q28" s="328">
        <f>SUM(Q19:T27)</f>
        <v>252598</v>
      </c>
      <c r="R28" s="328"/>
      <c r="S28" s="328"/>
      <c r="T28" s="328"/>
      <c r="U28" s="328">
        <f>SUM(U19:Y27)</f>
        <v>873766.66666666674</v>
      </c>
      <c r="V28" s="328"/>
      <c r="W28" s="328"/>
      <c r="X28" s="328"/>
      <c r="Y28" s="328"/>
      <c r="Z28" s="328">
        <f>SUM(Z19:AC27)</f>
        <v>0</v>
      </c>
      <c r="AA28" s="328"/>
      <c r="AB28" s="328"/>
      <c r="AC28" s="328"/>
      <c r="AD28" s="328">
        <f>SUM(AD19:AH27)</f>
        <v>0</v>
      </c>
      <c r="AE28" s="328"/>
      <c r="AF28" s="328"/>
      <c r="AG28" s="328"/>
      <c r="AH28" s="328"/>
      <c r="AI28" s="328">
        <f>SUM(AI19:AM27)</f>
        <v>52426.000000000015</v>
      </c>
      <c r="AJ28" s="328"/>
      <c r="AK28" s="328"/>
      <c r="AL28" s="328"/>
      <c r="AM28" s="328"/>
    </row>
    <row r="29" spans="1:42" ht="22.5" customHeight="1">
      <c r="A29" s="373" t="s">
        <v>304</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c r="AL29" s="373"/>
      <c r="AM29" s="373"/>
    </row>
    <row r="30" spans="1:42" ht="13.5" customHeight="1" thickBot="1">
      <c r="A30" s="107"/>
      <c r="B30" s="107"/>
      <c r="C30" s="107"/>
      <c r="D30" s="107"/>
      <c r="E30" s="107"/>
      <c r="F30" s="108"/>
      <c r="G30" s="108"/>
      <c r="H30" s="108"/>
      <c r="I30" s="108"/>
      <c r="J30" s="108"/>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row>
    <row r="31" spans="1:42" ht="24.75" customHeight="1" thickBot="1">
      <c r="A31" s="391" t="s">
        <v>115</v>
      </c>
      <c r="B31" s="392"/>
      <c r="C31" s="392"/>
      <c r="D31" s="392"/>
      <c r="E31" s="392"/>
      <c r="F31" s="392"/>
      <c r="G31" s="392"/>
      <c r="H31" s="392"/>
      <c r="I31" s="392"/>
      <c r="J31" s="392"/>
      <c r="K31" s="392"/>
      <c r="L31" s="392"/>
      <c r="M31" s="392"/>
      <c r="N31" s="392"/>
      <c r="O31" s="392"/>
      <c r="P31" s="392"/>
      <c r="Q31" s="392"/>
      <c r="R31" s="392"/>
      <c r="S31" s="392"/>
      <c r="T31" s="392"/>
      <c r="U31" s="392"/>
      <c r="V31" s="392"/>
      <c r="W31" s="392"/>
      <c r="X31" s="392"/>
      <c r="Y31" s="392"/>
      <c r="Z31" s="392"/>
      <c r="AA31" s="392"/>
      <c r="AB31" s="392"/>
      <c r="AC31" s="392"/>
      <c r="AD31" s="392"/>
      <c r="AE31" s="392"/>
      <c r="AF31" s="392"/>
      <c r="AG31" s="392"/>
      <c r="AH31" s="392"/>
      <c r="AI31" s="392"/>
      <c r="AJ31" s="392"/>
      <c r="AK31" s="392"/>
      <c r="AL31" s="392"/>
      <c r="AM31" s="393"/>
      <c r="AP31" s="125" t="str">
        <f>IF(COUNTIF(A32:A37,"○")=5,"OK","NG")</f>
        <v>OK</v>
      </c>
    </row>
    <row r="32" spans="1:42" s="97" customFormat="1" ht="29.25" customHeight="1">
      <c r="A32" s="398" t="s">
        <v>366</v>
      </c>
      <c r="B32" s="400" t="s">
        <v>256</v>
      </c>
      <c r="C32" s="401"/>
      <c r="D32" s="401"/>
      <c r="E32" s="401"/>
      <c r="F32" s="401"/>
      <c r="G32" s="401"/>
      <c r="H32" s="401"/>
      <c r="I32" s="401"/>
      <c r="J32" s="401"/>
      <c r="K32" s="401"/>
      <c r="L32" s="401"/>
      <c r="M32" s="401"/>
      <c r="N32" s="401"/>
      <c r="O32" s="401"/>
      <c r="P32" s="401"/>
      <c r="Q32" s="401"/>
      <c r="R32" s="401"/>
      <c r="S32" s="401"/>
      <c r="T32" s="401"/>
      <c r="U32" s="401"/>
      <c r="V32" s="401"/>
      <c r="W32" s="401"/>
      <c r="X32" s="401"/>
      <c r="Y32" s="401"/>
      <c r="Z32" s="401"/>
      <c r="AA32" s="401"/>
      <c r="AB32" s="401"/>
      <c r="AC32" s="401"/>
      <c r="AD32" s="401"/>
      <c r="AE32" s="401"/>
      <c r="AF32" s="401"/>
      <c r="AG32" s="401"/>
      <c r="AH32" s="401"/>
      <c r="AI32" s="401"/>
      <c r="AJ32" s="401"/>
      <c r="AK32" s="401"/>
      <c r="AL32" s="401"/>
      <c r="AM32" s="402"/>
      <c r="AP32" s="98"/>
    </row>
    <row r="33" spans="1:42" s="97" customFormat="1" ht="31.5" customHeight="1">
      <c r="A33" s="399"/>
      <c r="B33" s="109"/>
      <c r="C33" s="403" t="s">
        <v>265</v>
      </c>
      <c r="D33" s="403"/>
      <c r="E33" s="403"/>
      <c r="F33" s="403"/>
      <c r="G33" s="403"/>
      <c r="H33" s="403"/>
      <c r="I33" s="403"/>
      <c r="J33" s="403"/>
      <c r="K33" s="403"/>
      <c r="L33" s="403"/>
      <c r="M33" s="403"/>
      <c r="N33" s="403"/>
      <c r="O33" s="403"/>
      <c r="P33" s="403"/>
      <c r="Q33" s="403"/>
      <c r="R33" s="403"/>
      <c r="S33" s="403"/>
      <c r="T33" s="403"/>
      <c r="U33" s="403"/>
      <c r="V33" s="403"/>
      <c r="W33" s="403"/>
      <c r="X33" s="403"/>
      <c r="Y33" s="403"/>
      <c r="Z33" s="403"/>
      <c r="AA33" s="403"/>
      <c r="AB33" s="403"/>
      <c r="AC33" s="403"/>
      <c r="AD33" s="403"/>
      <c r="AE33" s="403"/>
      <c r="AF33" s="403"/>
      <c r="AG33" s="403"/>
      <c r="AH33" s="403"/>
      <c r="AI33" s="403"/>
      <c r="AJ33" s="403"/>
      <c r="AK33" s="403"/>
      <c r="AL33" s="403"/>
      <c r="AM33" s="404"/>
      <c r="AN33" s="110"/>
      <c r="AP33" s="98"/>
    </row>
    <row r="34" spans="1:42" s="97" customFormat="1" ht="25.5" customHeight="1">
      <c r="A34" s="126" t="s">
        <v>366</v>
      </c>
      <c r="B34" s="379" t="s">
        <v>262</v>
      </c>
      <c r="C34" s="380"/>
      <c r="D34" s="380"/>
      <c r="E34" s="380"/>
      <c r="F34" s="380"/>
      <c r="G34" s="380"/>
      <c r="H34" s="380"/>
      <c r="I34" s="380"/>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1"/>
      <c r="AP34" s="98"/>
    </row>
    <row r="35" spans="1:42" ht="42.75" customHeight="1">
      <c r="A35" s="127" t="s">
        <v>366</v>
      </c>
      <c r="B35" s="382" t="s">
        <v>263</v>
      </c>
      <c r="C35" s="383"/>
      <c r="D35" s="383"/>
      <c r="E35" s="383"/>
      <c r="F35" s="383"/>
      <c r="G35" s="383"/>
      <c r="H35" s="383"/>
      <c r="I35" s="383"/>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4"/>
    </row>
    <row r="36" spans="1:42" ht="25.5" customHeight="1">
      <c r="A36" s="129" t="s">
        <v>366</v>
      </c>
      <c r="B36" s="385" t="s">
        <v>120</v>
      </c>
      <c r="C36" s="386"/>
      <c r="D36" s="386"/>
      <c r="E36" s="386"/>
      <c r="F36" s="386"/>
      <c r="G36" s="386"/>
      <c r="H36" s="386"/>
      <c r="I36" s="386"/>
      <c r="J36" s="386"/>
      <c r="K36" s="386"/>
      <c r="L36" s="386"/>
      <c r="M36" s="386"/>
      <c r="N36" s="386"/>
      <c r="O36" s="386"/>
      <c r="P36" s="386"/>
      <c r="Q36" s="386"/>
      <c r="R36" s="386"/>
      <c r="S36" s="386"/>
      <c r="T36" s="386"/>
      <c r="U36" s="386"/>
      <c r="V36" s="386"/>
      <c r="W36" s="386"/>
      <c r="X36" s="386"/>
      <c r="Y36" s="386"/>
      <c r="Z36" s="386"/>
      <c r="AA36" s="386"/>
      <c r="AB36" s="386"/>
      <c r="AC36" s="386"/>
      <c r="AD36" s="386"/>
      <c r="AE36" s="386"/>
      <c r="AF36" s="386"/>
      <c r="AG36" s="386"/>
      <c r="AH36" s="386"/>
      <c r="AI36" s="386"/>
      <c r="AJ36" s="386"/>
      <c r="AK36" s="386"/>
      <c r="AL36" s="386"/>
      <c r="AM36" s="387"/>
    </row>
    <row r="37" spans="1:42" ht="26.25" customHeight="1" thickBot="1">
      <c r="A37" s="128" t="s">
        <v>366</v>
      </c>
      <c r="B37" s="388" t="s">
        <v>252</v>
      </c>
      <c r="C37" s="389"/>
      <c r="D37" s="389"/>
      <c r="E37" s="389"/>
      <c r="F37" s="389"/>
      <c r="G37" s="389"/>
      <c r="H37" s="389"/>
      <c r="I37" s="389"/>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90"/>
    </row>
    <row r="38" spans="1:42" ht="8.25"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3"/>
      <c r="AL38" s="113"/>
      <c r="AM38" s="113"/>
    </row>
    <row r="39" spans="1:42" ht="26.25" hidden="1" customHeight="1">
      <c r="A39" s="114"/>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row>
    <row r="40" spans="1:42" ht="26.25" hidden="1" customHeight="1">
      <c r="A40" s="114"/>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row>
    <row r="41" spans="1:42" ht="26.25" hidden="1" customHeight="1">
      <c r="A41" s="114"/>
      <c r="B41" s="113"/>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row>
    <row r="42" spans="1:42" ht="26.25" hidden="1" customHeight="1">
      <c r="A42" s="114"/>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row>
    <row r="43" spans="1:42" ht="26.25" hidden="1" customHeight="1">
      <c r="A43" s="114"/>
      <c r="B43" s="113"/>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row>
    <row r="44" spans="1:42" ht="26.25" hidden="1" customHeight="1">
      <c r="A44" s="114"/>
      <c r="B44" s="113"/>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3"/>
      <c r="AL44" s="113"/>
      <c r="AM44" s="113"/>
    </row>
    <row r="45" spans="1:42" ht="26.25" hidden="1" customHeight="1">
      <c r="A45" s="114"/>
      <c r="B45" s="113"/>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3"/>
      <c r="AL45" s="113"/>
      <c r="AM45" s="113"/>
    </row>
    <row r="46" spans="1:42" ht="26.25" hidden="1" customHeight="1">
      <c r="A46" s="114"/>
      <c r="B46" s="113"/>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3"/>
      <c r="AL46" s="113"/>
      <c r="AM46" s="113"/>
    </row>
    <row r="47" spans="1:42" ht="26.25" hidden="1" customHeight="1">
      <c r="A47" s="114"/>
      <c r="B47" s="113"/>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3"/>
      <c r="AL47" s="113"/>
      <c r="AM47" s="113"/>
    </row>
    <row r="48" spans="1:42" ht="26.25" hidden="1" customHeight="1">
      <c r="A48" s="114"/>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c r="AL48" s="113"/>
      <c r="AM48" s="113"/>
    </row>
    <row r="49" spans="1:39" ht="26.25" hidden="1" customHeight="1">
      <c r="A49" s="114"/>
      <c r="B49" s="113"/>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3"/>
      <c r="AL49" s="113"/>
      <c r="AM49" s="113"/>
    </row>
    <row r="50" spans="1:39" ht="26.25" hidden="1" customHeight="1">
      <c r="A50" s="114"/>
      <c r="B50" s="113"/>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3"/>
      <c r="AL50" s="113"/>
      <c r="AM50" s="113"/>
    </row>
    <row r="51" spans="1:39" ht="26.25" hidden="1" customHeight="1">
      <c r="A51" s="114"/>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39" ht="26.25" hidden="1" customHeight="1">
      <c r="A52" s="114"/>
      <c r="B52" s="113"/>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39" ht="26.25" hidden="1" customHeight="1">
      <c r="A53" s="114"/>
      <c r="B53" s="113"/>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3"/>
      <c r="AL53" s="113"/>
      <c r="AM53" s="113"/>
    </row>
    <row r="54" spans="1:39" ht="26.25" hidden="1" customHeight="1">
      <c r="A54" s="114"/>
      <c r="B54" s="113"/>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row>
    <row r="55" spans="1:39" ht="26.25" hidden="1" customHeight="1">
      <c r="A55" s="114"/>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row>
    <row r="56" spans="1:39" ht="26.25" hidden="1" customHeight="1">
      <c r="A56" s="114"/>
      <c r="B56" s="113"/>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3"/>
      <c r="AL56" s="113"/>
      <c r="AM56" s="113"/>
    </row>
    <row r="57" spans="1:39" ht="26.25" hidden="1" customHeight="1">
      <c r="A57" s="114"/>
      <c r="B57" s="113"/>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3"/>
      <c r="AL57" s="113"/>
      <c r="AM57" s="113"/>
    </row>
    <row r="58" spans="1:39" ht="26.25" hidden="1" customHeight="1">
      <c r="A58" s="114"/>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row>
    <row r="59" spans="1:39" ht="26.25" hidden="1" customHeight="1">
      <c r="A59" s="114"/>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row>
    <row r="60" spans="1:39" ht="26.25" hidden="1" customHeight="1">
      <c r="A60" s="114"/>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row>
    <row r="61" spans="1:39" ht="26.25" hidden="1" customHeight="1">
      <c r="A61" s="114"/>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39" ht="26.25" hidden="1" customHeight="1">
      <c r="A62" s="114"/>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row>
    <row r="63" spans="1:39" ht="26.25" hidden="1" customHeight="1">
      <c r="A63" s="114"/>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row>
    <row r="64" spans="1:39" ht="26.25" hidden="1" customHeight="1">
      <c r="A64" s="114"/>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row>
    <row r="65" spans="1:39" ht="26.25" hidden="1" customHeight="1">
      <c r="A65" s="114"/>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row>
    <row r="66" spans="1:39" ht="26.25" hidden="1" customHeight="1">
      <c r="A66" s="114"/>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row>
    <row r="67" spans="1:39" ht="26.25" hidden="1" customHeight="1">
      <c r="A67" s="114"/>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row>
    <row r="68" spans="1:39" ht="26.25" hidden="1" customHeight="1">
      <c r="A68" s="114"/>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row>
    <row r="69" spans="1:39" ht="26.25" hidden="1" customHeight="1">
      <c r="A69" s="114"/>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39" ht="26.25" hidden="1" customHeight="1">
      <c r="A70" s="114"/>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39" ht="26.25" hidden="1" customHeight="1">
      <c r="A71" s="114"/>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row>
    <row r="72" spans="1:39" ht="26.25" hidden="1" customHeight="1">
      <c r="A72" s="114"/>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row>
    <row r="73" spans="1:39" ht="26.25" hidden="1" customHeight="1">
      <c r="A73" s="114"/>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row>
    <row r="74" spans="1:39" ht="26.25" hidden="1" customHeight="1">
      <c r="A74" s="114"/>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row>
    <row r="75" spans="1:39" ht="26.25" hidden="1" customHeight="1">
      <c r="A75" s="114"/>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row>
    <row r="76" spans="1:39" ht="26.25" hidden="1" customHeight="1">
      <c r="A76" s="114"/>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row>
    <row r="77" spans="1:39" ht="26.25" hidden="1" customHeight="1">
      <c r="A77" s="114"/>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row>
    <row r="78" spans="1:39" ht="26.25" hidden="1" customHeight="1">
      <c r="A78" s="114"/>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row>
    <row r="79" spans="1:39" ht="26.25" hidden="1" customHeight="1">
      <c r="A79" s="114"/>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row>
    <row r="80" spans="1:39" ht="26.25" hidden="1" customHeight="1">
      <c r="A80" s="114"/>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row>
    <row r="81" spans="1:39" ht="26.25" hidden="1" customHeight="1">
      <c r="A81" s="114"/>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row>
    <row r="82" spans="1:39" ht="26.25" hidden="1" customHeight="1">
      <c r="A82" s="114"/>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row>
    <row r="83" spans="1:39" ht="26.25" hidden="1" customHeight="1">
      <c r="A83" s="114"/>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row>
    <row r="84" spans="1:39" ht="26.25" hidden="1" customHeight="1">
      <c r="A84" s="114"/>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row>
    <row r="85" spans="1:39" ht="26.25" hidden="1" customHeight="1">
      <c r="A85" s="114"/>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row>
    <row r="86" spans="1:39" ht="26.25" hidden="1" customHeight="1">
      <c r="A86" s="114"/>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row>
    <row r="87" spans="1:39" ht="26.25" hidden="1" customHeight="1">
      <c r="A87" s="114"/>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row>
    <row r="88" spans="1:39" ht="26.25" hidden="1" customHeight="1">
      <c r="A88" s="114"/>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row>
    <row r="89" spans="1:39" ht="26.25" hidden="1" customHeight="1">
      <c r="A89" s="114"/>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row>
    <row r="90" spans="1:39" ht="26.25" hidden="1" customHeight="1">
      <c r="A90" s="114"/>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row>
    <row r="91" spans="1:39" ht="26.25" hidden="1" customHeight="1">
      <c r="A91" s="114"/>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row>
    <row r="92" spans="1:39" ht="26.25" hidden="1" customHeight="1">
      <c r="A92" s="114"/>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row>
    <row r="93" spans="1:39" ht="26.25" hidden="1" customHeight="1">
      <c r="A93" s="114"/>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row>
    <row r="94" spans="1:39" ht="26.25" hidden="1" customHeight="1">
      <c r="A94" s="114"/>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row>
    <row r="95" spans="1:39" ht="26.25" hidden="1" customHeight="1">
      <c r="A95" s="114"/>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row>
    <row r="96" spans="1:39" ht="26.25" hidden="1" customHeight="1">
      <c r="A96" s="114"/>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row>
    <row r="97" spans="1:43" ht="26.25" hidden="1" customHeight="1">
      <c r="A97" s="114"/>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row>
    <row r="98" spans="1:43" ht="26.25" hidden="1" customHeight="1">
      <c r="A98" s="114"/>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row>
    <row r="99" spans="1:43" ht="26.25" hidden="1" customHeight="1">
      <c r="A99" s="114"/>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row>
    <row r="100" spans="1:43" ht="26.25" hidden="1" customHeight="1">
      <c r="A100" s="114"/>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row>
    <row r="101" spans="1:43" ht="26.25" hidden="1" customHeight="1">
      <c r="A101" s="114"/>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P101" s="80" t="str">
        <f>IF(COUNTIF(A106:A107,"○")=2,"国保連へ申請","都道府県へ直接申請")</f>
        <v>都道府県へ直接申請</v>
      </c>
    </row>
    <row r="102" spans="1:43" ht="24.75" hidden="1" customHeight="1">
      <c r="AP102" s="115" t="str">
        <f>IF(COUNTIF(A106:A107,"○")=2,"国保連へ申請","都道府県へ直接申請")</f>
        <v>都道府県へ直接申請</v>
      </c>
      <c r="AQ102" s="116"/>
    </row>
    <row r="103" spans="1:43" ht="25.5" hidden="1" customHeight="1"/>
    <row r="104" spans="1:43" ht="25.5" hidden="1" customHeight="1" thickBot="1"/>
    <row r="105" spans="1:43" ht="20.25" hidden="1" customHeight="1" thickBot="1">
      <c r="A105" s="391" t="s">
        <v>116</v>
      </c>
      <c r="B105" s="392"/>
      <c r="C105" s="392"/>
      <c r="D105" s="392"/>
      <c r="E105" s="392"/>
      <c r="F105" s="392"/>
      <c r="G105" s="392"/>
      <c r="H105" s="392"/>
      <c r="I105" s="392"/>
      <c r="J105" s="392"/>
      <c r="K105" s="392"/>
      <c r="L105" s="392"/>
      <c r="M105" s="392"/>
      <c r="N105" s="392"/>
      <c r="O105" s="392"/>
      <c r="P105" s="392"/>
      <c r="Q105" s="392"/>
      <c r="R105" s="392"/>
      <c r="S105" s="392"/>
      <c r="T105" s="392"/>
      <c r="U105" s="392"/>
      <c r="V105" s="392"/>
      <c r="W105" s="392"/>
      <c r="X105" s="392"/>
      <c r="Y105" s="392"/>
      <c r="Z105" s="392"/>
      <c r="AA105" s="392"/>
      <c r="AB105" s="392"/>
      <c r="AC105" s="392"/>
      <c r="AD105" s="392"/>
      <c r="AE105" s="392"/>
      <c r="AF105" s="392"/>
      <c r="AG105" s="392"/>
      <c r="AH105" s="392"/>
      <c r="AI105" s="392"/>
      <c r="AJ105" s="392"/>
      <c r="AK105" s="392"/>
      <c r="AL105" s="392"/>
      <c r="AM105" s="393"/>
      <c r="AP105" s="115" t="str">
        <f>IF(AND(AH15&gt;=1000,AP31="OK",AP102="国保連へ申請"),"国保連へ申請",IF(AND(AP31="NG",AP102="都道府県へ直接申請"),"申請できません",IF(AND(AH15&gt;=1000,AP31="OK",AP102="都道府県へ直接申請"),"都道府県へ直接申請",IF(AND(AP31="NG",AP102="OK"),"申請できません",IF(AND(AP31="NG",AP102="国保連へ申請"),"申請できません",IF(AND(AP31="OK",AP102="国保連へ申請"),"申請できません",IF(AND(AP31="OK",AP102="都道府県へ直接申請"),"申請できません")))))))</f>
        <v>都道府県へ直接申請</v>
      </c>
      <c r="AQ105" s="117"/>
    </row>
    <row r="106" spans="1:43" ht="13.5" hidden="1" customHeight="1" thickBot="1">
      <c r="A106" s="111"/>
      <c r="B106" s="394" t="s">
        <v>121</v>
      </c>
      <c r="C106" s="394"/>
      <c r="D106" s="394"/>
      <c r="E106" s="394"/>
      <c r="F106" s="394"/>
      <c r="G106" s="394"/>
      <c r="H106" s="394"/>
      <c r="I106" s="394"/>
      <c r="J106" s="394"/>
      <c r="K106" s="394"/>
      <c r="L106" s="394"/>
      <c r="M106" s="394"/>
      <c r="N106" s="394"/>
      <c r="O106" s="394"/>
      <c r="P106" s="394"/>
      <c r="Q106" s="394"/>
      <c r="R106" s="394"/>
      <c r="S106" s="394"/>
      <c r="T106" s="394"/>
      <c r="U106" s="394"/>
      <c r="V106" s="394"/>
      <c r="W106" s="395"/>
      <c r="X106" s="396" t="s">
        <v>137</v>
      </c>
      <c r="Y106" s="396"/>
      <c r="Z106" s="396"/>
      <c r="AA106" s="396"/>
      <c r="AB106" s="396"/>
      <c r="AC106" s="396"/>
      <c r="AD106" s="396"/>
      <c r="AE106" s="396"/>
      <c r="AF106" s="396"/>
      <c r="AG106" s="396"/>
      <c r="AH106" s="396"/>
      <c r="AI106" s="396"/>
      <c r="AJ106" s="396"/>
      <c r="AK106" s="396"/>
      <c r="AL106" s="396"/>
      <c r="AM106" s="397"/>
    </row>
    <row r="107" spans="1:43" ht="13.5" hidden="1" customHeight="1" thickBot="1">
      <c r="A107" s="111"/>
      <c r="B107" s="374" t="s">
        <v>122</v>
      </c>
      <c r="C107" s="374"/>
      <c r="D107" s="374"/>
      <c r="E107" s="375"/>
      <c r="F107" s="374"/>
      <c r="G107" s="374"/>
      <c r="H107" s="374"/>
      <c r="I107" s="374"/>
      <c r="J107" s="374"/>
      <c r="K107" s="374"/>
      <c r="L107" s="374"/>
      <c r="M107" s="374"/>
      <c r="N107" s="374"/>
      <c r="O107" s="374"/>
      <c r="P107" s="374"/>
      <c r="Q107" s="374"/>
      <c r="R107" s="374"/>
      <c r="S107" s="374"/>
      <c r="T107" s="374"/>
      <c r="U107" s="374"/>
      <c r="V107" s="374"/>
      <c r="W107" s="376"/>
      <c r="X107" s="377" t="s">
        <v>114</v>
      </c>
      <c r="Y107" s="377"/>
      <c r="Z107" s="377"/>
      <c r="AA107" s="377"/>
      <c r="AB107" s="377"/>
      <c r="AC107" s="377"/>
      <c r="AD107" s="377"/>
      <c r="AE107" s="377"/>
      <c r="AF107" s="377"/>
      <c r="AG107" s="377"/>
      <c r="AH107" s="377"/>
      <c r="AI107" s="377"/>
      <c r="AJ107" s="377"/>
      <c r="AK107" s="377"/>
      <c r="AL107" s="377"/>
      <c r="AM107" s="378"/>
    </row>
    <row r="108" spans="1:43" s="118" customFormat="1" ht="18.75" hidden="1" customHeight="1">
      <c r="C108" s="119" t="s">
        <v>92</v>
      </c>
      <c r="AP108" s="119"/>
    </row>
    <row r="109" spans="1:43" s="118" customFormat="1" ht="18.75" hidden="1" customHeight="1">
      <c r="A109" s="118">
        <v>1</v>
      </c>
      <c r="B109" s="120" t="s">
        <v>56</v>
      </c>
      <c r="C109" s="121">
        <v>10000</v>
      </c>
      <c r="D109" s="118" t="s">
        <v>57</v>
      </c>
      <c r="E109" s="122">
        <v>1</v>
      </c>
      <c r="H109" s="118" t="s">
        <v>181</v>
      </c>
      <c r="AP109" s="119"/>
    </row>
    <row r="110" spans="1:43" s="118" customFormat="1" ht="18.75" hidden="1" customHeight="1">
      <c r="A110" s="118">
        <v>2</v>
      </c>
      <c r="B110" s="120" t="s">
        <v>58</v>
      </c>
      <c r="C110" s="121">
        <v>15000</v>
      </c>
      <c r="D110" s="118" t="s">
        <v>57</v>
      </c>
      <c r="E110" s="122">
        <v>2</v>
      </c>
      <c r="H110" s="118" t="s">
        <v>182</v>
      </c>
      <c r="AP110" s="119"/>
    </row>
    <row r="111" spans="1:43" s="118" customFormat="1" ht="18.75" hidden="1" customHeight="1">
      <c r="A111" s="118">
        <v>3</v>
      </c>
      <c r="B111" s="120" t="s">
        <v>59</v>
      </c>
      <c r="C111" s="121">
        <v>20000</v>
      </c>
      <c r="D111" s="118" t="s">
        <v>57</v>
      </c>
      <c r="E111" s="122">
        <v>3</v>
      </c>
      <c r="H111" s="118" t="s">
        <v>183</v>
      </c>
      <c r="AP111" s="119"/>
    </row>
    <row r="112" spans="1:43" s="118" customFormat="1" ht="18.75" hidden="1" customHeight="1">
      <c r="A112" s="118">
        <v>4</v>
      </c>
      <c r="B112" s="120" t="s">
        <v>60</v>
      </c>
      <c r="C112" s="121">
        <v>10000</v>
      </c>
      <c r="D112" s="118" t="s">
        <v>57</v>
      </c>
      <c r="E112" s="122">
        <v>4</v>
      </c>
      <c r="H112" s="118" t="s">
        <v>184</v>
      </c>
      <c r="AP112" s="119"/>
    </row>
    <row r="113" spans="1:42" s="118" customFormat="1" ht="18.75" hidden="1" customHeight="1">
      <c r="A113" s="118">
        <v>5</v>
      </c>
      <c r="B113" s="120" t="s">
        <v>18</v>
      </c>
      <c r="C113" s="121">
        <v>10000</v>
      </c>
      <c r="D113" s="118" t="s">
        <v>57</v>
      </c>
      <c r="E113" s="122">
        <v>5</v>
      </c>
      <c r="H113" s="118" t="s">
        <v>185</v>
      </c>
      <c r="AP113" s="119"/>
    </row>
    <row r="114" spans="1:42" s="118" customFormat="1" ht="18.75" hidden="1" customHeight="1">
      <c r="A114" s="118">
        <v>6</v>
      </c>
      <c r="B114" s="120" t="s">
        <v>61</v>
      </c>
      <c r="C114" s="121">
        <v>10000</v>
      </c>
      <c r="D114" s="118" t="s">
        <v>57</v>
      </c>
      <c r="E114" s="122">
        <v>6</v>
      </c>
      <c r="H114" s="118" t="s">
        <v>186</v>
      </c>
      <c r="AP114" s="119"/>
    </row>
    <row r="115" spans="1:42" s="118" customFormat="1" ht="18.75" hidden="1" customHeight="1">
      <c r="A115" s="118">
        <v>7</v>
      </c>
      <c r="B115" s="120" t="s">
        <v>62</v>
      </c>
      <c r="C115" s="121">
        <v>15000</v>
      </c>
      <c r="D115" s="118" t="s">
        <v>57</v>
      </c>
      <c r="E115" s="122">
        <v>7</v>
      </c>
      <c r="H115" s="118" t="s">
        <v>187</v>
      </c>
      <c r="AP115" s="119"/>
    </row>
    <row r="116" spans="1:42" s="118" customFormat="1" ht="18.75" hidden="1" customHeight="1">
      <c r="A116" s="118">
        <v>8</v>
      </c>
      <c r="B116" s="120" t="s">
        <v>63</v>
      </c>
      <c r="C116" s="121">
        <v>20000</v>
      </c>
      <c r="D116" s="118" t="s">
        <v>57</v>
      </c>
      <c r="E116" s="122">
        <v>8</v>
      </c>
      <c r="H116" s="118" t="s">
        <v>188</v>
      </c>
      <c r="AP116" s="119"/>
    </row>
    <row r="117" spans="1:42" s="118" customFormat="1" ht="18.75" hidden="1" customHeight="1">
      <c r="A117" s="118">
        <v>9</v>
      </c>
      <c r="B117" s="120" t="s">
        <v>31</v>
      </c>
      <c r="C117" s="121">
        <v>10000</v>
      </c>
      <c r="D117" s="118" t="s">
        <v>57</v>
      </c>
      <c r="E117" s="122">
        <v>9</v>
      </c>
      <c r="H117" s="118" t="s">
        <v>160</v>
      </c>
      <c r="AP117" s="119"/>
    </row>
    <row r="118" spans="1:42" s="118" customFormat="1" ht="18.75" hidden="1" customHeight="1">
      <c r="A118" s="118">
        <v>10</v>
      </c>
      <c r="B118" s="120" t="s">
        <v>93</v>
      </c>
      <c r="C118" s="121">
        <v>5000</v>
      </c>
      <c r="D118" s="118" t="s">
        <v>57</v>
      </c>
      <c r="E118" s="122">
        <v>10</v>
      </c>
      <c r="H118" s="118" t="s">
        <v>161</v>
      </c>
      <c r="AP118" s="119"/>
    </row>
    <row r="119" spans="1:42" s="118" customFormat="1" ht="18.75" hidden="1" customHeight="1">
      <c r="A119" s="118">
        <v>11</v>
      </c>
      <c r="B119" s="118" t="s">
        <v>94</v>
      </c>
      <c r="C119" s="121">
        <v>10000</v>
      </c>
      <c r="D119" s="118" t="s">
        <v>57</v>
      </c>
      <c r="E119" s="122">
        <v>11</v>
      </c>
      <c r="H119" s="51" t="s">
        <v>159</v>
      </c>
      <c r="AP119" s="119"/>
    </row>
    <row r="120" spans="1:42" s="118" customFormat="1" ht="18.75" hidden="1" customHeight="1">
      <c r="A120" s="118">
        <v>12</v>
      </c>
      <c r="B120" s="118" t="s">
        <v>67</v>
      </c>
      <c r="C120" s="121">
        <v>10000</v>
      </c>
      <c r="D120" s="118" t="s">
        <v>57</v>
      </c>
      <c r="E120" s="122">
        <v>12</v>
      </c>
      <c r="AP120" s="119"/>
    </row>
    <row r="121" spans="1:42" s="118" customFormat="1" ht="18.75" hidden="1" customHeight="1">
      <c r="A121" s="118">
        <v>13</v>
      </c>
      <c r="B121" s="118" t="s">
        <v>68</v>
      </c>
      <c r="C121" s="121">
        <v>15000</v>
      </c>
      <c r="D121" s="118" t="s">
        <v>57</v>
      </c>
      <c r="E121" s="122">
        <v>13</v>
      </c>
      <c r="AP121" s="119"/>
    </row>
    <row r="122" spans="1:42" s="118" customFormat="1" ht="18.75" hidden="1" customHeight="1">
      <c r="A122" s="118">
        <v>14</v>
      </c>
      <c r="B122" s="118" t="s">
        <v>69</v>
      </c>
      <c r="C122" s="121">
        <v>20000</v>
      </c>
      <c r="D122" s="118" t="s">
        <v>57</v>
      </c>
      <c r="E122" s="122">
        <v>14</v>
      </c>
      <c r="AP122" s="119"/>
    </row>
    <row r="123" spans="1:42" s="118" customFormat="1" ht="18.75" hidden="1" customHeight="1">
      <c r="A123" s="118">
        <v>15</v>
      </c>
      <c r="B123" s="118" t="s">
        <v>19</v>
      </c>
      <c r="C123" s="121">
        <v>10000</v>
      </c>
      <c r="D123" s="118" t="s">
        <v>57</v>
      </c>
      <c r="E123" s="122">
        <v>15</v>
      </c>
      <c r="AP123" s="119"/>
    </row>
    <row r="124" spans="1:42" s="118" customFormat="1" ht="18.75" hidden="1" customHeight="1">
      <c r="A124" s="118">
        <v>16</v>
      </c>
      <c r="B124" s="118" t="s">
        <v>20</v>
      </c>
      <c r="C124" s="121">
        <v>10000</v>
      </c>
      <c r="D124" s="118" t="s">
        <v>57</v>
      </c>
      <c r="E124" s="122">
        <v>16</v>
      </c>
      <c r="AP124" s="119"/>
    </row>
    <row r="125" spans="1:42" s="118" customFormat="1" ht="18.75" hidden="1" customHeight="1">
      <c r="A125" s="118">
        <v>17</v>
      </c>
      <c r="B125" s="118" t="s">
        <v>21</v>
      </c>
      <c r="C125" s="121">
        <v>5000</v>
      </c>
      <c r="D125" s="118" t="s">
        <v>57</v>
      </c>
      <c r="E125" s="122">
        <v>17</v>
      </c>
      <c r="AP125" s="119"/>
    </row>
    <row r="126" spans="1:42" s="118" customFormat="1" ht="18.75" hidden="1" customHeight="1">
      <c r="A126" s="118">
        <v>18</v>
      </c>
      <c r="B126" s="118" t="s">
        <v>22</v>
      </c>
      <c r="C126" s="121">
        <v>10000</v>
      </c>
      <c r="D126" s="118" t="s">
        <v>57</v>
      </c>
      <c r="E126" s="122">
        <v>18</v>
      </c>
      <c r="AP126" s="119"/>
    </row>
    <row r="127" spans="1:42" s="118" customFormat="1" ht="18.75" hidden="1" customHeight="1">
      <c r="A127" s="118">
        <v>19</v>
      </c>
      <c r="B127" s="118" t="s">
        <v>23</v>
      </c>
      <c r="C127" s="121">
        <v>10000</v>
      </c>
      <c r="D127" s="118" t="s">
        <v>57</v>
      </c>
      <c r="E127" s="122">
        <v>19</v>
      </c>
      <c r="AP127" s="119"/>
    </row>
    <row r="128" spans="1:42" s="118" customFormat="1" ht="18.75" hidden="1" customHeight="1">
      <c r="A128" s="118">
        <v>20</v>
      </c>
      <c r="B128" s="118" t="s">
        <v>24</v>
      </c>
      <c r="C128" s="121">
        <v>10000</v>
      </c>
      <c r="D128" s="118" t="s">
        <v>57</v>
      </c>
      <c r="E128" s="122">
        <v>20</v>
      </c>
      <c r="AP128" s="119"/>
    </row>
    <row r="129" spans="1:42" s="118" customFormat="1" ht="18.75" hidden="1" customHeight="1">
      <c r="A129" s="118">
        <v>21</v>
      </c>
      <c r="B129" s="118" t="s">
        <v>64</v>
      </c>
      <c r="C129" s="121">
        <v>5000</v>
      </c>
      <c r="D129" s="118" t="s">
        <v>57</v>
      </c>
      <c r="E129" s="122">
        <v>21</v>
      </c>
      <c r="AP129" s="119"/>
    </row>
    <row r="130" spans="1:42" s="118" customFormat="1" ht="18.75" hidden="1" customHeight="1">
      <c r="A130" s="118">
        <v>22</v>
      </c>
      <c r="B130" s="118" t="s">
        <v>25</v>
      </c>
      <c r="C130" s="121">
        <v>10000</v>
      </c>
      <c r="D130" s="118" t="s">
        <v>57</v>
      </c>
      <c r="E130" s="122">
        <v>22</v>
      </c>
      <c r="AP130" s="119"/>
    </row>
    <row r="131" spans="1:42" s="118" customFormat="1" ht="18.75" hidden="1" customHeight="1">
      <c r="A131" s="123">
        <v>23</v>
      </c>
      <c r="B131" s="123" t="s">
        <v>26</v>
      </c>
      <c r="C131" s="124">
        <v>10000</v>
      </c>
      <c r="D131" s="123" t="s">
        <v>57</v>
      </c>
      <c r="E131" s="122">
        <v>23</v>
      </c>
      <c r="F131" s="123"/>
      <c r="AP131" s="119"/>
    </row>
    <row r="132" spans="1:42" s="118" customFormat="1" ht="18.75" hidden="1" customHeight="1">
      <c r="A132" s="118">
        <v>24</v>
      </c>
      <c r="B132" s="118" t="s">
        <v>70</v>
      </c>
      <c r="C132" s="121">
        <v>30000</v>
      </c>
      <c r="D132" s="118" t="s">
        <v>96</v>
      </c>
      <c r="E132" s="122">
        <v>24</v>
      </c>
      <c r="AP132" s="119"/>
    </row>
    <row r="133" spans="1:42" s="118" customFormat="1" ht="18.75" hidden="1" customHeight="1">
      <c r="A133" s="118">
        <v>25</v>
      </c>
      <c r="B133" s="118" t="s">
        <v>71</v>
      </c>
      <c r="C133" s="121">
        <v>40000</v>
      </c>
      <c r="D133" s="118" t="s">
        <v>96</v>
      </c>
      <c r="E133" s="122">
        <v>25</v>
      </c>
      <c r="AP133" s="119"/>
    </row>
    <row r="134" spans="1:42" s="118" customFormat="1" ht="18.75" hidden="1" customHeight="1">
      <c r="A134" s="118">
        <v>26</v>
      </c>
      <c r="B134" s="118" t="s">
        <v>72</v>
      </c>
      <c r="C134" s="121">
        <v>50000</v>
      </c>
      <c r="D134" s="118" t="s">
        <v>96</v>
      </c>
      <c r="E134" s="122">
        <v>26</v>
      </c>
      <c r="AP134" s="119"/>
    </row>
    <row r="135" spans="1:42" s="118" customFormat="1" ht="18.75" hidden="1" customHeight="1">
      <c r="A135" s="118">
        <v>27</v>
      </c>
      <c r="B135" s="118" t="s">
        <v>73</v>
      </c>
      <c r="C135" s="121">
        <v>60000</v>
      </c>
      <c r="D135" s="118" t="s">
        <v>96</v>
      </c>
      <c r="E135" s="122">
        <v>27</v>
      </c>
      <c r="AP135" s="119"/>
    </row>
    <row r="136" spans="1:42" s="118" customFormat="1" ht="18.75" hidden="1" customHeight="1">
      <c r="A136" s="118">
        <v>28</v>
      </c>
      <c r="B136" s="118" t="s">
        <v>74</v>
      </c>
      <c r="C136" s="121">
        <v>70000</v>
      </c>
      <c r="D136" s="118" t="s">
        <v>96</v>
      </c>
      <c r="E136" s="122">
        <v>28</v>
      </c>
      <c r="AP136" s="119"/>
    </row>
    <row r="137" spans="1:42" s="118" customFormat="1" ht="18.75" hidden="1" customHeight="1">
      <c r="A137" s="118">
        <v>29</v>
      </c>
      <c r="B137" s="118" t="s">
        <v>75</v>
      </c>
      <c r="C137" s="121">
        <v>10000</v>
      </c>
      <c r="D137" s="118" t="s">
        <v>96</v>
      </c>
      <c r="E137" s="122">
        <v>29</v>
      </c>
      <c r="AP137" s="119"/>
    </row>
    <row r="138" spans="1:42" s="118" customFormat="1" ht="18.75" hidden="1" customHeight="1">
      <c r="A138" s="118">
        <v>30</v>
      </c>
      <c r="B138" s="118" t="s">
        <v>95</v>
      </c>
      <c r="C138" s="121">
        <v>20000</v>
      </c>
      <c r="D138" s="118" t="s">
        <v>96</v>
      </c>
      <c r="E138" s="122">
        <v>30</v>
      </c>
      <c r="AP138" s="119"/>
    </row>
    <row r="139" spans="1:42" s="118" customFormat="1" ht="18.75" hidden="1" customHeight="1">
      <c r="A139" s="118">
        <v>31</v>
      </c>
      <c r="B139" s="118" t="s">
        <v>76</v>
      </c>
      <c r="C139" s="121">
        <v>30000</v>
      </c>
      <c r="D139" s="118" t="s">
        <v>96</v>
      </c>
      <c r="E139" s="122">
        <v>31</v>
      </c>
      <c r="AP139" s="119"/>
    </row>
    <row r="140" spans="1:42" s="118" customFormat="1" ht="18.75" hidden="1" customHeight="1">
      <c r="A140" s="118">
        <v>32</v>
      </c>
      <c r="B140" s="118" t="s">
        <v>77</v>
      </c>
      <c r="C140" s="121">
        <v>40000</v>
      </c>
      <c r="D140" s="118" t="s">
        <v>96</v>
      </c>
      <c r="E140" s="122">
        <v>32</v>
      </c>
      <c r="AP140" s="119"/>
    </row>
    <row r="141" spans="1:42" s="118" customFormat="1" ht="18.75" hidden="1" customHeight="1">
      <c r="A141" s="118">
        <v>33</v>
      </c>
      <c r="B141" s="118" t="s">
        <v>78</v>
      </c>
      <c r="C141" s="121">
        <v>50000</v>
      </c>
      <c r="D141" s="118" t="s">
        <v>96</v>
      </c>
      <c r="E141" s="122">
        <v>33</v>
      </c>
      <c r="AP141" s="119"/>
    </row>
    <row r="142" spans="1:42" s="118" customFormat="1" ht="18.75" hidden="1" customHeight="1">
      <c r="A142" s="118">
        <v>34</v>
      </c>
      <c r="B142" s="118" t="s">
        <v>79</v>
      </c>
      <c r="C142" s="121">
        <v>60000</v>
      </c>
      <c r="D142" s="118" t="s">
        <v>96</v>
      </c>
      <c r="E142" s="122">
        <v>34</v>
      </c>
      <c r="AP142" s="119"/>
    </row>
    <row r="143" spans="1:42" s="118" customFormat="1" ht="18.75" hidden="1" customHeight="1">
      <c r="A143" s="118">
        <v>35</v>
      </c>
      <c r="B143" s="118" t="s">
        <v>80</v>
      </c>
      <c r="C143" s="121">
        <v>70000</v>
      </c>
      <c r="D143" s="118" t="s">
        <v>96</v>
      </c>
      <c r="E143" s="122">
        <v>35</v>
      </c>
      <c r="AP143" s="119"/>
    </row>
    <row r="144" spans="1:42" s="118" customFormat="1" ht="18.75" hidden="1" customHeight="1">
      <c r="A144" s="118">
        <v>36</v>
      </c>
      <c r="B144" s="118" t="s">
        <v>81</v>
      </c>
      <c r="C144" s="121">
        <v>30000</v>
      </c>
      <c r="D144" s="118" t="s">
        <v>96</v>
      </c>
      <c r="E144" s="122">
        <v>36</v>
      </c>
      <c r="AP144" s="119"/>
    </row>
    <row r="145" spans="1:42" s="118" customFormat="1" ht="18.75" hidden="1" customHeight="1">
      <c r="A145" s="118">
        <v>37</v>
      </c>
      <c r="B145" s="118" t="s">
        <v>97</v>
      </c>
      <c r="C145" s="121">
        <v>40000</v>
      </c>
      <c r="D145" s="118" t="s">
        <v>96</v>
      </c>
      <c r="E145" s="122">
        <v>37</v>
      </c>
      <c r="AP145" s="119"/>
    </row>
    <row r="146" spans="1:42" s="118" customFormat="1" ht="18.75" hidden="1" customHeight="1">
      <c r="A146" s="118">
        <v>38</v>
      </c>
      <c r="B146" s="118" t="s">
        <v>98</v>
      </c>
      <c r="C146" s="121">
        <v>50000</v>
      </c>
      <c r="D146" s="118" t="s">
        <v>96</v>
      </c>
      <c r="E146" s="122">
        <v>38</v>
      </c>
      <c r="AP146" s="119"/>
    </row>
    <row r="147" spans="1:42" s="118" customFormat="1" ht="18.75" hidden="1" customHeight="1">
      <c r="A147" s="118">
        <v>39</v>
      </c>
      <c r="B147" s="118" t="s">
        <v>99</v>
      </c>
      <c r="C147" s="121">
        <v>60000</v>
      </c>
      <c r="D147" s="118" t="s">
        <v>96</v>
      </c>
      <c r="E147" s="122">
        <v>39</v>
      </c>
      <c r="AP147" s="119"/>
    </row>
    <row r="148" spans="1:42" s="118" customFormat="1" ht="18.75" hidden="1" customHeight="1">
      <c r="A148" s="118">
        <v>40</v>
      </c>
      <c r="B148" s="118" t="s">
        <v>128</v>
      </c>
      <c r="C148" s="121">
        <v>70000</v>
      </c>
      <c r="D148" s="118" t="s">
        <v>96</v>
      </c>
      <c r="E148" s="122">
        <v>40</v>
      </c>
      <c r="AP148" s="119"/>
    </row>
    <row r="149" spans="1:42" s="118" customFormat="1" ht="18.75" hidden="1" customHeight="1">
      <c r="A149" s="118">
        <v>41</v>
      </c>
      <c r="B149" s="118" t="s">
        <v>82</v>
      </c>
      <c r="C149" s="121">
        <v>30000</v>
      </c>
      <c r="D149" s="118" t="s">
        <v>96</v>
      </c>
      <c r="E149" s="122">
        <v>41</v>
      </c>
      <c r="AP149" s="119"/>
    </row>
    <row r="150" spans="1:42" s="118" customFormat="1" ht="18.75" hidden="1" customHeight="1">
      <c r="A150" s="118">
        <v>42</v>
      </c>
      <c r="B150" s="118" t="s">
        <v>100</v>
      </c>
      <c r="C150" s="121">
        <v>40000</v>
      </c>
      <c r="D150" s="118" t="s">
        <v>96</v>
      </c>
      <c r="E150" s="122">
        <v>42</v>
      </c>
      <c r="AP150" s="119"/>
    </row>
    <row r="151" spans="1:42" s="118" customFormat="1" ht="18.75" hidden="1" customHeight="1">
      <c r="A151" s="118">
        <v>43</v>
      </c>
      <c r="B151" s="118" t="s">
        <v>101</v>
      </c>
      <c r="C151" s="121">
        <v>50000</v>
      </c>
      <c r="D151" s="118" t="s">
        <v>96</v>
      </c>
      <c r="E151" s="122">
        <v>43</v>
      </c>
      <c r="AP151" s="119"/>
    </row>
    <row r="152" spans="1:42" s="118" customFormat="1" ht="18.75" hidden="1" customHeight="1">
      <c r="A152" s="118">
        <v>44</v>
      </c>
      <c r="B152" s="118" t="s">
        <v>102</v>
      </c>
      <c r="C152" s="121">
        <v>60000</v>
      </c>
      <c r="D152" s="118" t="s">
        <v>96</v>
      </c>
      <c r="E152" s="122">
        <v>44</v>
      </c>
      <c r="AP152" s="119"/>
    </row>
    <row r="153" spans="1:42" s="118" customFormat="1" ht="18.75" hidden="1" customHeight="1">
      <c r="A153" s="118">
        <v>45</v>
      </c>
      <c r="B153" s="118" t="s">
        <v>129</v>
      </c>
      <c r="C153" s="121">
        <v>70000</v>
      </c>
      <c r="D153" s="118" t="s">
        <v>96</v>
      </c>
      <c r="E153" s="122">
        <v>45</v>
      </c>
      <c r="AP153" s="119"/>
    </row>
    <row r="154" spans="1:42" s="118" customFormat="1" ht="18.75" hidden="1" customHeight="1">
      <c r="A154" s="118">
        <v>46</v>
      </c>
      <c r="B154" s="118" t="s">
        <v>83</v>
      </c>
      <c r="C154" s="121">
        <v>10000</v>
      </c>
      <c r="D154" s="118" t="s">
        <v>96</v>
      </c>
      <c r="E154" s="122">
        <v>46</v>
      </c>
      <c r="AP154" s="119"/>
    </row>
    <row r="155" spans="1:42" s="118" customFormat="1" ht="18.75" hidden="1" customHeight="1">
      <c r="A155" s="118">
        <v>47</v>
      </c>
      <c r="B155" s="118" t="s">
        <v>103</v>
      </c>
      <c r="C155" s="121">
        <v>15000</v>
      </c>
      <c r="D155" s="118" t="s">
        <v>96</v>
      </c>
      <c r="E155" s="122">
        <v>47</v>
      </c>
      <c r="AP155" s="119"/>
    </row>
    <row r="156" spans="1:42" s="118" customFormat="1" ht="18.75" hidden="1" customHeight="1">
      <c r="A156" s="118">
        <v>48</v>
      </c>
      <c r="B156" s="118" t="s">
        <v>104</v>
      </c>
      <c r="C156" s="121">
        <v>10000</v>
      </c>
      <c r="D156" s="118" t="s">
        <v>96</v>
      </c>
      <c r="E156" s="122">
        <v>48</v>
      </c>
      <c r="AP156" s="119"/>
    </row>
    <row r="157" spans="1:42" s="118" customFormat="1" ht="18.75" hidden="1" customHeight="1">
      <c r="A157" s="118">
        <v>49</v>
      </c>
      <c r="B157" s="118" t="s">
        <v>105</v>
      </c>
      <c r="C157" s="121">
        <v>20000</v>
      </c>
      <c r="D157" s="118" t="s">
        <v>96</v>
      </c>
      <c r="E157" s="122">
        <v>49</v>
      </c>
      <c r="AP157" s="119"/>
    </row>
    <row r="158" spans="1:42" s="118" customFormat="1" ht="18.75" hidden="1" customHeight="1">
      <c r="A158" s="118">
        <v>50</v>
      </c>
      <c r="B158" s="118" t="s">
        <v>106</v>
      </c>
      <c r="C158" s="121">
        <v>30000</v>
      </c>
      <c r="D158" s="118" t="s">
        <v>96</v>
      </c>
      <c r="E158" s="122">
        <v>50</v>
      </c>
      <c r="AP158" s="119"/>
    </row>
    <row r="159" spans="1:42" s="118" customFormat="1" ht="18.75" hidden="1" customHeight="1">
      <c r="A159" s="118">
        <v>51</v>
      </c>
      <c r="B159" s="118" t="s">
        <v>107</v>
      </c>
      <c r="C159" s="121">
        <v>40000</v>
      </c>
      <c r="D159" s="118" t="s">
        <v>96</v>
      </c>
      <c r="E159" s="122">
        <v>51</v>
      </c>
      <c r="AP159" s="119"/>
    </row>
    <row r="160" spans="1:42" s="118" customFormat="1" ht="18.75" hidden="1" customHeight="1">
      <c r="A160" s="118">
        <v>52</v>
      </c>
      <c r="B160" s="118" t="s">
        <v>108</v>
      </c>
      <c r="C160" s="121">
        <v>50000</v>
      </c>
      <c r="D160" s="118" t="s">
        <v>96</v>
      </c>
      <c r="E160" s="122">
        <v>52</v>
      </c>
      <c r="AP160" s="119"/>
    </row>
    <row r="161" spans="1:42" s="118" customFormat="1" ht="18.75" hidden="1" customHeight="1">
      <c r="A161" s="118">
        <v>53</v>
      </c>
      <c r="B161" s="118" t="s">
        <v>109</v>
      </c>
      <c r="C161" s="121">
        <v>60000</v>
      </c>
      <c r="D161" s="118" t="s">
        <v>96</v>
      </c>
      <c r="E161" s="122">
        <v>53</v>
      </c>
      <c r="AP161" s="119"/>
    </row>
    <row r="162" spans="1:42" s="118" customFormat="1" ht="18.75" hidden="1" customHeight="1">
      <c r="A162" s="118">
        <v>54</v>
      </c>
      <c r="B162" s="118" t="s">
        <v>110</v>
      </c>
      <c r="C162" s="121">
        <v>70000</v>
      </c>
      <c r="D162" s="118" t="s">
        <v>96</v>
      </c>
      <c r="E162" s="122">
        <v>54</v>
      </c>
      <c r="AP162" s="119"/>
    </row>
    <row r="163" spans="1:42" s="118" customFormat="1" ht="18.75" hidden="1" customHeight="1">
      <c r="A163" s="118">
        <v>55</v>
      </c>
      <c r="B163" s="118" t="s">
        <v>111</v>
      </c>
      <c r="C163" s="121">
        <v>10000</v>
      </c>
      <c r="D163" s="118" t="s">
        <v>96</v>
      </c>
      <c r="E163" s="122">
        <v>55</v>
      </c>
      <c r="AP163" s="119"/>
    </row>
    <row r="164" spans="1:42" s="118" customFormat="1" ht="18.75" hidden="1" customHeight="1">
      <c r="A164" s="118">
        <v>56</v>
      </c>
      <c r="B164" s="118" t="s">
        <v>112</v>
      </c>
      <c r="C164" s="121">
        <v>20000</v>
      </c>
      <c r="D164" s="118" t="s">
        <v>96</v>
      </c>
      <c r="E164" s="122">
        <v>56</v>
      </c>
      <c r="AP164" s="119"/>
    </row>
    <row r="165" spans="1:42" s="118" customFormat="1" ht="18.75" hidden="1" customHeight="1">
      <c r="B165" s="122"/>
      <c r="C165" s="122"/>
      <c r="D165" s="122"/>
      <c r="E165" s="122"/>
      <c r="G165" s="122"/>
      <c r="AP165" s="119"/>
    </row>
    <row r="166" spans="1:42" s="118" customFormat="1" ht="18.75" customHeight="1">
      <c r="AP166" s="119"/>
    </row>
    <row r="167" spans="1:42" s="118" customFormat="1" ht="18.75" customHeight="1">
      <c r="AP167" s="119"/>
    </row>
    <row r="168" spans="1:42" s="118" customFormat="1" ht="18.75" customHeight="1">
      <c r="AP168" s="119"/>
    </row>
    <row r="169" spans="1:42" s="118" customFormat="1" ht="18.75" customHeight="1">
      <c r="AP169" s="119"/>
    </row>
    <row r="170" spans="1:42" s="118" customFormat="1" ht="18.75" customHeight="1">
      <c r="AP170" s="119"/>
    </row>
    <row r="171" spans="1:42" s="118" customFormat="1" ht="18.75" customHeight="1">
      <c r="AP171" s="119"/>
    </row>
    <row r="172" spans="1:42" s="118" customFormat="1" ht="18.75" customHeight="1">
      <c r="AP172" s="119"/>
    </row>
    <row r="173" spans="1:42" s="118" customFormat="1" ht="18.75" customHeight="1">
      <c r="AP173" s="119"/>
    </row>
    <row r="174" spans="1:42" s="118" customFormat="1" ht="18.75" customHeight="1">
      <c r="AP174" s="119"/>
    </row>
  </sheetData>
  <sheetProtection password="EB51" sheet="1" autoFilter="0"/>
  <mergeCells count="149">
    <mergeCell ref="O6:AK6"/>
    <mergeCell ref="AP6:AT6"/>
    <mergeCell ref="B7:K8"/>
    <mergeCell ref="Q7:R7"/>
    <mergeCell ref="T7:V7"/>
    <mergeCell ref="AC7:AM7"/>
    <mergeCell ref="AT7:AT8"/>
    <mergeCell ref="L8:AM8"/>
    <mergeCell ref="A3:A11"/>
    <mergeCell ref="L3:AF3"/>
    <mergeCell ref="AG3:AM3"/>
    <mergeCell ref="L4:AF4"/>
    <mergeCell ref="AG4:AM4"/>
    <mergeCell ref="AP4:AT4"/>
    <mergeCell ref="B5:K6"/>
    <mergeCell ref="L5:N5"/>
    <mergeCell ref="O5:AK5"/>
    <mergeCell ref="L6:N6"/>
    <mergeCell ref="J15:M15"/>
    <mergeCell ref="N15:R15"/>
    <mergeCell ref="T15:W15"/>
    <mergeCell ref="X15:AB15"/>
    <mergeCell ref="AD15:AG15"/>
    <mergeCell ref="AH15:AL15"/>
    <mergeCell ref="P9:Y9"/>
    <mergeCell ref="AC9:AM9"/>
    <mergeCell ref="L10:AM10"/>
    <mergeCell ref="B11:K11"/>
    <mergeCell ref="L11:S11"/>
    <mergeCell ref="T11:Z11"/>
    <mergeCell ref="AA11:AC11"/>
    <mergeCell ref="AD11:AJ11"/>
    <mergeCell ref="AK11:AM11"/>
    <mergeCell ref="E13:AJ13"/>
    <mergeCell ref="AK13:AM13"/>
    <mergeCell ref="E14:N14"/>
    <mergeCell ref="O14:AM14"/>
    <mergeCell ref="A15:D15"/>
    <mergeCell ref="E15:H15"/>
    <mergeCell ref="L18:P18"/>
    <mergeCell ref="Q18:T18"/>
    <mergeCell ref="U18:Y18"/>
    <mergeCell ref="Z18:AC18"/>
    <mergeCell ref="AD18:AH18"/>
    <mergeCell ref="AI18:AM18"/>
    <mergeCell ref="A16:D18"/>
    <mergeCell ref="E16:K18"/>
    <mergeCell ref="L16:T16"/>
    <mergeCell ref="U16:AC16"/>
    <mergeCell ref="AD16:AH17"/>
    <mergeCell ref="AI16:AM17"/>
    <mergeCell ref="L17:P17"/>
    <mergeCell ref="Q17:T17"/>
    <mergeCell ref="U17:Y17"/>
    <mergeCell ref="Z17:AC17"/>
    <mergeCell ref="AD19:AH19"/>
    <mergeCell ref="AI19:AM19"/>
    <mergeCell ref="A20:D20"/>
    <mergeCell ref="E20:K20"/>
    <mergeCell ref="L20:P20"/>
    <mergeCell ref="Q20:T20"/>
    <mergeCell ref="U20:Y20"/>
    <mergeCell ref="Z20:AC20"/>
    <mergeCell ref="AD20:AH20"/>
    <mergeCell ref="AI20:AM20"/>
    <mergeCell ref="A19:D19"/>
    <mergeCell ref="E19:K19"/>
    <mergeCell ref="L19:P19"/>
    <mergeCell ref="Q19:T19"/>
    <mergeCell ref="U19:Y19"/>
    <mergeCell ref="Z19:AC19"/>
    <mergeCell ref="AD21:AH21"/>
    <mergeCell ref="AI21:AM21"/>
    <mergeCell ref="A22:D22"/>
    <mergeCell ref="E22:K22"/>
    <mergeCell ref="L22:P22"/>
    <mergeCell ref="Q22:T22"/>
    <mergeCell ref="U22:Y22"/>
    <mergeCell ref="Z22:AC22"/>
    <mergeCell ref="AD22:AH22"/>
    <mergeCell ref="AI22:AM22"/>
    <mergeCell ref="A21:D21"/>
    <mergeCell ref="E21:K21"/>
    <mergeCell ref="L21:P21"/>
    <mergeCell ref="Q21:T21"/>
    <mergeCell ref="U21:Y21"/>
    <mergeCell ref="Z21:AC21"/>
    <mergeCell ref="AD23:AH23"/>
    <mergeCell ref="AI23:AM23"/>
    <mergeCell ref="A24:D24"/>
    <mergeCell ref="E24:K24"/>
    <mergeCell ref="L24:P24"/>
    <mergeCell ref="Q24:T24"/>
    <mergeCell ref="U24:Y24"/>
    <mergeCell ref="Z24:AC24"/>
    <mergeCell ref="AD24:AH24"/>
    <mergeCell ref="AI24:AM24"/>
    <mergeCell ref="A23:D23"/>
    <mergeCell ref="E23:K23"/>
    <mergeCell ref="L23:P23"/>
    <mergeCell ref="Q23:T23"/>
    <mergeCell ref="U23:Y23"/>
    <mergeCell ref="Z23:AC23"/>
    <mergeCell ref="AD25:AH25"/>
    <mergeCell ref="AI25:AM25"/>
    <mergeCell ref="A26:D26"/>
    <mergeCell ref="E26:K26"/>
    <mergeCell ref="L26:P26"/>
    <mergeCell ref="Q26:T26"/>
    <mergeCell ref="U26:Y26"/>
    <mergeCell ref="Z26:AC26"/>
    <mergeCell ref="AD26:AH26"/>
    <mergeCell ref="AI26:AM26"/>
    <mergeCell ref="A25:D25"/>
    <mergeCell ref="E25:K25"/>
    <mergeCell ref="L25:P25"/>
    <mergeCell ref="Q25:T25"/>
    <mergeCell ref="U25:Y25"/>
    <mergeCell ref="Z25:AC25"/>
    <mergeCell ref="A28:D28"/>
    <mergeCell ref="E28:K28"/>
    <mergeCell ref="L28:P28"/>
    <mergeCell ref="Q28:T28"/>
    <mergeCell ref="U28:Y28"/>
    <mergeCell ref="Z28:AC28"/>
    <mergeCell ref="AD28:AH28"/>
    <mergeCell ref="AI28:AM28"/>
    <mergeCell ref="U27:Y27"/>
    <mergeCell ref="AD27:AH27"/>
    <mergeCell ref="AI27:AM27"/>
    <mergeCell ref="A27:D27"/>
    <mergeCell ref="E27:K27"/>
    <mergeCell ref="L27:P27"/>
    <mergeCell ref="Q27:T27"/>
    <mergeCell ref="Z27:AC27"/>
    <mergeCell ref="B107:W107"/>
    <mergeCell ref="X107:AM107"/>
    <mergeCell ref="B35:AM35"/>
    <mergeCell ref="B36:AM36"/>
    <mergeCell ref="B37:AM37"/>
    <mergeCell ref="A105:AM105"/>
    <mergeCell ref="B106:W106"/>
    <mergeCell ref="X106:AM106"/>
    <mergeCell ref="A29:AM29"/>
    <mergeCell ref="A31:AM31"/>
    <mergeCell ref="A32:A33"/>
    <mergeCell ref="B32:AM32"/>
    <mergeCell ref="C33:AM33"/>
    <mergeCell ref="B34:AM34"/>
  </mergeCells>
  <phoneticPr fontId="3"/>
  <conditionalFormatting sqref="A19:A27">
    <cfRule type="containsText" dxfId="92" priority="5" operator="containsText" text="その他">
      <formula>NOT(ISERROR(SEARCH("その他",A19)))</formula>
    </cfRule>
  </conditionalFormatting>
  <conditionalFormatting sqref="E19:E20 E22:E27">
    <cfRule type="containsText" dxfId="91" priority="14" operator="containsText" text="その他">
      <formula>NOT(ISERROR(SEARCH("その他",E19)))</formula>
    </cfRule>
  </conditionalFormatting>
  <conditionalFormatting sqref="Z19:AC28">
    <cfRule type="expression" dxfId="90" priority="4">
      <formula>OR($AK$11=0,$AK$13&lt;&gt;"")</formula>
    </cfRule>
  </conditionalFormatting>
  <conditionalFormatting sqref="E21">
    <cfRule type="containsText" dxfId="8" priority="2" operator="containsText" text="その他">
      <formula>NOT(ISERROR(SEARCH("その他",E21)))</formula>
    </cfRule>
    <cfRule type="containsText" dxfId="7" priority="3" operator="containsText" text="その他">
      <formula>NOT(ISERROR(SEARCH("その他",E21)))</formula>
    </cfRule>
  </conditionalFormatting>
  <conditionalFormatting sqref="E21">
    <cfRule type="containsText" dxfId="6" priority="1" operator="containsText" text="その他">
      <formula>NOT(ISERROR(SEARCH("その他",E21)))</formula>
    </cfRule>
  </conditionalFormatting>
  <dataValidations count="9">
    <dataValidation type="list" allowBlank="1" showInputMessage="1" showErrorMessage="1" sqref="O6:AK6">
      <formula1>INDIRECT(O5)</formula1>
    </dataValidation>
    <dataValidation imeMode="fullKatakana" allowBlank="1" showInputMessage="1" showErrorMessage="1" sqref="L3:AF3"/>
    <dataValidation imeMode="off" allowBlank="1" showInputMessage="1" showErrorMessage="1" sqref="Q7:R7 T7:V7 AC9:AM9 P9:Y9"/>
    <dataValidation type="list" imeMode="disabled" allowBlank="1" showInputMessage="1" showErrorMessage="1" sqref="A32:A101">
      <formula1>"○"</formula1>
    </dataValidation>
    <dataValidation type="textLength" imeMode="disabled" operator="equal" allowBlank="1" showInputMessage="1" showErrorMessage="1" errorTitle="事業所番号" error="10桁で入力してください。" sqref="AG4:AM4">
      <formula1>10</formula1>
    </dataValidation>
    <dataValidation type="list" allowBlank="1" showInputMessage="1" showErrorMessage="1" sqref="A106:A107 AK13:AM13">
      <formula1>"○"</formula1>
    </dataValidation>
    <dataValidation type="list" allowBlank="1" showInputMessage="1" showErrorMessage="1" sqref="O5:AK5">
      <formula1>ユニット</formula1>
    </dataValidation>
    <dataValidation type="whole" allowBlank="1" showInputMessage="1" showErrorMessage="1" error="所要額が1,000円未満の場合は申請できません。" sqref="AH15:AL15">
      <formula1>1000</formula1>
      <formula2>1E+28</formula2>
    </dataValidation>
    <dataValidation type="list" allowBlank="1" showInputMessage="1" showErrorMessage="1" sqref="O14:AM14">
      <formula1>$BK$14:$BK$16</formula1>
    </dataValidation>
  </dataValidations>
  <printOptions horizontalCentered="1"/>
  <pageMargins left="0.55118110236220474" right="0.55118110236220474" top="0.82677165354330717" bottom="0.23622047244094491" header="0.51181102362204722" footer="0.35433070866141736"/>
  <pageSetup paperSize="9" scale="94" orientation="portrait"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プルダウン!$A$12:$A$16</xm:f>
          </x14:formula1>
          <xm:sqref>A19:D27</xm:sqref>
        </x14:dataValidation>
        <x14:dataValidation type="list" allowBlank="1" showInputMessage="1" showErrorMessage="1">
          <x14:formula1>
            <xm:f>Vlookup!$G$1:$G$17</xm:f>
          </x14:formula1>
          <xm:sqref>L11:S11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50</vt:i4>
      </vt:variant>
    </vt:vector>
  </HeadingPairs>
  <TitlesOfParts>
    <vt:vector size="86" baseType="lpstr">
      <vt:lpstr>（はじめにお読みください）本申請書の使い方</vt:lpstr>
      <vt:lpstr>交付申請書</vt:lpstr>
      <vt:lpstr>総括表</vt:lpstr>
      <vt:lpstr>申請額一覧</vt:lpstr>
      <vt:lpstr>Vlookup</vt:lpstr>
      <vt:lpstr>プルダウン</vt:lpstr>
      <vt:lpstr>個票1</vt:lpstr>
      <vt:lpstr>個票2</vt:lpstr>
      <vt:lpstr>個票3</vt:lpstr>
      <vt:lpstr>個票4</vt:lpstr>
      <vt:lpstr>個票5</vt:lpstr>
      <vt:lpstr>個票6</vt:lpstr>
      <vt:lpstr>個票7</vt:lpstr>
      <vt:lpstr>個票8</vt:lpstr>
      <vt:lpstr>個票9</vt:lpstr>
      <vt:lpstr>個票10</vt:lpstr>
      <vt:lpstr>個票11</vt:lpstr>
      <vt:lpstr>個票12</vt:lpstr>
      <vt:lpstr>個票13</vt:lpstr>
      <vt:lpstr>個票14</vt:lpstr>
      <vt:lpstr>個票15</vt:lpstr>
      <vt:lpstr>個票16</vt:lpstr>
      <vt:lpstr>個票17</vt:lpstr>
      <vt:lpstr>個票18</vt:lpstr>
      <vt:lpstr>個票19</vt:lpstr>
      <vt:lpstr>個票20</vt:lpstr>
      <vt:lpstr>個票21</vt:lpstr>
      <vt:lpstr>個票22</vt:lpstr>
      <vt:lpstr>個票23</vt:lpstr>
      <vt:lpstr>個票24</vt:lpstr>
      <vt:lpstr>個票25</vt:lpstr>
      <vt:lpstr>個票26</vt:lpstr>
      <vt:lpstr>個票27</vt:lpstr>
      <vt:lpstr>個票28</vt:lpstr>
      <vt:lpstr>個票29</vt:lpstr>
      <vt:lpstr>個票30</vt:lpstr>
      <vt:lpstr>個票1!Print_Area</vt:lpstr>
      <vt:lpstr>個票10!Print_Area</vt:lpstr>
      <vt:lpstr>個票11!Print_Area</vt:lpstr>
      <vt:lpstr>個票12!Print_Area</vt:lpstr>
      <vt:lpstr>個票13!Print_Area</vt:lpstr>
      <vt:lpstr>個票14!Print_Area</vt:lpstr>
      <vt:lpstr>個票15!Print_Area</vt:lpstr>
      <vt:lpstr>個票16!Print_Area</vt:lpstr>
      <vt:lpstr>個票17!Print_Area</vt:lpstr>
      <vt:lpstr>個票18!Print_Area</vt:lpstr>
      <vt:lpstr>個票19!Print_Area</vt:lpstr>
      <vt:lpstr>個票2!Print_Area</vt:lpstr>
      <vt:lpstr>個票20!Print_Area</vt:lpstr>
      <vt:lpstr>個票21!Print_Area</vt:lpstr>
      <vt:lpstr>個票22!Print_Area</vt:lpstr>
      <vt:lpstr>個票23!Print_Area</vt:lpstr>
      <vt:lpstr>個票24!Print_Area</vt:lpstr>
      <vt:lpstr>個票25!Print_Area</vt:lpstr>
      <vt:lpstr>個票26!Print_Area</vt:lpstr>
      <vt:lpstr>個票27!Print_Area</vt:lpstr>
      <vt:lpstr>個票28!Print_Area</vt:lpstr>
      <vt:lpstr>個票29!Print_Area</vt:lpstr>
      <vt:lpstr>個票3!Print_Area</vt:lpstr>
      <vt:lpstr>個票30!Print_Area</vt:lpstr>
      <vt:lpstr>個票4!Print_Area</vt:lpstr>
      <vt:lpstr>個票5!Print_Area</vt:lpstr>
      <vt:lpstr>個票6!Print_Area</vt:lpstr>
      <vt:lpstr>個票7!Print_Area</vt:lpstr>
      <vt:lpstr>個票8!Print_Area</vt:lpstr>
      <vt:lpstr>個票9!Print_Area</vt:lpstr>
      <vt:lpstr>交付申請書!Print_Area</vt:lpstr>
      <vt:lpstr>申請額一覧!Print_Area</vt:lpstr>
      <vt:lpstr>総括表!Print_Area</vt:lpstr>
      <vt:lpstr>申請額一覧!Print_Titles</vt:lpstr>
      <vt:lpstr>総括表!Print_Titles</vt:lpstr>
      <vt:lpstr>サービス付き高齢者住宅</vt:lpstr>
      <vt:lpstr>ユニット</vt:lpstr>
      <vt:lpstr>介護医療院</vt:lpstr>
      <vt:lpstr>介護療養型医療施設</vt:lpstr>
      <vt:lpstr>介護老人福祉施設</vt:lpstr>
      <vt:lpstr>介護老人保健施設</vt:lpstr>
      <vt:lpstr>軽費老人ホーム</vt:lpstr>
      <vt:lpstr>多機能型サービス事業所</vt:lpstr>
      <vt:lpstr>短期入所系サービス事業所</vt:lpstr>
      <vt:lpstr>通所系サービス事業所</vt:lpstr>
      <vt:lpstr>特定施設入居者生活介護</vt:lpstr>
      <vt:lpstr>認知症対応型共同生活介護事業所</vt:lpstr>
      <vt:lpstr>訪問及び相談系サービス事業所</vt:lpstr>
      <vt:lpstr>有料老人ホーム</vt:lpstr>
      <vt:lpstr>養護老人ホーム</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大城将志</cp:lastModifiedBy>
  <cp:lastPrinted>2023-12-07T07:31:36Z</cp:lastPrinted>
  <dcterms:created xsi:type="dcterms:W3CDTF">2018-06-19T01:27:02Z</dcterms:created>
  <dcterms:modified xsi:type="dcterms:W3CDTF">2023-12-13T02:52:43Z</dcterms:modified>
</cp:coreProperties>
</file>